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F:\1. Project\LifeOS\LifeOS Codebase\"/>
    </mc:Choice>
  </mc:AlternateContent>
  <xr:revisionPtr revIDLastSave="0" documentId="13_ncr:1_{82308186-EDB5-46DC-83EB-4C48B7B83E05}" xr6:coauthVersionLast="47" xr6:coauthVersionMax="47" xr10:uidLastSave="{00000000-0000-0000-0000-000000000000}"/>
  <bookViews>
    <workbookView xWindow="-120" yWindow="-120" windowWidth="20730" windowHeight="11760" activeTab="1" xr2:uid="{00000000-000D-0000-FFFF-FFFF00000000}"/>
  </bookViews>
  <sheets>
    <sheet name="Dashboard" sheetId="2" r:id="rId1"/>
    <sheet name="Input" sheetId="10" r:id="rId2"/>
    <sheet name="Analysis" sheetId="4" r:id="rId3"/>
    <sheet name="Budgets" sheetId="12" r:id="rId4"/>
    <sheet name="Savings" sheetId="11" r:id="rId5"/>
    <sheet name="Investments" sheetId="7" r:id="rId6"/>
    <sheet name="Data" sheetId="9" r:id="rId7"/>
  </sheets>
  <definedNames>
    <definedName name="AnalysisTable" localSheetId="1">#REF!</definedName>
    <definedName name="AnalysisTable">#REF!</definedName>
    <definedName name="Slicer_Category">#N/A</definedName>
    <definedName name="Slicer_Source">#N/A</definedName>
    <definedName name="Slicer_Year">#N/A</definedName>
  </definedNames>
  <calcPr calcId="191029"/>
  <pivotCaches>
    <pivotCache cacheId="43"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2" i="7" l="1"/>
  <c r="I17" i="7"/>
  <c r="U8" i="7"/>
  <c r="U9" i="7"/>
  <c r="U10" i="7"/>
  <c r="U11" i="7"/>
  <c r="U12" i="7"/>
  <c r="U13" i="7"/>
  <c r="U14" i="7"/>
  <c r="U4" i="7"/>
  <c r="W4" i="7" s="1"/>
  <c r="U5" i="7"/>
  <c r="U6" i="7"/>
  <c r="U7" i="7"/>
  <c r="U3" i="7"/>
  <c r="W3" i="7" s="1"/>
  <c r="N6" i="7"/>
  <c r="P6" i="7" s="1"/>
  <c r="V3" i="7"/>
  <c r="V4" i="7" s="1"/>
  <c r="V5" i="7" s="1"/>
  <c r="V6" i="7" s="1"/>
  <c r="V7" i="7" s="1"/>
  <c r="V8" i="7" s="1"/>
  <c r="V9" i="7" s="1"/>
  <c r="V10" i="7" s="1"/>
  <c r="V11" i="7" s="1"/>
  <c r="V12" i="7" s="1"/>
  <c r="V13" i="7" s="1"/>
  <c r="V14" i="7" s="1"/>
  <c r="D21" i="7"/>
  <c r="H933" i="10"/>
  <c r="I11" i="7"/>
  <c r="N7" i="7"/>
  <c r="N8" i="7"/>
  <c r="N9" i="7"/>
  <c r="N10" i="7"/>
  <c r="N11" i="7"/>
  <c r="N12" i="7"/>
  <c r="N13" i="7"/>
  <c r="N14" i="7"/>
  <c r="B920" i="10"/>
  <c r="C920" i="10"/>
  <c r="B921" i="10"/>
  <c r="C921" i="10"/>
  <c r="B922" i="10"/>
  <c r="C922" i="10"/>
  <c r="B923" i="10"/>
  <c r="C923" i="10"/>
  <c r="B924" i="10"/>
  <c r="C924" i="10"/>
  <c r="B925" i="10"/>
  <c r="C925" i="10"/>
  <c r="B926" i="10"/>
  <c r="C926" i="10"/>
  <c r="B927" i="10"/>
  <c r="C927" i="10"/>
  <c r="B928" i="10"/>
  <c r="C928" i="10"/>
  <c r="B929" i="10"/>
  <c r="C929" i="10"/>
  <c r="B930" i="10"/>
  <c r="C930" i="10"/>
  <c r="B931" i="10"/>
  <c r="C931" i="10"/>
  <c r="B932" i="10"/>
  <c r="C932" i="10"/>
  <c r="B933" i="10"/>
  <c r="C933" i="10"/>
  <c r="B934" i="10"/>
  <c r="C934" i="10"/>
  <c r="B935" i="10"/>
  <c r="C935" i="10"/>
  <c r="B936" i="10"/>
  <c r="C936" i="10"/>
  <c r="B937" i="10"/>
  <c r="C937" i="10"/>
  <c r="B938" i="10"/>
  <c r="C938" i="10"/>
  <c r="B939" i="10"/>
  <c r="C939" i="10"/>
  <c r="B940" i="10"/>
  <c r="C940" i="10"/>
  <c r="B941" i="10"/>
  <c r="C941" i="10"/>
  <c r="B942" i="10"/>
  <c r="C942" i="10"/>
  <c r="B943" i="10"/>
  <c r="C943" i="10"/>
  <c r="B944" i="10"/>
  <c r="C944" i="10"/>
  <c r="B945" i="10"/>
  <c r="C945" i="10"/>
  <c r="B946" i="10"/>
  <c r="C946" i="10"/>
  <c r="B947" i="10"/>
  <c r="C947" i="10"/>
  <c r="B948" i="10"/>
  <c r="C948" i="10"/>
  <c r="B949" i="10"/>
  <c r="C949" i="10"/>
  <c r="B950" i="10"/>
  <c r="C950" i="10"/>
  <c r="B951" i="10"/>
  <c r="C951" i="10"/>
  <c r="B952" i="10"/>
  <c r="C952" i="10"/>
  <c r="B953" i="10"/>
  <c r="C953" i="10"/>
  <c r="B954" i="10"/>
  <c r="C954" i="10"/>
  <c r="B955" i="10"/>
  <c r="C955" i="10"/>
  <c r="B956" i="10"/>
  <c r="C956" i="10"/>
  <c r="B957" i="10"/>
  <c r="C957" i="10"/>
  <c r="B958" i="10"/>
  <c r="C958" i="10"/>
  <c r="B959" i="10"/>
  <c r="C959" i="10"/>
  <c r="B960" i="10"/>
  <c r="C960" i="10"/>
  <c r="B961" i="10"/>
  <c r="C961" i="10"/>
  <c r="B962" i="10"/>
  <c r="C962" i="10"/>
  <c r="B963" i="10"/>
  <c r="C963" i="10"/>
  <c r="B964" i="10"/>
  <c r="C964" i="10"/>
  <c r="B965" i="10"/>
  <c r="C965" i="10"/>
  <c r="B966" i="10"/>
  <c r="C966" i="10"/>
  <c r="B967" i="10"/>
  <c r="C967" i="10"/>
  <c r="B968" i="10"/>
  <c r="C968" i="10"/>
  <c r="B969" i="10"/>
  <c r="C969" i="10"/>
  <c r="B970" i="10"/>
  <c r="C970" i="10"/>
  <c r="B971" i="10"/>
  <c r="C971" i="10"/>
  <c r="B972" i="10"/>
  <c r="C972" i="10"/>
  <c r="B973" i="10"/>
  <c r="C973" i="10"/>
  <c r="B974" i="10"/>
  <c r="C974" i="10"/>
  <c r="B975" i="10"/>
  <c r="C975" i="10"/>
  <c r="B976" i="10"/>
  <c r="C976" i="10"/>
  <c r="B977" i="10"/>
  <c r="C977" i="10"/>
  <c r="B978" i="10"/>
  <c r="C978" i="10"/>
  <c r="B979" i="10"/>
  <c r="C979" i="10"/>
  <c r="B980" i="10"/>
  <c r="C980" i="10"/>
  <c r="B981" i="10"/>
  <c r="C981" i="10"/>
  <c r="B982" i="10"/>
  <c r="C982" i="10"/>
  <c r="B983" i="10"/>
  <c r="C983" i="10"/>
  <c r="B984" i="10"/>
  <c r="C984" i="10"/>
  <c r="B985" i="10"/>
  <c r="C985" i="10"/>
  <c r="B986" i="10"/>
  <c r="C986" i="10"/>
  <c r="B987" i="10"/>
  <c r="C987" i="10"/>
  <c r="B988" i="10"/>
  <c r="C988" i="10"/>
  <c r="B989" i="10"/>
  <c r="C989" i="10"/>
  <c r="B990" i="10"/>
  <c r="C990" i="10"/>
  <c r="B991" i="10"/>
  <c r="C991" i="10"/>
  <c r="B992" i="10"/>
  <c r="C992" i="10"/>
  <c r="B993" i="10"/>
  <c r="C993" i="10"/>
  <c r="B994" i="10"/>
  <c r="C994" i="10"/>
  <c r="B995" i="10"/>
  <c r="C995" i="10"/>
  <c r="B996" i="10"/>
  <c r="C996" i="10"/>
  <c r="B997" i="10"/>
  <c r="C997" i="10"/>
  <c r="B998" i="10"/>
  <c r="C998" i="10"/>
  <c r="B999" i="10"/>
  <c r="C999" i="10"/>
  <c r="B1000" i="10"/>
  <c r="C1000" i="10"/>
  <c r="B1001" i="10"/>
  <c r="C1001" i="10"/>
  <c r="B1002" i="10"/>
  <c r="C1002" i="10"/>
  <c r="B1003" i="10"/>
  <c r="C1003" i="10"/>
  <c r="B1004" i="10"/>
  <c r="C1004" i="10"/>
  <c r="B1005" i="10"/>
  <c r="C1005" i="10"/>
  <c r="B1006" i="10"/>
  <c r="C1006" i="10"/>
  <c r="B1007" i="10"/>
  <c r="C1007" i="10"/>
  <c r="B1008" i="10"/>
  <c r="C1008" i="10"/>
  <c r="B1009" i="10"/>
  <c r="C1009" i="10"/>
  <c r="B1010" i="10"/>
  <c r="C1010" i="10"/>
  <c r="B1011" i="10"/>
  <c r="C1011" i="10"/>
  <c r="B1012" i="10"/>
  <c r="C1012" i="10"/>
  <c r="B1013" i="10"/>
  <c r="C1013" i="10"/>
  <c r="B1014" i="10"/>
  <c r="C1014" i="10"/>
  <c r="B1015" i="10"/>
  <c r="C1015" i="10"/>
  <c r="B1016" i="10"/>
  <c r="C1016" i="10"/>
  <c r="B1017" i="10"/>
  <c r="C1017" i="10"/>
  <c r="B1018" i="10"/>
  <c r="C1018" i="10"/>
  <c r="B1019" i="10"/>
  <c r="C1019" i="10"/>
  <c r="B1020" i="10"/>
  <c r="C1020" i="10"/>
  <c r="B1021" i="10"/>
  <c r="C1021" i="10"/>
  <c r="B1022" i="10"/>
  <c r="C1022" i="10"/>
  <c r="B1023" i="10"/>
  <c r="C1023" i="10"/>
  <c r="B1024" i="10"/>
  <c r="C1024" i="10"/>
  <c r="B1025" i="10"/>
  <c r="C1025" i="10"/>
  <c r="B1026" i="10"/>
  <c r="C1026" i="10"/>
  <c r="B1027" i="10"/>
  <c r="C1027" i="10"/>
  <c r="B1028" i="10"/>
  <c r="C1028" i="10"/>
  <c r="B1029" i="10"/>
  <c r="C1029" i="10"/>
  <c r="B1030" i="10"/>
  <c r="C1030" i="10"/>
  <c r="B1031" i="10"/>
  <c r="C1031" i="10"/>
  <c r="B1032" i="10"/>
  <c r="C1032" i="10"/>
  <c r="B1033" i="10"/>
  <c r="C1033" i="10"/>
  <c r="B1034" i="10"/>
  <c r="C1034" i="10"/>
  <c r="B1035" i="10"/>
  <c r="C1035" i="10"/>
  <c r="B1036" i="10"/>
  <c r="C1036" i="10"/>
  <c r="B1037" i="10"/>
  <c r="C1037" i="10"/>
  <c r="B1038" i="10"/>
  <c r="C1038" i="10"/>
  <c r="B1039" i="10"/>
  <c r="C1039" i="10"/>
  <c r="B1040" i="10"/>
  <c r="C1040" i="10"/>
  <c r="B1041" i="10"/>
  <c r="C1041" i="10"/>
  <c r="B1042" i="10"/>
  <c r="C1042" i="10"/>
  <c r="B1043" i="10"/>
  <c r="C1043" i="10"/>
  <c r="B1044" i="10"/>
  <c r="C1044" i="10"/>
  <c r="B1045" i="10"/>
  <c r="C1045" i="10"/>
  <c r="B1046" i="10"/>
  <c r="C1046" i="10"/>
  <c r="B1047" i="10"/>
  <c r="C1047" i="10"/>
  <c r="B1048" i="10"/>
  <c r="C1048" i="10"/>
  <c r="B1049" i="10"/>
  <c r="C1049" i="10"/>
  <c r="B1050" i="10"/>
  <c r="C1050" i="10"/>
  <c r="B1051" i="10"/>
  <c r="C1051" i="10"/>
  <c r="B1052" i="10"/>
  <c r="C1052" i="10"/>
  <c r="B1053" i="10"/>
  <c r="C1053" i="10"/>
  <c r="B1054" i="10"/>
  <c r="C1054" i="10"/>
  <c r="B1055" i="10"/>
  <c r="C1055" i="10"/>
  <c r="B1056" i="10"/>
  <c r="C1056" i="10"/>
  <c r="B1057" i="10"/>
  <c r="C1057" i="10"/>
  <c r="B1058" i="10"/>
  <c r="C1058" i="10"/>
  <c r="B1059" i="10"/>
  <c r="C1059" i="10"/>
  <c r="B1060" i="10"/>
  <c r="C1060" i="10"/>
  <c r="B1061" i="10"/>
  <c r="C1061" i="10"/>
  <c r="B1062" i="10"/>
  <c r="C1062" i="10"/>
  <c r="B1063" i="10"/>
  <c r="C1063" i="10"/>
  <c r="B1064" i="10"/>
  <c r="C1064" i="10"/>
  <c r="B1065" i="10"/>
  <c r="C1065" i="10"/>
  <c r="B1066" i="10"/>
  <c r="C1066" i="10"/>
  <c r="B1067" i="10"/>
  <c r="C1067" i="10"/>
  <c r="B1068" i="10"/>
  <c r="C1068" i="10"/>
  <c r="B1069" i="10"/>
  <c r="C1069" i="10"/>
  <c r="B1070" i="10"/>
  <c r="C1070" i="10"/>
  <c r="A1070" i="10" s="1"/>
  <c r="B1071" i="10"/>
  <c r="C1071" i="10"/>
  <c r="A1071" i="10" s="1"/>
  <c r="B1072" i="10"/>
  <c r="C1072" i="10"/>
  <c r="A1072" i="10" s="1"/>
  <c r="B1073" i="10"/>
  <c r="C1073" i="10"/>
  <c r="A1073" i="10" s="1"/>
  <c r="B1074" i="10"/>
  <c r="C1074" i="10"/>
  <c r="A1074" i="10" s="1"/>
  <c r="B1075" i="10"/>
  <c r="C1075" i="10"/>
  <c r="A1075" i="10" s="1"/>
  <c r="B1076" i="10"/>
  <c r="C1076" i="10"/>
  <c r="A1076" i="10" s="1"/>
  <c r="B1077" i="10"/>
  <c r="C1077" i="10"/>
  <c r="A1077" i="10" s="1"/>
  <c r="B1078" i="10"/>
  <c r="C1078" i="10"/>
  <c r="A1078" i="10" s="1"/>
  <c r="B1079" i="10"/>
  <c r="C1079" i="10"/>
  <c r="A1079" i="10" s="1"/>
  <c r="B1080" i="10"/>
  <c r="C1080" i="10"/>
  <c r="A1080" i="10" s="1"/>
  <c r="B1081" i="10"/>
  <c r="C1081" i="10"/>
  <c r="A1081" i="10" s="1"/>
  <c r="B1082" i="10"/>
  <c r="C1082" i="10"/>
  <c r="A1082" i="10" s="1"/>
  <c r="B1083" i="10"/>
  <c r="C1083" i="10"/>
  <c r="A1083" i="10" s="1"/>
  <c r="B1084" i="10"/>
  <c r="C1084" i="10"/>
  <c r="A1084" i="10" s="1"/>
  <c r="B1085" i="10"/>
  <c r="C1085" i="10"/>
  <c r="A1085" i="10" s="1"/>
  <c r="B1086" i="10"/>
  <c r="C1086" i="10"/>
  <c r="A1086" i="10" s="1"/>
  <c r="B1087" i="10"/>
  <c r="C1087" i="10"/>
  <c r="A1087" i="10" s="1"/>
  <c r="B1088" i="10"/>
  <c r="C1088" i="10"/>
  <c r="A1088" i="10" s="1"/>
  <c r="B1089" i="10"/>
  <c r="C1089" i="10"/>
  <c r="A1089" i="10" s="1"/>
  <c r="B1090" i="10"/>
  <c r="C1090" i="10"/>
  <c r="A1090" i="10" s="1"/>
  <c r="B1091" i="10"/>
  <c r="C1091" i="10"/>
  <c r="A1091" i="10" s="1"/>
  <c r="B1092" i="10"/>
  <c r="C1092" i="10"/>
  <c r="A1092" i="10" s="1"/>
  <c r="B1093" i="10"/>
  <c r="C1093" i="10"/>
  <c r="A1093" i="10" s="1"/>
  <c r="B1094" i="10"/>
  <c r="C1094" i="10"/>
  <c r="A1094" i="10" s="1"/>
  <c r="B1095" i="10"/>
  <c r="C1095" i="10"/>
  <c r="A1095" i="10" s="1"/>
  <c r="B1096" i="10"/>
  <c r="C1096" i="10"/>
  <c r="A1096" i="10" s="1"/>
  <c r="B1097" i="10"/>
  <c r="C1097" i="10"/>
  <c r="A1097" i="10" s="1"/>
  <c r="B1098" i="10"/>
  <c r="C1098" i="10"/>
  <c r="A1098" i="10" s="1"/>
  <c r="B1099" i="10"/>
  <c r="C1099" i="10"/>
  <c r="A1099" i="10" s="1"/>
  <c r="B1100" i="10"/>
  <c r="C1100" i="10"/>
  <c r="A1100" i="10" s="1"/>
  <c r="B1101" i="10"/>
  <c r="C1101" i="10"/>
  <c r="A1101" i="10" s="1"/>
  <c r="B1102" i="10"/>
  <c r="C1102" i="10"/>
  <c r="A1102" i="10" s="1"/>
  <c r="B1103" i="10"/>
  <c r="C1103" i="10"/>
  <c r="A1103" i="10" s="1"/>
  <c r="B1104" i="10"/>
  <c r="C1104" i="10"/>
  <c r="A1104" i="10" s="1"/>
  <c r="B1105" i="10"/>
  <c r="C1105" i="10"/>
  <c r="A1105" i="10" s="1"/>
  <c r="B1106" i="10"/>
  <c r="C1106" i="10"/>
  <c r="A1106" i="10" s="1"/>
  <c r="B1107" i="10"/>
  <c r="C1107" i="10"/>
  <c r="A1107" i="10" s="1"/>
  <c r="B1108" i="10"/>
  <c r="C1108" i="10"/>
  <c r="A1108" i="10" s="1"/>
  <c r="B1109" i="10"/>
  <c r="C1109" i="10"/>
  <c r="A1109" i="10" s="1"/>
  <c r="B1110" i="10"/>
  <c r="C1110" i="10"/>
  <c r="A1110" i="10" s="1"/>
  <c r="B1111" i="10"/>
  <c r="C1111" i="10"/>
  <c r="A1111" i="10" s="1"/>
  <c r="B1112" i="10"/>
  <c r="C1112" i="10"/>
  <c r="A1112" i="10" s="1"/>
  <c r="B1113" i="10"/>
  <c r="C1113" i="10"/>
  <c r="A1113" i="10" s="1"/>
  <c r="B1114" i="10"/>
  <c r="C1114" i="10"/>
  <c r="A1114" i="10" s="1"/>
  <c r="B1115" i="10"/>
  <c r="C1115" i="10"/>
  <c r="A1115" i="10" s="1"/>
  <c r="B1116" i="10"/>
  <c r="C1116" i="10"/>
  <c r="A1116" i="10" s="1"/>
  <c r="B1117" i="10"/>
  <c r="C1117" i="10"/>
  <c r="A1117" i="10" s="1"/>
  <c r="B1118" i="10"/>
  <c r="C1118" i="10"/>
  <c r="A1118" i="10" s="1"/>
  <c r="B1119" i="10"/>
  <c r="C1119" i="10"/>
  <c r="A1119" i="10" s="1"/>
  <c r="B1120" i="10"/>
  <c r="C1120" i="10"/>
  <c r="A1120" i="10" s="1"/>
  <c r="B1121" i="10"/>
  <c r="C1121" i="10"/>
  <c r="A1121" i="10" s="1"/>
  <c r="B1122" i="10"/>
  <c r="C1122" i="10"/>
  <c r="A1122" i="10" s="1"/>
  <c r="B1123" i="10"/>
  <c r="C1123" i="10"/>
  <c r="A1123" i="10" s="1"/>
  <c r="B1124" i="10"/>
  <c r="C1124" i="10"/>
  <c r="A1124" i="10" s="1"/>
  <c r="B1125" i="10"/>
  <c r="C1125" i="10"/>
  <c r="A1125" i="10" s="1"/>
  <c r="B1126" i="10"/>
  <c r="C1126" i="10"/>
  <c r="A1126" i="10" s="1"/>
  <c r="B1127" i="10"/>
  <c r="C1127" i="10"/>
  <c r="A1127" i="10" s="1"/>
  <c r="B1128" i="10"/>
  <c r="C1128" i="10"/>
  <c r="A1128" i="10" s="1"/>
  <c r="B1129" i="10"/>
  <c r="C1129" i="10"/>
  <c r="A1129" i="10" s="1"/>
  <c r="B1130" i="10"/>
  <c r="C1130" i="10"/>
  <c r="A1130" i="10" s="1"/>
  <c r="B1131" i="10"/>
  <c r="C1131" i="10"/>
  <c r="A1131" i="10" s="1"/>
  <c r="B1132" i="10"/>
  <c r="C1132" i="10"/>
  <c r="A1132" i="10" s="1"/>
  <c r="B1133" i="10"/>
  <c r="C1133" i="10"/>
  <c r="A1133" i="10" s="1"/>
  <c r="B1134" i="10"/>
  <c r="C1134" i="10"/>
  <c r="A1134" i="10" s="1"/>
  <c r="B1135" i="10"/>
  <c r="C1135" i="10"/>
  <c r="A1135" i="10" s="1"/>
  <c r="B1136" i="10"/>
  <c r="C1136" i="10"/>
  <c r="A1136" i="10" s="1"/>
  <c r="B1137" i="10"/>
  <c r="C1137" i="10"/>
  <c r="A1137" i="10" s="1"/>
  <c r="B1138" i="10"/>
  <c r="C1138" i="10"/>
  <c r="A1138" i="10" s="1"/>
  <c r="B1139" i="10"/>
  <c r="C1139" i="10"/>
  <c r="A1139" i="10" s="1"/>
  <c r="B1140" i="10"/>
  <c r="C1140" i="10"/>
  <c r="A1140" i="10" s="1"/>
  <c r="B1141" i="10"/>
  <c r="C1141" i="10"/>
  <c r="A1141" i="10" s="1"/>
  <c r="B1142" i="10"/>
  <c r="C1142" i="10"/>
  <c r="A1142" i="10" s="1"/>
  <c r="B1143" i="10"/>
  <c r="C1143" i="10"/>
  <c r="A1143" i="10" s="1"/>
  <c r="B1144" i="10"/>
  <c r="C1144" i="10"/>
  <c r="A1144" i="10" s="1"/>
  <c r="B1145" i="10"/>
  <c r="C1145" i="10"/>
  <c r="A1145" i="10" s="1"/>
  <c r="B1146" i="10"/>
  <c r="C1146" i="10"/>
  <c r="A1146" i="10" s="1"/>
  <c r="B1147" i="10"/>
  <c r="C1147" i="10"/>
  <c r="A1147" i="10" s="1"/>
  <c r="B1148" i="10"/>
  <c r="C1148" i="10"/>
  <c r="A1148" i="10" s="1"/>
  <c r="B1149" i="10"/>
  <c r="C1149" i="10"/>
  <c r="A1149" i="10" s="1"/>
  <c r="B1150" i="10"/>
  <c r="C1150" i="10"/>
  <c r="A1150" i="10" s="1"/>
  <c r="B1151" i="10"/>
  <c r="C1151" i="10"/>
  <c r="A1151" i="10" s="1"/>
  <c r="B1152" i="10"/>
  <c r="C1152" i="10"/>
  <c r="A1152" i="10" s="1"/>
  <c r="B1153" i="10"/>
  <c r="C1153" i="10"/>
  <c r="A1153" i="10" s="1"/>
  <c r="B1154" i="10"/>
  <c r="C1154" i="10"/>
  <c r="A1154" i="10" s="1"/>
  <c r="B1155" i="10"/>
  <c r="C1155" i="10"/>
  <c r="A1155" i="10" s="1"/>
  <c r="B1156" i="10"/>
  <c r="C1156" i="10"/>
  <c r="A1156" i="10" s="1"/>
  <c r="B1157" i="10"/>
  <c r="C1157" i="10"/>
  <c r="A1157" i="10" s="1"/>
  <c r="B1158" i="10"/>
  <c r="C1158" i="10"/>
  <c r="A1158" i="10" s="1"/>
  <c r="B1159" i="10"/>
  <c r="C1159" i="10"/>
  <c r="A1159" i="10" s="1"/>
  <c r="B1160" i="10"/>
  <c r="C1160" i="10"/>
  <c r="A1160" i="10" s="1"/>
  <c r="B1161" i="10"/>
  <c r="C1161" i="10"/>
  <c r="A1161" i="10" s="1"/>
  <c r="B1162" i="10"/>
  <c r="C1162" i="10"/>
  <c r="A1162" i="10" s="1"/>
  <c r="B1163" i="10"/>
  <c r="C1163" i="10"/>
  <c r="A1163" i="10" s="1"/>
  <c r="B1164" i="10"/>
  <c r="C1164" i="10"/>
  <c r="A1164" i="10" s="1"/>
  <c r="B1165" i="10"/>
  <c r="C1165" i="10"/>
  <c r="A1165" i="10" s="1"/>
  <c r="B1166" i="10"/>
  <c r="C1166" i="10"/>
  <c r="A1166" i="10" s="1"/>
  <c r="B1167" i="10"/>
  <c r="C1167" i="10"/>
  <c r="A1167" i="10" s="1"/>
  <c r="B1168" i="10"/>
  <c r="C1168" i="10"/>
  <c r="A1168" i="10" s="1"/>
  <c r="B1169" i="10"/>
  <c r="C1169" i="10"/>
  <c r="A1169" i="10" s="1"/>
  <c r="B1170" i="10"/>
  <c r="C1170" i="10"/>
  <c r="A1170" i="10" s="1"/>
  <c r="B1171" i="10"/>
  <c r="C1171" i="10"/>
  <c r="A1171" i="10" s="1"/>
  <c r="B1172" i="10"/>
  <c r="C1172" i="10"/>
  <c r="A1172" i="10" s="1"/>
  <c r="B1173" i="10"/>
  <c r="C1173" i="10"/>
  <c r="A1173" i="10" s="1"/>
  <c r="B1174" i="10"/>
  <c r="C1174" i="10"/>
  <c r="A1174" i="10" s="1"/>
  <c r="B1175" i="10"/>
  <c r="C1175" i="10"/>
  <c r="A1175" i="10" s="1"/>
  <c r="B1176" i="10"/>
  <c r="C1176" i="10"/>
  <c r="A1176" i="10" s="1"/>
  <c r="B1177" i="10"/>
  <c r="C1177" i="10"/>
  <c r="A1177" i="10" s="1"/>
  <c r="B1178" i="10"/>
  <c r="C1178" i="10"/>
  <c r="A1178" i="10" s="1"/>
  <c r="B1179" i="10"/>
  <c r="C1179" i="10"/>
  <c r="A1179" i="10" s="1"/>
  <c r="B1180" i="10"/>
  <c r="C1180" i="10"/>
  <c r="A1180" i="10" s="1"/>
  <c r="B1181" i="10"/>
  <c r="C1181" i="10"/>
  <c r="A1181" i="10" s="1"/>
  <c r="B1182" i="10"/>
  <c r="C1182" i="10"/>
  <c r="A1182" i="10" s="1"/>
  <c r="B1183" i="10"/>
  <c r="C1183" i="10"/>
  <c r="A1183" i="10" s="1"/>
  <c r="B1184" i="10"/>
  <c r="C1184" i="10"/>
  <c r="A1184" i="10" s="1"/>
  <c r="B1185" i="10"/>
  <c r="C1185" i="10"/>
  <c r="A1185" i="10" s="1"/>
  <c r="B1186" i="10"/>
  <c r="C1186" i="10"/>
  <c r="A1186" i="10" s="1"/>
  <c r="B1187" i="10"/>
  <c r="C1187" i="10"/>
  <c r="A1187" i="10" s="1"/>
  <c r="B1188" i="10"/>
  <c r="C1188" i="10"/>
  <c r="A1188" i="10" s="1"/>
  <c r="B1189" i="10"/>
  <c r="C1189" i="10"/>
  <c r="A1189" i="10" s="1"/>
  <c r="B1190" i="10"/>
  <c r="C1190" i="10"/>
  <c r="A1190" i="10" s="1"/>
  <c r="B1191" i="10"/>
  <c r="C1191" i="10"/>
  <c r="A1191" i="10" s="1"/>
  <c r="B1192" i="10"/>
  <c r="C1192" i="10"/>
  <c r="A1192" i="10" s="1"/>
  <c r="B1193" i="10"/>
  <c r="C1193" i="10"/>
  <c r="A1193" i="10" s="1"/>
  <c r="B1194" i="10"/>
  <c r="C1194" i="10"/>
  <c r="A1194" i="10" s="1"/>
  <c r="B1195" i="10"/>
  <c r="C1195" i="10"/>
  <c r="A1195" i="10" s="1"/>
  <c r="B1196" i="10"/>
  <c r="C1196" i="10"/>
  <c r="A1196" i="10" s="1"/>
  <c r="B1197" i="10"/>
  <c r="C1197" i="10"/>
  <c r="A1197" i="10" s="1"/>
  <c r="B1198" i="10"/>
  <c r="C1198" i="10"/>
  <c r="A1198" i="10" s="1"/>
  <c r="B1199" i="10"/>
  <c r="C1199" i="10"/>
  <c r="A1199" i="10" s="1"/>
  <c r="B1200" i="10"/>
  <c r="C1200" i="10"/>
  <c r="A1200" i="10" s="1"/>
  <c r="B1201" i="10"/>
  <c r="C1201" i="10"/>
  <c r="A1201" i="10" s="1"/>
  <c r="B1202" i="10"/>
  <c r="C1202" i="10"/>
  <c r="A1202" i="10" s="1"/>
  <c r="B1203" i="10"/>
  <c r="C1203" i="10"/>
  <c r="A1203" i="10" s="1"/>
  <c r="B1204" i="10"/>
  <c r="C1204" i="10"/>
  <c r="A1204" i="10" s="1"/>
  <c r="B1205" i="10"/>
  <c r="C1205" i="10"/>
  <c r="A1205" i="10" s="1"/>
  <c r="B1206" i="10"/>
  <c r="C1206" i="10"/>
  <c r="A1206" i="10" s="1"/>
  <c r="B1207" i="10"/>
  <c r="C1207" i="10"/>
  <c r="A1207" i="10" s="1"/>
  <c r="B1208" i="10"/>
  <c r="C1208" i="10"/>
  <c r="A1208" i="10" s="1"/>
  <c r="B1209" i="10"/>
  <c r="C1209" i="10"/>
  <c r="A1209" i="10" s="1"/>
  <c r="B1210" i="10"/>
  <c r="C1210" i="10"/>
  <c r="A1210" i="10" s="1"/>
  <c r="B1211" i="10"/>
  <c r="C1211" i="10"/>
  <c r="A1211" i="10" s="1"/>
  <c r="B1212" i="10"/>
  <c r="C1212" i="10"/>
  <c r="A1212" i="10" s="1"/>
  <c r="B1213" i="10"/>
  <c r="C1213" i="10"/>
  <c r="A1213" i="10" s="1"/>
  <c r="B1214" i="10"/>
  <c r="C1214" i="10"/>
  <c r="A1214" i="10" s="1"/>
  <c r="B1215" i="10"/>
  <c r="C1215" i="10"/>
  <c r="A1215" i="10" s="1"/>
  <c r="B1216" i="10"/>
  <c r="C1216" i="10"/>
  <c r="A1216" i="10" s="1"/>
  <c r="B1217" i="10"/>
  <c r="C1217" i="10"/>
  <c r="A1217" i="10" s="1"/>
  <c r="B1218" i="10"/>
  <c r="C1218" i="10"/>
  <c r="A1218" i="10" s="1"/>
  <c r="B1219" i="10"/>
  <c r="C1219" i="10"/>
  <c r="A1219" i="10" s="1"/>
  <c r="B1220" i="10"/>
  <c r="C1220" i="10"/>
  <c r="A1220" i="10" s="1"/>
  <c r="B1221" i="10"/>
  <c r="C1221" i="10"/>
  <c r="A1221" i="10" s="1"/>
  <c r="B1222" i="10"/>
  <c r="C1222" i="10"/>
  <c r="A1222" i="10" s="1"/>
  <c r="B1223" i="10"/>
  <c r="C1223" i="10"/>
  <c r="A1223" i="10" s="1"/>
  <c r="B1224" i="10"/>
  <c r="C1224" i="10"/>
  <c r="A1224" i="10" s="1"/>
  <c r="B1225" i="10"/>
  <c r="C1225" i="10"/>
  <c r="A1225" i="10" s="1"/>
  <c r="B1226" i="10"/>
  <c r="C1226" i="10"/>
  <c r="A1226" i="10" s="1"/>
  <c r="B1227" i="10"/>
  <c r="C1227" i="10"/>
  <c r="A1227" i="10" s="1"/>
  <c r="B1228" i="10"/>
  <c r="C1228" i="10"/>
  <c r="A1228" i="10" s="1"/>
  <c r="B1229" i="10"/>
  <c r="C1229" i="10"/>
  <c r="A1229" i="10" s="1"/>
  <c r="B1230" i="10"/>
  <c r="C1230" i="10"/>
  <c r="A1230" i="10" s="1"/>
  <c r="B1231" i="10"/>
  <c r="C1231" i="10"/>
  <c r="A1231" i="10" s="1"/>
  <c r="B1232" i="10"/>
  <c r="C1232" i="10"/>
  <c r="A1232" i="10" s="1"/>
  <c r="B1233" i="10"/>
  <c r="C1233" i="10"/>
  <c r="A1233" i="10" s="1"/>
  <c r="B1234" i="10"/>
  <c r="C1234" i="10"/>
  <c r="A1234" i="10" s="1"/>
  <c r="B1235" i="10"/>
  <c r="C1235" i="10"/>
  <c r="A1235" i="10" s="1"/>
  <c r="B1236" i="10"/>
  <c r="C1236" i="10"/>
  <c r="A1236" i="10" s="1"/>
  <c r="B1237" i="10"/>
  <c r="C1237" i="10"/>
  <c r="A1237" i="10" s="1"/>
  <c r="B1238" i="10"/>
  <c r="C1238" i="10"/>
  <c r="A1238" i="10" s="1"/>
  <c r="B1239" i="10"/>
  <c r="C1239" i="10"/>
  <c r="A1239" i="10" s="1"/>
  <c r="B1240" i="10"/>
  <c r="C1240" i="10"/>
  <c r="A1240" i="10" s="1"/>
  <c r="B1241" i="10"/>
  <c r="C1241" i="10"/>
  <c r="A1241" i="10" s="1"/>
  <c r="B1242" i="10"/>
  <c r="C1242" i="10"/>
  <c r="A1242" i="10" s="1"/>
  <c r="B1243" i="10"/>
  <c r="C1243" i="10"/>
  <c r="A1243" i="10" s="1"/>
  <c r="B1244" i="10"/>
  <c r="C1244" i="10"/>
  <c r="A1244" i="10" s="1"/>
  <c r="B1245" i="10"/>
  <c r="C1245" i="10"/>
  <c r="A1245" i="10" s="1"/>
  <c r="B1246" i="10"/>
  <c r="C1246" i="10"/>
  <c r="A1246" i="10" s="1"/>
  <c r="B1247" i="10"/>
  <c r="C1247" i="10"/>
  <c r="A1247" i="10" s="1"/>
  <c r="B1248" i="10"/>
  <c r="C1248" i="10"/>
  <c r="A1248" i="10" s="1"/>
  <c r="B1249" i="10"/>
  <c r="C1249" i="10"/>
  <c r="A1249" i="10" s="1"/>
  <c r="B1250" i="10"/>
  <c r="C1250" i="10"/>
  <c r="A1250" i="10" s="1"/>
  <c r="B1251" i="10"/>
  <c r="C1251" i="10"/>
  <c r="A1251" i="10" s="1"/>
  <c r="B1252" i="10"/>
  <c r="C1252" i="10"/>
  <c r="A1252" i="10" s="1"/>
  <c r="B1253" i="10"/>
  <c r="C1253" i="10"/>
  <c r="A1253" i="10" s="1"/>
  <c r="B1254" i="10"/>
  <c r="C1254" i="10"/>
  <c r="A1254" i="10" s="1"/>
  <c r="B1255" i="10"/>
  <c r="C1255" i="10"/>
  <c r="A1255" i="10" s="1"/>
  <c r="B1256" i="10"/>
  <c r="C1256" i="10"/>
  <c r="A1256" i="10" s="1"/>
  <c r="B1257" i="10"/>
  <c r="C1257" i="10"/>
  <c r="A1257" i="10" s="1"/>
  <c r="B1258" i="10"/>
  <c r="C1258" i="10"/>
  <c r="A1258" i="10" s="1"/>
  <c r="B1259" i="10"/>
  <c r="C1259" i="10"/>
  <c r="A1259" i="10" s="1"/>
  <c r="B1260" i="10"/>
  <c r="C1260" i="10"/>
  <c r="A1260" i="10" s="1"/>
  <c r="B1261" i="10"/>
  <c r="C1261" i="10"/>
  <c r="A1261" i="10" s="1"/>
  <c r="B1262" i="10"/>
  <c r="C1262" i="10"/>
  <c r="A1262" i="10" s="1"/>
  <c r="B1263" i="10"/>
  <c r="C1263" i="10"/>
  <c r="A1263" i="10" s="1"/>
  <c r="B1264" i="10"/>
  <c r="C1264" i="10"/>
  <c r="A1264" i="10" s="1"/>
  <c r="B1265" i="10"/>
  <c r="C1265" i="10"/>
  <c r="A1265" i="10" s="1"/>
  <c r="B1266" i="10"/>
  <c r="C1266" i="10"/>
  <c r="A1266" i="10" s="1"/>
  <c r="B1267" i="10"/>
  <c r="C1267" i="10"/>
  <c r="A1267" i="10" s="1"/>
  <c r="B1268" i="10"/>
  <c r="C1268" i="10"/>
  <c r="A1268" i="10" s="1"/>
  <c r="B1269" i="10"/>
  <c r="C1269" i="10"/>
  <c r="A1269" i="10" s="1"/>
  <c r="B1270" i="10"/>
  <c r="C1270" i="10"/>
  <c r="A1270" i="10" s="1"/>
  <c r="B1271" i="10"/>
  <c r="C1271" i="10"/>
  <c r="A1271" i="10" s="1"/>
  <c r="B1272" i="10"/>
  <c r="C1272" i="10"/>
  <c r="A1272" i="10" s="1"/>
  <c r="B1273" i="10"/>
  <c r="C1273" i="10"/>
  <c r="A1273" i="10" s="1"/>
  <c r="B1274" i="10"/>
  <c r="C1274" i="10"/>
  <c r="A1274" i="10" s="1"/>
  <c r="B1275" i="10"/>
  <c r="C1275" i="10"/>
  <c r="A1275" i="10" s="1"/>
  <c r="B1276" i="10"/>
  <c r="C1276" i="10"/>
  <c r="A1276" i="10" s="1"/>
  <c r="B1277" i="10"/>
  <c r="C1277" i="10"/>
  <c r="A1277" i="10" s="1"/>
  <c r="B1278" i="10"/>
  <c r="C1278" i="10"/>
  <c r="A1278" i="10" s="1"/>
  <c r="B1279" i="10"/>
  <c r="C1279" i="10"/>
  <c r="A1279" i="10" s="1"/>
  <c r="B1280" i="10"/>
  <c r="C1280" i="10"/>
  <c r="A1280" i="10" s="1"/>
  <c r="B1281" i="10"/>
  <c r="C1281" i="10"/>
  <c r="A1281" i="10" s="1"/>
  <c r="B1282" i="10"/>
  <c r="C1282" i="10"/>
  <c r="A1282" i="10" s="1"/>
  <c r="B1283" i="10"/>
  <c r="C1283" i="10"/>
  <c r="A1283" i="10" s="1"/>
  <c r="B1284" i="10"/>
  <c r="C1284" i="10"/>
  <c r="A1284" i="10" s="1"/>
  <c r="B1285" i="10"/>
  <c r="C1285" i="10"/>
  <c r="A1285" i="10" s="1"/>
  <c r="B1286" i="10"/>
  <c r="C1286" i="10"/>
  <c r="A1286" i="10" s="1"/>
  <c r="B1287" i="10"/>
  <c r="C1287" i="10"/>
  <c r="A1287" i="10" s="1"/>
  <c r="B1288" i="10"/>
  <c r="C1288" i="10"/>
  <c r="A1288" i="10" s="1"/>
  <c r="B1289" i="10"/>
  <c r="C1289" i="10"/>
  <c r="A1289" i="10" s="1"/>
  <c r="B1290" i="10"/>
  <c r="C1290" i="10"/>
  <c r="A1290" i="10" s="1"/>
  <c r="B1291" i="10"/>
  <c r="C1291" i="10"/>
  <c r="A1291" i="10" s="1"/>
  <c r="B1292" i="10"/>
  <c r="C1292" i="10"/>
  <c r="A1292" i="10" s="1"/>
  <c r="B1293" i="10"/>
  <c r="C1293" i="10"/>
  <c r="A1293" i="10" s="1"/>
  <c r="B1294" i="10"/>
  <c r="C1294" i="10"/>
  <c r="A1294" i="10" s="1"/>
  <c r="B1295" i="10"/>
  <c r="C1295" i="10"/>
  <c r="A1295" i="10" s="1"/>
  <c r="B1296" i="10"/>
  <c r="C1296" i="10"/>
  <c r="A1296" i="10" s="1"/>
  <c r="B1297" i="10"/>
  <c r="C1297" i="10"/>
  <c r="A1297" i="10" s="1"/>
  <c r="B1298" i="10"/>
  <c r="C1298" i="10"/>
  <c r="A1298" i="10" s="1"/>
  <c r="B1299" i="10"/>
  <c r="C1299" i="10"/>
  <c r="A1299" i="10" s="1"/>
  <c r="B1300" i="10"/>
  <c r="C1300" i="10"/>
  <c r="A1300" i="10" s="1"/>
  <c r="B1301" i="10"/>
  <c r="C1301" i="10"/>
  <c r="A1301" i="10" s="1"/>
  <c r="B1302" i="10"/>
  <c r="C1302" i="10"/>
  <c r="A1302" i="10" s="1"/>
  <c r="B1303" i="10"/>
  <c r="C1303" i="10"/>
  <c r="A1303" i="10" s="1"/>
  <c r="B1304" i="10"/>
  <c r="C1304" i="10"/>
  <c r="A1304" i="10" s="1"/>
  <c r="B1305" i="10"/>
  <c r="C1305" i="10"/>
  <c r="A1305" i="10" s="1"/>
  <c r="B1306" i="10"/>
  <c r="C1306" i="10"/>
  <c r="A1306" i="10" s="1"/>
  <c r="B1307" i="10"/>
  <c r="C1307" i="10"/>
  <c r="A1307" i="10" s="1"/>
  <c r="B1308" i="10"/>
  <c r="C1308" i="10"/>
  <c r="A1308" i="10" s="1"/>
  <c r="B1309" i="10"/>
  <c r="C1309" i="10"/>
  <c r="A1309" i="10" s="1"/>
  <c r="B1310" i="10"/>
  <c r="C1310" i="10"/>
  <c r="A1310" i="10" s="1"/>
  <c r="B1311" i="10"/>
  <c r="C1311" i="10"/>
  <c r="A1311" i="10" s="1"/>
  <c r="B1312" i="10"/>
  <c r="C1312" i="10"/>
  <c r="A1312" i="10" s="1"/>
  <c r="B1313" i="10"/>
  <c r="C1313" i="10"/>
  <c r="A1313" i="10" s="1"/>
  <c r="B1314" i="10"/>
  <c r="C1314" i="10"/>
  <c r="A1314" i="10" s="1"/>
  <c r="B1315" i="10"/>
  <c r="C1315" i="10"/>
  <c r="A1315" i="10" s="1"/>
  <c r="B1316" i="10"/>
  <c r="C1316" i="10"/>
  <c r="A1316" i="10" s="1"/>
  <c r="B1317" i="10"/>
  <c r="C1317" i="10"/>
  <c r="A1317" i="10" s="1"/>
  <c r="B1318" i="10"/>
  <c r="C1318" i="10"/>
  <c r="A1318" i="10" s="1"/>
  <c r="B1319" i="10"/>
  <c r="C1319" i="10"/>
  <c r="A1319" i="10" s="1"/>
  <c r="B1320" i="10"/>
  <c r="C1320" i="10"/>
  <c r="A1320" i="10" s="1"/>
  <c r="B1321" i="10"/>
  <c r="C1321" i="10"/>
  <c r="A1321" i="10" s="1"/>
  <c r="B1322" i="10"/>
  <c r="C1322" i="10"/>
  <c r="A1322" i="10" s="1"/>
  <c r="B1323" i="10"/>
  <c r="C1323" i="10"/>
  <c r="A1323" i="10" s="1"/>
  <c r="B1324" i="10"/>
  <c r="C1324" i="10"/>
  <c r="A1324" i="10" s="1"/>
  <c r="B1325" i="10"/>
  <c r="C1325" i="10"/>
  <c r="A1325" i="10" s="1"/>
  <c r="B1326" i="10"/>
  <c r="C1326" i="10"/>
  <c r="A1326" i="10" s="1"/>
  <c r="B1327" i="10"/>
  <c r="C1327" i="10"/>
  <c r="A1327" i="10" s="1"/>
  <c r="B1328" i="10"/>
  <c r="C1328" i="10"/>
  <c r="A1328" i="10" s="1"/>
  <c r="B1329" i="10"/>
  <c r="C1329" i="10"/>
  <c r="A1329" i="10" s="1"/>
  <c r="B1330" i="10"/>
  <c r="C1330" i="10"/>
  <c r="A1330" i="10" s="1"/>
  <c r="B1331" i="10"/>
  <c r="C1331" i="10"/>
  <c r="A1331" i="10" s="1"/>
  <c r="B1332" i="10"/>
  <c r="C1332" i="10"/>
  <c r="A1332" i="10" s="1"/>
  <c r="B1333" i="10"/>
  <c r="C1333" i="10"/>
  <c r="A1333" i="10" s="1"/>
  <c r="B1334" i="10"/>
  <c r="C1334" i="10"/>
  <c r="A1334" i="10" s="1"/>
  <c r="B1335" i="10"/>
  <c r="C1335" i="10"/>
  <c r="A1335" i="10" s="1"/>
  <c r="B1336" i="10"/>
  <c r="C1336" i="10"/>
  <c r="A1336" i="10" s="1"/>
  <c r="B1337" i="10"/>
  <c r="C1337" i="10"/>
  <c r="A1337" i="10" s="1"/>
  <c r="B1338" i="10"/>
  <c r="C1338" i="10"/>
  <c r="A1338" i="10" s="1"/>
  <c r="B1339" i="10"/>
  <c r="C1339" i="10"/>
  <c r="A1339" i="10" s="1"/>
  <c r="B1340" i="10"/>
  <c r="C1340" i="10"/>
  <c r="A1340" i="10" s="1"/>
  <c r="B1341" i="10"/>
  <c r="C1341" i="10"/>
  <c r="A1341" i="10" s="1"/>
  <c r="B1342" i="10"/>
  <c r="C1342" i="10"/>
  <c r="A1342" i="10" s="1"/>
  <c r="B1343" i="10"/>
  <c r="C1343" i="10"/>
  <c r="A1343" i="10" s="1"/>
  <c r="B1344" i="10"/>
  <c r="C1344" i="10"/>
  <c r="A1344" i="10" s="1"/>
  <c r="B1345" i="10"/>
  <c r="C1345" i="10"/>
  <c r="A1345" i="10" s="1"/>
  <c r="B1346" i="10"/>
  <c r="C1346" i="10"/>
  <c r="A1346" i="10" s="1"/>
  <c r="B1347" i="10"/>
  <c r="C1347" i="10"/>
  <c r="A1347" i="10" s="1"/>
  <c r="B1348" i="10"/>
  <c r="C1348" i="10"/>
  <c r="A1348" i="10" s="1"/>
  <c r="B1349" i="10"/>
  <c r="C1349" i="10"/>
  <c r="A1349" i="10" s="1"/>
  <c r="B1350" i="10"/>
  <c r="C1350" i="10"/>
  <c r="A1350" i="10" s="1"/>
  <c r="B1351" i="10"/>
  <c r="C1351" i="10"/>
  <c r="A1351" i="10" s="1"/>
  <c r="B1352" i="10"/>
  <c r="C1352" i="10"/>
  <c r="A1352" i="10" s="1"/>
  <c r="B1353" i="10"/>
  <c r="C1353" i="10"/>
  <c r="A1353" i="10" s="1"/>
  <c r="B1354" i="10"/>
  <c r="C1354" i="10"/>
  <c r="A1354" i="10" s="1"/>
  <c r="B1355" i="10"/>
  <c r="C1355" i="10"/>
  <c r="A1355" i="10" s="1"/>
  <c r="B1356" i="10"/>
  <c r="C1356" i="10"/>
  <c r="A1356" i="10" s="1"/>
  <c r="B1357" i="10"/>
  <c r="C1357" i="10"/>
  <c r="A1357" i="10" s="1"/>
  <c r="B1358" i="10"/>
  <c r="C1358" i="10"/>
  <c r="A1358" i="10" s="1"/>
  <c r="B1359" i="10"/>
  <c r="C1359" i="10"/>
  <c r="A1359" i="10" s="1"/>
  <c r="B1360" i="10"/>
  <c r="C1360" i="10"/>
  <c r="A1360" i="10" s="1"/>
  <c r="B1361" i="10"/>
  <c r="C1361" i="10"/>
  <c r="A1361" i="10" s="1"/>
  <c r="B1362" i="10"/>
  <c r="C1362" i="10"/>
  <c r="A1362" i="10" s="1"/>
  <c r="B1363" i="10"/>
  <c r="C1363" i="10"/>
  <c r="A1363" i="10" s="1"/>
  <c r="B1364" i="10"/>
  <c r="C1364" i="10"/>
  <c r="A1364" i="10" s="1"/>
  <c r="B1365" i="10"/>
  <c r="C1365" i="10"/>
  <c r="A1365" i="10" s="1"/>
  <c r="B1366" i="10"/>
  <c r="C1366" i="10"/>
  <c r="A1366" i="10" s="1"/>
  <c r="B1367" i="10"/>
  <c r="C1367" i="10"/>
  <c r="A1367" i="10" s="1"/>
  <c r="B1368" i="10"/>
  <c r="C1368" i="10"/>
  <c r="A1368" i="10" s="1"/>
  <c r="B1369" i="10"/>
  <c r="C1369" i="10"/>
  <c r="A1369" i="10" s="1"/>
  <c r="B1370" i="10"/>
  <c r="C1370" i="10"/>
  <c r="A1370" i="10" s="1"/>
  <c r="B1371" i="10"/>
  <c r="C1371" i="10"/>
  <c r="A1371" i="10" s="1"/>
  <c r="B1372" i="10"/>
  <c r="C1372" i="10"/>
  <c r="A1372" i="10" s="1"/>
  <c r="B1373" i="10"/>
  <c r="C1373" i="10"/>
  <c r="A1373" i="10" s="1"/>
  <c r="B1374" i="10"/>
  <c r="C1374" i="10"/>
  <c r="A1374" i="10" s="1"/>
  <c r="B1375" i="10"/>
  <c r="C1375" i="10"/>
  <c r="A1375" i="10" s="1"/>
  <c r="B1376" i="10"/>
  <c r="C1376" i="10"/>
  <c r="A1376" i="10" s="1"/>
  <c r="B1377" i="10"/>
  <c r="C1377" i="10"/>
  <c r="A1377" i="10" s="1"/>
  <c r="B1378" i="10"/>
  <c r="C1378" i="10"/>
  <c r="A1378" i="10" s="1"/>
  <c r="B1379" i="10"/>
  <c r="C1379" i="10"/>
  <c r="A1379" i="10" s="1"/>
  <c r="B1380" i="10"/>
  <c r="C1380" i="10"/>
  <c r="A1380" i="10" s="1"/>
  <c r="B1381" i="10"/>
  <c r="C1381" i="10"/>
  <c r="A1381" i="10" s="1"/>
  <c r="B1382" i="10"/>
  <c r="C1382" i="10"/>
  <c r="A1382" i="10" s="1"/>
  <c r="B1383" i="10"/>
  <c r="C1383" i="10"/>
  <c r="A1383" i="10" s="1"/>
  <c r="B1384" i="10"/>
  <c r="C1384" i="10"/>
  <c r="A1384" i="10" s="1"/>
  <c r="B1385" i="10"/>
  <c r="C1385" i="10"/>
  <c r="A1385" i="10" s="1"/>
  <c r="B1386" i="10"/>
  <c r="C1386" i="10"/>
  <c r="A1386" i="10" s="1"/>
  <c r="B1387" i="10"/>
  <c r="C1387" i="10"/>
  <c r="A1387" i="10" s="1"/>
  <c r="B1388" i="10"/>
  <c r="C1388" i="10"/>
  <c r="A1388" i="10" s="1"/>
  <c r="B1389" i="10"/>
  <c r="C1389" i="10"/>
  <c r="A1389" i="10" s="1"/>
  <c r="B1390" i="10"/>
  <c r="C1390" i="10"/>
  <c r="A1390" i="10" s="1"/>
  <c r="B1391" i="10"/>
  <c r="C1391" i="10"/>
  <c r="A1391" i="10" s="1"/>
  <c r="B1392" i="10"/>
  <c r="C1392" i="10"/>
  <c r="A1392" i="10" s="1"/>
  <c r="B1393" i="10"/>
  <c r="C1393" i="10"/>
  <c r="A1393" i="10" s="1"/>
  <c r="B1394" i="10"/>
  <c r="C1394" i="10"/>
  <c r="A1394" i="10" s="1"/>
  <c r="B1395" i="10"/>
  <c r="C1395" i="10"/>
  <c r="A1395" i="10" s="1"/>
  <c r="B1396" i="10"/>
  <c r="C1396" i="10"/>
  <c r="A1396" i="10" s="1"/>
  <c r="B1397" i="10"/>
  <c r="C1397" i="10"/>
  <c r="A1397" i="10" s="1"/>
  <c r="B1398" i="10"/>
  <c r="C1398" i="10"/>
  <c r="A1398" i="10" s="1"/>
  <c r="B1399" i="10"/>
  <c r="C1399" i="10"/>
  <c r="A1399" i="10" s="1"/>
  <c r="B1400" i="10"/>
  <c r="C1400" i="10"/>
  <c r="A1400" i="10" s="1"/>
  <c r="B1401" i="10"/>
  <c r="C1401" i="10"/>
  <c r="A1401" i="10" s="1"/>
  <c r="B1402" i="10"/>
  <c r="C1402" i="10"/>
  <c r="A1402" i="10" s="1"/>
  <c r="B1403" i="10"/>
  <c r="C1403" i="10"/>
  <c r="A1403" i="10" s="1"/>
  <c r="B1404" i="10"/>
  <c r="C1404" i="10"/>
  <c r="A1404" i="10" s="1"/>
  <c r="B1405" i="10"/>
  <c r="C1405" i="10"/>
  <c r="A1405" i="10" s="1"/>
  <c r="B1406" i="10"/>
  <c r="C1406" i="10"/>
  <c r="A1406" i="10" s="1"/>
  <c r="B1407" i="10"/>
  <c r="C1407" i="10"/>
  <c r="A1407" i="10" s="1"/>
  <c r="B1408" i="10"/>
  <c r="C1408" i="10"/>
  <c r="A1408" i="10" s="1"/>
  <c r="B1409" i="10"/>
  <c r="C1409" i="10"/>
  <c r="A1409" i="10" s="1"/>
  <c r="B1410" i="10"/>
  <c r="C1410" i="10"/>
  <c r="A1410" i="10" s="1"/>
  <c r="B1411" i="10"/>
  <c r="C1411" i="10"/>
  <c r="A1411" i="10" s="1"/>
  <c r="B1412" i="10"/>
  <c r="C1412" i="10"/>
  <c r="A1412" i="10" s="1"/>
  <c r="B1413" i="10"/>
  <c r="C1413" i="10"/>
  <c r="A1413" i="10" s="1"/>
  <c r="B1414" i="10"/>
  <c r="C1414" i="10"/>
  <c r="A1414" i="10" s="1"/>
  <c r="B1415" i="10"/>
  <c r="C1415" i="10"/>
  <c r="A1415" i="10" s="1"/>
  <c r="B1416" i="10"/>
  <c r="C1416" i="10"/>
  <c r="A1416" i="10" s="1"/>
  <c r="B1417" i="10"/>
  <c r="C1417" i="10"/>
  <c r="A1417" i="10" s="1"/>
  <c r="B1418" i="10"/>
  <c r="C1418" i="10"/>
  <c r="A1418" i="10" s="1"/>
  <c r="B1419" i="10"/>
  <c r="C1419" i="10"/>
  <c r="A1419" i="10" s="1"/>
  <c r="B1420" i="10"/>
  <c r="C1420" i="10"/>
  <c r="A1420" i="10" s="1"/>
  <c r="B1421" i="10"/>
  <c r="C1421" i="10"/>
  <c r="A1421" i="10" s="1"/>
  <c r="B1422" i="10"/>
  <c r="C1422" i="10"/>
  <c r="A1422" i="10" s="1"/>
  <c r="B1423" i="10"/>
  <c r="C1423" i="10"/>
  <c r="A1423" i="10" s="1"/>
  <c r="B1424" i="10"/>
  <c r="C1424" i="10"/>
  <c r="A1424" i="10" s="1"/>
  <c r="B1425" i="10"/>
  <c r="C1425" i="10"/>
  <c r="A1425" i="10" s="1"/>
  <c r="B1426" i="10"/>
  <c r="C1426" i="10"/>
  <c r="A1426" i="10" s="1"/>
  <c r="B1427" i="10"/>
  <c r="C1427" i="10"/>
  <c r="A1427" i="10" s="1"/>
  <c r="B1428" i="10"/>
  <c r="C1428" i="10"/>
  <c r="A1428" i="10" s="1"/>
  <c r="B1429" i="10"/>
  <c r="C1429" i="10"/>
  <c r="A1429" i="10" s="1"/>
  <c r="B1430" i="10"/>
  <c r="C1430" i="10"/>
  <c r="A1430" i="10" s="1"/>
  <c r="B1431" i="10"/>
  <c r="C1431" i="10"/>
  <c r="A1431" i="10" s="1"/>
  <c r="B1432" i="10"/>
  <c r="C1432" i="10"/>
  <c r="A1432" i="10" s="1"/>
  <c r="B1433" i="10"/>
  <c r="C1433" i="10"/>
  <c r="A1433" i="10" s="1"/>
  <c r="B1434" i="10"/>
  <c r="C1434" i="10"/>
  <c r="A1434" i="10" s="1"/>
  <c r="B1435" i="10"/>
  <c r="C1435" i="10"/>
  <c r="A1435" i="10" s="1"/>
  <c r="B1436" i="10"/>
  <c r="C1436" i="10"/>
  <c r="A1436" i="10" s="1"/>
  <c r="B1437" i="10"/>
  <c r="C1437" i="10"/>
  <c r="A1437" i="10" s="1"/>
  <c r="B1438" i="10"/>
  <c r="C1438" i="10"/>
  <c r="A1438" i="10" s="1"/>
  <c r="B1439" i="10"/>
  <c r="C1439" i="10"/>
  <c r="A1439" i="10" s="1"/>
  <c r="B1440" i="10"/>
  <c r="C1440" i="10"/>
  <c r="A1440" i="10" s="1"/>
  <c r="B1441" i="10"/>
  <c r="C1441" i="10"/>
  <c r="A1441" i="10" s="1"/>
  <c r="B1442" i="10"/>
  <c r="C1442" i="10"/>
  <c r="A1442" i="10" s="1"/>
  <c r="B1443" i="10"/>
  <c r="C1443" i="10"/>
  <c r="A1443" i="10" s="1"/>
  <c r="B1444" i="10"/>
  <c r="C1444" i="10"/>
  <c r="A1444" i="10" s="1"/>
  <c r="B1445" i="10"/>
  <c r="C1445" i="10"/>
  <c r="A1445" i="10" s="1"/>
  <c r="B1446" i="10"/>
  <c r="C1446" i="10"/>
  <c r="A1446" i="10" s="1"/>
  <c r="B1447" i="10"/>
  <c r="C1447" i="10"/>
  <c r="A1447" i="10" s="1"/>
  <c r="B1448" i="10"/>
  <c r="C1448" i="10"/>
  <c r="A1448" i="10" s="1"/>
  <c r="B1449" i="10"/>
  <c r="C1449" i="10"/>
  <c r="A1449" i="10" s="1"/>
  <c r="B1450" i="10"/>
  <c r="C1450" i="10"/>
  <c r="A1450" i="10" s="1"/>
  <c r="B1451" i="10"/>
  <c r="C1451" i="10"/>
  <c r="A1451" i="10" s="1"/>
  <c r="B1452" i="10"/>
  <c r="C1452" i="10"/>
  <c r="A1452" i="10" s="1"/>
  <c r="B1453" i="10"/>
  <c r="C1453" i="10"/>
  <c r="A1453" i="10" s="1"/>
  <c r="B1454" i="10"/>
  <c r="C1454" i="10"/>
  <c r="A1454" i="10" s="1"/>
  <c r="B1455" i="10"/>
  <c r="C1455" i="10"/>
  <c r="A1455" i="10" s="1"/>
  <c r="B1456" i="10"/>
  <c r="C1456" i="10"/>
  <c r="A1456" i="10" s="1"/>
  <c r="B1457" i="10"/>
  <c r="C1457" i="10"/>
  <c r="A1457" i="10" s="1"/>
  <c r="B1458" i="10"/>
  <c r="C1458" i="10"/>
  <c r="A1458" i="10" s="1"/>
  <c r="B1459" i="10"/>
  <c r="C1459" i="10"/>
  <c r="A1459" i="10" s="1"/>
  <c r="B1460" i="10"/>
  <c r="C1460" i="10"/>
  <c r="A1460" i="10" s="1"/>
  <c r="B1461" i="10"/>
  <c r="C1461" i="10"/>
  <c r="A1461" i="10" s="1"/>
  <c r="B1462" i="10"/>
  <c r="C1462" i="10"/>
  <c r="A1462" i="10" s="1"/>
  <c r="B1463" i="10"/>
  <c r="C1463" i="10"/>
  <c r="A1463" i="10" s="1"/>
  <c r="B1464" i="10"/>
  <c r="C1464" i="10"/>
  <c r="A1464" i="10" s="1"/>
  <c r="B1465" i="10"/>
  <c r="C1465" i="10"/>
  <c r="A1465" i="10" s="1"/>
  <c r="B1466" i="10"/>
  <c r="C1466" i="10"/>
  <c r="A1466" i="10" s="1"/>
  <c r="B1467" i="10"/>
  <c r="C1467" i="10"/>
  <c r="A1467" i="10" s="1"/>
  <c r="B1468" i="10"/>
  <c r="C1468" i="10"/>
  <c r="A1468" i="10" s="1"/>
  <c r="B1469" i="10"/>
  <c r="C1469" i="10"/>
  <c r="A1469" i="10" s="1"/>
  <c r="B1470" i="10"/>
  <c r="C1470" i="10"/>
  <c r="A1470" i="10" s="1"/>
  <c r="B1471" i="10"/>
  <c r="C1471" i="10"/>
  <c r="A1471" i="10" s="1"/>
  <c r="B1472" i="10"/>
  <c r="C1472" i="10"/>
  <c r="A1472" i="10" s="1"/>
  <c r="B1473" i="10"/>
  <c r="C1473" i="10"/>
  <c r="A1473" i="10" s="1"/>
  <c r="B1474" i="10"/>
  <c r="C1474" i="10"/>
  <c r="A1474" i="10" s="1"/>
  <c r="B1475" i="10"/>
  <c r="C1475" i="10"/>
  <c r="A1475" i="10" s="1"/>
  <c r="B1476" i="10"/>
  <c r="C1476" i="10"/>
  <c r="A1476" i="10" s="1"/>
  <c r="B1477" i="10"/>
  <c r="C1477" i="10"/>
  <c r="A1477" i="10" s="1"/>
  <c r="B1478" i="10"/>
  <c r="C1478" i="10"/>
  <c r="A1478" i="10" s="1"/>
  <c r="B1479" i="10"/>
  <c r="C1479" i="10"/>
  <c r="A1479" i="10" s="1"/>
  <c r="B1480" i="10"/>
  <c r="C1480" i="10"/>
  <c r="A1480" i="10" s="1"/>
  <c r="B1481" i="10"/>
  <c r="C1481" i="10"/>
  <c r="A1481" i="10" s="1"/>
  <c r="B1482" i="10"/>
  <c r="C1482" i="10"/>
  <c r="A1482" i="10" s="1"/>
  <c r="B1483" i="10"/>
  <c r="C1483" i="10"/>
  <c r="A1483" i="10" s="1"/>
  <c r="B1484" i="10"/>
  <c r="C1484" i="10"/>
  <c r="A1484" i="10" s="1"/>
  <c r="B1485" i="10"/>
  <c r="C1485" i="10"/>
  <c r="A1485" i="10" s="1"/>
  <c r="B1486" i="10"/>
  <c r="C1486" i="10"/>
  <c r="A1486" i="10" s="1"/>
  <c r="B1487" i="10"/>
  <c r="C1487" i="10"/>
  <c r="A1487" i="10" s="1"/>
  <c r="B1488" i="10"/>
  <c r="C1488" i="10"/>
  <c r="A1488" i="10" s="1"/>
  <c r="B1489" i="10"/>
  <c r="C1489" i="10"/>
  <c r="A1489" i="10" s="1"/>
  <c r="B1490" i="10"/>
  <c r="C1490" i="10"/>
  <c r="A1490" i="10" s="1"/>
  <c r="B1491" i="10"/>
  <c r="C1491" i="10"/>
  <c r="A1491" i="10" s="1"/>
  <c r="B1492" i="10"/>
  <c r="C1492" i="10"/>
  <c r="A1492" i="10" s="1"/>
  <c r="B1493" i="10"/>
  <c r="C1493" i="10"/>
  <c r="A1493" i="10" s="1"/>
  <c r="B1494" i="10"/>
  <c r="C1494" i="10"/>
  <c r="A1494" i="10" s="1"/>
  <c r="B1495" i="10"/>
  <c r="C1495" i="10"/>
  <c r="A1495" i="10" s="1"/>
  <c r="B1496" i="10"/>
  <c r="C1496" i="10"/>
  <c r="A1496" i="10" s="1"/>
  <c r="B1497" i="10"/>
  <c r="C1497" i="10"/>
  <c r="A1497" i="10" s="1"/>
  <c r="B1498" i="10"/>
  <c r="C1498" i="10"/>
  <c r="A1498" i="10" s="1"/>
  <c r="B1499" i="10"/>
  <c r="C1499" i="10"/>
  <c r="A1499" i="10" s="1"/>
  <c r="B1500" i="10"/>
  <c r="C1500" i="10"/>
  <c r="A1500" i="10" s="1"/>
  <c r="B1501" i="10"/>
  <c r="C1501" i="10"/>
  <c r="A1501" i="10" s="1"/>
  <c r="B1502" i="10"/>
  <c r="C1502" i="10"/>
  <c r="A1502" i="10" s="1"/>
  <c r="B1503" i="10"/>
  <c r="C1503" i="10"/>
  <c r="A1503" i="10" s="1"/>
  <c r="B1504" i="10"/>
  <c r="C1504" i="10"/>
  <c r="A1504" i="10" s="1"/>
  <c r="B1505" i="10"/>
  <c r="C1505" i="10"/>
  <c r="A1505" i="10" s="1"/>
  <c r="B1506" i="10"/>
  <c r="C1506" i="10"/>
  <c r="A1506" i="10" s="1"/>
  <c r="B1507" i="10"/>
  <c r="C1507" i="10"/>
  <c r="A1507" i="10" s="1"/>
  <c r="B1508" i="10"/>
  <c r="C1508" i="10"/>
  <c r="A1508" i="10" s="1"/>
  <c r="B1509" i="10"/>
  <c r="C1509" i="10"/>
  <c r="A1509" i="10" s="1"/>
  <c r="B1510" i="10"/>
  <c r="C1510" i="10"/>
  <c r="A1510" i="10" s="1"/>
  <c r="B1511" i="10"/>
  <c r="C1511" i="10"/>
  <c r="A1511" i="10" s="1"/>
  <c r="B1512" i="10"/>
  <c r="C1512" i="10"/>
  <c r="A1512" i="10" s="1"/>
  <c r="B1513" i="10"/>
  <c r="C1513" i="10"/>
  <c r="A1513" i="10" s="1"/>
  <c r="B1514" i="10"/>
  <c r="C1514" i="10"/>
  <c r="A1514" i="10" s="1"/>
  <c r="B1515" i="10"/>
  <c r="C1515" i="10"/>
  <c r="A1515" i="10" s="1"/>
  <c r="B1516" i="10"/>
  <c r="C1516" i="10"/>
  <c r="A1516" i="10" s="1"/>
  <c r="B1517" i="10"/>
  <c r="C1517" i="10"/>
  <c r="A1517" i="10" s="1"/>
  <c r="B1518" i="10"/>
  <c r="C1518" i="10"/>
  <c r="A1518" i="10" s="1"/>
  <c r="B1519" i="10"/>
  <c r="C1519" i="10"/>
  <c r="A1519" i="10" s="1"/>
  <c r="B1520" i="10"/>
  <c r="C1520" i="10"/>
  <c r="A1520" i="10" s="1"/>
  <c r="B1521" i="10"/>
  <c r="C1521" i="10"/>
  <c r="A1521" i="10" s="1"/>
  <c r="B1522" i="10"/>
  <c r="C1522" i="10"/>
  <c r="A1522" i="10" s="1"/>
  <c r="B1523" i="10"/>
  <c r="C1523" i="10"/>
  <c r="A1523" i="10" s="1"/>
  <c r="B1524" i="10"/>
  <c r="C1524" i="10"/>
  <c r="A1524" i="10" s="1"/>
  <c r="B1525" i="10"/>
  <c r="C1525" i="10"/>
  <c r="A1525" i="10" s="1"/>
  <c r="B1526" i="10"/>
  <c r="C1526" i="10"/>
  <c r="A1526" i="10" s="1"/>
  <c r="B1527" i="10"/>
  <c r="C1527" i="10"/>
  <c r="A1527" i="10" s="1"/>
  <c r="B1528" i="10"/>
  <c r="C1528" i="10"/>
  <c r="A1528" i="10" s="1"/>
  <c r="B1529" i="10"/>
  <c r="C1529" i="10"/>
  <c r="A1529" i="10" s="1"/>
  <c r="B1530" i="10"/>
  <c r="C1530" i="10"/>
  <c r="A1530" i="10" s="1"/>
  <c r="B1531" i="10"/>
  <c r="C1531" i="10"/>
  <c r="A1531" i="10" s="1"/>
  <c r="B1532" i="10"/>
  <c r="C1532" i="10"/>
  <c r="A1532" i="10" s="1"/>
  <c r="B1533" i="10"/>
  <c r="C1533" i="10"/>
  <c r="A1533" i="10" s="1"/>
  <c r="B1534" i="10"/>
  <c r="C1534" i="10"/>
  <c r="A1534" i="10" s="1"/>
  <c r="B1535" i="10"/>
  <c r="C1535" i="10"/>
  <c r="A1535" i="10" s="1"/>
  <c r="B1536" i="10"/>
  <c r="C1536" i="10"/>
  <c r="A1536" i="10" s="1"/>
  <c r="B1537" i="10"/>
  <c r="C1537" i="10"/>
  <c r="A1537" i="10" s="1"/>
  <c r="B1538" i="10"/>
  <c r="C1538" i="10"/>
  <c r="A1538" i="10" s="1"/>
  <c r="B1539" i="10"/>
  <c r="C1539" i="10"/>
  <c r="A1539" i="10" s="1"/>
  <c r="B1540" i="10"/>
  <c r="C1540" i="10"/>
  <c r="A1540" i="10" s="1"/>
  <c r="B1541" i="10"/>
  <c r="C1541" i="10"/>
  <c r="A1541" i="10" s="1"/>
  <c r="B1542" i="10"/>
  <c r="C1542" i="10"/>
  <c r="A1542" i="10" s="1"/>
  <c r="B1543" i="10"/>
  <c r="C1543" i="10"/>
  <c r="A1543" i="10" s="1"/>
  <c r="B1544" i="10"/>
  <c r="C1544" i="10"/>
  <c r="A1544" i="10" s="1"/>
  <c r="B1545" i="10"/>
  <c r="C1545" i="10"/>
  <c r="A1545" i="10" s="1"/>
  <c r="B1546" i="10"/>
  <c r="C1546" i="10"/>
  <c r="A1546" i="10" s="1"/>
  <c r="B1547" i="10"/>
  <c r="C1547" i="10"/>
  <c r="A1547" i="10" s="1"/>
  <c r="B1548" i="10"/>
  <c r="C1548" i="10"/>
  <c r="A1548" i="10" s="1"/>
  <c r="B1549" i="10"/>
  <c r="C1549" i="10"/>
  <c r="A1549" i="10" s="1"/>
  <c r="B1550" i="10"/>
  <c r="C1550" i="10"/>
  <c r="A1550" i="10" s="1"/>
  <c r="B1551" i="10"/>
  <c r="C1551" i="10"/>
  <c r="A1551" i="10" s="1"/>
  <c r="B1552" i="10"/>
  <c r="C1552" i="10"/>
  <c r="A1552" i="10" s="1"/>
  <c r="B1553" i="10"/>
  <c r="C1553" i="10"/>
  <c r="A1553" i="10" s="1"/>
  <c r="B1554" i="10"/>
  <c r="C1554" i="10"/>
  <c r="A1554" i="10" s="1"/>
  <c r="B1555" i="10"/>
  <c r="C1555" i="10"/>
  <c r="A1555" i="10" s="1"/>
  <c r="B1556" i="10"/>
  <c r="C1556" i="10"/>
  <c r="A1556" i="10" s="1"/>
  <c r="B1557" i="10"/>
  <c r="C1557" i="10"/>
  <c r="A1557" i="10" s="1"/>
  <c r="B1558" i="10"/>
  <c r="C1558" i="10"/>
  <c r="A1558" i="10" s="1"/>
  <c r="B1559" i="10"/>
  <c r="C1559" i="10"/>
  <c r="A1559" i="10" s="1"/>
  <c r="B1560" i="10"/>
  <c r="C1560" i="10"/>
  <c r="A1560" i="10" s="1"/>
  <c r="B1561" i="10"/>
  <c r="C1561" i="10"/>
  <c r="A1561" i="10" s="1"/>
  <c r="B1562" i="10"/>
  <c r="C1562" i="10"/>
  <c r="A1562" i="10" s="1"/>
  <c r="B1563" i="10"/>
  <c r="C1563" i="10"/>
  <c r="A1563" i="10" s="1"/>
  <c r="B1564" i="10"/>
  <c r="C1564" i="10"/>
  <c r="A1564" i="10" s="1"/>
  <c r="B1565" i="10"/>
  <c r="C1565" i="10"/>
  <c r="A1565" i="10" s="1"/>
  <c r="B1566" i="10"/>
  <c r="C1566" i="10"/>
  <c r="A1566" i="10" s="1"/>
  <c r="B1567" i="10"/>
  <c r="C1567" i="10"/>
  <c r="A1567" i="10" s="1"/>
  <c r="B1568" i="10"/>
  <c r="C1568" i="10"/>
  <c r="A1568" i="10" s="1"/>
  <c r="B1569" i="10"/>
  <c r="C1569" i="10"/>
  <c r="A1569" i="10" s="1"/>
  <c r="B1570" i="10"/>
  <c r="C1570" i="10"/>
  <c r="A1570" i="10" s="1"/>
  <c r="B1571" i="10"/>
  <c r="C1571" i="10"/>
  <c r="A1571" i="10" s="1"/>
  <c r="B1572" i="10"/>
  <c r="C1572" i="10"/>
  <c r="A1572" i="10" s="1"/>
  <c r="B1573" i="10"/>
  <c r="C1573" i="10"/>
  <c r="A1573" i="10" s="1"/>
  <c r="B1574" i="10"/>
  <c r="C1574" i="10"/>
  <c r="A1574" i="10" s="1"/>
  <c r="B1575" i="10"/>
  <c r="C1575" i="10"/>
  <c r="A1575" i="10" s="1"/>
  <c r="B1576" i="10"/>
  <c r="C1576" i="10"/>
  <c r="A1576" i="10" s="1"/>
  <c r="B1577" i="10"/>
  <c r="C1577" i="10"/>
  <c r="A1577" i="10" s="1"/>
  <c r="B1578" i="10"/>
  <c r="C1578" i="10"/>
  <c r="A1578" i="10" s="1"/>
  <c r="B1579" i="10"/>
  <c r="C1579" i="10"/>
  <c r="A1579" i="10" s="1"/>
  <c r="B1580" i="10"/>
  <c r="C1580" i="10"/>
  <c r="A1580" i="10" s="1"/>
  <c r="B1581" i="10"/>
  <c r="C1581" i="10"/>
  <c r="A1581" i="10" s="1"/>
  <c r="B1582" i="10"/>
  <c r="C1582" i="10"/>
  <c r="A1582" i="10" s="1"/>
  <c r="B1583" i="10"/>
  <c r="C1583" i="10"/>
  <c r="A1583" i="10" s="1"/>
  <c r="B1584" i="10"/>
  <c r="C1584" i="10"/>
  <c r="A1584" i="10" s="1"/>
  <c r="B1585" i="10"/>
  <c r="C1585" i="10"/>
  <c r="A1585" i="10" s="1"/>
  <c r="B1586" i="10"/>
  <c r="C1586" i="10"/>
  <c r="A1586" i="10" s="1"/>
  <c r="B1587" i="10"/>
  <c r="C1587" i="10"/>
  <c r="A1587" i="10" s="1"/>
  <c r="B1588" i="10"/>
  <c r="C1588" i="10"/>
  <c r="A1588" i="10" s="1"/>
  <c r="B1589" i="10"/>
  <c r="C1589" i="10"/>
  <c r="A1589" i="10" s="1"/>
  <c r="B1590" i="10"/>
  <c r="C1590" i="10"/>
  <c r="A1590" i="10" s="1"/>
  <c r="B1591" i="10"/>
  <c r="C1591" i="10"/>
  <c r="A1591" i="10" s="1"/>
  <c r="B1592" i="10"/>
  <c r="C1592" i="10"/>
  <c r="A1592" i="10" s="1"/>
  <c r="B1593" i="10"/>
  <c r="C1593" i="10"/>
  <c r="A1593" i="10" s="1"/>
  <c r="B1594" i="10"/>
  <c r="C1594" i="10"/>
  <c r="A1594" i="10" s="1"/>
  <c r="B1595" i="10"/>
  <c r="C1595" i="10"/>
  <c r="A1595" i="10" s="1"/>
  <c r="B1596" i="10"/>
  <c r="C1596" i="10"/>
  <c r="A1596" i="10" s="1"/>
  <c r="B1597" i="10"/>
  <c r="C1597" i="10"/>
  <c r="A1597" i="10" s="1"/>
  <c r="B1598" i="10"/>
  <c r="C1598" i="10"/>
  <c r="A1598" i="10" s="1"/>
  <c r="B1599" i="10"/>
  <c r="C1599" i="10"/>
  <c r="A1599" i="10" s="1"/>
  <c r="B1600" i="10"/>
  <c r="C1600" i="10"/>
  <c r="A1600" i="10" s="1"/>
  <c r="B1601" i="10"/>
  <c r="C1601" i="10"/>
  <c r="A1601" i="10" s="1"/>
  <c r="B1602" i="10"/>
  <c r="C1602" i="10"/>
  <c r="A1602" i="10" s="1"/>
  <c r="B1603" i="10"/>
  <c r="C1603" i="10"/>
  <c r="A1603" i="10" s="1"/>
  <c r="B1604" i="10"/>
  <c r="C1604" i="10"/>
  <c r="A1604" i="10" s="1"/>
  <c r="B1605" i="10"/>
  <c r="C1605" i="10"/>
  <c r="A1605" i="10" s="1"/>
  <c r="B1606" i="10"/>
  <c r="C1606" i="10"/>
  <c r="A1606" i="10" s="1"/>
  <c r="B1607" i="10"/>
  <c r="C1607" i="10"/>
  <c r="A1607" i="10" s="1"/>
  <c r="B1608" i="10"/>
  <c r="C1608" i="10"/>
  <c r="A1608" i="10" s="1"/>
  <c r="B1609" i="10"/>
  <c r="C1609" i="10"/>
  <c r="A1609" i="10" s="1"/>
  <c r="B1610" i="10"/>
  <c r="C1610" i="10"/>
  <c r="A1610" i="10" s="1"/>
  <c r="B1611" i="10"/>
  <c r="C1611" i="10"/>
  <c r="A1611" i="10" s="1"/>
  <c r="B1612" i="10"/>
  <c r="C1612" i="10"/>
  <c r="A1612" i="10" s="1"/>
  <c r="B1613" i="10"/>
  <c r="C1613" i="10"/>
  <c r="A1613" i="10" s="1"/>
  <c r="B1614" i="10"/>
  <c r="C1614" i="10"/>
  <c r="A1614" i="10" s="1"/>
  <c r="B1615" i="10"/>
  <c r="C1615" i="10"/>
  <c r="A1615" i="10" s="1"/>
  <c r="B1616" i="10"/>
  <c r="C1616" i="10"/>
  <c r="A1616" i="10" s="1"/>
  <c r="B1617" i="10"/>
  <c r="C1617" i="10"/>
  <c r="A1617" i="10" s="1"/>
  <c r="B1618" i="10"/>
  <c r="C1618" i="10"/>
  <c r="A1618" i="10" s="1"/>
  <c r="B1619" i="10"/>
  <c r="C1619" i="10"/>
  <c r="A1619" i="10" s="1"/>
  <c r="B1620" i="10"/>
  <c r="C1620" i="10"/>
  <c r="A1620" i="10" s="1"/>
  <c r="B1621" i="10"/>
  <c r="C1621" i="10"/>
  <c r="A1621" i="10" s="1"/>
  <c r="B1622" i="10"/>
  <c r="C1622" i="10"/>
  <c r="A1622" i="10" s="1"/>
  <c r="B1623" i="10"/>
  <c r="C1623" i="10"/>
  <c r="A1623" i="10" s="1"/>
  <c r="B1624" i="10"/>
  <c r="C1624" i="10"/>
  <c r="A1624" i="10" s="1"/>
  <c r="B1625" i="10"/>
  <c r="C1625" i="10"/>
  <c r="A1625" i="10" s="1"/>
  <c r="B1626" i="10"/>
  <c r="C1626" i="10"/>
  <c r="A1626" i="10" s="1"/>
  <c r="B1627" i="10"/>
  <c r="C1627" i="10"/>
  <c r="A1627" i="10" s="1"/>
  <c r="B1628" i="10"/>
  <c r="C1628" i="10"/>
  <c r="A1628" i="10" s="1"/>
  <c r="B1629" i="10"/>
  <c r="C1629" i="10"/>
  <c r="A1629" i="10" s="1"/>
  <c r="B1630" i="10"/>
  <c r="C1630" i="10"/>
  <c r="A1630" i="10" s="1"/>
  <c r="B1631" i="10"/>
  <c r="C1631" i="10"/>
  <c r="A1631" i="10" s="1"/>
  <c r="B1632" i="10"/>
  <c r="C1632" i="10"/>
  <c r="A1632" i="10" s="1"/>
  <c r="B1633" i="10"/>
  <c r="C1633" i="10"/>
  <c r="A1633" i="10" s="1"/>
  <c r="B1634" i="10"/>
  <c r="C1634" i="10"/>
  <c r="A1634" i="10" s="1"/>
  <c r="B1635" i="10"/>
  <c r="C1635" i="10"/>
  <c r="A1635" i="10" s="1"/>
  <c r="B1636" i="10"/>
  <c r="C1636" i="10"/>
  <c r="A1636" i="10" s="1"/>
  <c r="B1637" i="10"/>
  <c r="C1637" i="10"/>
  <c r="A1637" i="10" s="1"/>
  <c r="B1638" i="10"/>
  <c r="C1638" i="10"/>
  <c r="A1638" i="10" s="1"/>
  <c r="B1639" i="10"/>
  <c r="C1639" i="10"/>
  <c r="A1639" i="10" s="1"/>
  <c r="B1640" i="10"/>
  <c r="C1640" i="10"/>
  <c r="A1640" i="10" s="1"/>
  <c r="B1641" i="10"/>
  <c r="C1641" i="10"/>
  <c r="A1641" i="10" s="1"/>
  <c r="B1642" i="10"/>
  <c r="C1642" i="10"/>
  <c r="A1642" i="10" s="1"/>
  <c r="B1643" i="10"/>
  <c r="C1643" i="10"/>
  <c r="A1643" i="10" s="1"/>
  <c r="B1644" i="10"/>
  <c r="C1644" i="10"/>
  <c r="A1644" i="10" s="1"/>
  <c r="B1645" i="10"/>
  <c r="C1645" i="10"/>
  <c r="A1645" i="10" s="1"/>
  <c r="B1646" i="10"/>
  <c r="C1646" i="10"/>
  <c r="A1646" i="10" s="1"/>
  <c r="B1647" i="10"/>
  <c r="C1647" i="10"/>
  <c r="A1647" i="10" s="1"/>
  <c r="B1648" i="10"/>
  <c r="C1648" i="10"/>
  <c r="A1648" i="10" s="1"/>
  <c r="B1649" i="10"/>
  <c r="C1649" i="10"/>
  <c r="A1649" i="10" s="1"/>
  <c r="B1650" i="10"/>
  <c r="C1650" i="10"/>
  <c r="A1650" i="10" s="1"/>
  <c r="B1651" i="10"/>
  <c r="C1651" i="10"/>
  <c r="A1651" i="10" s="1"/>
  <c r="B1652" i="10"/>
  <c r="C1652" i="10"/>
  <c r="A1652" i="10" s="1"/>
  <c r="B1653" i="10"/>
  <c r="C1653" i="10"/>
  <c r="A1653" i="10" s="1"/>
  <c r="B1654" i="10"/>
  <c r="C1654" i="10"/>
  <c r="A1654" i="10" s="1"/>
  <c r="B1655" i="10"/>
  <c r="C1655" i="10"/>
  <c r="A1655" i="10" s="1"/>
  <c r="B1656" i="10"/>
  <c r="C1656" i="10"/>
  <c r="A1656" i="10" s="1"/>
  <c r="B1657" i="10"/>
  <c r="C1657" i="10"/>
  <c r="A1657" i="10" s="1"/>
  <c r="B1658" i="10"/>
  <c r="C1658" i="10"/>
  <c r="A1658" i="10" s="1"/>
  <c r="B1659" i="10"/>
  <c r="C1659" i="10"/>
  <c r="A1659" i="10" s="1"/>
  <c r="B1660" i="10"/>
  <c r="C1660" i="10"/>
  <c r="A1660" i="10" s="1"/>
  <c r="B1661" i="10"/>
  <c r="C1661" i="10"/>
  <c r="A1661" i="10" s="1"/>
  <c r="B1662" i="10"/>
  <c r="C1662" i="10"/>
  <c r="A1662" i="10" s="1"/>
  <c r="B1663" i="10"/>
  <c r="C1663" i="10"/>
  <c r="A1663" i="10" s="1"/>
  <c r="B1664" i="10"/>
  <c r="C1664" i="10"/>
  <c r="A1664" i="10" s="1"/>
  <c r="B1665" i="10"/>
  <c r="C1665" i="10"/>
  <c r="A1665" i="10" s="1"/>
  <c r="B1666" i="10"/>
  <c r="C1666" i="10"/>
  <c r="A1666" i="10" s="1"/>
  <c r="B1667" i="10"/>
  <c r="C1667" i="10"/>
  <c r="A1667" i="10" s="1"/>
  <c r="B1668" i="10"/>
  <c r="C1668" i="10"/>
  <c r="A1668" i="10" s="1"/>
  <c r="B1669" i="10"/>
  <c r="C1669" i="10"/>
  <c r="A1669" i="10" s="1"/>
  <c r="B1670" i="10"/>
  <c r="C1670" i="10"/>
  <c r="A1670" i="10" s="1"/>
  <c r="B1671" i="10"/>
  <c r="C1671" i="10"/>
  <c r="A1671" i="10" s="1"/>
  <c r="B1672" i="10"/>
  <c r="C1672" i="10"/>
  <c r="A1672" i="10" s="1"/>
  <c r="B1673" i="10"/>
  <c r="C1673" i="10"/>
  <c r="A1673" i="10" s="1"/>
  <c r="B1674" i="10"/>
  <c r="C1674" i="10"/>
  <c r="A1674" i="10" s="1"/>
  <c r="B1675" i="10"/>
  <c r="C1675" i="10"/>
  <c r="A1675" i="10" s="1"/>
  <c r="B1676" i="10"/>
  <c r="C1676" i="10"/>
  <c r="A1676" i="10" s="1"/>
  <c r="B1677" i="10"/>
  <c r="C1677" i="10"/>
  <c r="A1677" i="10" s="1"/>
  <c r="B1678" i="10"/>
  <c r="C1678" i="10"/>
  <c r="A1678" i="10" s="1"/>
  <c r="B1679" i="10"/>
  <c r="C1679" i="10"/>
  <c r="A1679" i="10" s="1"/>
  <c r="B1680" i="10"/>
  <c r="C1680" i="10"/>
  <c r="A1680" i="10" s="1"/>
  <c r="B1681" i="10"/>
  <c r="C1681" i="10"/>
  <c r="A1681" i="10" s="1"/>
  <c r="B1682" i="10"/>
  <c r="C1682" i="10"/>
  <c r="A1682" i="10" s="1"/>
  <c r="B1683" i="10"/>
  <c r="C1683" i="10"/>
  <c r="A1683" i="10" s="1"/>
  <c r="B1684" i="10"/>
  <c r="C1684" i="10"/>
  <c r="A1684" i="10" s="1"/>
  <c r="B1685" i="10"/>
  <c r="C1685" i="10"/>
  <c r="A1685" i="10" s="1"/>
  <c r="B1686" i="10"/>
  <c r="C1686" i="10"/>
  <c r="A1686" i="10" s="1"/>
  <c r="B1687" i="10"/>
  <c r="C1687" i="10"/>
  <c r="A1687" i="10" s="1"/>
  <c r="B1688" i="10"/>
  <c r="C1688" i="10"/>
  <c r="A1688" i="10" s="1"/>
  <c r="B1689" i="10"/>
  <c r="C1689" i="10"/>
  <c r="A1689" i="10" s="1"/>
  <c r="B1690" i="10"/>
  <c r="C1690" i="10"/>
  <c r="A1690" i="10" s="1"/>
  <c r="B1691" i="10"/>
  <c r="C1691" i="10"/>
  <c r="A1691" i="10" s="1"/>
  <c r="B1692" i="10"/>
  <c r="C1692" i="10"/>
  <c r="A1692" i="10" s="1"/>
  <c r="B1693" i="10"/>
  <c r="C1693" i="10"/>
  <c r="A1693" i="10" s="1"/>
  <c r="B1694" i="10"/>
  <c r="C1694" i="10"/>
  <c r="A1694" i="10" s="1"/>
  <c r="B1695" i="10"/>
  <c r="C1695" i="10"/>
  <c r="A1695" i="10" s="1"/>
  <c r="B1696" i="10"/>
  <c r="C1696" i="10"/>
  <c r="A1696" i="10" s="1"/>
  <c r="B1697" i="10"/>
  <c r="C1697" i="10"/>
  <c r="A1697" i="10" s="1"/>
  <c r="B1698" i="10"/>
  <c r="C1698" i="10"/>
  <c r="A1698" i="10" s="1"/>
  <c r="B1699" i="10"/>
  <c r="C1699" i="10"/>
  <c r="A1699" i="10" s="1"/>
  <c r="B1700" i="10"/>
  <c r="C1700" i="10"/>
  <c r="A1700" i="10" s="1"/>
  <c r="B1701" i="10"/>
  <c r="C1701" i="10"/>
  <c r="A1701" i="10" s="1"/>
  <c r="B1702" i="10"/>
  <c r="C1702" i="10"/>
  <c r="A1702" i="10" s="1"/>
  <c r="B1703" i="10"/>
  <c r="C1703" i="10"/>
  <c r="A1703" i="10" s="1"/>
  <c r="B1704" i="10"/>
  <c r="C1704" i="10"/>
  <c r="A1704" i="10" s="1"/>
  <c r="B1705" i="10"/>
  <c r="C1705" i="10"/>
  <c r="A1705" i="10" s="1"/>
  <c r="B1706" i="10"/>
  <c r="C1706" i="10"/>
  <c r="A1706" i="10" s="1"/>
  <c r="B1707" i="10"/>
  <c r="C1707" i="10"/>
  <c r="A1707" i="10" s="1"/>
  <c r="B1708" i="10"/>
  <c r="C1708" i="10"/>
  <c r="A1708" i="10" s="1"/>
  <c r="B1709" i="10"/>
  <c r="C1709" i="10"/>
  <c r="A1709" i="10" s="1"/>
  <c r="B1710" i="10"/>
  <c r="C1710" i="10"/>
  <c r="A1710" i="10" s="1"/>
  <c r="B1711" i="10"/>
  <c r="C1711" i="10"/>
  <c r="A1711" i="10" s="1"/>
  <c r="B1712" i="10"/>
  <c r="C1712" i="10"/>
  <c r="A1712" i="10" s="1"/>
  <c r="B1713" i="10"/>
  <c r="C1713" i="10"/>
  <c r="A1713" i="10" s="1"/>
  <c r="B1714" i="10"/>
  <c r="C1714" i="10"/>
  <c r="A1714" i="10" s="1"/>
  <c r="B1715" i="10"/>
  <c r="C1715" i="10"/>
  <c r="A1715" i="10" s="1"/>
  <c r="B1716" i="10"/>
  <c r="C1716" i="10"/>
  <c r="A1716" i="10" s="1"/>
  <c r="B1717" i="10"/>
  <c r="C1717" i="10"/>
  <c r="A1717" i="10" s="1"/>
  <c r="B1718" i="10"/>
  <c r="C1718" i="10"/>
  <c r="A1718" i="10" s="1"/>
  <c r="B1719" i="10"/>
  <c r="C1719" i="10"/>
  <c r="A1719" i="10" s="1"/>
  <c r="B1720" i="10"/>
  <c r="C1720" i="10"/>
  <c r="A1720" i="10" s="1"/>
  <c r="B1721" i="10"/>
  <c r="C1721" i="10"/>
  <c r="A1721" i="10" s="1"/>
  <c r="B1722" i="10"/>
  <c r="C1722" i="10"/>
  <c r="A1722" i="10" s="1"/>
  <c r="B1723" i="10"/>
  <c r="C1723" i="10"/>
  <c r="A1723" i="10" s="1"/>
  <c r="B1724" i="10"/>
  <c r="C1724" i="10"/>
  <c r="A1724" i="10" s="1"/>
  <c r="B1725" i="10"/>
  <c r="C1725" i="10"/>
  <c r="A1725" i="10" s="1"/>
  <c r="B1726" i="10"/>
  <c r="C1726" i="10"/>
  <c r="A1726" i="10" s="1"/>
  <c r="B1727" i="10"/>
  <c r="C1727" i="10"/>
  <c r="A1727" i="10" s="1"/>
  <c r="B1728" i="10"/>
  <c r="C1728" i="10"/>
  <c r="A1728" i="10" s="1"/>
  <c r="B1729" i="10"/>
  <c r="C1729" i="10"/>
  <c r="A1729" i="10" s="1"/>
  <c r="B1730" i="10"/>
  <c r="C1730" i="10"/>
  <c r="A1730" i="10" s="1"/>
  <c r="B1731" i="10"/>
  <c r="C1731" i="10"/>
  <c r="A1731" i="10" s="1"/>
  <c r="B1732" i="10"/>
  <c r="C1732" i="10"/>
  <c r="A1732" i="10" s="1"/>
  <c r="B1733" i="10"/>
  <c r="C1733" i="10"/>
  <c r="A1733" i="10" s="1"/>
  <c r="B1734" i="10"/>
  <c r="C1734" i="10"/>
  <c r="A1734" i="10" s="1"/>
  <c r="B1735" i="10"/>
  <c r="C1735" i="10"/>
  <c r="A1735" i="10" s="1"/>
  <c r="B1736" i="10"/>
  <c r="C1736" i="10"/>
  <c r="A1736" i="10" s="1"/>
  <c r="B1737" i="10"/>
  <c r="C1737" i="10"/>
  <c r="A1737" i="10" s="1"/>
  <c r="B1738" i="10"/>
  <c r="C1738" i="10"/>
  <c r="A1738" i="10" s="1"/>
  <c r="B1739" i="10"/>
  <c r="C1739" i="10"/>
  <c r="A1739" i="10" s="1"/>
  <c r="B1740" i="10"/>
  <c r="C1740" i="10"/>
  <c r="A1740" i="10" s="1"/>
  <c r="B1741" i="10"/>
  <c r="C1741" i="10"/>
  <c r="A1741" i="10" s="1"/>
  <c r="B1742" i="10"/>
  <c r="C1742" i="10"/>
  <c r="A1742" i="10" s="1"/>
  <c r="B1743" i="10"/>
  <c r="C1743" i="10"/>
  <c r="A1743" i="10" s="1"/>
  <c r="B1744" i="10"/>
  <c r="C1744" i="10"/>
  <c r="A1744" i="10" s="1"/>
  <c r="B1745" i="10"/>
  <c r="C1745" i="10"/>
  <c r="A1745" i="10" s="1"/>
  <c r="B1746" i="10"/>
  <c r="C1746" i="10"/>
  <c r="A1746" i="10" s="1"/>
  <c r="B1747" i="10"/>
  <c r="C1747" i="10"/>
  <c r="A1747" i="10" s="1"/>
  <c r="B1748" i="10"/>
  <c r="C1748" i="10"/>
  <c r="A1748" i="10" s="1"/>
  <c r="B1749" i="10"/>
  <c r="C1749" i="10"/>
  <c r="A1749" i="10" s="1"/>
  <c r="B1750" i="10"/>
  <c r="C1750" i="10"/>
  <c r="A1750" i="10" s="1"/>
  <c r="B1751" i="10"/>
  <c r="C1751" i="10"/>
  <c r="A1751" i="10" s="1"/>
  <c r="B1752" i="10"/>
  <c r="C1752" i="10"/>
  <c r="A1752" i="10" s="1"/>
  <c r="B1753" i="10"/>
  <c r="C1753" i="10"/>
  <c r="A1753" i="10" s="1"/>
  <c r="B1754" i="10"/>
  <c r="C1754" i="10"/>
  <c r="A1754" i="10" s="1"/>
  <c r="B1755" i="10"/>
  <c r="C1755" i="10"/>
  <c r="A1755" i="10" s="1"/>
  <c r="B1756" i="10"/>
  <c r="C1756" i="10"/>
  <c r="A1756" i="10" s="1"/>
  <c r="B1757" i="10"/>
  <c r="C1757" i="10"/>
  <c r="A1757" i="10" s="1"/>
  <c r="B1758" i="10"/>
  <c r="C1758" i="10"/>
  <c r="A1758" i="10" s="1"/>
  <c r="B1759" i="10"/>
  <c r="C1759" i="10"/>
  <c r="A1759" i="10" s="1"/>
  <c r="B1760" i="10"/>
  <c r="C1760" i="10"/>
  <c r="A1760" i="10" s="1"/>
  <c r="B1761" i="10"/>
  <c r="C1761" i="10"/>
  <c r="A1761" i="10" s="1"/>
  <c r="B1762" i="10"/>
  <c r="C1762" i="10"/>
  <c r="A1762" i="10" s="1"/>
  <c r="B1763" i="10"/>
  <c r="C1763" i="10"/>
  <c r="A1763" i="10" s="1"/>
  <c r="B1764" i="10"/>
  <c r="C1764" i="10"/>
  <c r="A1764" i="10" s="1"/>
  <c r="B1765" i="10"/>
  <c r="C1765" i="10"/>
  <c r="A1765" i="10" s="1"/>
  <c r="B1766" i="10"/>
  <c r="C1766" i="10"/>
  <c r="A1766" i="10" s="1"/>
  <c r="B1767" i="10"/>
  <c r="C1767" i="10"/>
  <c r="A1767" i="10" s="1"/>
  <c r="B1768" i="10"/>
  <c r="C1768" i="10"/>
  <c r="A1768" i="10" s="1"/>
  <c r="B1769" i="10"/>
  <c r="C1769" i="10"/>
  <c r="A1769" i="10" s="1"/>
  <c r="B1770" i="10"/>
  <c r="C1770" i="10"/>
  <c r="A1770" i="10" s="1"/>
  <c r="B1771" i="10"/>
  <c r="C1771" i="10"/>
  <c r="A1771" i="10" s="1"/>
  <c r="B1772" i="10"/>
  <c r="C1772" i="10"/>
  <c r="A1772" i="10" s="1"/>
  <c r="B1773" i="10"/>
  <c r="C1773" i="10"/>
  <c r="A1773" i="10" s="1"/>
  <c r="B1774" i="10"/>
  <c r="C1774" i="10"/>
  <c r="A1774" i="10" s="1"/>
  <c r="B1775" i="10"/>
  <c r="C1775" i="10"/>
  <c r="A1775" i="10" s="1"/>
  <c r="B1776" i="10"/>
  <c r="C1776" i="10"/>
  <c r="A1776" i="10" s="1"/>
  <c r="B1777" i="10"/>
  <c r="C1777" i="10"/>
  <c r="A1777" i="10" s="1"/>
  <c r="B1778" i="10"/>
  <c r="C1778" i="10"/>
  <c r="A1778" i="10" s="1"/>
  <c r="B1779" i="10"/>
  <c r="C1779" i="10"/>
  <c r="A1779" i="10" s="1"/>
  <c r="B1780" i="10"/>
  <c r="C1780" i="10"/>
  <c r="A1780" i="10" s="1"/>
  <c r="B1781" i="10"/>
  <c r="C1781" i="10"/>
  <c r="A1781" i="10" s="1"/>
  <c r="B1782" i="10"/>
  <c r="C1782" i="10"/>
  <c r="A1782" i="10" s="1"/>
  <c r="B1783" i="10"/>
  <c r="C1783" i="10"/>
  <c r="A1783" i="10" s="1"/>
  <c r="B1784" i="10"/>
  <c r="C1784" i="10"/>
  <c r="A1784" i="10" s="1"/>
  <c r="B1785" i="10"/>
  <c r="C1785" i="10"/>
  <c r="A1785" i="10" s="1"/>
  <c r="B1786" i="10"/>
  <c r="C1786" i="10"/>
  <c r="A1786" i="10" s="1"/>
  <c r="B1787" i="10"/>
  <c r="C1787" i="10"/>
  <c r="A1787" i="10" s="1"/>
  <c r="B1788" i="10"/>
  <c r="C1788" i="10"/>
  <c r="A1788" i="10" s="1"/>
  <c r="B1789" i="10"/>
  <c r="C1789" i="10"/>
  <c r="A1789" i="10" s="1"/>
  <c r="B1790" i="10"/>
  <c r="C1790" i="10"/>
  <c r="A1790" i="10" s="1"/>
  <c r="B1791" i="10"/>
  <c r="C1791" i="10"/>
  <c r="A1791" i="10" s="1"/>
  <c r="B1792" i="10"/>
  <c r="C1792" i="10"/>
  <c r="A1792" i="10" s="1"/>
  <c r="B1793" i="10"/>
  <c r="C1793" i="10"/>
  <c r="A1793" i="10" s="1"/>
  <c r="B1794" i="10"/>
  <c r="C1794" i="10"/>
  <c r="A1794" i="10" s="1"/>
  <c r="B1795" i="10"/>
  <c r="C1795" i="10"/>
  <c r="A1795" i="10" s="1"/>
  <c r="B1796" i="10"/>
  <c r="C1796" i="10"/>
  <c r="A1796" i="10" s="1"/>
  <c r="B1797" i="10"/>
  <c r="C1797" i="10"/>
  <c r="A1797" i="10" s="1"/>
  <c r="B1798" i="10"/>
  <c r="C1798" i="10"/>
  <c r="A1798" i="10" s="1"/>
  <c r="B1799" i="10"/>
  <c r="C1799" i="10"/>
  <c r="A1799" i="10" s="1"/>
  <c r="B1800" i="10"/>
  <c r="C1800" i="10"/>
  <c r="A1800" i="10" s="1"/>
  <c r="B1801" i="10"/>
  <c r="C1801" i="10"/>
  <c r="A1801" i="10" s="1"/>
  <c r="B1802" i="10"/>
  <c r="C1802" i="10"/>
  <c r="A1802" i="10" s="1"/>
  <c r="B1803" i="10"/>
  <c r="C1803" i="10"/>
  <c r="A1803" i="10" s="1"/>
  <c r="B1804" i="10"/>
  <c r="C1804" i="10"/>
  <c r="A1804" i="10" s="1"/>
  <c r="B1805" i="10"/>
  <c r="C1805" i="10"/>
  <c r="A1805" i="10" s="1"/>
  <c r="B1806" i="10"/>
  <c r="C1806" i="10"/>
  <c r="A1806" i="10" s="1"/>
  <c r="B1807" i="10"/>
  <c r="C1807" i="10"/>
  <c r="A1807" i="10" s="1"/>
  <c r="B1808" i="10"/>
  <c r="C1808" i="10"/>
  <c r="A1808" i="10" s="1"/>
  <c r="B1809" i="10"/>
  <c r="C1809" i="10"/>
  <c r="A1809" i="10" s="1"/>
  <c r="B1810" i="10"/>
  <c r="C1810" i="10"/>
  <c r="A1810" i="10" s="1"/>
  <c r="B1811" i="10"/>
  <c r="C1811" i="10"/>
  <c r="A1811" i="10" s="1"/>
  <c r="B1812" i="10"/>
  <c r="C1812" i="10"/>
  <c r="A1812" i="10" s="1"/>
  <c r="B1813" i="10"/>
  <c r="C1813" i="10"/>
  <c r="A1813" i="10" s="1"/>
  <c r="B1814" i="10"/>
  <c r="C1814" i="10"/>
  <c r="A1814" i="10" s="1"/>
  <c r="B1815" i="10"/>
  <c r="C1815" i="10"/>
  <c r="A1815" i="10" s="1"/>
  <c r="B1816" i="10"/>
  <c r="C1816" i="10"/>
  <c r="A1816" i="10" s="1"/>
  <c r="B1817" i="10"/>
  <c r="C1817" i="10"/>
  <c r="A1817" i="10" s="1"/>
  <c r="B1818" i="10"/>
  <c r="C1818" i="10"/>
  <c r="A1818" i="10" s="1"/>
  <c r="B1819" i="10"/>
  <c r="C1819" i="10"/>
  <c r="A1819" i="10" s="1"/>
  <c r="B1820" i="10"/>
  <c r="C1820" i="10"/>
  <c r="A1820" i="10" s="1"/>
  <c r="B1821" i="10"/>
  <c r="C1821" i="10"/>
  <c r="A1821" i="10" s="1"/>
  <c r="B1822" i="10"/>
  <c r="C1822" i="10"/>
  <c r="A1822" i="10" s="1"/>
  <c r="B1823" i="10"/>
  <c r="C1823" i="10"/>
  <c r="A1823" i="10" s="1"/>
  <c r="B1824" i="10"/>
  <c r="C1824" i="10"/>
  <c r="A1824" i="10" s="1"/>
  <c r="B1825" i="10"/>
  <c r="C1825" i="10"/>
  <c r="A1825" i="10" s="1"/>
  <c r="B1826" i="10"/>
  <c r="C1826" i="10"/>
  <c r="A1826" i="10" s="1"/>
  <c r="B1827" i="10"/>
  <c r="C1827" i="10"/>
  <c r="A1827" i="10" s="1"/>
  <c r="B1828" i="10"/>
  <c r="C1828" i="10"/>
  <c r="A1828" i="10" s="1"/>
  <c r="B1829" i="10"/>
  <c r="C1829" i="10"/>
  <c r="A1829" i="10" s="1"/>
  <c r="B1830" i="10"/>
  <c r="C1830" i="10"/>
  <c r="A1830" i="10" s="1"/>
  <c r="B1831" i="10"/>
  <c r="C1831" i="10"/>
  <c r="A1831" i="10" s="1"/>
  <c r="B1832" i="10"/>
  <c r="C1832" i="10"/>
  <c r="A1832" i="10" s="1"/>
  <c r="B1833" i="10"/>
  <c r="C1833" i="10"/>
  <c r="A1833" i="10" s="1"/>
  <c r="B1834" i="10"/>
  <c r="C1834" i="10"/>
  <c r="A1834" i="10" s="1"/>
  <c r="B1835" i="10"/>
  <c r="C1835" i="10"/>
  <c r="A1835" i="10" s="1"/>
  <c r="B1836" i="10"/>
  <c r="C1836" i="10"/>
  <c r="A1836" i="10" s="1"/>
  <c r="B1837" i="10"/>
  <c r="C1837" i="10"/>
  <c r="A1837" i="10" s="1"/>
  <c r="B1838" i="10"/>
  <c r="C1838" i="10"/>
  <c r="A1838" i="10" s="1"/>
  <c r="B1839" i="10"/>
  <c r="C1839" i="10"/>
  <c r="A1839" i="10" s="1"/>
  <c r="B1840" i="10"/>
  <c r="C1840" i="10"/>
  <c r="A1840" i="10" s="1"/>
  <c r="B1841" i="10"/>
  <c r="C1841" i="10"/>
  <c r="A1841" i="10" s="1"/>
  <c r="B1842" i="10"/>
  <c r="C1842" i="10"/>
  <c r="A1842" i="10" s="1"/>
  <c r="B1843" i="10"/>
  <c r="C1843" i="10"/>
  <c r="A1843" i="10" s="1"/>
  <c r="B1844" i="10"/>
  <c r="C1844" i="10"/>
  <c r="A1844" i="10" s="1"/>
  <c r="B1845" i="10"/>
  <c r="C1845" i="10"/>
  <c r="A1845" i="10" s="1"/>
  <c r="B1846" i="10"/>
  <c r="C1846" i="10"/>
  <c r="A1846" i="10" s="1"/>
  <c r="B1847" i="10"/>
  <c r="C1847" i="10"/>
  <c r="A1847" i="10" s="1"/>
  <c r="B1848" i="10"/>
  <c r="C1848" i="10"/>
  <c r="A1848" i="10" s="1"/>
  <c r="B1849" i="10"/>
  <c r="C1849" i="10"/>
  <c r="A1849" i="10" s="1"/>
  <c r="B1850" i="10"/>
  <c r="C1850" i="10"/>
  <c r="A1850" i="10" s="1"/>
  <c r="B1851" i="10"/>
  <c r="C1851" i="10"/>
  <c r="A1851" i="10" s="1"/>
  <c r="B1852" i="10"/>
  <c r="C1852" i="10"/>
  <c r="A1852" i="10" s="1"/>
  <c r="B1853" i="10"/>
  <c r="C1853" i="10"/>
  <c r="A1853" i="10" s="1"/>
  <c r="B1854" i="10"/>
  <c r="C1854" i="10"/>
  <c r="A1854" i="10" s="1"/>
  <c r="B1855" i="10"/>
  <c r="C1855" i="10"/>
  <c r="A1855" i="10" s="1"/>
  <c r="B1856" i="10"/>
  <c r="C1856" i="10"/>
  <c r="A1856" i="10" s="1"/>
  <c r="B1857" i="10"/>
  <c r="C1857" i="10"/>
  <c r="A1857" i="10" s="1"/>
  <c r="B1858" i="10"/>
  <c r="C1858" i="10"/>
  <c r="A1858" i="10" s="1"/>
  <c r="B1859" i="10"/>
  <c r="C1859" i="10"/>
  <c r="A1859" i="10" s="1"/>
  <c r="B1860" i="10"/>
  <c r="C1860" i="10"/>
  <c r="A1860" i="10" s="1"/>
  <c r="B1861" i="10"/>
  <c r="C1861" i="10"/>
  <c r="A1861" i="10" s="1"/>
  <c r="B1862" i="10"/>
  <c r="C1862" i="10"/>
  <c r="A1862" i="10" s="1"/>
  <c r="B1863" i="10"/>
  <c r="C1863" i="10"/>
  <c r="A1863" i="10" s="1"/>
  <c r="B1864" i="10"/>
  <c r="C1864" i="10"/>
  <c r="A1864" i="10" s="1"/>
  <c r="B1865" i="10"/>
  <c r="C1865" i="10"/>
  <c r="A1865" i="10" s="1"/>
  <c r="B1866" i="10"/>
  <c r="C1866" i="10"/>
  <c r="A1866" i="10" s="1"/>
  <c r="B1867" i="10"/>
  <c r="C1867" i="10"/>
  <c r="A1867" i="10" s="1"/>
  <c r="B1868" i="10"/>
  <c r="C1868" i="10"/>
  <c r="A1868" i="10" s="1"/>
  <c r="B1869" i="10"/>
  <c r="C1869" i="10"/>
  <c r="A1869" i="10" s="1"/>
  <c r="B1870" i="10"/>
  <c r="C1870" i="10"/>
  <c r="A1870" i="10" s="1"/>
  <c r="B1871" i="10"/>
  <c r="C1871" i="10"/>
  <c r="A1871" i="10" s="1"/>
  <c r="B1872" i="10"/>
  <c r="C1872" i="10"/>
  <c r="A1872" i="10" s="1"/>
  <c r="B1873" i="10"/>
  <c r="C1873" i="10"/>
  <c r="A1873" i="10" s="1"/>
  <c r="B1874" i="10"/>
  <c r="C1874" i="10"/>
  <c r="A1874" i="10" s="1"/>
  <c r="B1875" i="10"/>
  <c r="C1875" i="10"/>
  <c r="A1875" i="10" s="1"/>
  <c r="B1876" i="10"/>
  <c r="C1876" i="10"/>
  <c r="A1876" i="10" s="1"/>
  <c r="B1877" i="10"/>
  <c r="C1877" i="10"/>
  <c r="A1877" i="10" s="1"/>
  <c r="B1878" i="10"/>
  <c r="C1878" i="10"/>
  <c r="A1878" i="10" s="1"/>
  <c r="B919" i="10"/>
  <c r="C919" i="10"/>
  <c r="O3" i="7"/>
  <c r="O4" i="7" s="1"/>
  <c r="O5" i="7" s="1"/>
  <c r="O6" i="7" s="1"/>
  <c r="O7" i="7" s="1"/>
  <c r="O8" i="7" s="1"/>
  <c r="O9" i="7" s="1"/>
  <c r="O10" i="7" s="1"/>
  <c r="O11" i="7" s="1"/>
  <c r="O12" i="7" s="1"/>
  <c r="O13" i="7" s="1"/>
  <c r="O14" i="7" s="1"/>
  <c r="P3" i="7"/>
  <c r="P4" i="7"/>
  <c r="D20" i="7"/>
  <c r="H851" i="10"/>
  <c r="I5" i="7"/>
  <c r="D19" i="7"/>
  <c r="D18" i="7"/>
  <c r="B665" i="10"/>
  <c r="B666" i="10"/>
  <c r="B667" i="10"/>
  <c r="D17" i="7"/>
  <c r="C667" i="10"/>
  <c r="D16" i="7"/>
  <c r="C665" i="10"/>
  <c r="D15" i="7"/>
  <c r="H636" i="10"/>
  <c r="L4" i="10"/>
  <c r="L5" i="10" s="1"/>
  <c r="L6" i="10" s="1"/>
  <c r="L7" i="10" s="1"/>
  <c r="L8" i="10" s="1"/>
  <c r="L9" i="10" s="1"/>
  <c r="L10" i="10" s="1"/>
  <c r="L11" i="10" s="1"/>
  <c r="L12" i="10" s="1"/>
  <c r="L13" i="10" s="1"/>
  <c r="L14" i="10" s="1"/>
  <c r="L15" i="10" s="1"/>
  <c r="L16" i="10" s="1"/>
  <c r="L17" i="10" s="1"/>
  <c r="L18" i="10" s="1"/>
  <c r="L19" i="10" s="1"/>
  <c r="L20" i="10" s="1"/>
  <c r="L21" i="10" s="1"/>
  <c r="L22" i="10" s="1"/>
  <c r="L23" i="10" s="1"/>
  <c r="L24" i="10" s="1"/>
  <c r="L25" i="10" s="1"/>
  <c r="L26" i="10" s="1"/>
  <c r="L27" i="10" s="1"/>
  <c r="L28" i="10" s="1"/>
  <c r="L29" i="10" s="1"/>
  <c r="L30" i="10" s="1"/>
  <c r="L31" i="10" s="1"/>
  <c r="L32" i="10" s="1"/>
  <c r="L33" i="10" s="1"/>
  <c r="L34" i="10" s="1"/>
  <c r="L35" i="10" s="1"/>
  <c r="L36" i="10" s="1"/>
  <c r="L37" i="10" s="1"/>
  <c r="L38" i="10" s="1"/>
  <c r="L39" i="10" s="1"/>
  <c r="L40" i="10" s="1"/>
  <c r="L41" i="10" s="1"/>
  <c r="L42" i="10" s="1"/>
  <c r="L43" i="10" s="1"/>
  <c r="L44" i="10" s="1"/>
  <c r="L45" i="10" s="1"/>
  <c r="L46" i="10" s="1"/>
  <c r="L47" i="10" s="1"/>
  <c r="L48" i="10" s="1"/>
  <c r="L49" i="10" s="1"/>
  <c r="L50" i="10" s="1"/>
  <c r="L51" i="10" s="1"/>
  <c r="L52" i="10" s="1"/>
  <c r="L53" i="10" s="1"/>
  <c r="L54" i="10" s="1"/>
  <c r="L55" i="10" s="1"/>
  <c r="L56" i="10" s="1"/>
  <c r="L57" i="10" s="1"/>
  <c r="L58" i="10" s="1"/>
  <c r="L59" i="10" s="1"/>
  <c r="L60" i="10" s="1"/>
  <c r="L61" i="10" s="1"/>
  <c r="L62" i="10" s="1"/>
  <c r="L63" i="10" s="1"/>
  <c r="L64" i="10" s="1"/>
  <c r="L65" i="10" s="1"/>
  <c r="L66" i="10" s="1"/>
  <c r="L67" i="10" s="1"/>
  <c r="L68" i="10" s="1"/>
  <c r="L69" i="10" s="1"/>
  <c r="L70" i="10" s="1"/>
  <c r="L71" i="10" s="1"/>
  <c r="L72" i="10" s="1"/>
  <c r="L73" i="10" s="1"/>
  <c r="L74" i="10" s="1"/>
  <c r="L75" i="10" s="1"/>
  <c r="L76" i="10" s="1"/>
  <c r="L77" i="10" s="1"/>
  <c r="L78" i="10" s="1"/>
  <c r="L79" i="10" s="1"/>
  <c r="L80" i="10" s="1"/>
  <c r="L81" i="10" s="1"/>
  <c r="L82" i="10" s="1"/>
  <c r="L83" i="10" s="1"/>
  <c r="L84" i="10" s="1"/>
  <c r="L85" i="10" s="1"/>
  <c r="L86" i="10" s="1"/>
  <c r="L87" i="10" s="1"/>
  <c r="L88" i="10" s="1"/>
  <c r="L89" i="10" s="1"/>
  <c r="L90" i="10" s="1"/>
  <c r="L91" i="10" s="1"/>
  <c r="L92" i="10" s="1"/>
  <c r="L93" i="10" s="1"/>
  <c r="L94" i="10" s="1"/>
  <c r="L95" i="10" s="1"/>
  <c r="L96" i="10" s="1"/>
  <c r="L97" i="10" s="1"/>
  <c r="L98" i="10" s="1"/>
  <c r="L99" i="10" s="1"/>
  <c r="L100" i="10" s="1"/>
  <c r="L101" i="10" s="1"/>
  <c r="L102" i="10" s="1"/>
  <c r="L103" i="10" s="1"/>
  <c r="L104" i="10" s="1"/>
  <c r="L105" i="10" s="1"/>
  <c r="L106" i="10" s="1"/>
  <c r="L107" i="10" s="1"/>
  <c r="L108" i="10" s="1"/>
  <c r="L109" i="10" s="1"/>
  <c r="L110" i="10" s="1"/>
  <c r="L111" i="10" s="1"/>
  <c r="L112" i="10" s="1"/>
  <c r="L113" i="10" s="1"/>
  <c r="L114" i="10" s="1"/>
  <c r="L115" i="10" s="1"/>
  <c r="L116" i="10" s="1"/>
  <c r="L117" i="10" s="1"/>
  <c r="L118" i="10" s="1"/>
  <c r="L119" i="10" s="1"/>
  <c r="L120" i="10" s="1"/>
  <c r="L121" i="10" s="1"/>
  <c r="L122" i="10" s="1"/>
  <c r="L123" i="10" s="1"/>
  <c r="L124" i="10" s="1"/>
  <c r="L125" i="10" s="1"/>
  <c r="L126" i="10" s="1"/>
  <c r="L127" i="10" s="1"/>
  <c r="L128" i="10" s="1"/>
  <c r="L129" i="10" s="1"/>
  <c r="L130" i="10" s="1"/>
  <c r="L131" i="10" s="1"/>
  <c r="L132" i="10" s="1"/>
  <c r="L133" i="10" s="1"/>
  <c r="L134" i="10" s="1"/>
  <c r="L135" i="10" s="1"/>
  <c r="L136" i="10" s="1"/>
  <c r="L137" i="10" s="1"/>
  <c r="L138" i="10" s="1"/>
  <c r="L139" i="10" s="1"/>
  <c r="L140" i="10" s="1"/>
  <c r="L141" i="10" s="1"/>
  <c r="L142" i="10" s="1"/>
  <c r="L143" i="10" s="1"/>
  <c r="L144" i="10" s="1"/>
  <c r="L145" i="10" s="1"/>
  <c r="L146" i="10" s="1"/>
  <c r="L147" i="10" s="1"/>
  <c r="L148" i="10" s="1"/>
  <c r="L149" i="10" s="1"/>
  <c r="L150" i="10" s="1"/>
  <c r="L151" i="10" s="1"/>
  <c r="L152" i="10" s="1"/>
  <c r="L153" i="10" s="1"/>
  <c r="L154" i="10" s="1"/>
  <c r="L155" i="10" s="1"/>
  <c r="L156" i="10" s="1"/>
  <c r="L157" i="10" s="1"/>
  <c r="L158" i="10" s="1"/>
  <c r="L159" i="10" s="1"/>
  <c r="L160" i="10" s="1"/>
  <c r="L161" i="10" s="1"/>
  <c r="L162" i="10" s="1"/>
  <c r="L163" i="10" s="1"/>
  <c r="L164" i="10" s="1"/>
  <c r="L165" i="10" s="1"/>
  <c r="L166" i="10" s="1"/>
  <c r="L167" i="10" s="1"/>
  <c r="L168" i="10" s="1"/>
  <c r="L169" i="10" s="1"/>
  <c r="L170" i="10" s="1"/>
  <c r="L171" i="10" s="1"/>
  <c r="L172" i="10" s="1"/>
  <c r="L173" i="10" s="1"/>
  <c r="L174" i="10" s="1"/>
  <c r="L175" i="10" s="1"/>
  <c r="L176" i="10" s="1"/>
  <c r="L177" i="10" s="1"/>
  <c r="L178" i="10" s="1"/>
  <c r="L179" i="10" s="1"/>
  <c r="L180" i="10" s="1"/>
  <c r="L181" i="10" s="1"/>
  <c r="L182" i="10" s="1"/>
  <c r="L183" i="10" s="1"/>
  <c r="L184" i="10" s="1"/>
  <c r="L185" i="10" s="1"/>
  <c r="L186" i="10" s="1"/>
  <c r="L187" i="10" s="1"/>
  <c r="L188" i="10" s="1"/>
  <c r="L189" i="10" s="1"/>
  <c r="L190" i="10" s="1"/>
  <c r="L191" i="10" s="1"/>
  <c r="L192" i="10" s="1"/>
  <c r="L193" i="10" s="1"/>
  <c r="L194" i="10" s="1"/>
  <c r="L195" i="10" s="1"/>
  <c r="L196" i="10" s="1"/>
  <c r="L197" i="10" s="1"/>
  <c r="L198" i="10" s="1"/>
  <c r="L199" i="10" s="1"/>
  <c r="L200" i="10" s="1"/>
  <c r="L201" i="10" s="1"/>
  <c r="L202" i="10" s="1"/>
  <c r="L203" i="10" s="1"/>
  <c r="L204" i="10" s="1"/>
  <c r="L205" i="10" s="1"/>
  <c r="L206" i="10" s="1"/>
  <c r="L207" i="10" s="1"/>
  <c r="L208" i="10" s="1"/>
  <c r="L209" i="10" s="1"/>
  <c r="L210" i="10" s="1"/>
  <c r="L211" i="10" s="1"/>
  <c r="L212" i="10" s="1"/>
  <c r="L213" i="10" s="1"/>
  <c r="L214" i="10" s="1"/>
  <c r="L215" i="10" s="1"/>
  <c r="L216" i="10" s="1"/>
  <c r="L217" i="10" s="1"/>
  <c r="L218" i="10" s="1"/>
  <c r="L219" i="10" s="1"/>
  <c r="L220" i="10" s="1"/>
  <c r="L221" i="10" s="1"/>
  <c r="L222" i="10" s="1"/>
  <c r="L223" i="10" s="1"/>
  <c r="L224" i="10" s="1"/>
  <c r="L225" i="10" s="1"/>
  <c r="L226" i="10" s="1"/>
  <c r="L227" i="10" s="1"/>
  <c r="L228" i="10" s="1"/>
  <c r="L229" i="10" s="1"/>
  <c r="L230" i="10" s="1"/>
  <c r="L231" i="10" s="1"/>
  <c r="L232" i="10" s="1"/>
  <c r="L233" i="10" s="1"/>
  <c r="L234" i="10" s="1"/>
  <c r="L235" i="10" s="1"/>
  <c r="L236" i="10" s="1"/>
  <c r="L237" i="10" s="1"/>
  <c r="L238" i="10" s="1"/>
  <c r="L239" i="10" s="1"/>
  <c r="L240" i="10" s="1"/>
  <c r="L241" i="10" s="1"/>
  <c r="L242" i="10" s="1"/>
  <c r="L243" i="10" s="1"/>
  <c r="L244" i="10" s="1"/>
  <c r="L245" i="10" s="1"/>
  <c r="L246" i="10" s="1"/>
  <c r="L247" i="10" s="1"/>
  <c r="L248" i="10" s="1"/>
  <c r="L249" i="10" s="1"/>
  <c r="L250" i="10" s="1"/>
  <c r="L251" i="10" s="1"/>
  <c r="L252" i="10" s="1"/>
  <c r="L253" i="10" s="1"/>
  <c r="L254" i="10" s="1"/>
  <c r="L255" i="10" s="1"/>
  <c r="L256" i="10" s="1"/>
  <c r="L257" i="10" s="1"/>
  <c r="L258" i="10" s="1"/>
  <c r="L259" i="10" s="1"/>
  <c r="L260" i="10" s="1"/>
  <c r="L261" i="10" s="1"/>
  <c r="L262" i="10" s="1"/>
  <c r="L263" i="10" s="1"/>
  <c r="L264" i="10" s="1"/>
  <c r="L265" i="10" s="1"/>
  <c r="L266" i="10" s="1"/>
  <c r="L267" i="10" s="1"/>
  <c r="L268" i="10" s="1"/>
  <c r="L269" i="10" s="1"/>
  <c r="L270" i="10" s="1"/>
  <c r="L271" i="10" s="1"/>
  <c r="L272" i="10" s="1"/>
  <c r="L273" i="10" s="1"/>
  <c r="L274" i="10" s="1"/>
  <c r="L275" i="10" s="1"/>
  <c r="L276" i="10" s="1"/>
  <c r="L277" i="10" s="1"/>
  <c r="L278" i="10" s="1"/>
  <c r="L279" i="10" s="1"/>
  <c r="L280" i="10" s="1"/>
  <c r="L281" i="10" s="1"/>
  <c r="L282" i="10" s="1"/>
  <c r="L283" i="10" s="1"/>
  <c r="L284" i="10" s="1"/>
  <c r="L285" i="10" s="1"/>
  <c r="L286" i="10" s="1"/>
  <c r="L287" i="10" s="1"/>
  <c r="L288" i="10" s="1"/>
  <c r="L289" i="10" s="1"/>
  <c r="L290" i="10" s="1"/>
  <c r="L291" i="10" s="1"/>
  <c r="L292" i="10" s="1"/>
  <c r="L293" i="10" s="1"/>
  <c r="L294" i="10" s="1"/>
  <c r="L295" i="10" s="1"/>
  <c r="L296" i="10" s="1"/>
  <c r="L297" i="10" s="1"/>
  <c r="L298" i="10" s="1"/>
  <c r="L299" i="10" s="1"/>
  <c r="L300" i="10" s="1"/>
  <c r="L301" i="10" s="1"/>
  <c r="L302" i="10" s="1"/>
  <c r="L303" i="10" s="1"/>
  <c r="L304" i="10" s="1"/>
  <c r="L305" i="10" s="1"/>
  <c r="L306" i="10" s="1"/>
  <c r="L307" i="10" s="1"/>
  <c r="L308" i="10" s="1"/>
  <c r="L309" i="10" s="1"/>
  <c r="L310" i="10" s="1"/>
  <c r="L311" i="10" s="1"/>
  <c r="L312" i="10" s="1"/>
  <c r="L313" i="10" s="1"/>
  <c r="L314" i="10" s="1"/>
  <c r="L315" i="10" s="1"/>
  <c r="L316" i="10" s="1"/>
  <c r="L317" i="10" s="1"/>
  <c r="L318" i="10" s="1"/>
  <c r="L319" i="10" s="1"/>
  <c r="L320" i="10" s="1"/>
  <c r="L321" i="10" s="1"/>
  <c r="L322" i="10" s="1"/>
  <c r="L323" i="10" s="1"/>
  <c r="L324" i="10" s="1"/>
  <c r="L325" i="10" s="1"/>
  <c r="L326" i="10" s="1"/>
  <c r="L327" i="10" s="1"/>
  <c r="L328" i="10" s="1"/>
  <c r="L329" i="10" s="1"/>
  <c r="L330" i="10" s="1"/>
  <c r="L331" i="10" s="1"/>
  <c r="L332" i="10" s="1"/>
  <c r="L333" i="10" s="1"/>
  <c r="L334" i="10" s="1"/>
  <c r="L335" i="10" s="1"/>
  <c r="L336" i="10" s="1"/>
  <c r="L337" i="10" s="1"/>
  <c r="L338" i="10" s="1"/>
  <c r="L339" i="10" s="1"/>
  <c r="L340" i="10" s="1"/>
  <c r="L341" i="10" s="1"/>
  <c r="L342" i="10" s="1"/>
  <c r="L343" i="10" s="1"/>
  <c r="L344" i="10" s="1"/>
  <c r="L345" i="10" s="1"/>
  <c r="L346" i="10" s="1"/>
  <c r="L347" i="10" s="1"/>
  <c r="L348" i="10" s="1"/>
  <c r="L349" i="10" s="1"/>
  <c r="L350" i="10" s="1"/>
  <c r="L351" i="10" s="1"/>
  <c r="L352" i="10" s="1"/>
  <c r="L353" i="10" s="1"/>
  <c r="L354" i="10" s="1"/>
  <c r="L355" i="10" s="1"/>
  <c r="L356" i="10" s="1"/>
  <c r="L357" i="10" s="1"/>
  <c r="L358" i="10" s="1"/>
  <c r="L359" i="10" s="1"/>
  <c r="L360" i="10" s="1"/>
  <c r="L361" i="10" s="1"/>
  <c r="L362" i="10" s="1"/>
  <c r="L363" i="10" s="1"/>
  <c r="L364" i="10" s="1"/>
  <c r="L365" i="10" s="1"/>
  <c r="L366" i="10" s="1"/>
  <c r="L367" i="10" s="1"/>
  <c r="L368" i="10" s="1"/>
  <c r="L369" i="10" s="1"/>
  <c r="L370" i="10" s="1"/>
  <c r="L371" i="10" s="1"/>
  <c r="L372" i="10" s="1"/>
  <c r="L373" i="10" s="1"/>
  <c r="L374" i="10" s="1"/>
  <c r="L375" i="10" s="1"/>
  <c r="L376" i="10" s="1"/>
  <c r="L377" i="10" s="1"/>
  <c r="L378" i="10" s="1"/>
  <c r="L379" i="10" s="1"/>
  <c r="L380" i="10" s="1"/>
  <c r="L381" i="10" s="1"/>
  <c r="L382" i="10" s="1"/>
  <c r="L383" i="10" s="1"/>
  <c r="L384" i="10" s="1"/>
  <c r="L385" i="10" s="1"/>
  <c r="L386" i="10" s="1"/>
  <c r="L387" i="10" s="1"/>
  <c r="L388" i="10" s="1"/>
  <c r="L389" i="10" s="1"/>
  <c r="L390" i="10" s="1"/>
  <c r="L391" i="10" s="1"/>
  <c r="L392" i="10" s="1"/>
  <c r="L393" i="10" s="1"/>
  <c r="L394" i="10" s="1"/>
  <c r="L395" i="10" s="1"/>
  <c r="L396" i="10" s="1"/>
  <c r="L397" i="10" s="1"/>
  <c r="L398" i="10" s="1"/>
  <c r="L399" i="10" s="1"/>
  <c r="L400" i="10" s="1"/>
  <c r="L401" i="10" s="1"/>
  <c r="L402" i="10" s="1"/>
  <c r="L403" i="10" s="1"/>
  <c r="L404" i="10" s="1"/>
  <c r="L405" i="10" s="1"/>
  <c r="L406" i="10" s="1"/>
  <c r="L407" i="10" s="1"/>
  <c r="L408" i="10" s="1"/>
  <c r="L409" i="10" s="1"/>
  <c r="L410" i="10" s="1"/>
  <c r="L411" i="10" s="1"/>
  <c r="L412" i="10" s="1"/>
  <c r="L413" i="10" s="1"/>
  <c r="L414" i="10" s="1"/>
  <c r="L415" i="10" s="1"/>
  <c r="L416" i="10" s="1"/>
  <c r="L417" i="10" s="1"/>
  <c r="L418" i="10" s="1"/>
  <c r="L419" i="10" s="1"/>
  <c r="L420" i="10" s="1"/>
  <c r="L421" i="10" s="1"/>
  <c r="L422" i="10" s="1"/>
  <c r="L423" i="10" s="1"/>
  <c r="L424" i="10" s="1"/>
  <c r="L425" i="10" s="1"/>
  <c r="L426" i="10" s="1"/>
  <c r="L427" i="10" s="1"/>
  <c r="L428" i="10" s="1"/>
  <c r="L429" i="10" s="1"/>
  <c r="L430" i="10" s="1"/>
  <c r="L431" i="10" s="1"/>
  <c r="L432" i="10" s="1"/>
  <c r="L433" i="10" s="1"/>
  <c r="L434" i="10" s="1"/>
  <c r="L435" i="10" s="1"/>
  <c r="L436" i="10" s="1"/>
  <c r="L437" i="10" s="1"/>
  <c r="L438" i="10" s="1"/>
  <c r="L439" i="10" s="1"/>
  <c r="L440" i="10" s="1"/>
  <c r="L441" i="10" s="1"/>
  <c r="L442" i="10" s="1"/>
  <c r="L443" i="10" s="1"/>
  <c r="L444" i="10" s="1"/>
  <c r="L445" i="10" s="1"/>
  <c r="L446" i="10" s="1"/>
  <c r="L447" i="10" s="1"/>
  <c r="L448" i="10" s="1"/>
  <c r="L449" i="10" s="1"/>
  <c r="L450" i="10" s="1"/>
  <c r="L451" i="10" s="1"/>
  <c r="L452" i="10" s="1"/>
  <c r="L453" i="10" s="1"/>
  <c r="L454" i="10" s="1"/>
  <c r="L455" i="10" s="1"/>
  <c r="L456" i="10" s="1"/>
  <c r="L457" i="10" s="1"/>
  <c r="L458" i="10" s="1"/>
  <c r="L459" i="10" s="1"/>
  <c r="L460" i="10" s="1"/>
  <c r="L461" i="10" s="1"/>
  <c r="L462" i="10" s="1"/>
  <c r="L463" i="10" s="1"/>
  <c r="L464" i="10" s="1"/>
  <c r="L465" i="10" s="1"/>
  <c r="L466" i="10" s="1"/>
  <c r="L467" i="10" s="1"/>
  <c r="L468" i="10" s="1"/>
  <c r="L469" i="10" s="1"/>
  <c r="L470" i="10" s="1"/>
  <c r="L471" i="10" s="1"/>
  <c r="L472" i="10" s="1"/>
  <c r="L473" i="10" s="1"/>
  <c r="L474" i="10" s="1"/>
  <c r="L475" i="10" s="1"/>
  <c r="L476" i="10" s="1"/>
  <c r="L477" i="10" s="1"/>
  <c r="L478" i="10" s="1"/>
  <c r="L479" i="10" s="1"/>
  <c r="L480" i="10" s="1"/>
  <c r="L481" i="10" s="1"/>
  <c r="L482" i="10" s="1"/>
  <c r="L483" i="10" s="1"/>
  <c r="L484" i="10" s="1"/>
  <c r="L485" i="10" s="1"/>
  <c r="L486" i="10" s="1"/>
  <c r="L487" i="10" s="1"/>
  <c r="L488" i="10" s="1"/>
  <c r="L489" i="10" s="1"/>
  <c r="L490" i="10" s="1"/>
  <c r="L491" i="10" s="1"/>
  <c r="L492" i="10" s="1"/>
  <c r="L493" i="10" s="1"/>
  <c r="L494" i="10" s="1"/>
  <c r="L495" i="10" s="1"/>
  <c r="L496" i="10" s="1"/>
  <c r="L497" i="10" s="1"/>
  <c r="L498" i="10" s="1"/>
  <c r="L499" i="10" s="1"/>
  <c r="L500" i="10" s="1"/>
  <c r="L501" i="10" s="1"/>
  <c r="L502" i="10" s="1"/>
  <c r="L503" i="10" s="1"/>
  <c r="L504" i="10" s="1"/>
  <c r="L505" i="10" s="1"/>
  <c r="L506" i="10" s="1"/>
  <c r="L507" i="10" s="1"/>
  <c r="L508" i="10" s="1"/>
  <c r="L509" i="10" s="1"/>
  <c r="L510" i="10" s="1"/>
  <c r="L511" i="10" s="1"/>
  <c r="L512" i="10" s="1"/>
  <c r="L513" i="10" s="1"/>
  <c r="L514" i="10" s="1"/>
  <c r="L515" i="10" s="1"/>
  <c r="L516" i="10" s="1"/>
  <c r="L517" i="10" s="1"/>
  <c r="L518" i="10" s="1"/>
  <c r="L519" i="10" s="1"/>
  <c r="L520" i="10" s="1"/>
  <c r="L521" i="10" s="1"/>
  <c r="L522" i="10" s="1"/>
  <c r="L523" i="10" s="1"/>
  <c r="L524" i="10" s="1"/>
  <c r="L525" i="10" s="1"/>
  <c r="L526" i="10" s="1"/>
  <c r="L527" i="10" s="1"/>
  <c r="L528" i="10" s="1"/>
  <c r="L529" i="10" s="1"/>
  <c r="L530" i="10" s="1"/>
  <c r="L531" i="10" s="1"/>
  <c r="L532" i="10" s="1"/>
  <c r="L533" i="10" s="1"/>
  <c r="L534" i="10" s="1"/>
  <c r="L535" i="10" s="1"/>
  <c r="L536" i="10" s="1"/>
  <c r="L537" i="10" s="1"/>
  <c r="L538" i="10" s="1"/>
  <c r="L539" i="10" s="1"/>
  <c r="L540" i="10" s="1"/>
  <c r="L541" i="10" s="1"/>
  <c r="L542" i="10" s="1"/>
  <c r="L543" i="10" s="1"/>
  <c r="L544" i="10" s="1"/>
  <c r="L545" i="10" s="1"/>
  <c r="L546" i="10" s="1"/>
  <c r="L547" i="10" s="1"/>
  <c r="L548" i="10" s="1"/>
  <c r="L549" i="10" s="1"/>
  <c r="L550" i="10" s="1"/>
  <c r="L551" i="10" s="1"/>
  <c r="L552" i="10" s="1"/>
  <c r="L553" i="10" s="1"/>
  <c r="L554" i="10" s="1"/>
  <c r="L555" i="10" s="1"/>
  <c r="L556" i="10" s="1"/>
  <c r="L557" i="10" s="1"/>
  <c r="L558" i="10" s="1"/>
  <c r="L559" i="10" s="1"/>
  <c r="L560" i="10" s="1"/>
  <c r="L561" i="10" s="1"/>
  <c r="L562" i="10" s="1"/>
  <c r="L563" i="10" s="1"/>
  <c r="L564" i="10" s="1"/>
  <c r="L565" i="10" s="1"/>
  <c r="L566" i="10" s="1"/>
  <c r="L567" i="10" s="1"/>
  <c r="L568" i="10" s="1"/>
  <c r="L569" i="10" s="1"/>
  <c r="L570" i="10" s="1"/>
  <c r="L571" i="10" s="1"/>
  <c r="L572" i="10" s="1"/>
  <c r="L573" i="10" s="1"/>
  <c r="L574" i="10" s="1"/>
  <c r="L575" i="10" s="1"/>
  <c r="L576" i="10" s="1"/>
  <c r="L577" i="10" s="1"/>
  <c r="L578" i="10" s="1"/>
  <c r="L579" i="10" s="1"/>
  <c r="L580" i="10" s="1"/>
  <c r="L581" i="10" s="1"/>
  <c r="L582" i="10" s="1"/>
  <c r="L583" i="10" s="1"/>
  <c r="L584" i="10" s="1"/>
  <c r="L585" i="10" s="1"/>
  <c r="L586" i="10" s="1"/>
  <c r="L587" i="10" s="1"/>
  <c r="L588" i="10" s="1"/>
  <c r="L589" i="10" s="1"/>
  <c r="L590" i="10" s="1"/>
  <c r="L591" i="10" s="1"/>
  <c r="L592" i="10" s="1"/>
  <c r="L593" i="10" s="1"/>
  <c r="L594" i="10" s="1"/>
  <c r="L595" i="10" s="1"/>
  <c r="L596" i="10" s="1"/>
  <c r="L597" i="10" s="1"/>
  <c r="L598" i="10" s="1"/>
  <c r="L599" i="10" s="1"/>
  <c r="L600" i="10" s="1"/>
  <c r="L601" i="10" s="1"/>
  <c r="L602" i="10" s="1"/>
  <c r="L603" i="10" s="1"/>
  <c r="L604" i="10" s="1"/>
  <c r="L605" i="10" s="1"/>
  <c r="L606" i="10" s="1"/>
  <c r="L607" i="10" s="1"/>
  <c r="L608" i="10" s="1"/>
  <c r="L609" i="10" s="1"/>
  <c r="L610" i="10" s="1"/>
  <c r="L611" i="10" s="1"/>
  <c r="L612" i="10" s="1"/>
  <c r="L613" i="10" s="1"/>
  <c r="L614" i="10" s="1"/>
  <c r="L615" i="10" s="1"/>
  <c r="L616" i="10" s="1"/>
  <c r="L617" i="10" s="1"/>
  <c r="L618" i="10" s="1"/>
  <c r="L619" i="10" s="1"/>
  <c r="L620" i="10" s="1"/>
  <c r="L621" i="10" s="1"/>
  <c r="L622" i="10" s="1"/>
  <c r="L623" i="10" s="1"/>
  <c r="L624" i="10" s="1"/>
  <c r="L625" i="10" s="1"/>
  <c r="L626" i="10" s="1"/>
  <c r="L627" i="10" s="1"/>
  <c r="L628" i="10" s="1"/>
  <c r="L629" i="10" s="1"/>
  <c r="L630" i="10" s="1"/>
  <c r="L631" i="10" s="1"/>
  <c r="L632" i="10" s="1"/>
  <c r="L633" i="10" s="1"/>
  <c r="L634" i="10" s="1"/>
  <c r="L635" i="10" s="1"/>
  <c r="L636" i="10" s="1"/>
  <c r="L637" i="10" s="1"/>
  <c r="L638" i="10" s="1"/>
  <c r="L639" i="10" s="1"/>
  <c r="L640" i="10" s="1"/>
  <c r="L641" i="10" s="1"/>
  <c r="L642" i="10" s="1"/>
  <c r="L643" i="10" s="1"/>
  <c r="L644" i="10" s="1"/>
  <c r="L645" i="10" s="1"/>
  <c r="L646" i="10" s="1"/>
  <c r="L647" i="10" s="1"/>
  <c r="L648" i="10" s="1"/>
  <c r="L649" i="10" s="1"/>
  <c r="L650" i="10" s="1"/>
  <c r="L651" i="10" s="1"/>
  <c r="L652" i="10" s="1"/>
  <c r="L653" i="10" s="1"/>
  <c r="L654" i="10" s="1"/>
  <c r="L655" i="10" s="1"/>
  <c r="L656" i="10" s="1"/>
  <c r="L657" i="10" s="1"/>
  <c r="L658" i="10" s="1"/>
  <c r="L659" i="10" s="1"/>
  <c r="L660" i="10" s="1"/>
  <c r="L661" i="10" s="1"/>
  <c r="L662" i="10" s="1"/>
  <c r="L663" i="10" s="1"/>
  <c r="L664" i="10" s="1"/>
  <c r="L665" i="10" s="1"/>
  <c r="L666" i="10" s="1"/>
  <c r="L667" i="10" s="1"/>
  <c r="L668" i="10" s="1"/>
  <c r="L669" i="10" s="1"/>
  <c r="L670" i="10" s="1"/>
  <c r="L671" i="10" s="1"/>
  <c r="L672" i="10" s="1"/>
  <c r="L673" i="10" s="1"/>
  <c r="L674" i="10" s="1"/>
  <c r="L675" i="10" s="1"/>
  <c r="L676" i="10" s="1"/>
  <c r="L677" i="10" s="1"/>
  <c r="L678" i="10" s="1"/>
  <c r="L679" i="10" s="1"/>
  <c r="L680" i="10" s="1"/>
  <c r="L681" i="10" s="1"/>
  <c r="L682" i="10" s="1"/>
  <c r="L683" i="10" s="1"/>
  <c r="L684" i="10" s="1"/>
  <c r="L685" i="10" s="1"/>
  <c r="L686" i="10" s="1"/>
  <c r="L687" i="10" s="1"/>
  <c r="L688" i="10" s="1"/>
  <c r="L689" i="10" s="1"/>
  <c r="L690" i="10" s="1"/>
  <c r="L691" i="10" s="1"/>
  <c r="L692" i="10" s="1"/>
  <c r="L693" i="10" s="1"/>
  <c r="L694" i="10" s="1"/>
  <c r="L695" i="10" s="1"/>
  <c r="L696" i="10" s="1"/>
  <c r="L697" i="10" s="1"/>
  <c r="L698" i="10" s="1"/>
  <c r="L699" i="10" s="1"/>
  <c r="L700" i="10" s="1"/>
  <c r="L701" i="10" s="1"/>
  <c r="L702" i="10" s="1"/>
  <c r="L703" i="10" s="1"/>
  <c r="L704" i="10" s="1"/>
  <c r="L705" i="10" s="1"/>
  <c r="L706" i="10" s="1"/>
  <c r="L707" i="10" s="1"/>
  <c r="L708" i="10" s="1"/>
  <c r="L709" i="10" s="1"/>
  <c r="L710" i="10" s="1"/>
  <c r="L711" i="10" s="1"/>
  <c r="L712" i="10" s="1"/>
  <c r="L713" i="10" s="1"/>
  <c r="L714" i="10" s="1"/>
  <c r="L715" i="10" s="1"/>
  <c r="L716" i="10" s="1"/>
  <c r="L717" i="10" s="1"/>
  <c r="L718" i="10" s="1"/>
  <c r="L719" i="10" s="1"/>
  <c r="L720" i="10" s="1"/>
  <c r="L721" i="10" s="1"/>
  <c r="L722" i="10" s="1"/>
  <c r="L723" i="10" s="1"/>
  <c r="L724" i="10" s="1"/>
  <c r="L725" i="10" s="1"/>
  <c r="L726" i="10" s="1"/>
  <c r="L727" i="10" s="1"/>
  <c r="L728" i="10" s="1"/>
  <c r="L729" i="10" s="1"/>
  <c r="L730" i="10" s="1"/>
  <c r="L731" i="10" s="1"/>
  <c r="L732" i="10" s="1"/>
  <c r="L733" i="10" s="1"/>
  <c r="L734" i="10" s="1"/>
  <c r="L735" i="10" s="1"/>
  <c r="L736" i="10" s="1"/>
  <c r="L737" i="10" s="1"/>
  <c r="L738" i="10" s="1"/>
  <c r="L739" i="10" s="1"/>
  <c r="L740" i="10" s="1"/>
  <c r="L741" i="10" s="1"/>
  <c r="L742" i="10" s="1"/>
  <c r="L743" i="10" s="1"/>
  <c r="L744" i="10" s="1"/>
  <c r="L745" i="10" s="1"/>
  <c r="L746" i="10" s="1"/>
  <c r="L747" i="10" s="1"/>
  <c r="L748" i="10" s="1"/>
  <c r="L749" i="10" s="1"/>
  <c r="L750" i="10" s="1"/>
  <c r="L751" i="10" s="1"/>
  <c r="L752" i="10" s="1"/>
  <c r="L753" i="10" s="1"/>
  <c r="L754" i="10" s="1"/>
  <c r="L755" i="10" s="1"/>
  <c r="L756" i="10" s="1"/>
  <c r="L757" i="10" s="1"/>
  <c r="L758" i="10" s="1"/>
  <c r="L759" i="10" s="1"/>
  <c r="L760" i="10" s="1"/>
  <c r="L761" i="10" s="1"/>
  <c r="L762" i="10" s="1"/>
  <c r="L763" i="10" s="1"/>
  <c r="L764" i="10" s="1"/>
  <c r="L765" i="10" s="1"/>
  <c r="L766" i="10" s="1"/>
  <c r="L767" i="10" s="1"/>
  <c r="L768" i="10" s="1"/>
  <c r="L769" i="10" s="1"/>
  <c r="L770" i="10" s="1"/>
  <c r="L771" i="10" s="1"/>
  <c r="L772" i="10" s="1"/>
  <c r="L773" i="10" s="1"/>
  <c r="L774" i="10" s="1"/>
  <c r="L775" i="10" s="1"/>
  <c r="L776" i="10" s="1"/>
  <c r="L777" i="10" s="1"/>
  <c r="L778" i="10" s="1"/>
  <c r="L779" i="10" s="1"/>
  <c r="L780" i="10" s="1"/>
  <c r="L781" i="10" s="1"/>
  <c r="L782" i="10" s="1"/>
  <c r="L783" i="10" s="1"/>
  <c r="L784" i="10" s="1"/>
  <c r="L785" i="10" s="1"/>
  <c r="L786" i="10" s="1"/>
  <c r="L787" i="10" s="1"/>
  <c r="L788" i="10" s="1"/>
  <c r="L789" i="10" s="1"/>
  <c r="L790" i="10" s="1"/>
  <c r="L791" i="10" s="1"/>
  <c r="L792" i="10" s="1"/>
  <c r="L793" i="10" s="1"/>
  <c r="L794" i="10" s="1"/>
  <c r="L795" i="10" s="1"/>
  <c r="L796" i="10" s="1"/>
  <c r="L797" i="10" s="1"/>
  <c r="L798" i="10" s="1"/>
  <c r="L799" i="10" s="1"/>
  <c r="L800" i="10" s="1"/>
  <c r="L801" i="10" s="1"/>
  <c r="L802" i="10" s="1"/>
  <c r="L803" i="10" s="1"/>
  <c r="L804" i="10" s="1"/>
  <c r="L805" i="10" s="1"/>
  <c r="L806" i="10" s="1"/>
  <c r="L807" i="10" s="1"/>
  <c r="L808" i="10" s="1"/>
  <c r="L809" i="10" s="1"/>
  <c r="L810" i="10" s="1"/>
  <c r="L811" i="10" s="1"/>
  <c r="L812" i="10" s="1"/>
  <c r="L813" i="10" s="1"/>
  <c r="L814" i="10" s="1"/>
  <c r="L815" i="10" s="1"/>
  <c r="L816" i="10" s="1"/>
  <c r="L817" i="10" s="1"/>
  <c r="L818" i="10" s="1"/>
  <c r="L819" i="10" s="1"/>
  <c r="L820" i="10" s="1"/>
  <c r="L821" i="10" s="1"/>
  <c r="L822" i="10" s="1"/>
  <c r="L823" i="10" s="1"/>
  <c r="L824" i="10" s="1"/>
  <c r="L825" i="10" s="1"/>
  <c r="L826" i="10" s="1"/>
  <c r="L827" i="10" s="1"/>
  <c r="L828" i="10" s="1"/>
  <c r="L829" i="10" s="1"/>
  <c r="L830" i="10" s="1"/>
  <c r="L831" i="10" s="1"/>
  <c r="L832" i="10" s="1"/>
  <c r="L833" i="10" s="1"/>
  <c r="L834" i="10" s="1"/>
  <c r="L835" i="10" s="1"/>
  <c r="L836" i="10" s="1"/>
  <c r="L837" i="10" s="1"/>
  <c r="L838" i="10" s="1"/>
  <c r="L839" i="10" s="1"/>
  <c r="L840" i="10" s="1"/>
  <c r="L841" i="10" s="1"/>
  <c r="L842" i="10" s="1"/>
  <c r="L843" i="10" s="1"/>
  <c r="L844" i="10" s="1"/>
  <c r="L845" i="10" s="1"/>
  <c r="L846" i="10" s="1"/>
  <c r="L847" i="10" s="1"/>
  <c r="L848" i="10" s="1"/>
  <c r="L849" i="10" s="1"/>
  <c r="L850" i="10" s="1"/>
  <c r="L851" i="10" s="1"/>
  <c r="L852" i="10" s="1"/>
  <c r="L853" i="10" s="1"/>
  <c r="L854" i="10" s="1"/>
  <c r="L855" i="10" s="1"/>
  <c r="L856" i="10" s="1"/>
  <c r="L857" i="10" s="1"/>
  <c r="L858" i="10" s="1"/>
  <c r="L859" i="10" s="1"/>
  <c r="L860" i="10" s="1"/>
  <c r="L861" i="10" s="1"/>
  <c r="L862" i="10" s="1"/>
  <c r="L863" i="10" s="1"/>
  <c r="L864" i="10" s="1"/>
  <c r="L865" i="10" s="1"/>
  <c r="L866" i="10" s="1"/>
  <c r="L867" i="10" s="1"/>
  <c r="L868" i="10" s="1"/>
  <c r="L869" i="10" s="1"/>
  <c r="L870" i="10" s="1"/>
  <c r="L871" i="10" s="1"/>
  <c r="L872" i="10" s="1"/>
  <c r="L873" i="10" s="1"/>
  <c r="L874" i="10" s="1"/>
  <c r="L875" i="10" s="1"/>
  <c r="L876" i="10" s="1"/>
  <c r="L877" i="10" s="1"/>
  <c r="L878" i="10" s="1"/>
  <c r="L879" i="10" s="1"/>
  <c r="L880" i="10" s="1"/>
  <c r="L881" i="10" s="1"/>
  <c r="L882" i="10" s="1"/>
  <c r="L883" i="10" s="1"/>
  <c r="L884" i="10" s="1"/>
  <c r="L885" i="10" s="1"/>
  <c r="L886" i="10" s="1"/>
  <c r="L887" i="10" s="1"/>
  <c r="L888" i="10" s="1"/>
  <c r="L889" i="10" s="1"/>
  <c r="L890" i="10" s="1"/>
  <c r="L891" i="10" s="1"/>
  <c r="L892" i="10" s="1"/>
  <c r="L893" i="10" s="1"/>
  <c r="L894" i="10" s="1"/>
  <c r="L895" i="10" s="1"/>
  <c r="L896" i="10" s="1"/>
  <c r="L897" i="10" s="1"/>
  <c r="L898" i="10" s="1"/>
  <c r="L899" i="10" s="1"/>
  <c r="L900" i="10" s="1"/>
  <c r="L901" i="10" s="1"/>
  <c r="L902" i="10" s="1"/>
  <c r="L903" i="10" s="1"/>
  <c r="L904" i="10" s="1"/>
  <c r="L905" i="10" s="1"/>
  <c r="L906" i="10" s="1"/>
  <c r="L907" i="10" s="1"/>
  <c r="L908" i="10" s="1"/>
  <c r="L909" i="10" s="1"/>
  <c r="L910" i="10" s="1"/>
  <c r="L911" i="10" s="1"/>
  <c r="L912" i="10" s="1"/>
  <c r="L913" i="10" s="1"/>
  <c r="L914" i="10" s="1"/>
  <c r="L915" i="10" s="1"/>
  <c r="L916" i="10" s="1"/>
  <c r="L917" i="10" s="1"/>
  <c r="L918" i="10" s="1"/>
  <c r="L919" i="10" s="1"/>
  <c r="L920" i="10" s="1"/>
  <c r="L921" i="10" s="1"/>
  <c r="L922" i="10" s="1"/>
  <c r="L923" i="10" s="1"/>
  <c r="L924" i="10" s="1"/>
  <c r="L925" i="10" s="1"/>
  <c r="L926" i="10" s="1"/>
  <c r="L927" i="10" s="1"/>
  <c r="L928" i="10" s="1"/>
  <c r="L929" i="10" s="1"/>
  <c r="L930" i="10" s="1"/>
  <c r="L931" i="10" s="1"/>
  <c r="L932" i="10" s="1"/>
  <c r="L933" i="10" s="1"/>
  <c r="L934" i="10" s="1"/>
  <c r="L935" i="10" s="1"/>
  <c r="L936" i="10" s="1"/>
  <c r="L937" i="10" s="1"/>
  <c r="L938" i="10" s="1"/>
  <c r="L939" i="10" s="1"/>
  <c r="L940" i="10" s="1"/>
  <c r="L941" i="10" s="1"/>
  <c r="L942" i="10" s="1"/>
  <c r="L943" i="10" s="1"/>
  <c r="L944" i="10" s="1"/>
  <c r="L945" i="10" s="1"/>
  <c r="L946" i="10" s="1"/>
  <c r="L947" i="10" s="1"/>
  <c r="L948" i="10" s="1"/>
  <c r="L949" i="10" s="1"/>
  <c r="L950" i="10" s="1"/>
  <c r="L951" i="10" s="1"/>
  <c r="L952" i="10" s="1"/>
  <c r="L953" i="10" s="1"/>
  <c r="L954" i="10" s="1"/>
  <c r="L955" i="10" s="1"/>
  <c r="L956" i="10" s="1"/>
  <c r="L957" i="10" s="1"/>
  <c r="L958" i="10" s="1"/>
  <c r="L959" i="10" s="1"/>
  <c r="L960" i="10" s="1"/>
  <c r="L961" i="10" s="1"/>
  <c r="L962" i="10" s="1"/>
  <c r="L963" i="10" s="1"/>
  <c r="L964" i="10" s="1"/>
  <c r="L965" i="10" s="1"/>
  <c r="L966" i="10" s="1"/>
  <c r="L967" i="10" s="1"/>
  <c r="L968" i="10" s="1"/>
  <c r="L969" i="10" s="1"/>
  <c r="L970" i="10" s="1"/>
  <c r="L971" i="10" s="1"/>
  <c r="L972" i="10" s="1"/>
  <c r="L973" i="10" s="1"/>
  <c r="L974" i="10" s="1"/>
  <c r="L975" i="10" s="1"/>
  <c r="L976" i="10" s="1"/>
  <c r="L977" i="10" s="1"/>
  <c r="L978" i="10" s="1"/>
  <c r="L979" i="10" s="1"/>
  <c r="L980" i="10" s="1"/>
  <c r="L981" i="10" s="1"/>
  <c r="L982" i="10" s="1"/>
  <c r="L983" i="10" s="1"/>
  <c r="L984" i="10" s="1"/>
  <c r="L985" i="10" s="1"/>
  <c r="L986" i="10" s="1"/>
  <c r="L987" i="10" s="1"/>
  <c r="L988" i="10" s="1"/>
  <c r="L989" i="10" s="1"/>
  <c r="L990" i="10" s="1"/>
  <c r="L991" i="10" s="1"/>
  <c r="L992" i="10" s="1"/>
  <c r="L993" i="10" s="1"/>
  <c r="L994" i="10" s="1"/>
  <c r="L995" i="10" s="1"/>
  <c r="L996" i="10" s="1"/>
  <c r="L997" i="10" s="1"/>
  <c r="L998" i="10" s="1"/>
  <c r="L999" i="10" s="1"/>
  <c r="L1000" i="10" s="1"/>
  <c r="L1001" i="10" s="1"/>
  <c r="L1002" i="10" s="1"/>
  <c r="L1003" i="10" s="1"/>
  <c r="L1004" i="10" s="1"/>
  <c r="L1005" i="10" s="1"/>
  <c r="L1006" i="10" s="1"/>
  <c r="L1007" i="10" s="1"/>
  <c r="L1008" i="10" s="1"/>
  <c r="L1009" i="10" s="1"/>
  <c r="L1010" i="10" s="1"/>
  <c r="L1011" i="10" s="1"/>
  <c r="L1012" i="10" s="1"/>
  <c r="L1013" i="10" s="1"/>
  <c r="L1014" i="10" s="1"/>
  <c r="L1015" i="10" s="1"/>
  <c r="L1016" i="10" s="1"/>
  <c r="L1017" i="10" s="1"/>
  <c r="L1018" i="10" s="1"/>
  <c r="L1019" i="10" s="1"/>
  <c r="L1020" i="10" s="1"/>
  <c r="L1021" i="10" s="1"/>
  <c r="L1022" i="10" s="1"/>
  <c r="L1023" i="10" s="1"/>
  <c r="L1024" i="10" s="1"/>
  <c r="L1025" i="10" s="1"/>
  <c r="L1026" i="10" s="1"/>
  <c r="L1027" i="10" s="1"/>
  <c r="L1028" i="10" s="1"/>
  <c r="L1029" i="10" s="1"/>
  <c r="L1030" i="10" s="1"/>
  <c r="L1031" i="10" s="1"/>
  <c r="L1032" i="10" s="1"/>
  <c r="L1033" i="10" s="1"/>
  <c r="L1034" i="10" s="1"/>
  <c r="L1035" i="10" s="1"/>
  <c r="L1036" i="10" s="1"/>
  <c r="L1037" i="10" s="1"/>
  <c r="L1038" i="10" s="1"/>
  <c r="L1039" i="10" s="1"/>
  <c r="L1040" i="10" s="1"/>
  <c r="L1041" i="10" s="1"/>
  <c r="L1042" i="10" s="1"/>
  <c r="L1043" i="10" s="1"/>
  <c r="L1044" i="10" s="1"/>
  <c r="L1045" i="10" s="1"/>
  <c r="L1046" i="10" s="1"/>
  <c r="L1047" i="10" s="1"/>
  <c r="L1048" i="10" s="1"/>
  <c r="L1049" i="10" s="1"/>
  <c r="L1050" i="10" s="1"/>
  <c r="L1051" i="10" s="1"/>
  <c r="L1052" i="10" s="1"/>
  <c r="L1053" i="10" s="1"/>
  <c r="L1054" i="10" s="1"/>
  <c r="L1055" i="10" s="1"/>
  <c r="L1056" i="10" s="1"/>
  <c r="L1057" i="10" s="1"/>
  <c r="L1058" i="10" s="1"/>
  <c r="L1059" i="10" s="1"/>
  <c r="L1060" i="10" s="1"/>
  <c r="L1061" i="10" s="1"/>
  <c r="L1062" i="10" s="1"/>
  <c r="L1063" i="10" s="1"/>
  <c r="L1064" i="10" s="1"/>
  <c r="L1065" i="10" s="1"/>
  <c r="L1066" i="10" s="1"/>
  <c r="L1067" i="10" s="1"/>
  <c r="L1068" i="10" s="1"/>
  <c r="L1069" i="10" s="1"/>
  <c r="L1070" i="10" s="1"/>
  <c r="L1071" i="10" s="1"/>
  <c r="L1072" i="10" s="1"/>
  <c r="L1073" i="10" s="1"/>
  <c r="L1074" i="10" s="1"/>
  <c r="L1075" i="10" s="1"/>
  <c r="L1076" i="10" s="1"/>
  <c r="L1077" i="10" s="1"/>
  <c r="L1078" i="10" s="1"/>
  <c r="L1079" i="10" s="1"/>
  <c r="L1080" i="10" s="1"/>
  <c r="L1081" i="10" s="1"/>
  <c r="L1082" i="10" s="1"/>
  <c r="L1083" i="10" s="1"/>
  <c r="L1084" i="10" s="1"/>
  <c r="L1085" i="10" s="1"/>
  <c r="L1086" i="10" s="1"/>
  <c r="L1087" i="10" s="1"/>
  <c r="L1088" i="10" s="1"/>
  <c r="L1089" i="10" s="1"/>
  <c r="L1090" i="10" s="1"/>
  <c r="L1091" i="10" s="1"/>
  <c r="L1092" i="10" s="1"/>
  <c r="L1093" i="10" s="1"/>
  <c r="L1094" i="10" s="1"/>
  <c r="L1095" i="10" s="1"/>
  <c r="L1096" i="10" s="1"/>
  <c r="L1097" i="10" s="1"/>
  <c r="L1098" i="10" s="1"/>
  <c r="L1099" i="10" s="1"/>
  <c r="L1100" i="10" s="1"/>
  <c r="L1101" i="10" s="1"/>
  <c r="L1102" i="10" s="1"/>
  <c r="L1103" i="10" s="1"/>
  <c r="L1104" i="10" s="1"/>
  <c r="L1105" i="10" s="1"/>
  <c r="L1106" i="10" s="1"/>
  <c r="L1107" i="10" s="1"/>
  <c r="L1108" i="10" s="1"/>
  <c r="L1109" i="10" s="1"/>
  <c r="L1110" i="10" s="1"/>
  <c r="L1111" i="10" s="1"/>
  <c r="L1112" i="10" s="1"/>
  <c r="L1113" i="10" s="1"/>
  <c r="L1114" i="10" s="1"/>
  <c r="L1115" i="10" s="1"/>
  <c r="L1116" i="10" s="1"/>
  <c r="L1117" i="10" s="1"/>
  <c r="L1118" i="10" s="1"/>
  <c r="L1119" i="10" s="1"/>
  <c r="L1120" i="10" s="1"/>
  <c r="L1121" i="10" s="1"/>
  <c r="L1122" i="10" s="1"/>
  <c r="L1123" i="10" s="1"/>
  <c r="L1124" i="10" s="1"/>
  <c r="L1125" i="10" s="1"/>
  <c r="L1126" i="10" s="1"/>
  <c r="L1127" i="10" s="1"/>
  <c r="L1128" i="10" s="1"/>
  <c r="L1129" i="10" s="1"/>
  <c r="L1130" i="10" s="1"/>
  <c r="L1131" i="10" s="1"/>
  <c r="L1132" i="10" s="1"/>
  <c r="L1133" i="10" s="1"/>
  <c r="L1134" i="10" s="1"/>
  <c r="L1135" i="10" s="1"/>
  <c r="L1136" i="10" s="1"/>
  <c r="L1137" i="10" s="1"/>
  <c r="L1138" i="10" s="1"/>
  <c r="L1139" i="10" s="1"/>
  <c r="L1140" i="10" s="1"/>
  <c r="L1141" i="10" s="1"/>
  <c r="L1142" i="10" s="1"/>
  <c r="L1143" i="10" s="1"/>
  <c r="L1144" i="10" s="1"/>
  <c r="L1145" i="10" s="1"/>
  <c r="L1146" i="10" s="1"/>
  <c r="L1147" i="10" s="1"/>
  <c r="L1148" i="10" s="1"/>
  <c r="L1149" i="10" s="1"/>
  <c r="L1150" i="10" s="1"/>
  <c r="L1151" i="10" s="1"/>
  <c r="L1152" i="10" s="1"/>
  <c r="L1153" i="10" s="1"/>
  <c r="L1154" i="10" s="1"/>
  <c r="L1155" i="10" s="1"/>
  <c r="L1156" i="10" s="1"/>
  <c r="L1157" i="10" s="1"/>
  <c r="L1158" i="10" s="1"/>
  <c r="L1159" i="10" s="1"/>
  <c r="L1160" i="10" s="1"/>
  <c r="L1161" i="10" s="1"/>
  <c r="L1162" i="10" s="1"/>
  <c r="L1163" i="10" s="1"/>
  <c r="L1164" i="10" s="1"/>
  <c r="L1165" i="10" s="1"/>
  <c r="L1166" i="10" s="1"/>
  <c r="L1167" i="10" s="1"/>
  <c r="L1168" i="10" s="1"/>
  <c r="L1169" i="10" s="1"/>
  <c r="L1170" i="10" s="1"/>
  <c r="L1171" i="10" s="1"/>
  <c r="L1172" i="10" s="1"/>
  <c r="L1173" i="10" s="1"/>
  <c r="L1174" i="10" s="1"/>
  <c r="L1175" i="10" s="1"/>
  <c r="L1176" i="10" s="1"/>
  <c r="L1177" i="10" s="1"/>
  <c r="L1178" i="10" s="1"/>
  <c r="L1179" i="10" s="1"/>
  <c r="L1180" i="10" s="1"/>
  <c r="L1181" i="10" s="1"/>
  <c r="L1182" i="10" s="1"/>
  <c r="L1183" i="10" s="1"/>
  <c r="L1184" i="10" s="1"/>
  <c r="L1185" i="10" s="1"/>
  <c r="L1186" i="10" s="1"/>
  <c r="L1187" i="10" s="1"/>
  <c r="L1188" i="10" s="1"/>
  <c r="L1189" i="10" s="1"/>
  <c r="L1190" i="10" s="1"/>
  <c r="L1191" i="10" s="1"/>
  <c r="L1192" i="10" s="1"/>
  <c r="L1193" i="10" s="1"/>
  <c r="L1194" i="10" s="1"/>
  <c r="L1195" i="10" s="1"/>
  <c r="L1196" i="10" s="1"/>
  <c r="L1197" i="10" s="1"/>
  <c r="L1198" i="10" s="1"/>
  <c r="L1199" i="10" s="1"/>
  <c r="L1200" i="10" s="1"/>
  <c r="L1201" i="10" s="1"/>
  <c r="L1202" i="10" s="1"/>
  <c r="L1203" i="10" s="1"/>
  <c r="L1204" i="10" s="1"/>
  <c r="L1205" i="10" s="1"/>
  <c r="L1206" i="10" s="1"/>
  <c r="L1207" i="10" s="1"/>
  <c r="L1208" i="10" s="1"/>
  <c r="L1209" i="10" s="1"/>
  <c r="L1210" i="10" s="1"/>
  <c r="L1211" i="10" s="1"/>
  <c r="L1212" i="10" s="1"/>
  <c r="L1213" i="10" s="1"/>
  <c r="L1214" i="10" s="1"/>
  <c r="L1215" i="10" s="1"/>
  <c r="L1216" i="10" s="1"/>
  <c r="L1217" i="10" s="1"/>
  <c r="L1218" i="10" s="1"/>
  <c r="L1219" i="10" s="1"/>
  <c r="L1220" i="10" s="1"/>
  <c r="L1221" i="10" s="1"/>
  <c r="L1222" i="10" s="1"/>
  <c r="L1223" i="10" s="1"/>
  <c r="L1224" i="10" s="1"/>
  <c r="L1225" i="10" s="1"/>
  <c r="L1226" i="10" s="1"/>
  <c r="L1227" i="10" s="1"/>
  <c r="L1228" i="10" s="1"/>
  <c r="L1229" i="10" s="1"/>
  <c r="L1230" i="10" s="1"/>
  <c r="L1231" i="10" s="1"/>
  <c r="L1232" i="10" s="1"/>
  <c r="L1233" i="10" s="1"/>
  <c r="L1234" i="10" s="1"/>
  <c r="L1235" i="10" s="1"/>
  <c r="L1236" i="10" s="1"/>
  <c r="L1237" i="10" s="1"/>
  <c r="L1238" i="10" s="1"/>
  <c r="L1239" i="10" s="1"/>
  <c r="L1240" i="10" s="1"/>
  <c r="L1241" i="10" s="1"/>
  <c r="L1242" i="10" s="1"/>
  <c r="L1243" i="10" s="1"/>
  <c r="L1244" i="10" s="1"/>
  <c r="L1245" i="10" s="1"/>
  <c r="L1246" i="10" s="1"/>
  <c r="L1247" i="10" s="1"/>
  <c r="L1248" i="10" s="1"/>
  <c r="L1249" i="10" s="1"/>
  <c r="L1250" i="10" s="1"/>
  <c r="L1251" i="10" s="1"/>
  <c r="L1252" i="10" s="1"/>
  <c r="L1253" i="10" s="1"/>
  <c r="L1254" i="10" s="1"/>
  <c r="L1255" i="10" s="1"/>
  <c r="L1256" i="10" s="1"/>
  <c r="L1257" i="10" s="1"/>
  <c r="L1258" i="10" s="1"/>
  <c r="L1259" i="10" s="1"/>
  <c r="L1260" i="10" s="1"/>
  <c r="L1261" i="10" s="1"/>
  <c r="L1262" i="10" s="1"/>
  <c r="L1263" i="10" s="1"/>
  <c r="L1264" i="10" s="1"/>
  <c r="L1265" i="10" s="1"/>
  <c r="L1266" i="10" s="1"/>
  <c r="L1267" i="10" s="1"/>
  <c r="L1268" i="10" s="1"/>
  <c r="L1269" i="10" s="1"/>
  <c r="L1270" i="10" s="1"/>
  <c r="L1271" i="10" s="1"/>
  <c r="L1272" i="10" s="1"/>
  <c r="L1273" i="10" s="1"/>
  <c r="L1274" i="10" s="1"/>
  <c r="L1275" i="10" s="1"/>
  <c r="L1276" i="10" s="1"/>
  <c r="L1277" i="10" s="1"/>
  <c r="L1278" i="10" s="1"/>
  <c r="L1279" i="10" s="1"/>
  <c r="L1280" i="10" s="1"/>
  <c r="L1281" i="10" s="1"/>
  <c r="L1282" i="10" s="1"/>
  <c r="L1283" i="10" s="1"/>
  <c r="L1284" i="10" s="1"/>
  <c r="L1285" i="10" s="1"/>
  <c r="L1286" i="10" s="1"/>
  <c r="L1287" i="10" s="1"/>
  <c r="L1288" i="10" s="1"/>
  <c r="L1289" i="10" s="1"/>
  <c r="L1290" i="10" s="1"/>
  <c r="L1291" i="10" s="1"/>
  <c r="L1292" i="10" s="1"/>
  <c r="L1293" i="10" s="1"/>
  <c r="L1294" i="10" s="1"/>
  <c r="L1295" i="10" s="1"/>
  <c r="L1296" i="10" s="1"/>
  <c r="L1297" i="10" s="1"/>
  <c r="L1298" i="10" s="1"/>
  <c r="L1299" i="10" s="1"/>
  <c r="L1300" i="10" s="1"/>
  <c r="L1301" i="10" s="1"/>
  <c r="L1302" i="10" s="1"/>
  <c r="L1303" i="10" s="1"/>
  <c r="L1304" i="10" s="1"/>
  <c r="L1305" i="10" s="1"/>
  <c r="L1306" i="10" s="1"/>
  <c r="L1307" i="10" s="1"/>
  <c r="L1308" i="10" s="1"/>
  <c r="L1309" i="10" s="1"/>
  <c r="L1310" i="10" s="1"/>
  <c r="L1311" i="10" s="1"/>
  <c r="L1312" i="10" s="1"/>
  <c r="L1313" i="10" s="1"/>
  <c r="L1314" i="10" s="1"/>
  <c r="L1315" i="10" s="1"/>
  <c r="L1316" i="10" s="1"/>
  <c r="L1317" i="10" s="1"/>
  <c r="L1318" i="10" s="1"/>
  <c r="L1319" i="10" s="1"/>
  <c r="L1320" i="10" s="1"/>
  <c r="L1321" i="10" s="1"/>
  <c r="L1322" i="10" s="1"/>
  <c r="L1323" i="10" s="1"/>
  <c r="L1324" i="10" s="1"/>
  <c r="L1325" i="10" s="1"/>
  <c r="L1326" i="10" s="1"/>
  <c r="L1327" i="10" s="1"/>
  <c r="L1328" i="10" s="1"/>
  <c r="L1329" i="10" s="1"/>
  <c r="L1330" i="10" s="1"/>
  <c r="L1331" i="10" s="1"/>
  <c r="L1332" i="10" s="1"/>
  <c r="L1333" i="10" s="1"/>
  <c r="L1334" i="10" s="1"/>
  <c r="L1335" i="10" s="1"/>
  <c r="L1336" i="10" s="1"/>
  <c r="L1337" i="10" s="1"/>
  <c r="L1338" i="10" s="1"/>
  <c r="L1339" i="10" s="1"/>
  <c r="L1340" i="10" s="1"/>
  <c r="L1341" i="10" s="1"/>
  <c r="L1342" i="10" s="1"/>
  <c r="L1343" i="10" s="1"/>
  <c r="L1344" i="10" s="1"/>
  <c r="L1345" i="10" s="1"/>
  <c r="L1346" i="10" s="1"/>
  <c r="L1347" i="10" s="1"/>
  <c r="L1348" i="10" s="1"/>
  <c r="L1349" i="10" s="1"/>
  <c r="L1350" i="10" s="1"/>
  <c r="L1351" i="10" s="1"/>
  <c r="L1352" i="10" s="1"/>
  <c r="L1353" i="10" s="1"/>
  <c r="L1354" i="10" s="1"/>
  <c r="L1355" i="10" s="1"/>
  <c r="L1356" i="10" s="1"/>
  <c r="L1357" i="10" s="1"/>
  <c r="L1358" i="10" s="1"/>
  <c r="L1359" i="10" s="1"/>
  <c r="L1360" i="10" s="1"/>
  <c r="L1361" i="10" s="1"/>
  <c r="L1362" i="10" s="1"/>
  <c r="L1363" i="10" s="1"/>
  <c r="L1364" i="10" s="1"/>
  <c r="L1365" i="10" s="1"/>
  <c r="L1366" i="10" s="1"/>
  <c r="L1367" i="10" s="1"/>
  <c r="L1368" i="10" s="1"/>
  <c r="L1369" i="10" s="1"/>
  <c r="L1370" i="10" s="1"/>
  <c r="L1371" i="10" s="1"/>
  <c r="L1372" i="10" s="1"/>
  <c r="L1373" i="10" s="1"/>
  <c r="L1374" i="10" s="1"/>
  <c r="L1375" i="10" s="1"/>
  <c r="L1376" i="10" s="1"/>
  <c r="L1377" i="10" s="1"/>
  <c r="L1378" i="10" s="1"/>
  <c r="L1379" i="10" s="1"/>
  <c r="L1380" i="10" s="1"/>
  <c r="L1381" i="10" s="1"/>
  <c r="L1382" i="10" s="1"/>
  <c r="L1383" i="10" s="1"/>
  <c r="L1384" i="10" s="1"/>
  <c r="L1385" i="10" s="1"/>
  <c r="L1386" i="10" s="1"/>
  <c r="L1387" i="10" s="1"/>
  <c r="L1388" i="10" s="1"/>
  <c r="L1389" i="10" s="1"/>
  <c r="L1390" i="10" s="1"/>
  <c r="L1391" i="10" s="1"/>
  <c r="L1392" i="10" s="1"/>
  <c r="L1393" i="10" s="1"/>
  <c r="L1394" i="10" s="1"/>
  <c r="L1395" i="10" s="1"/>
  <c r="L1396" i="10" s="1"/>
  <c r="L1397" i="10" s="1"/>
  <c r="L1398" i="10" s="1"/>
  <c r="L1399" i="10" s="1"/>
  <c r="L1400" i="10" s="1"/>
  <c r="L1401" i="10" s="1"/>
  <c r="L1402" i="10" s="1"/>
  <c r="L1403" i="10" s="1"/>
  <c r="L1404" i="10" s="1"/>
  <c r="L1405" i="10" s="1"/>
  <c r="L1406" i="10" s="1"/>
  <c r="L1407" i="10" s="1"/>
  <c r="L1408" i="10" s="1"/>
  <c r="L1409" i="10" s="1"/>
  <c r="L1410" i="10" s="1"/>
  <c r="L1411" i="10" s="1"/>
  <c r="L1412" i="10" s="1"/>
  <c r="L1413" i="10" s="1"/>
  <c r="L1414" i="10" s="1"/>
  <c r="L1415" i="10" s="1"/>
  <c r="L1416" i="10" s="1"/>
  <c r="L1417" i="10" s="1"/>
  <c r="L1418" i="10" s="1"/>
  <c r="L1419" i="10" s="1"/>
  <c r="L1420" i="10" s="1"/>
  <c r="L1421" i="10" s="1"/>
  <c r="L1422" i="10" s="1"/>
  <c r="L1423" i="10" s="1"/>
  <c r="L1424" i="10" s="1"/>
  <c r="L1425" i="10" s="1"/>
  <c r="L1426" i="10" s="1"/>
  <c r="L1427" i="10" s="1"/>
  <c r="L1428" i="10" s="1"/>
  <c r="L1429" i="10" s="1"/>
  <c r="L1430" i="10" s="1"/>
  <c r="L1431" i="10" s="1"/>
  <c r="L1432" i="10" s="1"/>
  <c r="L1433" i="10" s="1"/>
  <c r="L1434" i="10" s="1"/>
  <c r="L1435" i="10" s="1"/>
  <c r="L1436" i="10" s="1"/>
  <c r="L1437" i="10" s="1"/>
  <c r="L1438" i="10" s="1"/>
  <c r="L1439" i="10" s="1"/>
  <c r="L1440" i="10" s="1"/>
  <c r="L1441" i="10" s="1"/>
  <c r="L1442" i="10" s="1"/>
  <c r="L1443" i="10" s="1"/>
  <c r="L1444" i="10" s="1"/>
  <c r="L1445" i="10" s="1"/>
  <c r="L1446" i="10" s="1"/>
  <c r="L1447" i="10" s="1"/>
  <c r="L1448" i="10" s="1"/>
  <c r="L1449" i="10" s="1"/>
  <c r="L1450" i="10" s="1"/>
  <c r="L1451" i="10" s="1"/>
  <c r="L1452" i="10" s="1"/>
  <c r="L1453" i="10" s="1"/>
  <c r="L1454" i="10" s="1"/>
  <c r="L1455" i="10" s="1"/>
  <c r="L1456" i="10" s="1"/>
  <c r="L1457" i="10" s="1"/>
  <c r="L1458" i="10" s="1"/>
  <c r="L1459" i="10" s="1"/>
  <c r="L1460" i="10" s="1"/>
  <c r="L1461" i="10" s="1"/>
  <c r="L1462" i="10" s="1"/>
  <c r="L1463" i="10" s="1"/>
  <c r="L1464" i="10" s="1"/>
  <c r="L1465" i="10" s="1"/>
  <c r="L1466" i="10" s="1"/>
  <c r="L1467" i="10" s="1"/>
  <c r="L1468" i="10" s="1"/>
  <c r="L1469" i="10" s="1"/>
  <c r="L1470" i="10" s="1"/>
  <c r="L1471" i="10" s="1"/>
  <c r="L1472" i="10" s="1"/>
  <c r="L1473" i="10" s="1"/>
  <c r="L1474" i="10" s="1"/>
  <c r="L1475" i="10" s="1"/>
  <c r="L1476" i="10" s="1"/>
  <c r="L1477" i="10" s="1"/>
  <c r="L1478" i="10" s="1"/>
  <c r="L1479" i="10" s="1"/>
  <c r="L1480" i="10" s="1"/>
  <c r="L1481" i="10" s="1"/>
  <c r="L1482" i="10" s="1"/>
  <c r="L1483" i="10" s="1"/>
  <c r="L1484" i="10" s="1"/>
  <c r="L1485" i="10" s="1"/>
  <c r="L1486" i="10" s="1"/>
  <c r="L1487" i="10" s="1"/>
  <c r="L1488" i="10" s="1"/>
  <c r="L1489" i="10" s="1"/>
  <c r="L1490" i="10" s="1"/>
  <c r="L1491" i="10" s="1"/>
  <c r="L1492" i="10" s="1"/>
  <c r="L1493" i="10" s="1"/>
  <c r="L1494" i="10" s="1"/>
  <c r="L1495" i="10" s="1"/>
  <c r="L1496" i="10" s="1"/>
  <c r="L1497" i="10" s="1"/>
  <c r="L1498" i="10" s="1"/>
  <c r="L1499" i="10" s="1"/>
  <c r="L1500" i="10" s="1"/>
  <c r="L1501" i="10" s="1"/>
  <c r="L1502" i="10" s="1"/>
  <c r="L1503" i="10" s="1"/>
  <c r="L1504" i="10" s="1"/>
  <c r="L1505" i="10" s="1"/>
  <c r="L1506" i="10" s="1"/>
  <c r="L1507" i="10" s="1"/>
  <c r="L1508" i="10" s="1"/>
  <c r="L1509" i="10" s="1"/>
  <c r="L1510" i="10" s="1"/>
  <c r="L1511" i="10" s="1"/>
  <c r="L1512" i="10" s="1"/>
  <c r="L1513" i="10" s="1"/>
  <c r="L1514" i="10" s="1"/>
  <c r="L1515" i="10" s="1"/>
  <c r="L1516" i="10" s="1"/>
  <c r="L1517" i="10" s="1"/>
  <c r="L1518" i="10" s="1"/>
  <c r="L1519" i="10" s="1"/>
  <c r="L1520" i="10" s="1"/>
  <c r="L1521" i="10" s="1"/>
  <c r="L1522" i="10" s="1"/>
  <c r="L1523" i="10" s="1"/>
  <c r="L1524" i="10" s="1"/>
  <c r="L1525" i="10" s="1"/>
  <c r="L1526" i="10" s="1"/>
  <c r="L1527" i="10" s="1"/>
  <c r="L1528" i="10" s="1"/>
  <c r="L1529" i="10" s="1"/>
  <c r="L1530" i="10" s="1"/>
  <c r="L1531" i="10" s="1"/>
  <c r="L1532" i="10" s="1"/>
  <c r="L1533" i="10" s="1"/>
  <c r="L1534" i="10" s="1"/>
  <c r="L1535" i="10" s="1"/>
  <c r="L1536" i="10" s="1"/>
  <c r="L1537" i="10" s="1"/>
  <c r="L1538" i="10" s="1"/>
  <c r="L1539" i="10" s="1"/>
  <c r="L1540" i="10" s="1"/>
  <c r="L1541" i="10" s="1"/>
  <c r="L1542" i="10" s="1"/>
  <c r="L1543" i="10" s="1"/>
  <c r="L1544" i="10" s="1"/>
  <c r="L1545" i="10" s="1"/>
  <c r="L1546" i="10" s="1"/>
  <c r="L1547" i="10" s="1"/>
  <c r="L1548" i="10" s="1"/>
  <c r="L1549" i="10" s="1"/>
  <c r="L1550" i="10" s="1"/>
  <c r="L1551" i="10" s="1"/>
  <c r="L1552" i="10" s="1"/>
  <c r="L1553" i="10" s="1"/>
  <c r="L1554" i="10" s="1"/>
  <c r="L1555" i="10" s="1"/>
  <c r="L1556" i="10" s="1"/>
  <c r="L1557" i="10" s="1"/>
  <c r="L1558" i="10" s="1"/>
  <c r="L1559" i="10" s="1"/>
  <c r="L1560" i="10" s="1"/>
  <c r="L1561" i="10" s="1"/>
  <c r="L1562" i="10" s="1"/>
  <c r="L1563" i="10" s="1"/>
  <c r="L1564" i="10" s="1"/>
  <c r="L1565" i="10" s="1"/>
  <c r="L1566" i="10" s="1"/>
  <c r="L1567" i="10" s="1"/>
  <c r="L1568" i="10" s="1"/>
  <c r="L1569" i="10" s="1"/>
  <c r="L1570" i="10" s="1"/>
  <c r="L1571" i="10" s="1"/>
  <c r="L1572" i="10" s="1"/>
  <c r="L1573" i="10" s="1"/>
  <c r="L1574" i="10" s="1"/>
  <c r="L1575" i="10" s="1"/>
  <c r="L1576" i="10" s="1"/>
  <c r="L1577" i="10" s="1"/>
  <c r="L1578" i="10" s="1"/>
  <c r="L1579" i="10" s="1"/>
  <c r="L1580" i="10" s="1"/>
  <c r="L1581" i="10" s="1"/>
  <c r="L1582" i="10" s="1"/>
  <c r="L1583" i="10" s="1"/>
  <c r="L1584" i="10" s="1"/>
  <c r="L1585" i="10" s="1"/>
  <c r="L1586" i="10" s="1"/>
  <c r="L1587" i="10" s="1"/>
  <c r="L1588" i="10" s="1"/>
  <c r="L1589" i="10" s="1"/>
  <c r="L1590" i="10" s="1"/>
  <c r="L1591" i="10" s="1"/>
  <c r="L1592" i="10" s="1"/>
  <c r="L1593" i="10" s="1"/>
  <c r="L1594" i="10" s="1"/>
  <c r="L1595" i="10" s="1"/>
  <c r="L1596" i="10" s="1"/>
  <c r="L1597" i="10" s="1"/>
  <c r="L1598" i="10" s="1"/>
  <c r="L1599" i="10" s="1"/>
  <c r="L1600" i="10" s="1"/>
  <c r="L1601" i="10" s="1"/>
  <c r="L1602" i="10" s="1"/>
  <c r="L1603" i="10" s="1"/>
  <c r="L1604" i="10" s="1"/>
  <c r="L1605" i="10" s="1"/>
  <c r="L1606" i="10" s="1"/>
  <c r="L1607" i="10" s="1"/>
  <c r="L1608" i="10" s="1"/>
  <c r="L1609" i="10" s="1"/>
  <c r="L1610" i="10" s="1"/>
  <c r="L1611" i="10" s="1"/>
  <c r="L1612" i="10" s="1"/>
  <c r="L1613" i="10" s="1"/>
  <c r="L1614" i="10" s="1"/>
  <c r="L1615" i="10" s="1"/>
  <c r="L1616" i="10" s="1"/>
  <c r="L1617" i="10" s="1"/>
  <c r="L1618" i="10" s="1"/>
  <c r="L1619" i="10" s="1"/>
  <c r="L1620" i="10" s="1"/>
  <c r="L1621" i="10" s="1"/>
  <c r="L1622" i="10" s="1"/>
  <c r="L1623" i="10" s="1"/>
  <c r="L1624" i="10" s="1"/>
  <c r="L1625" i="10" s="1"/>
  <c r="L1626" i="10" s="1"/>
  <c r="L1627" i="10" s="1"/>
  <c r="L1628" i="10" s="1"/>
  <c r="L1629" i="10" s="1"/>
  <c r="L1630" i="10" s="1"/>
  <c r="L1631" i="10" s="1"/>
  <c r="L1632" i="10" s="1"/>
  <c r="L1633" i="10" s="1"/>
  <c r="L1634" i="10" s="1"/>
  <c r="L1635" i="10" s="1"/>
  <c r="L1636" i="10" s="1"/>
  <c r="L1637" i="10" s="1"/>
  <c r="L1638" i="10" s="1"/>
  <c r="L1639" i="10" s="1"/>
  <c r="L1640" i="10" s="1"/>
  <c r="L1641" i="10" s="1"/>
  <c r="L1642" i="10" s="1"/>
  <c r="L1643" i="10" s="1"/>
  <c r="L1644" i="10" s="1"/>
  <c r="L1645" i="10" s="1"/>
  <c r="L1646" i="10" s="1"/>
  <c r="L1647" i="10" s="1"/>
  <c r="L1648" i="10" s="1"/>
  <c r="L1649" i="10" s="1"/>
  <c r="L1650" i="10" s="1"/>
  <c r="L1651" i="10" s="1"/>
  <c r="L1652" i="10" s="1"/>
  <c r="L1653" i="10" s="1"/>
  <c r="L1654" i="10" s="1"/>
  <c r="L1655" i="10" s="1"/>
  <c r="L1656" i="10" s="1"/>
  <c r="L1657" i="10" s="1"/>
  <c r="L1658" i="10" s="1"/>
  <c r="L1659" i="10" s="1"/>
  <c r="L1660" i="10" s="1"/>
  <c r="L1661" i="10" s="1"/>
  <c r="L1662" i="10" s="1"/>
  <c r="L1663" i="10" s="1"/>
  <c r="L1664" i="10" s="1"/>
  <c r="L1665" i="10" s="1"/>
  <c r="L1666" i="10" s="1"/>
  <c r="L1667" i="10" s="1"/>
  <c r="L1668" i="10" s="1"/>
  <c r="L1669" i="10" s="1"/>
  <c r="L1670" i="10" s="1"/>
  <c r="L1671" i="10" s="1"/>
  <c r="L1672" i="10" s="1"/>
  <c r="L1673" i="10" s="1"/>
  <c r="L1674" i="10" s="1"/>
  <c r="L1675" i="10" s="1"/>
  <c r="L1676" i="10" s="1"/>
  <c r="L1677" i="10" s="1"/>
  <c r="L1678" i="10" s="1"/>
  <c r="L1679" i="10" s="1"/>
  <c r="L1680" i="10" s="1"/>
  <c r="L1681" i="10" s="1"/>
  <c r="L1682" i="10" s="1"/>
  <c r="L1683" i="10" s="1"/>
  <c r="L1684" i="10" s="1"/>
  <c r="L1685" i="10" s="1"/>
  <c r="L1686" i="10" s="1"/>
  <c r="L1687" i="10" s="1"/>
  <c r="L1688" i="10" s="1"/>
  <c r="L1689" i="10" s="1"/>
  <c r="L1690" i="10" s="1"/>
  <c r="L1691" i="10" s="1"/>
  <c r="L1692" i="10" s="1"/>
  <c r="L1693" i="10" s="1"/>
  <c r="L1694" i="10" s="1"/>
  <c r="L1695" i="10" s="1"/>
  <c r="L1696" i="10" s="1"/>
  <c r="L1697" i="10" s="1"/>
  <c r="L1698" i="10" s="1"/>
  <c r="L1699" i="10" s="1"/>
  <c r="L1700" i="10" s="1"/>
  <c r="L1701" i="10" s="1"/>
  <c r="L1702" i="10" s="1"/>
  <c r="L1703" i="10" s="1"/>
  <c r="L1704" i="10" s="1"/>
  <c r="L1705" i="10" s="1"/>
  <c r="L1706" i="10" s="1"/>
  <c r="L1707" i="10" s="1"/>
  <c r="L1708" i="10" s="1"/>
  <c r="L1709" i="10" s="1"/>
  <c r="L1710" i="10" s="1"/>
  <c r="L1711" i="10" s="1"/>
  <c r="L1712" i="10" s="1"/>
  <c r="L1713" i="10" s="1"/>
  <c r="L1714" i="10" s="1"/>
  <c r="L1715" i="10" s="1"/>
  <c r="L1716" i="10" s="1"/>
  <c r="L1717" i="10" s="1"/>
  <c r="L1718" i="10" s="1"/>
  <c r="L1719" i="10" s="1"/>
  <c r="L1720" i="10" s="1"/>
  <c r="L1721" i="10" s="1"/>
  <c r="L1722" i="10" s="1"/>
  <c r="L1723" i="10" s="1"/>
  <c r="L1724" i="10" s="1"/>
  <c r="L1725" i="10" s="1"/>
  <c r="L1726" i="10" s="1"/>
  <c r="L1727" i="10" s="1"/>
  <c r="L1728" i="10" s="1"/>
  <c r="L1729" i="10" s="1"/>
  <c r="L1730" i="10" s="1"/>
  <c r="L1731" i="10" s="1"/>
  <c r="L1732" i="10" s="1"/>
  <c r="L1733" i="10" s="1"/>
  <c r="L1734" i="10" s="1"/>
  <c r="L1735" i="10" s="1"/>
  <c r="L1736" i="10" s="1"/>
  <c r="L1737" i="10" s="1"/>
  <c r="L1738" i="10" s="1"/>
  <c r="L1739" i="10" s="1"/>
  <c r="L1740" i="10" s="1"/>
  <c r="L1741" i="10" s="1"/>
  <c r="L1742" i="10" s="1"/>
  <c r="L1743" i="10" s="1"/>
  <c r="L1744" i="10" s="1"/>
  <c r="L1745" i="10" s="1"/>
  <c r="L1746" i="10" s="1"/>
  <c r="L1747" i="10" s="1"/>
  <c r="L1748" i="10" s="1"/>
  <c r="L1749" i="10" s="1"/>
  <c r="L1750" i="10" s="1"/>
  <c r="L1751" i="10" s="1"/>
  <c r="L1752" i="10" s="1"/>
  <c r="L1753" i="10" s="1"/>
  <c r="L1754" i="10" s="1"/>
  <c r="L1755" i="10" s="1"/>
  <c r="L1756" i="10" s="1"/>
  <c r="L1757" i="10" s="1"/>
  <c r="L1758" i="10" s="1"/>
  <c r="L1759" i="10" s="1"/>
  <c r="L1760" i="10" s="1"/>
  <c r="L1761" i="10" s="1"/>
  <c r="L1762" i="10" s="1"/>
  <c r="L1763" i="10" s="1"/>
  <c r="L1764" i="10" s="1"/>
  <c r="L1765" i="10" s="1"/>
  <c r="L1766" i="10" s="1"/>
  <c r="L1767" i="10" s="1"/>
  <c r="L1768" i="10" s="1"/>
  <c r="L1769" i="10" s="1"/>
  <c r="L1770" i="10" s="1"/>
  <c r="L1771" i="10" s="1"/>
  <c r="L1772" i="10" s="1"/>
  <c r="L1773" i="10" s="1"/>
  <c r="L1774" i="10" s="1"/>
  <c r="L1775" i="10" s="1"/>
  <c r="L1776" i="10" s="1"/>
  <c r="L1777" i="10" s="1"/>
  <c r="L1778" i="10" s="1"/>
  <c r="L1779" i="10" s="1"/>
  <c r="L1780" i="10" s="1"/>
  <c r="L1781" i="10" s="1"/>
  <c r="L1782" i="10" s="1"/>
  <c r="L1783" i="10" s="1"/>
  <c r="L1784" i="10" s="1"/>
  <c r="L1785" i="10" s="1"/>
  <c r="L1786" i="10" s="1"/>
  <c r="L1787" i="10" s="1"/>
  <c r="L1788" i="10" s="1"/>
  <c r="L1789" i="10" s="1"/>
  <c r="L1790" i="10" s="1"/>
  <c r="L1791" i="10" s="1"/>
  <c r="L1792" i="10" s="1"/>
  <c r="L1793" i="10" s="1"/>
  <c r="L1794" i="10" s="1"/>
  <c r="L1795" i="10" s="1"/>
  <c r="L1796" i="10" s="1"/>
  <c r="L1797" i="10" s="1"/>
  <c r="L1798" i="10" s="1"/>
  <c r="L1799" i="10" s="1"/>
  <c r="L1800" i="10" s="1"/>
  <c r="L1801" i="10" s="1"/>
  <c r="L1802" i="10" s="1"/>
  <c r="L1803" i="10" s="1"/>
  <c r="L1804" i="10" s="1"/>
  <c r="L1805" i="10" s="1"/>
  <c r="L1806" i="10" s="1"/>
  <c r="L1807" i="10" s="1"/>
  <c r="L1808" i="10" s="1"/>
  <c r="L1809" i="10" s="1"/>
  <c r="L1810" i="10" s="1"/>
  <c r="L1811" i="10" s="1"/>
  <c r="L1812" i="10" s="1"/>
  <c r="L1813" i="10" s="1"/>
  <c r="L1814" i="10" s="1"/>
  <c r="L1815" i="10" s="1"/>
  <c r="L1816" i="10" s="1"/>
  <c r="L1817" i="10" s="1"/>
  <c r="L1818" i="10" s="1"/>
  <c r="L1819" i="10" s="1"/>
  <c r="L1820" i="10" s="1"/>
  <c r="L1821" i="10" s="1"/>
  <c r="L1822" i="10" s="1"/>
  <c r="L1823" i="10" s="1"/>
  <c r="L1824" i="10" s="1"/>
  <c r="L1825" i="10" s="1"/>
  <c r="L1826" i="10" s="1"/>
  <c r="L1827" i="10" s="1"/>
  <c r="L1828" i="10" s="1"/>
  <c r="L1829" i="10" s="1"/>
  <c r="L1830" i="10" s="1"/>
  <c r="L1831" i="10" s="1"/>
  <c r="L1832" i="10" s="1"/>
  <c r="L1833" i="10" s="1"/>
  <c r="L1834" i="10" s="1"/>
  <c r="L1835" i="10" s="1"/>
  <c r="L1836" i="10" s="1"/>
  <c r="L1837" i="10" s="1"/>
  <c r="L1838" i="10" s="1"/>
  <c r="L1839" i="10" s="1"/>
  <c r="L1840" i="10" s="1"/>
  <c r="L1841" i="10" s="1"/>
  <c r="L1842" i="10" s="1"/>
  <c r="L1843" i="10" s="1"/>
  <c r="L1844" i="10" s="1"/>
  <c r="L1845" i="10" s="1"/>
  <c r="L1846" i="10" s="1"/>
  <c r="L1847" i="10" s="1"/>
  <c r="L1848" i="10" s="1"/>
  <c r="L1849" i="10" s="1"/>
  <c r="L1850" i="10" s="1"/>
  <c r="L1851" i="10" s="1"/>
  <c r="L1852" i="10" s="1"/>
  <c r="L1853" i="10" s="1"/>
  <c r="L1854" i="10" s="1"/>
  <c r="L1855" i="10" s="1"/>
  <c r="L1856" i="10" s="1"/>
  <c r="L1857" i="10" s="1"/>
  <c r="L1858" i="10" s="1"/>
  <c r="L1859" i="10" s="1"/>
  <c r="L1860" i="10" s="1"/>
  <c r="L1861" i="10" s="1"/>
  <c r="L1862" i="10" s="1"/>
  <c r="L1863" i="10" s="1"/>
  <c r="L1864" i="10" s="1"/>
  <c r="L1865" i="10" s="1"/>
  <c r="L1866" i="10" s="1"/>
  <c r="L1867" i="10" s="1"/>
  <c r="L1868" i="10" s="1"/>
  <c r="L1869" i="10" s="1"/>
  <c r="L1870" i="10" s="1"/>
  <c r="L1871" i="10" s="1"/>
  <c r="L1872" i="10" s="1"/>
  <c r="L1873" i="10" s="1"/>
  <c r="L1874" i="10" s="1"/>
  <c r="L1875" i="10" s="1"/>
  <c r="L1876" i="10" s="1"/>
  <c r="L1877" i="10" s="1"/>
  <c r="L1878" i="10" s="1"/>
  <c r="D14" i="7"/>
  <c r="F10" i="2"/>
  <c r="C10" i="2"/>
  <c r="A1018" i="10" l="1"/>
  <c r="A1019" i="10" s="1"/>
  <c r="A1020" i="10" s="1"/>
  <c r="A1021" i="10" s="1"/>
  <c r="A1022" i="10" s="1"/>
  <c r="A1023" i="10" s="1"/>
  <c r="A1024" i="10" s="1"/>
  <c r="A1025" i="10" s="1"/>
  <c r="A1026" i="10" s="1"/>
  <c r="A1027" i="10" s="1"/>
  <c r="A1028" i="10" s="1"/>
  <c r="A1029" i="10" s="1"/>
  <c r="A1030" i="10" s="1"/>
  <c r="A1031" i="10" s="1"/>
  <c r="A1032" i="10" s="1"/>
  <c r="A1033" i="10" s="1"/>
  <c r="A1034" i="10" s="1"/>
  <c r="A1035" i="10" s="1"/>
  <c r="A1036" i="10" s="1"/>
  <c r="A1037" i="10" s="1"/>
  <c r="A1038" i="10" s="1"/>
  <c r="A1039" i="10" s="1"/>
  <c r="A1040" i="10" s="1"/>
  <c r="A1041" i="10" s="1"/>
  <c r="A1042" i="10" s="1"/>
  <c r="A1043" i="10" s="1"/>
  <c r="A1044" i="10" s="1"/>
  <c r="A1045" i="10" s="1"/>
  <c r="A1046" i="10" s="1"/>
  <c r="A1047" i="10" s="1"/>
  <c r="A1048" i="10" s="1"/>
  <c r="A1049" i="10" s="1"/>
  <c r="A1050" i="10" s="1"/>
  <c r="A1051" i="10" s="1"/>
  <c r="A1052" i="10" s="1"/>
  <c r="A1053" i="10" s="1"/>
  <c r="A1054" i="10" s="1"/>
  <c r="A1055" i="10" s="1"/>
  <c r="A1056" i="10" s="1"/>
  <c r="A1057" i="10" s="1"/>
  <c r="A1058" i="10" s="1"/>
  <c r="A1059" i="10" s="1"/>
  <c r="A1060" i="10" s="1"/>
  <c r="A1061" i="10" s="1"/>
  <c r="A1062" i="10" s="1"/>
  <c r="A1063" i="10" s="1"/>
  <c r="A1064" i="10" s="1"/>
  <c r="A1065" i="10" s="1"/>
  <c r="A1066" i="10" s="1"/>
  <c r="A1067" i="10" s="1"/>
  <c r="A1068" i="10" s="1"/>
  <c r="A1069" i="10" s="1"/>
  <c r="W5" i="7"/>
  <c r="W6" i="7" s="1"/>
  <c r="W7" i="7" s="1"/>
  <c r="W8" i="7" s="1"/>
  <c r="P7" i="7"/>
  <c r="P8" i="7" s="1"/>
  <c r="A978" i="10"/>
  <c r="A979" i="10" s="1"/>
  <c r="A980" i="10" s="1"/>
  <c r="A981" i="10" s="1"/>
  <c r="A982" i="10" s="1"/>
  <c r="A983" i="10" s="1"/>
  <c r="A984" i="10" s="1"/>
  <c r="A985" i="10" s="1"/>
  <c r="A986" i="10" s="1"/>
  <c r="A987" i="10" s="1"/>
  <c r="A988" i="10" s="1"/>
  <c r="A989" i="10" s="1"/>
  <c r="A990" i="10" s="1"/>
  <c r="A991" i="10" s="1"/>
  <c r="A992" i="10" s="1"/>
  <c r="A993" i="10" s="1"/>
  <c r="A994" i="10" s="1"/>
  <c r="A995" i="10" s="1"/>
  <c r="A996" i="10" s="1"/>
  <c r="A997" i="10" s="1"/>
  <c r="A998" i="10" s="1"/>
  <c r="A999" i="10" s="1"/>
  <c r="A1000" i="10" s="1"/>
  <c r="A1001" i="10" s="1"/>
  <c r="A1002" i="10" s="1"/>
  <c r="A1003" i="10" s="1"/>
  <c r="A1004" i="10" s="1"/>
  <c r="A1005" i="10" s="1"/>
  <c r="A1006" i="10" s="1"/>
  <c r="A1007" i="10" s="1"/>
  <c r="A1008" i="10" s="1"/>
  <c r="A1009" i="10" s="1"/>
  <c r="A1010" i="10" s="1"/>
  <c r="A1011" i="10" s="1"/>
  <c r="A1012" i="10" s="1"/>
  <c r="A1013" i="10" s="1"/>
  <c r="A1014" i="10" s="1"/>
  <c r="A1015" i="10" s="1"/>
  <c r="A1016" i="10" s="1"/>
  <c r="A1017" i="10" s="1"/>
  <c r="M4" i="10"/>
  <c r="B604" i="10"/>
  <c r="C604" i="10"/>
  <c r="B603" i="10"/>
  <c r="C603" i="10"/>
  <c r="C617" i="10"/>
  <c r="B605" i="10"/>
  <c r="B612" i="10"/>
  <c r="C612" i="10"/>
  <c r="B613" i="10"/>
  <c r="C613" i="10"/>
  <c r="B614" i="10"/>
  <c r="C614" i="10"/>
  <c r="B615" i="10"/>
  <c r="C615" i="10"/>
  <c r="B616" i="10"/>
  <c r="C616" i="10"/>
  <c r="B617" i="10"/>
  <c r="B618" i="10"/>
  <c r="C618" i="10"/>
  <c r="B619" i="10"/>
  <c r="C619" i="10"/>
  <c r="B620" i="10"/>
  <c r="C620" i="10"/>
  <c r="B621" i="10"/>
  <c r="C621" i="10"/>
  <c r="B622" i="10"/>
  <c r="C622" i="10"/>
  <c r="B623" i="10"/>
  <c r="C623" i="10"/>
  <c r="B624" i="10"/>
  <c r="C624" i="10"/>
  <c r="B625" i="10"/>
  <c r="C625" i="10"/>
  <c r="B626" i="10"/>
  <c r="C626" i="10"/>
  <c r="B627" i="10"/>
  <c r="C627" i="10"/>
  <c r="B628" i="10"/>
  <c r="C628" i="10"/>
  <c r="B629" i="10"/>
  <c r="C629" i="10"/>
  <c r="B630" i="10"/>
  <c r="C630" i="10"/>
  <c r="B631" i="10"/>
  <c r="C631" i="10"/>
  <c r="B632" i="10"/>
  <c r="C632" i="10"/>
  <c r="B633" i="10"/>
  <c r="C633" i="10"/>
  <c r="B634" i="10"/>
  <c r="C634" i="10"/>
  <c r="B635" i="10"/>
  <c r="C635" i="10"/>
  <c r="B636" i="10"/>
  <c r="C636" i="10"/>
  <c r="B637" i="10"/>
  <c r="C637" i="10"/>
  <c r="B638" i="10"/>
  <c r="C638" i="10"/>
  <c r="B639" i="10"/>
  <c r="C639" i="10"/>
  <c r="B640" i="10"/>
  <c r="C640" i="10"/>
  <c r="B641" i="10"/>
  <c r="C641" i="10"/>
  <c r="B642" i="10"/>
  <c r="C642" i="10"/>
  <c r="B643" i="10"/>
  <c r="C643" i="10"/>
  <c r="B644" i="10"/>
  <c r="C644" i="10"/>
  <c r="B645" i="10"/>
  <c r="C645" i="10"/>
  <c r="B646" i="10"/>
  <c r="C646" i="10"/>
  <c r="B647" i="10"/>
  <c r="C647" i="10"/>
  <c r="B648" i="10"/>
  <c r="C648" i="10"/>
  <c r="B649" i="10"/>
  <c r="C649" i="10"/>
  <c r="B650" i="10"/>
  <c r="C650" i="10"/>
  <c r="B651" i="10"/>
  <c r="C651" i="10"/>
  <c r="B652" i="10"/>
  <c r="C652" i="10"/>
  <c r="B653" i="10"/>
  <c r="C653" i="10"/>
  <c r="B654" i="10"/>
  <c r="C654" i="10"/>
  <c r="B655" i="10"/>
  <c r="C655" i="10"/>
  <c r="B656" i="10"/>
  <c r="C656" i="10"/>
  <c r="B657" i="10"/>
  <c r="C657" i="10"/>
  <c r="B658" i="10"/>
  <c r="C658" i="10"/>
  <c r="B659" i="10"/>
  <c r="C659" i="10"/>
  <c r="B660" i="10"/>
  <c r="C660" i="10"/>
  <c r="B661" i="10"/>
  <c r="C661" i="10"/>
  <c r="B662" i="10"/>
  <c r="C662" i="10"/>
  <c r="B663" i="10"/>
  <c r="C663" i="10"/>
  <c r="B664" i="10"/>
  <c r="C664" i="10"/>
  <c r="C666" i="10"/>
  <c r="C668" i="10"/>
  <c r="A668" i="10" s="1"/>
  <c r="B668" i="10"/>
  <c r="C669" i="10"/>
  <c r="B669" i="10"/>
  <c r="C670" i="10"/>
  <c r="B670" i="10"/>
  <c r="C671" i="10"/>
  <c r="B671" i="10"/>
  <c r="C672" i="10"/>
  <c r="B672" i="10"/>
  <c r="C673" i="10"/>
  <c r="B673" i="10"/>
  <c r="C674" i="10"/>
  <c r="B674" i="10"/>
  <c r="C675" i="10"/>
  <c r="B675" i="10"/>
  <c r="C676" i="10"/>
  <c r="B676" i="10"/>
  <c r="C677" i="10"/>
  <c r="B677" i="10"/>
  <c r="C678" i="10"/>
  <c r="B678" i="10"/>
  <c r="C679" i="10"/>
  <c r="B679" i="10"/>
  <c r="C680" i="10"/>
  <c r="B680" i="10"/>
  <c r="C681" i="10"/>
  <c r="B681" i="10"/>
  <c r="C682" i="10"/>
  <c r="B682" i="10"/>
  <c r="C683" i="10"/>
  <c r="B683" i="10"/>
  <c r="C684" i="10"/>
  <c r="B684" i="10"/>
  <c r="C685" i="10"/>
  <c r="B685" i="10"/>
  <c r="C686" i="10"/>
  <c r="B686" i="10"/>
  <c r="C687" i="10"/>
  <c r="B687" i="10"/>
  <c r="C688" i="10"/>
  <c r="B688" i="10"/>
  <c r="C689" i="10"/>
  <c r="B689" i="10"/>
  <c r="C690" i="10"/>
  <c r="B690" i="10"/>
  <c r="C691" i="10"/>
  <c r="B691" i="10"/>
  <c r="C692" i="10"/>
  <c r="B692" i="10"/>
  <c r="C693" i="10"/>
  <c r="B693" i="10"/>
  <c r="C694" i="10"/>
  <c r="B694" i="10"/>
  <c r="C695" i="10"/>
  <c r="B695" i="10"/>
  <c r="C696" i="10"/>
  <c r="B696" i="10"/>
  <c r="C697" i="10"/>
  <c r="B697" i="10"/>
  <c r="C698" i="10"/>
  <c r="B698" i="10"/>
  <c r="C699" i="10"/>
  <c r="B699" i="10"/>
  <c r="C700" i="10"/>
  <c r="B700" i="10"/>
  <c r="C701" i="10"/>
  <c r="B701" i="10"/>
  <c r="C702" i="10"/>
  <c r="B702" i="10"/>
  <c r="C703" i="10"/>
  <c r="B703" i="10"/>
  <c r="C704" i="10"/>
  <c r="B704" i="10"/>
  <c r="C705" i="10"/>
  <c r="B705" i="10"/>
  <c r="C706" i="10"/>
  <c r="B706" i="10"/>
  <c r="C707" i="10"/>
  <c r="B707" i="10"/>
  <c r="C708" i="10"/>
  <c r="B708" i="10"/>
  <c r="C709" i="10"/>
  <c r="B709" i="10"/>
  <c r="C710" i="10"/>
  <c r="B710" i="10"/>
  <c r="C711" i="10"/>
  <c r="B711" i="10"/>
  <c r="C712" i="10"/>
  <c r="B712" i="10"/>
  <c r="C713" i="10"/>
  <c r="B713" i="10"/>
  <c r="C714" i="10"/>
  <c r="B714" i="10"/>
  <c r="C715" i="10"/>
  <c r="B715" i="10"/>
  <c r="C716" i="10"/>
  <c r="B716" i="10"/>
  <c r="C717" i="10"/>
  <c r="B717" i="10"/>
  <c r="C718" i="10"/>
  <c r="B718" i="10"/>
  <c r="C719" i="10"/>
  <c r="B719" i="10"/>
  <c r="C720" i="10"/>
  <c r="B720" i="10"/>
  <c r="C721" i="10"/>
  <c r="B721" i="10"/>
  <c r="C722" i="10"/>
  <c r="B722" i="10"/>
  <c r="C723" i="10"/>
  <c r="B723" i="10"/>
  <c r="C724" i="10"/>
  <c r="B724" i="10"/>
  <c r="C725" i="10"/>
  <c r="B725" i="10"/>
  <c r="C726" i="10"/>
  <c r="B726" i="10"/>
  <c r="C727" i="10"/>
  <c r="B727" i="10"/>
  <c r="C728" i="10"/>
  <c r="B728" i="10"/>
  <c r="C729" i="10"/>
  <c r="B729" i="10"/>
  <c r="C730" i="10"/>
  <c r="B730" i="10"/>
  <c r="C731" i="10"/>
  <c r="B731" i="10"/>
  <c r="C732" i="10"/>
  <c r="B732" i="10"/>
  <c r="C733" i="10"/>
  <c r="B733" i="10"/>
  <c r="C734" i="10"/>
  <c r="B734" i="10"/>
  <c r="C735" i="10"/>
  <c r="B735" i="10"/>
  <c r="C736" i="10"/>
  <c r="B736" i="10"/>
  <c r="B737" i="10"/>
  <c r="C737" i="10"/>
  <c r="B738" i="10"/>
  <c r="C738" i="10"/>
  <c r="B739" i="10"/>
  <c r="C739" i="10"/>
  <c r="B740" i="10"/>
  <c r="C740" i="10"/>
  <c r="B741" i="10"/>
  <c r="C741" i="10"/>
  <c r="B742" i="10"/>
  <c r="C742" i="10"/>
  <c r="B743" i="10"/>
  <c r="C743" i="10"/>
  <c r="B744" i="10"/>
  <c r="C744" i="10"/>
  <c r="B745" i="10"/>
  <c r="C745" i="10"/>
  <c r="B746" i="10"/>
  <c r="C746" i="10"/>
  <c r="B747" i="10"/>
  <c r="C747" i="10"/>
  <c r="B748" i="10"/>
  <c r="C748" i="10"/>
  <c r="B749" i="10"/>
  <c r="C749" i="10"/>
  <c r="B750" i="10"/>
  <c r="C750" i="10"/>
  <c r="B751" i="10"/>
  <c r="C751" i="10"/>
  <c r="B752" i="10"/>
  <c r="C752" i="10"/>
  <c r="B753" i="10"/>
  <c r="C753" i="10"/>
  <c r="B754" i="10"/>
  <c r="C754" i="10"/>
  <c r="B755" i="10"/>
  <c r="C755" i="10"/>
  <c r="B756" i="10"/>
  <c r="C756" i="10"/>
  <c r="B757" i="10"/>
  <c r="C757" i="10"/>
  <c r="B758" i="10"/>
  <c r="C758" i="10"/>
  <c r="B759" i="10"/>
  <c r="C759" i="10"/>
  <c r="B760" i="10"/>
  <c r="C760" i="10"/>
  <c r="B761" i="10"/>
  <c r="C761" i="10"/>
  <c r="B762" i="10"/>
  <c r="C762" i="10"/>
  <c r="B763" i="10"/>
  <c r="C763" i="10"/>
  <c r="B764" i="10"/>
  <c r="C764" i="10"/>
  <c r="B765" i="10"/>
  <c r="C765" i="10"/>
  <c r="B766" i="10"/>
  <c r="C766" i="10"/>
  <c r="B767" i="10"/>
  <c r="C767" i="10"/>
  <c r="B768" i="10"/>
  <c r="C768" i="10"/>
  <c r="B769" i="10"/>
  <c r="C769" i="10"/>
  <c r="B770" i="10"/>
  <c r="C770" i="10"/>
  <c r="B771" i="10"/>
  <c r="C771" i="10"/>
  <c r="B772" i="10"/>
  <c r="C772" i="10"/>
  <c r="B773" i="10"/>
  <c r="C773" i="10"/>
  <c r="B774" i="10"/>
  <c r="C774" i="10"/>
  <c r="B775" i="10"/>
  <c r="C775" i="10"/>
  <c r="B776" i="10"/>
  <c r="C776" i="10"/>
  <c r="B777" i="10"/>
  <c r="C777" i="10"/>
  <c r="B778" i="10"/>
  <c r="C778" i="10"/>
  <c r="B779" i="10"/>
  <c r="C779" i="10"/>
  <c r="B780" i="10"/>
  <c r="C780" i="10"/>
  <c r="B781" i="10"/>
  <c r="C781" i="10"/>
  <c r="B782" i="10"/>
  <c r="C782" i="10"/>
  <c r="B783" i="10"/>
  <c r="C783" i="10"/>
  <c r="B784" i="10"/>
  <c r="C784" i="10"/>
  <c r="B785" i="10"/>
  <c r="C785" i="10"/>
  <c r="B786" i="10"/>
  <c r="C786" i="10"/>
  <c r="B787" i="10"/>
  <c r="C787" i="10"/>
  <c r="B788" i="10"/>
  <c r="C788" i="10"/>
  <c r="B789" i="10"/>
  <c r="C789" i="10"/>
  <c r="B790" i="10"/>
  <c r="C790" i="10"/>
  <c r="B791" i="10"/>
  <c r="C791" i="10"/>
  <c r="B792" i="10"/>
  <c r="C792" i="10"/>
  <c r="B793" i="10"/>
  <c r="C793" i="10"/>
  <c r="B794" i="10"/>
  <c r="C794" i="10"/>
  <c r="B795" i="10"/>
  <c r="C795" i="10"/>
  <c r="B796" i="10"/>
  <c r="C796" i="10"/>
  <c r="B797" i="10"/>
  <c r="C797" i="10"/>
  <c r="B798" i="10"/>
  <c r="C798" i="10"/>
  <c r="B799" i="10"/>
  <c r="C799" i="10"/>
  <c r="B800" i="10"/>
  <c r="C800" i="10"/>
  <c r="B801" i="10"/>
  <c r="C801" i="10"/>
  <c r="B802" i="10"/>
  <c r="C802" i="10"/>
  <c r="B803" i="10"/>
  <c r="C803" i="10"/>
  <c r="B804" i="10"/>
  <c r="C804" i="10"/>
  <c r="B805" i="10"/>
  <c r="C805" i="10"/>
  <c r="B806" i="10"/>
  <c r="C806" i="10"/>
  <c r="B807" i="10"/>
  <c r="C807" i="10"/>
  <c r="B808" i="10"/>
  <c r="C808" i="10"/>
  <c r="B809" i="10"/>
  <c r="C809" i="10"/>
  <c r="B810" i="10"/>
  <c r="C810" i="10"/>
  <c r="B811" i="10"/>
  <c r="C811" i="10"/>
  <c r="B812" i="10"/>
  <c r="C812" i="10"/>
  <c r="B813" i="10"/>
  <c r="C813" i="10"/>
  <c r="B814" i="10"/>
  <c r="C814" i="10"/>
  <c r="B815" i="10"/>
  <c r="C815" i="10"/>
  <c r="B816" i="10"/>
  <c r="C816" i="10"/>
  <c r="B817" i="10"/>
  <c r="C817" i="10"/>
  <c r="B818" i="10"/>
  <c r="C818" i="10"/>
  <c r="B819" i="10"/>
  <c r="C819" i="10"/>
  <c r="B820" i="10"/>
  <c r="C820" i="10"/>
  <c r="B821" i="10"/>
  <c r="C821" i="10"/>
  <c r="B822" i="10"/>
  <c r="C822" i="10"/>
  <c r="B823" i="10"/>
  <c r="C823" i="10"/>
  <c r="B824" i="10"/>
  <c r="C824" i="10"/>
  <c r="B825" i="10"/>
  <c r="C825" i="10"/>
  <c r="B826" i="10"/>
  <c r="C826" i="10"/>
  <c r="B827" i="10"/>
  <c r="C827" i="10"/>
  <c r="B828" i="10"/>
  <c r="C828" i="10"/>
  <c r="B829" i="10"/>
  <c r="C829" i="10"/>
  <c r="B830" i="10"/>
  <c r="C830" i="10"/>
  <c r="B831" i="10"/>
  <c r="C831" i="10"/>
  <c r="B832" i="10"/>
  <c r="C832" i="10"/>
  <c r="B833" i="10"/>
  <c r="C833" i="10"/>
  <c r="B834" i="10"/>
  <c r="C834" i="10"/>
  <c r="B835" i="10"/>
  <c r="C835" i="10"/>
  <c r="B836" i="10"/>
  <c r="C836" i="10"/>
  <c r="B837" i="10"/>
  <c r="C837" i="10"/>
  <c r="B838" i="10"/>
  <c r="C838" i="10"/>
  <c r="B839" i="10"/>
  <c r="C839" i="10"/>
  <c r="B840" i="10"/>
  <c r="C840" i="10"/>
  <c r="B841" i="10"/>
  <c r="C841" i="10"/>
  <c r="B842" i="10"/>
  <c r="C842" i="10"/>
  <c r="B843" i="10"/>
  <c r="C843" i="10"/>
  <c r="B844" i="10"/>
  <c r="C844" i="10"/>
  <c r="B845" i="10"/>
  <c r="C845" i="10"/>
  <c r="B846" i="10"/>
  <c r="C846" i="10"/>
  <c r="B847" i="10"/>
  <c r="C847" i="10"/>
  <c r="B848" i="10"/>
  <c r="C848" i="10"/>
  <c r="B849" i="10"/>
  <c r="C849" i="10"/>
  <c r="B850" i="10"/>
  <c r="C850" i="10"/>
  <c r="B851" i="10"/>
  <c r="C851" i="10"/>
  <c r="B852" i="10"/>
  <c r="C852" i="10"/>
  <c r="B853" i="10"/>
  <c r="C853" i="10"/>
  <c r="B854" i="10"/>
  <c r="C854" i="10"/>
  <c r="B855" i="10"/>
  <c r="C855" i="10"/>
  <c r="B856" i="10"/>
  <c r="C856" i="10"/>
  <c r="B857" i="10"/>
  <c r="C857" i="10"/>
  <c r="B858" i="10"/>
  <c r="C858" i="10"/>
  <c r="B859" i="10"/>
  <c r="C859" i="10"/>
  <c r="B860" i="10"/>
  <c r="C860" i="10"/>
  <c r="B861" i="10"/>
  <c r="C861" i="10"/>
  <c r="B862" i="10"/>
  <c r="C862" i="10"/>
  <c r="B863" i="10"/>
  <c r="C863" i="10"/>
  <c r="B864" i="10"/>
  <c r="C864" i="10"/>
  <c r="B865" i="10"/>
  <c r="C865" i="10"/>
  <c r="B866" i="10"/>
  <c r="C866" i="10"/>
  <c r="B867" i="10"/>
  <c r="C867" i="10"/>
  <c r="B868" i="10"/>
  <c r="C868" i="10"/>
  <c r="B869" i="10"/>
  <c r="C869" i="10"/>
  <c r="B870" i="10"/>
  <c r="C870" i="10"/>
  <c r="B871" i="10"/>
  <c r="C871" i="10"/>
  <c r="B872" i="10"/>
  <c r="C872" i="10"/>
  <c r="B873" i="10"/>
  <c r="C873" i="10"/>
  <c r="B874" i="10"/>
  <c r="C874" i="10"/>
  <c r="B875" i="10"/>
  <c r="C875" i="10"/>
  <c r="B876" i="10"/>
  <c r="C876" i="10"/>
  <c r="B877" i="10"/>
  <c r="C877" i="10"/>
  <c r="B878" i="10"/>
  <c r="C878" i="10"/>
  <c r="B879" i="10"/>
  <c r="C879" i="10"/>
  <c r="B880" i="10"/>
  <c r="C880" i="10"/>
  <c r="B881" i="10"/>
  <c r="C881" i="10"/>
  <c r="B882" i="10"/>
  <c r="C882" i="10"/>
  <c r="B883" i="10"/>
  <c r="C883" i="10"/>
  <c r="B884" i="10"/>
  <c r="C884" i="10"/>
  <c r="B885" i="10"/>
  <c r="C885" i="10"/>
  <c r="B886" i="10"/>
  <c r="C886" i="10"/>
  <c r="B887" i="10"/>
  <c r="C887" i="10"/>
  <c r="B888" i="10"/>
  <c r="C888" i="10"/>
  <c r="B889" i="10"/>
  <c r="C889" i="10"/>
  <c r="B890" i="10"/>
  <c r="C890" i="10"/>
  <c r="B891" i="10"/>
  <c r="C891" i="10"/>
  <c r="B892" i="10"/>
  <c r="C892" i="10"/>
  <c r="B893" i="10"/>
  <c r="C893" i="10"/>
  <c r="B894" i="10"/>
  <c r="C894" i="10"/>
  <c r="B895" i="10"/>
  <c r="C895" i="10"/>
  <c r="B896" i="10"/>
  <c r="C896" i="10"/>
  <c r="B897" i="10"/>
  <c r="C897" i="10"/>
  <c r="B898" i="10"/>
  <c r="C898" i="10"/>
  <c r="B899" i="10"/>
  <c r="C899" i="10"/>
  <c r="B900" i="10"/>
  <c r="C900" i="10"/>
  <c r="B901" i="10"/>
  <c r="C901" i="10"/>
  <c r="B902" i="10"/>
  <c r="C902" i="10"/>
  <c r="B903" i="10"/>
  <c r="C903" i="10"/>
  <c r="B904" i="10"/>
  <c r="C904" i="10"/>
  <c r="B905" i="10"/>
  <c r="C905" i="10"/>
  <c r="B906" i="10"/>
  <c r="C906" i="10"/>
  <c r="B907" i="10"/>
  <c r="C907" i="10"/>
  <c r="B908" i="10"/>
  <c r="C908" i="10"/>
  <c r="B909" i="10"/>
  <c r="C909" i="10"/>
  <c r="B910" i="10"/>
  <c r="C910" i="10"/>
  <c r="B911" i="10"/>
  <c r="C911" i="10"/>
  <c r="B912" i="10"/>
  <c r="C912" i="10"/>
  <c r="B913" i="10"/>
  <c r="C913" i="10"/>
  <c r="B914" i="10"/>
  <c r="C914" i="10"/>
  <c r="B915" i="10"/>
  <c r="C915" i="10"/>
  <c r="B916" i="10"/>
  <c r="C916" i="10"/>
  <c r="B917" i="10"/>
  <c r="C917" i="10"/>
  <c r="B918" i="10"/>
  <c r="C918" i="10"/>
  <c r="D13" i="7"/>
  <c r="C13" i="12"/>
  <c r="E13" i="12" s="1"/>
  <c r="W9" i="7" l="1"/>
  <c r="W10" i="7" s="1"/>
  <c r="W11" i="7" s="1"/>
  <c r="W12" i="7" s="1"/>
  <c r="W13" i="7" s="1"/>
  <c r="W14" i="7" s="1"/>
  <c r="I15" i="7"/>
  <c r="P9" i="7"/>
  <c r="P10" i="7" s="1"/>
  <c r="P11" i="7" s="1"/>
  <c r="P12" i="7" s="1"/>
  <c r="P13" i="7" s="1"/>
  <c r="P14" i="7" s="1"/>
  <c r="A820" i="10"/>
  <c r="A821" i="10" s="1"/>
  <c r="A822" i="10" s="1"/>
  <c r="A823" i="10" s="1"/>
  <c r="A824" i="10" s="1"/>
  <c r="A825" i="10" s="1"/>
  <c r="A826" i="10" s="1"/>
  <c r="A827" i="10" s="1"/>
  <c r="A828" i="10" s="1"/>
  <c r="A829" i="10" s="1"/>
  <c r="A830" i="10" s="1"/>
  <c r="A831" i="10" s="1"/>
  <c r="A832" i="10" s="1"/>
  <c r="A833" i="10" s="1"/>
  <c r="A834" i="10" s="1"/>
  <c r="A835" i="10" s="1"/>
  <c r="A836" i="10" s="1"/>
  <c r="A837" i="10" s="1"/>
  <c r="A838" i="10" s="1"/>
  <c r="A839" i="10" s="1"/>
  <c r="A840" i="10" s="1"/>
  <c r="A841" i="10" s="1"/>
  <c r="A842" i="10" s="1"/>
  <c r="A843" i="10" s="1"/>
  <c r="A844" i="10" s="1"/>
  <c r="A845" i="10" s="1"/>
  <c r="A846" i="10" s="1"/>
  <c r="A847" i="10" s="1"/>
  <c r="A848" i="10" s="1"/>
  <c r="A849" i="10" s="1"/>
  <c r="A850" i="10" s="1"/>
  <c r="A851" i="10" s="1"/>
  <c r="A852" i="10" s="1"/>
  <c r="A853" i="10" s="1"/>
  <c r="A854" i="10" s="1"/>
  <c r="A855" i="10" s="1"/>
  <c r="A856" i="10" s="1"/>
  <c r="A857" i="10" s="1"/>
  <c r="A858" i="10" s="1"/>
  <c r="A859" i="10" s="1"/>
  <c r="A860" i="10" s="1"/>
  <c r="A861" i="10" s="1"/>
  <c r="A862" i="10" s="1"/>
  <c r="A863" i="10" s="1"/>
  <c r="A864" i="10" s="1"/>
  <c r="A865" i="10" s="1"/>
  <c r="A866" i="10" s="1"/>
  <c r="A867" i="10" s="1"/>
  <c r="A868" i="10" s="1"/>
  <c r="A869" i="10" s="1"/>
  <c r="A870" i="10" s="1"/>
  <c r="A871" i="10" s="1"/>
  <c r="A872" i="10" s="1"/>
  <c r="A873" i="10" s="1"/>
  <c r="A874" i="10" s="1"/>
  <c r="A875" i="10" s="1"/>
  <c r="A876" i="10" s="1"/>
  <c r="A877" i="10" s="1"/>
  <c r="A878" i="10" s="1"/>
  <c r="A879" i="10" s="1"/>
  <c r="A880" i="10" s="1"/>
  <c r="A881" i="10" s="1"/>
  <c r="A882" i="10" s="1"/>
  <c r="A883" i="10" s="1"/>
  <c r="A884" i="10" s="1"/>
  <c r="A885" i="10" s="1"/>
  <c r="A886" i="10" s="1"/>
  <c r="A887" i="10" s="1"/>
  <c r="A888" i="10" s="1"/>
  <c r="A889" i="10" s="1"/>
  <c r="A890" i="10" s="1"/>
  <c r="A891" i="10" s="1"/>
  <c r="A892" i="10" s="1"/>
  <c r="A893" i="10" s="1"/>
  <c r="A894" i="10" s="1"/>
  <c r="A895" i="10" s="1"/>
  <c r="A896" i="10" s="1"/>
  <c r="A897" i="10" s="1"/>
  <c r="A898" i="10" s="1"/>
  <c r="A899" i="10" s="1"/>
  <c r="A900" i="10" s="1"/>
  <c r="A901" i="10" s="1"/>
  <c r="A902" i="10" s="1"/>
  <c r="A903" i="10" s="1"/>
  <c r="A904" i="10" s="1"/>
  <c r="A905" i="10" s="1"/>
  <c r="A906" i="10" s="1"/>
  <c r="A907" i="10" s="1"/>
  <c r="A908" i="10" s="1"/>
  <c r="A909" i="10" s="1"/>
  <c r="A910" i="10" s="1"/>
  <c r="A669" i="10"/>
  <c r="A670" i="10" s="1"/>
  <c r="A671" i="10" s="1"/>
  <c r="A672" i="10" s="1"/>
  <c r="A673" i="10" s="1"/>
  <c r="A674" i="10" s="1"/>
  <c r="A675" i="10" s="1"/>
  <c r="A676" i="10" s="1"/>
  <c r="A677" i="10" s="1"/>
  <c r="A678" i="10" s="1"/>
  <c r="A679" i="10" s="1"/>
  <c r="A680" i="10" s="1"/>
  <c r="A681" i="10" s="1"/>
  <c r="A682" i="10" s="1"/>
  <c r="A683" i="10" s="1"/>
  <c r="A684" i="10" s="1"/>
  <c r="A685" i="10" s="1"/>
  <c r="A686" i="10" s="1"/>
  <c r="A687" i="10" s="1"/>
  <c r="A688" i="10" s="1"/>
  <c r="A689" i="10" s="1"/>
  <c r="A690" i="10" s="1"/>
  <c r="A691" i="10" s="1"/>
  <c r="A692" i="10" s="1"/>
  <c r="A693" i="10" s="1"/>
  <c r="A694" i="10" s="1"/>
  <c r="A695" i="10" s="1"/>
  <c r="A696" i="10" s="1"/>
  <c r="A697" i="10" s="1"/>
  <c r="A698" i="10" s="1"/>
  <c r="A699" i="10" s="1"/>
  <c r="A700" i="10" s="1"/>
  <c r="A701" i="10" s="1"/>
  <c r="A702" i="10" s="1"/>
  <c r="A703" i="10" s="1"/>
  <c r="A704" i="10" s="1"/>
  <c r="A705" i="10" s="1"/>
  <c r="A706" i="10" s="1"/>
  <c r="A707" i="10" s="1"/>
  <c r="A708" i="10" s="1"/>
  <c r="A709" i="10" s="1"/>
  <c r="A710" i="10" s="1"/>
  <c r="A711" i="10" s="1"/>
  <c r="A712" i="10" s="1"/>
  <c r="A713" i="10" s="1"/>
  <c r="A714" i="10" s="1"/>
  <c r="A715" i="10" s="1"/>
  <c r="A716" i="10" s="1"/>
  <c r="A717" i="10" s="1"/>
  <c r="A718" i="10" s="1"/>
  <c r="A719" i="10" s="1"/>
  <c r="A720" i="10" s="1"/>
  <c r="A721" i="10" s="1"/>
  <c r="A722" i="10" s="1"/>
  <c r="A723" i="10" s="1"/>
  <c r="A724" i="10" s="1"/>
  <c r="A725" i="10" s="1"/>
  <c r="A726" i="10" s="1"/>
  <c r="A727" i="10" s="1"/>
  <c r="A728" i="10" s="1"/>
  <c r="A729" i="10" s="1"/>
  <c r="A730" i="10" s="1"/>
  <c r="A731" i="10" s="1"/>
  <c r="A732" i="10" s="1"/>
  <c r="A733" i="10" s="1"/>
  <c r="A734" i="10" s="1"/>
  <c r="A735" i="10" s="1"/>
  <c r="A736" i="10" s="1"/>
  <c r="A737" i="10" s="1"/>
  <c r="A738" i="10" s="1"/>
  <c r="A739" i="10" s="1"/>
  <c r="A740" i="10" s="1"/>
  <c r="A741" i="10" s="1"/>
  <c r="A742" i="10" s="1"/>
  <c r="A743" i="10" s="1"/>
  <c r="A744" i="10" s="1"/>
  <c r="A745" i="10" s="1"/>
  <c r="A746" i="10" s="1"/>
  <c r="A747" i="10" s="1"/>
  <c r="A748" i="10" s="1"/>
  <c r="A749" i="10" s="1"/>
  <c r="A750" i="10" s="1"/>
  <c r="A751" i="10" s="1"/>
  <c r="A752" i="10" s="1"/>
  <c r="A753" i="10" s="1"/>
  <c r="A754" i="10" s="1"/>
  <c r="A755" i="10" s="1"/>
  <c r="A756" i="10" s="1"/>
  <c r="A757" i="10" s="1"/>
  <c r="A758" i="10" s="1"/>
  <c r="A759" i="10" s="1"/>
  <c r="A760" i="10" s="1"/>
  <c r="A761" i="10" s="1"/>
  <c r="A762" i="10" s="1"/>
  <c r="A763" i="10" s="1"/>
  <c r="A764" i="10" s="1"/>
  <c r="A765" i="10" s="1"/>
  <c r="A766" i="10" s="1"/>
  <c r="A767" i="10" s="1"/>
  <c r="A768" i="10" s="1"/>
  <c r="A769" i="10" s="1"/>
  <c r="A770" i="10" s="1"/>
  <c r="A771" i="10" s="1"/>
  <c r="A772" i="10" s="1"/>
  <c r="A773" i="10" s="1"/>
  <c r="A774" i="10" s="1"/>
  <c r="A775" i="10" s="1"/>
  <c r="A776" i="10" s="1"/>
  <c r="A777" i="10" s="1"/>
  <c r="A778" i="10" s="1"/>
  <c r="A779" i="10" s="1"/>
  <c r="A780" i="10"/>
  <c r="A781" i="10" s="1"/>
  <c r="A782" i="10" s="1"/>
  <c r="A783" i="10" s="1"/>
  <c r="A784" i="10" s="1"/>
  <c r="A785" i="10" s="1"/>
  <c r="A786" i="10" s="1"/>
  <c r="A787" i="10" s="1"/>
  <c r="A788" i="10" s="1"/>
  <c r="A789" i="10" s="1"/>
  <c r="A790" i="10" s="1"/>
  <c r="A791" i="10" s="1"/>
  <c r="A792" i="10" s="1"/>
  <c r="A793" i="10" s="1"/>
  <c r="A794" i="10" s="1"/>
  <c r="A795" i="10" s="1"/>
  <c r="A796" i="10" s="1"/>
  <c r="A797" i="10" s="1"/>
  <c r="A798" i="10" s="1"/>
  <c r="A799" i="10" s="1"/>
  <c r="A800" i="10" s="1"/>
  <c r="A801" i="10" s="1"/>
  <c r="A802" i="10" s="1"/>
  <c r="A803" i="10" s="1"/>
  <c r="A804" i="10" s="1"/>
  <c r="A805" i="10" s="1"/>
  <c r="A806" i="10" s="1"/>
  <c r="A807" i="10" s="1"/>
  <c r="A808" i="10" s="1"/>
  <c r="A809" i="10" s="1"/>
  <c r="A810" i="10" s="1"/>
  <c r="A811" i="10" s="1"/>
  <c r="A812" i="10" s="1"/>
  <c r="A813" i="10" s="1"/>
  <c r="A814" i="10" s="1"/>
  <c r="A815" i="10" s="1"/>
  <c r="A816" i="10" s="1"/>
  <c r="A817" i="10" s="1"/>
  <c r="A818" i="10" s="1"/>
  <c r="A819" i="10" s="1"/>
  <c r="A636" i="10"/>
  <c r="A637" i="10" s="1"/>
  <c r="A638" i="10" s="1"/>
  <c r="A639" i="10" s="1"/>
  <c r="A640" i="10" s="1"/>
  <c r="A641" i="10" s="1"/>
  <c r="A642" i="10" s="1"/>
  <c r="A643" i="10" s="1"/>
  <c r="A644" i="10" s="1"/>
  <c r="A645" i="10" s="1"/>
  <c r="A646" i="10" s="1"/>
  <c r="A647" i="10" s="1"/>
  <c r="A648" i="10" s="1"/>
  <c r="A649" i="10" s="1"/>
  <c r="A650" i="10" s="1"/>
  <c r="A651" i="10" s="1"/>
  <c r="A652" i="10" s="1"/>
  <c r="A653" i="10" s="1"/>
  <c r="A654" i="10" s="1"/>
  <c r="A655" i="10" s="1"/>
  <c r="A656" i="10" s="1"/>
  <c r="A657" i="10" s="1"/>
  <c r="A658" i="10" s="1"/>
  <c r="A659" i="10" s="1"/>
  <c r="A660" i="10" s="1"/>
  <c r="A661" i="10" s="1"/>
  <c r="A662" i="10" s="1"/>
  <c r="A663" i="10" s="1"/>
  <c r="A664" i="10" s="1"/>
  <c r="A665" i="10" s="1"/>
  <c r="A666" i="10" s="1"/>
  <c r="A667" i="10" s="1"/>
  <c r="J5" i="12"/>
  <c r="J6" i="12"/>
  <c r="J4" i="12"/>
  <c r="D17" i="12"/>
  <c r="D20" i="12" a="1"/>
  <c r="D20" i="12" s="1"/>
  <c r="C20" i="12" a="1"/>
  <c r="C20" i="12" s="1"/>
  <c r="F13" i="12" s="1" a="1"/>
  <c r="F13" i="12" s="1"/>
  <c r="C5" i="12"/>
  <c r="E5" i="12" s="1"/>
  <c r="C6" i="12"/>
  <c r="E6" i="12" s="1"/>
  <c r="C7" i="12"/>
  <c r="E7" i="12" s="1"/>
  <c r="C9" i="12"/>
  <c r="E9" i="12" s="1"/>
  <c r="C11" i="12"/>
  <c r="E11" i="12" s="1"/>
  <c r="C12" i="12"/>
  <c r="E12" i="12" s="1"/>
  <c r="C14" i="12"/>
  <c r="E14" i="12" s="1"/>
  <c r="C8" i="12"/>
  <c r="E8" i="12" s="1"/>
  <c r="C10" i="12"/>
  <c r="E10" i="12" s="1"/>
  <c r="C15" i="12"/>
  <c r="E15" i="12" s="1"/>
  <c r="C4" i="12"/>
  <c r="E4" i="12" s="1"/>
  <c r="A911" i="10" l="1"/>
  <c r="A912" i="10" s="1"/>
  <c r="A913" i="10" s="1"/>
  <c r="A914" i="10" s="1"/>
  <c r="A915" i="10" s="1"/>
  <c r="A916" i="10" s="1"/>
  <c r="A917" i="10" s="1"/>
  <c r="A918" i="10" s="1"/>
  <c r="A919" i="10" s="1"/>
  <c r="A920" i="10" s="1"/>
  <c r="A921" i="10" s="1"/>
  <c r="A922" i="10" s="1"/>
  <c r="A923" i="10" s="1"/>
  <c r="A924" i="10" s="1"/>
  <c r="A925" i="10" s="1"/>
  <c r="A926" i="10" s="1"/>
  <c r="A927" i="10" s="1"/>
  <c r="A928" i="10" s="1"/>
  <c r="A929" i="10" s="1"/>
  <c r="A930" i="10" s="1"/>
  <c r="A931" i="10" s="1"/>
  <c r="A932" i="10" s="1"/>
  <c r="A933" i="10" s="1"/>
  <c r="A934" i="10" s="1"/>
  <c r="A935" i="10" s="1"/>
  <c r="A936" i="10" s="1"/>
  <c r="A937" i="10" s="1"/>
  <c r="A938" i="10" s="1"/>
  <c r="A939" i="10" s="1"/>
  <c r="A940" i="10" s="1"/>
  <c r="A941" i="10" s="1"/>
  <c r="A942" i="10" s="1"/>
  <c r="A943" i="10" s="1"/>
  <c r="A944" i="10" s="1"/>
  <c r="A945" i="10" s="1"/>
  <c r="A946" i="10" s="1"/>
  <c r="A947" i="10" s="1"/>
  <c r="A948" i="10" s="1"/>
  <c r="A949" i="10" s="1"/>
  <c r="A950" i="10" s="1"/>
  <c r="A951" i="10" s="1"/>
  <c r="A952" i="10" s="1"/>
  <c r="A953" i="10" s="1"/>
  <c r="A954" i="10" s="1"/>
  <c r="A955" i="10" s="1"/>
  <c r="A956" i="10" s="1"/>
  <c r="A957" i="10" s="1"/>
  <c r="A958" i="10" s="1"/>
  <c r="A959" i="10" s="1"/>
  <c r="A960" i="10" s="1"/>
  <c r="A961" i="10" s="1"/>
  <c r="A962" i="10" s="1"/>
  <c r="A963" i="10" s="1"/>
  <c r="A964" i="10" s="1"/>
  <c r="A965" i="10" s="1"/>
  <c r="A966" i="10" s="1"/>
  <c r="A967" i="10" s="1"/>
  <c r="A968" i="10" s="1"/>
  <c r="A969" i="10" s="1"/>
  <c r="A970" i="10" s="1"/>
  <c r="A971" i="10" s="1"/>
  <c r="A972" i="10" s="1"/>
  <c r="A973" i="10" s="1"/>
  <c r="A974" i="10" s="1"/>
  <c r="A975" i="10" s="1"/>
  <c r="A976" i="10" s="1"/>
  <c r="A977" i="10" s="1"/>
  <c r="I9" i="7"/>
  <c r="E17" i="12"/>
  <c r="F4" i="12" a="1"/>
  <c r="F4" i="12" s="1"/>
  <c r="F15" i="12" a="1"/>
  <c r="F15" i="12" s="1"/>
  <c r="F8" i="12" a="1"/>
  <c r="F8" i="12" s="1"/>
  <c r="F11" i="12" a="1"/>
  <c r="F11" i="12" s="1"/>
  <c r="F7" i="12" a="1"/>
  <c r="F7" i="12" s="1"/>
  <c r="F9" i="12" a="1"/>
  <c r="F9" i="12" s="1"/>
  <c r="F10" i="12" a="1"/>
  <c r="F10" i="12" s="1"/>
  <c r="F6" i="12" a="1"/>
  <c r="F6" i="12" s="1"/>
  <c r="F14" i="12" a="1"/>
  <c r="F14" i="12" s="1"/>
  <c r="F12" i="12" a="1"/>
  <c r="F12" i="12" s="1"/>
  <c r="F5" i="12" a="1"/>
  <c r="F5" i="12" s="1"/>
  <c r="F17" i="12" l="1"/>
  <c r="B519" i="10" l="1"/>
  <c r="B520" i="10"/>
  <c r="C519" i="10"/>
  <c r="C520" i="10"/>
  <c r="B549" i="10"/>
  <c r="C549" i="10"/>
  <c r="B522" i="10"/>
  <c r="C522" i="10"/>
  <c r="D12" i="7"/>
  <c r="D11" i="7"/>
  <c r="B489" i="10"/>
  <c r="B490" i="10"/>
  <c r="C489" i="10"/>
  <c r="C490" i="10"/>
  <c r="E1" i="11"/>
  <c r="D10" i="7" l="1"/>
  <c r="B469" i="10" l="1"/>
  <c r="C469" i="10"/>
  <c r="B462" i="10" l="1"/>
  <c r="C462" i="10"/>
  <c r="B448" i="10"/>
  <c r="C448" i="10"/>
  <c r="B425" i="10"/>
  <c r="C425" i="10"/>
  <c r="B416" i="10"/>
  <c r="C416" i="10"/>
  <c r="B402" i="10"/>
  <c r="C402" i="10"/>
  <c r="B382" i="10"/>
  <c r="C382" i="10"/>
  <c r="B369" i="10"/>
  <c r="C369" i="10"/>
  <c r="B351" i="10"/>
  <c r="C351" i="10"/>
  <c r="M5" i="10"/>
  <c r="M6" i="10" s="1"/>
  <c r="M7" i="10" s="1"/>
  <c r="M8" i="10" s="1"/>
  <c r="M9" i="10" s="1"/>
  <c r="M10" i="10" s="1"/>
  <c r="M11" i="10" s="1"/>
  <c r="M12" i="10" s="1"/>
  <c r="M13" i="10" s="1"/>
  <c r="M14" i="10" s="1"/>
  <c r="M15" i="10" s="1"/>
  <c r="M16" i="10" s="1"/>
  <c r="M17" i="10" s="1"/>
  <c r="M18" i="10" s="1"/>
  <c r="M19" i="10" s="1"/>
  <c r="M20" i="10" s="1"/>
  <c r="M21" i="10" s="1"/>
  <c r="M22" i="10" s="1"/>
  <c r="M23" i="10" s="1"/>
  <c r="M24" i="10" s="1"/>
  <c r="M25" i="10" s="1"/>
  <c r="M26" i="10" s="1"/>
  <c r="M27" i="10" s="1"/>
  <c r="M28" i="10" s="1"/>
  <c r="M29" i="10" s="1"/>
  <c r="M30" i="10" s="1"/>
  <c r="M31" i="10" s="1"/>
  <c r="M32" i="10" s="1"/>
  <c r="M33" i="10" s="1"/>
  <c r="M34" i="10" s="1"/>
  <c r="M35" i="10" s="1"/>
  <c r="M36" i="10" s="1"/>
  <c r="M37" i="10" s="1"/>
  <c r="M38" i="10" s="1"/>
  <c r="M39" i="10" s="1"/>
  <c r="M40" i="10" s="1"/>
  <c r="M41" i="10" s="1"/>
  <c r="M42" i="10" s="1"/>
  <c r="M43" i="10" s="1"/>
  <c r="M44" i="10" s="1"/>
  <c r="M45" i="10" s="1"/>
  <c r="M46" i="10" s="1"/>
  <c r="M47" i="10" s="1"/>
  <c r="M48" i="10" s="1"/>
  <c r="M49" i="10" s="1"/>
  <c r="M50" i="10" s="1"/>
  <c r="M51" i="10" s="1"/>
  <c r="M52" i="10" s="1"/>
  <c r="M53" i="10" s="1"/>
  <c r="M54" i="10" s="1"/>
  <c r="M55" i="10" s="1"/>
  <c r="M56" i="10" s="1"/>
  <c r="M57" i="10" s="1"/>
  <c r="M58" i="10" s="1"/>
  <c r="M59" i="10" s="1"/>
  <c r="M60" i="10" s="1"/>
  <c r="M61" i="10" s="1"/>
  <c r="M62" i="10" s="1"/>
  <c r="M63" i="10" s="1"/>
  <c r="M64" i="10" s="1"/>
  <c r="M65" i="10" s="1"/>
  <c r="M66" i="10" s="1"/>
  <c r="M67" i="10" s="1"/>
  <c r="M68" i="10" s="1"/>
  <c r="M69" i="10" s="1"/>
  <c r="M70" i="10" s="1"/>
  <c r="M71" i="10" s="1"/>
  <c r="M72" i="10" s="1"/>
  <c r="M73" i="10" s="1"/>
  <c r="M74" i="10" s="1"/>
  <c r="M75" i="10" s="1"/>
  <c r="M76" i="10" s="1"/>
  <c r="M77" i="10" s="1"/>
  <c r="M78" i="10" s="1"/>
  <c r="M79" i="10" s="1"/>
  <c r="M80" i="10" s="1"/>
  <c r="M81" i="10" s="1"/>
  <c r="M82" i="10" s="1"/>
  <c r="M83" i="10" s="1"/>
  <c r="M84" i="10" s="1"/>
  <c r="M85" i="10" s="1"/>
  <c r="M86" i="10" s="1"/>
  <c r="M87" i="10" s="1"/>
  <c r="M88" i="10" s="1"/>
  <c r="M89" i="10" s="1"/>
  <c r="M90" i="10" s="1"/>
  <c r="M91" i="10" s="1"/>
  <c r="M92" i="10" s="1"/>
  <c r="M93" i="10" s="1"/>
  <c r="M94" i="10" s="1"/>
  <c r="M95" i="10" s="1"/>
  <c r="M96" i="10" s="1"/>
  <c r="M97" i="10" s="1"/>
  <c r="M98" i="10" s="1"/>
  <c r="M99" i="10" s="1"/>
  <c r="M100" i="10" s="1"/>
  <c r="M101" i="10" s="1"/>
  <c r="M102" i="10" s="1"/>
  <c r="M103" i="10" s="1"/>
  <c r="M104" i="10" s="1"/>
  <c r="M105" i="10" s="1"/>
  <c r="M106" i="10" s="1"/>
  <c r="M107" i="10" s="1"/>
  <c r="M108" i="10" s="1"/>
  <c r="M109" i="10" s="1"/>
  <c r="M110" i="10" s="1"/>
  <c r="M111" i="10" s="1"/>
  <c r="M112" i="10" s="1"/>
  <c r="M113" i="10" s="1"/>
  <c r="M114" i="10" s="1"/>
  <c r="M115" i="10" s="1"/>
  <c r="M116" i="10" s="1"/>
  <c r="M117" i="10" s="1"/>
  <c r="M118" i="10" s="1"/>
  <c r="M119" i="10" s="1"/>
  <c r="M120" i="10" s="1"/>
  <c r="M121" i="10" s="1"/>
  <c r="M122" i="10" s="1"/>
  <c r="M123" i="10" s="1"/>
  <c r="M124" i="10" s="1"/>
  <c r="M125" i="10" s="1"/>
  <c r="M126" i="10" s="1"/>
  <c r="M127" i="10" s="1"/>
  <c r="M128" i="10" s="1"/>
  <c r="M129" i="10" s="1"/>
  <c r="M130" i="10" s="1"/>
  <c r="M131" i="10" s="1"/>
  <c r="M132" i="10" s="1"/>
  <c r="M133" i="10" s="1"/>
  <c r="M134" i="10" s="1"/>
  <c r="M135" i="10" s="1"/>
  <c r="M136" i="10" s="1"/>
  <c r="M137" i="10" s="1"/>
  <c r="M138" i="10" s="1"/>
  <c r="M139" i="10" s="1"/>
  <c r="M140" i="10" s="1"/>
  <c r="M141" i="10" s="1"/>
  <c r="M142" i="10" s="1"/>
  <c r="M143" i="10" s="1"/>
  <c r="M144" i="10" s="1"/>
  <c r="M145" i="10" s="1"/>
  <c r="M146" i="10" s="1"/>
  <c r="M147" i="10" s="1"/>
  <c r="M148" i="10" s="1"/>
  <c r="M149" i="10" s="1"/>
  <c r="M150" i="10" s="1"/>
  <c r="M151" i="10" s="1"/>
  <c r="M152" i="10" s="1"/>
  <c r="M153" i="10" s="1"/>
  <c r="M154" i="10" s="1"/>
  <c r="M155" i="10" s="1"/>
  <c r="M156" i="10" s="1"/>
  <c r="M157" i="10" s="1"/>
  <c r="M158" i="10" s="1"/>
  <c r="M159" i="10" s="1"/>
  <c r="M160" i="10" s="1"/>
  <c r="M161" i="10" s="1"/>
  <c r="M162" i="10" s="1"/>
  <c r="M163" i="10" s="1"/>
  <c r="M164" i="10" s="1"/>
  <c r="M165" i="10" s="1"/>
  <c r="M166" i="10" s="1"/>
  <c r="M167" i="10" s="1"/>
  <c r="M168" i="10" s="1"/>
  <c r="M169" i="10" s="1"/>
  <c r="M170" i="10" s="1"/>
  <c r="M171" i="10" s="1"/>
  <c r="M172" i="10" s="1"/>
  <c r="M173" i="10" s="1"/>
  <c r="M174" i="10" s="1"/>
  <c r="M175" i="10" s="1"/>
  <c r="M176" i="10" s="1"/>
  <c r="M177" i="10" s="1"/>
  <c r="M178" i="10" s="1"/>
  <c r="M179" i="10" s="1"/>
  <c r="M180" i="10" s="1"/>
  <c r="M181" i="10" s="1"/>
  <c r="M182" i="10" s="1"/>
  <c r="M183" i="10" s="1"/>
  <c r="M184" i="10" s="1"/>
  <c r="M185" i="10" s="1"/>
  <c r="M186" i="10" s="1"/>
  <c r="M187" i="10" s="1"/>
  <c r="M188" i="10" s="1"/>
  <c r="M189" i="10" s="1"/>
  <c r="M190" i="10" s="1"/>
  <c r="M191" i="10" s="1"/>
  <c r="M192" i="10" s="1"/>
  <c r="M193" i="10" s="1"/>
  <c r="M194" i="10" s="1"/>
  <c r="M195" i="10" s="1"/>
  <c r="M196" i="10" s="1"/>
  <c r="M197" i="10" s="1"/>
  <c r="M198" i="10" s="1"/>
  <c r="M199" i="10" s="1"/>
  <c r="M200" i="10" s="1"/>
  <c r="M201" i="10" s="1"/>
  <c r="M202" i="10" s="1"/>
  <c r="M203" i="10" s="1"/>
  <c r="M204" i="10" s="1"/>
  <c r="M205" i="10" s="1"/>
  <c r="M206" i="10" s="1"/>
  <c r="M207" i="10" s="1"/>
  <c r="M208" i="10" s="1"/>
  <c r="M209" i="10" s="1"/>
  <c r="M210" i="10" s="1"/>
  <c r="M211" i="10" s="1"/>
  <c r="M212" i="10" s="1"/>
  <c r="M213" i="10" s="1"/>
  <c r="M214" i="10" s="1"/>
  <c r="M215" i="10" s="1"/>
  <c r="M216" i="10" s="1"/>
  <c r="M217" i="10" s="1"/>
  <c r="M218" i="10" s="1"/>
  <c r="M219" i="10" s="1"/>
  <c r="M220" i="10" s="1"/>
  <c r="M221" i="10" s="1"/>
  <c r="M222" i="10" s="1"/>
  <c r="M223" i="10" s="1"/>
  <c r="M224" i="10" s="1"/>
  <c r="M225" i="10" s="1"/>
  <c r="M226" i="10" s="1"/>
  <c r="M227" i="10" s="1"/>
  <c r="M228" i="10" s="1"/>
  <c r="M229" i="10" s="1"/>
  <c r="M230" i="10" s="1"/>
  <c r="M231" i="10" s="1"/>
  <c r="M232" i="10" s="1"/>
  <c r="M233" i="10" s="1"/>
  <c r="M234" i="10" s="1"/>
  <c r="M235" i="10" s="1"/>
  <c r="M236" i="10" s="1"/>
  <c r="M237" i="10" s="1"/>
  <c r="M238" i="10" s="1"/>
  <c r="M239" i="10" s="1"/>
  <c r="M240" i="10" s="1"/>
  <c r="M241" i="10" s="1"/>
  <c r="M242" i="10" s="1"/>
  <c r="M243" i="10" s="1"/>
  <c r="M244" i="10" s="1"/>
  <c r="M245" i="10" s="1"/>
  <c r="M246" i="10" s="1"/>
  <c r="M247" i="10" s="1"/>
  <c r="M248" i="10" s="1"/>
  <c r="M249" i="10" s="1"/>
  <c r="M250" i="10" s="1"/>
  <c r="M251" i="10" s="1"/>
  <c r="M252" i="10" s="1"/>
  <c r="M253" i="10" s="1"/>
  <c r="M254" i="10" s="1"/>
  <c r="M255" i="10" s="1"/>
  <c r="M256" i="10" s="1"/>
  <c r="M257" i="10" s="1"/>
  <c r="M258" i="10" s="1"/>
  <c r="M259" i="10" s="1"/>
  <c r="M260" i="10" s="1"/>
  <c r="M261" i="10" s="1"/>
  <c r="M262" i="10" s="1"/>
  <c r="M263" i="10" s="1"/>
  <c r="M264" i="10" s="1"/>
  <c r="M265" i="10" s="1"/>
  <c r="M266" i="10" s="1"/>
  <c r="M267" i="10" s="1"/>
  <c r="M268" i="10" s="1"/>
  <c r="M269" i="10" s="1"/>
  <c r="M270" i="10" s="1"/>
  <c r="M271" i="10" s="1"/>
  <c r="M272" i="10" s="1"/>
  <c r="M273" i="10" s="1"/>
  <c r="M274" i="10" s="1"/>
  <c r="M275" i="10" s="1"/>
  <c r="M276" i="10" s="1"/>
  <c r="M277" i="10" s="1"/>
  <c r="M278" i="10" s="1"/>
  <c r="M279" i="10" s="1"/>
  <c r="M280" i="10" s="1"/>
  <c r="M281" i="10" s="1"/>
  <c r="M282" i="10" s="1"/>
  <c r="M283" i="10" s="1"/>
  <c r="M284" i="10" s="1"/>
  <c r="M285" i="10" s="1"/>
  <c r="M286" i="10" s="1"/>
  <c r="M287" i="10" s="1"/>
  <c r="M288" i="10" s="1"/>
  <c r="M289" i="10" s="1"/>
  <c r="M290" i="10" s="1"/>
  <c r="M291" i="10" s="1"/>
  <c r="M292" i="10" s="1"/>
  <c r="M293" i="10" s="1"/>
  <c r="M294" i="10" s="1"/>
  <c r="M295" i="10" s="1"/>
  <c r="M296" i="10" s="1"/>
  <c r="M297" i="10" s="1"/>
  <c r="M298" i="10" s="1"/>
  <c r="M299" i="10" s="1"/>
  <c r="M300" i="10" s="1"/>
  <c r="M301" i="10" s="1"/>
  <c r="M302" i="10" s="1"/>
  <c r="M303" i="10" s="1"/>
  <c r="M304" i="10" s="1"/>
  <c r="M305" i="10" s="1"/>
  <c r="M306" i="10" s="1"/>
  <c r="M307" i="10" s="1"/>
  <c r="M308" i="10" s="1"/>
  <c r="M309" i="10" s="1"/>
  <c r="M310" i="10" s="1"/>
  <c r="M311" i="10" s="1"/>
  <c r="M312" i="10" s="1"/>
  <c r="M313" i="10" s="1"/>
  <c r="M314" i="10" s="1"/>
  <c r="M315" i="10" s="1"/>
  <c r="M316" i="10" s="1"/>
  <c r="M317" i="10" s="1"/>
  <c r="M318" i="10" s="1"/>
  <c r="M319" i="10" s="1"/>
  <c r="M320" i="10" s="1"/>
  <c r="M321" i="10" s="1"/>
  <c r="M322" i="10" s="1"/>
  <c r="M323" i="10" s="1"/>
  <c r="M324" i="10" s="1"/>
  <c r="M325" i="10" s="1"/>
  <c r="M326" i="10" s="1"/>
  <c r="M327" i="10" s="1"/>
  <c r="M328" i="10" s="1"/>
  <c r="M329" i="10" s="1"/>
  <c r="M330" i="10" s="1"/>
  <c r="M331" i="10" s="1"/>
  <c r="M332" i="10" s="1"/>
  <c r="M333" i="10" s="1"/>
  <c r="M334" i="10" s="1"/>
  <c r="M335" i="10" s="1"/>
  <c r="M336" i="10" s="1"/>
  <c r="M337" i="10" s="1"/>
  <c r="M338" i="10" s="1"/>
  <c r="M339" i="10" s="1"/>
  <c r="M340" i="10" s="1"/>
  <c r="M341" i="10" s="1"/>
  <c r="M342" i="10" s="1"/>
  <c r="M343" i="10" s="1"/>
  <c r="M344" i="10" s="1"/>
  <c r="M345" i="10" s="1"/>
  <c r="M346" i="10" s="1"/>
  <c r="M347" i="10" s="1"/>
  <c r="M348" i="10" s="1"/>
  <c r="M349" i="10" s="1"/>
  <c r="M350" i="10" s="1"/>
  <c r="M351" i="10" s="1"/>
  <c r="M352" i="10" s="1"/>
  <c r="M353" i="10" s="1"/>
  <c r="M354" i="10" s="1"/>
  <c r="M355" i="10" s="1"/>
  <c r="M356" i="10" s="1"/>
  <c r="M357" i="10" s="1"/>
  <c r="M358" i="10" s="1"/>
  <c r="M359" i="10" s="1"/>
  <c r="M360" i="10" s="1"/>
  <c r="M361" i="10" s="1"/>
  <c r="M362" i="10" s="1"/>
  <c r="M363" i="10" s="1"/>
  <c r="M364" i="10" s="1"/>
  <c r="M365" i="10" s="1"/>
  <c r="M366" i="10" s="1"/>
  <c r="M367" i="10" s="1"/>
  <c r="M368" i="10" s="1"/>
  <c r="M369" i="10" s="1"/>
  <c r="M370" i="10" s="1"/>
  <c r="M371" i="10" s="1"/>
  <c r="M372" i="10" s="1"/>
  <c r="M373" i="10" s="1"/>
  <c r="M374" i="10" s="1"/>
  <c r="M375" i="10" s="1"/>
  <c r="M376" i="10" s="1"/>
  <c r="M377" i="10" s="1"/>
  <c r="M378" i="10" s="1"/>
  <c r="M379" i="10" s="1"/>
  <c r="M380" i="10" s="1"/>
  <c r="M381" i="10" s="1"/>
  <c r="M382" i="10" s="1"/>
  <c r="M383" i="10" s="1"/>
  <c r="M384" i="10" s="1"/>
  <c r="M385" i="10" s="1"/>
  <c r="M386" i="10" s="1"/>
  <c r="M387" i="10" s="1"/>
  <c r="M388" i="10" s="1"/>
  <c r="M389" i="10" s="1"/>
  <c r="M390" i="10" s="1"/>
  <c r="M391" i="10" s="1"/>
  <c r="M392" i="10" s="1"/>
  <c r="M393" i="10" s="1"/>
  <c r="M394" i="10" s="1"/>
  <c r="M395" i="10" s="1"/>
  <c r="M396" i="10" s="1"/>
  <c r="M397" i="10" s="1"/>
  <c r="M398" i="10" s="1"/>
  <c r="M399" i="10" s="1"/>
  <c r="M400" i="10" s="1"/>
  <c r="M401" i="10" s="1"/>
  <c r="M402" i="10" s="1"/>
  <c r="M403" i="10" s="1"/>
  <c r="M404" i="10" s="1"/>
  <c r="M405" i="10" s="1"/>
  <c r="M406" i="10" s="1"/>
  <c r="M407" i="10" s="1"/>
  <c r="M408" i="10" s="1"/>
  <c r="M409" i="10" s="1"/>
  <c r="M410" i="10" s="1"/>
  <c r="M411" i="10" s="1"/>
  <c r="M412" i="10" s="1"/>
  <c r="M413" i="10" s="1"/>
  <c r="M414" i="10" s="1"/>
  <c r="M415" i="10" s="1"/>
  <c r="M416" i="10" s="1"/>
  <c r="M417" i="10" s="1"/>
  <c r="M418" i="10" s="1"/>
  <c r="M419" i="10" s="1"/>
  <c r="M420" i="10" s="1"/>
  <c r="M421" i="10" s="1"/>
  <c r="M422" i="10" s="1"/>
  <c r="M423" i="10" s="1"/>
  <c r="M424" i="10" s="1"/>
  <c r="M425" i="10" s="1"/>
  <c r="M426" i="10" s="1"/>
  <c r="M427" i="10" s="1"/>
  <c r="M428" i="10" s="1"/>
  <c r="M429" i="10" s="1"/>
  <c r="M430" i="10" s="1"/>
  <c r="M431" i="10" s="1"/>
  <c r="M432" i="10" s="1"/>
  <c r="M433" i="10" s="1"/>
  <c r="M434" i="10" s="1"/>
  <c r="M435" i="10" s="1"/>
  <c r="M436" i="10" s="1"/>
  <c r="M437" i="10" s="1"/>
  <c r="M438" i="10" s="1"/>
  <c r="M439" i="10" s="1"/>
  <c r="M440" i="10" s="1"/>
  <c r="M441" i="10" s="1"/>
  <c r="M442" i="10" s="1"/>
  <c r="M443" i="10" s="1"/>
  <c r="M444" i="10" s="1"/>
  <c r="M445" i="10" s="1"/>
  <c r="M446" i="10" s="1"/>
  <c r="M447" i="10" s="1"/>
  <c r="M448" i="10" s="1"/>
  <c r="M449" i="10" s="1"/>
  <c r="M450" i="10" s="1"/>
  <c r="M451" i="10" s="1"/>
  <c r="M452" i="10" s="1"/>
  <c r="M453" i="10" s="1"/>
  <c r="M454" i="10" s="1"/>
  <c r="M455" i="10" s="1"/>
  <c r="M456" i="10" s="1"/>
  <c r="M457" i="10" s="1"/>
  <c r="M458" i="10" s="1"/>
  <c r="M459" i="10" s="1"/>
  <c r="M460" i="10" s="1"/>
  <c r="M461" i="10" s="1"/>
  <c r="M462" i="10" s="1"/>
  <c r="M463" i="10" s="1"/>
  <c r="M464" i="10" s="1"/>
  <c r="M465" i="10" s="1"/>
  <c r="M466" i="10" s="1"/>
  <c r="M467" i="10" s="1"/>
  <c r="M468" i="10" s="1"/>
  <c r="M469" i="10" s="1"/>
  <c r="M470" i="10" s="1"/>
  <c r="M471" i="10" s="1"/>
  <c r="M472" i="10" s="1"/>
  <c r="M473" i="10" s="1"/>
  <c r="M474" i="10" s="1"/>
  <c r="M475" i="10" s="1"/>
  <c r="M476" i="10" s="1"/>
  <c r="M477" i="10" s="1"/>
  <c r="M478" i="10" s="1"/>
  <c r="M479" i="10" s="1"/>
  <c r="M480" i="10" s="1"/>
  <c r="M481" i="10" s="1"/>
  <c r="M482" i="10" s="1"/>
  <c r="M483" i="10" s="1"/>
  <c r="M484" i="10" s="1"/>
  <c r="M485" i="10" s="1"/>
  <c r="M486" i="10" s="1"/>
  <c r="M487" i="10" s="1"/>
  <c r="M488" i="10" s="1"/>
  <c r="M489" i="10" s="1"/>
  <c r="M490" i="10" s="1"/>
  <c r="M491" i="10" s="1"/>
  <c r="M492" i="10" s="1"/>
  <c r="M493" i="10" s="1"/>
  <c r="M494" i="10" s="1"/>
  <c r="M495" i="10" s="1"/>
  <c r="M496" i="10" s="1"/>
  <c r="M497" i="10" s="1"/>
  <c r="M498" i="10" s="1"/>
  <c r="M499" i="10" s="1"/>
  <c r="M500" i="10" s="1"/>
  <c r="M501" i="10" s="1"/>
  <c r="M502" i="10" s="1"/>
  <c r="M503" i="10" s="1"/>
  <c r="M504" i="10" s="1"/>
  <c r="M505" i="10" s="1"/>
  <c r="M506" i="10" s="1"/>
  <c r="M507" i="10" s="1"/>
  <c r="M508" i="10" s="1"/>
  <c r="M509" i="10" s="1"/>
  <c r="M510" i="10" s="1"/>
  <c r="M511" i="10" s="1"/>
  <c r="M512" i="10" s="1"/>
  <c r="M513" i="10" s="1"/>
  <c r="M514" i="10" s="1"/>
  <c r="M515" i="10" s="1"/>
  <c r="M516" i="10" s="1"/>
  <c r="M517" i="10" s="1"/>
  <c r="M518" i="10" s="1"/>
  <c r="M519" i="10" s="1"/>
  <c r="M520" i="10" s="1"/>
  <c r="M521" i="10" s="1"/>
  <c r="M522" i="10" s="1"/>
  <c r="M523" i="10" s="1"/>
  <c r="M524" i="10" s="1"/>
  <c r="M525" i="10" s="1"/>
  <c r="M526" i="10" s="1"/>
  <c r="M527" i="10" s="1"/>
  <c r="M528" i="10" s="1"/>
  <c r="M529" i="10" s="1"/>
  <c r="M530" i="10" s="1"/>
  <c r="M531" i="10" s="1"/>
  <c r="M532" i="10" s="1"/>
  <c r="M533" i="10" s="1"/>
  <c r="M534" i="10" s="1"/>
  <c r="M535" i="10" s="1"/>
  <c r="M536" i="10" s="1"/>
  <c r="M537" i="10" s="1"/>
  <c r="M538" i="10" s="1"/>
  <c r="M539" i="10" s="1"/>
  <c r="M540" i="10" s="1"/>
  <c r="M541" i="10" s="1"/>
  <c r="M542" i="10" s="1"/>
  <c r="M543" i="10" s="1"/>
  <c r="M544" i="10" s="1"/>
  <c r="M545" i="10" s="1"/>
  <c r="M546" i="10" s="1"/>
  <c r="M547" i="10" s="1"/>
  <c r="M548" i="10" s="1"/>
  <c r="M549" i="10" s="1"/>
  <c r="M550" i="10" s="1"/>
  <c r="M551" i="10" s="1"/>
  <c r="M552" i="10" s="1"/>
  <c r="M553" i="10" s="1"/>
  <c r="M554" i="10" s="1"/>
  <c r="M555" i="10" s="1"/>
  <c r="M556" i="10" s="1"/>
  <c r="M557" i="10" s="1"/>
  <c r="M558" i="10" s="1"/>
  <c r="M559" i="10" s="1"/>
  <c r="M560" i="10" s="1"/>
  <c r="M561" i="10" s="1"/>
  <c r="M562" i="10" s="1"/>
  <c r="M563" i="10" s="1"/>
  <c r="M564" i="10" s="1"/>
  <c r="M565" i="10" s="1"/>
  <c r="M566" i="10" s="1"/>
  <c r="M567" i="10" s="1"/>
  <c r="M568" i="10" s="1"/>
  <c r="M569" i="10" s="1"/>
  <c r="M570" i="10" s="1"/>
  <c r="M571" i="10" s="1"/>
  <c r="M572" i="10" s="1"/>
  <c r="M573" i="10" s="1"/>
  <c r="M574" i="10" s="1"/>
  <c r="M575" i="10" s="1"/>
  <c r="M576" i="10" s="1"/>
  <c r="M577" i="10" s="1"/>
  <c r="M578" i="10" s="1"/>
  <c r="M579" i="10" s="1"/>
  <c r="M580" i="10" s="1"/>
  <c r="M581" i="10" s="1"/>
  <c r="M582" i="10" s="1"/>
  <c r="M583" i="10" s="1"/>
  <c r="M584" i="10" s="1"/>
  <c r="M585" i="10" s="1"/>
  <c r="M586" i="10" s="1"/>
  <c r="M587" i="10" s="1"/>
  <c r="M588" i="10" s="1"/>
  <c r="M589" i="10" s="1"/>
  <c r="M590" i="10" s="1"/>
  <c r="M591" i="10" s="1"/>
  <c r="M592" i="10" s="1"/>
  <c r="M593" i="10" s="1"/>
  <c r="M594" i="10" s="1"/>
  <c r="M595" i="10" s="1"/>
  <c r="M596" i="10" s="1"/>
  <c r="M597" i="10" s="1"/>
  <c r="M598" i="10" s="1"/>
  <c r="M599" i="10" s="1"/>
  <c r="M600" i="10" s="1"/>
  <c r="M601" i="10" s="1"/>
  <c r="M602" i="10" s="1"/>
  <c r="M603" i="10" s="1"/>
  <c r="M604" i="10" s="1"/>
  <c r="M605" i="10" s="1"/>
  <c r="M606" i="10" s="1"/>
  <c r="M607" i="10" s="1"/>
  <c r="M608" i="10" s="1"/>
  <c r="M609" i="10" s="1"/>
  <c r="M610" i="10" s="1"/>
  <c r="M611" i="10" s="1"/>
  <c r="M612" i="10" s="1"/>
  <c r="M613" i="10" s="1"/>
  <c r="M614" i="10" s="1"/>
  <c r="M615" i="10" s="1"/>
  <c r="M616" i="10" s="1"/>
  <c r="M617" i="10" s="1"/>
  <c r="M618" i="10" s="1"/>
  <c r="M619" i="10" s="1"/>
  <c r="M620" i="10" s="1"/>
  <c r="M621" i="10" s="1"/>
  <c r="M622" i="10" s="1"/>
  <c r="M623" i="10" s="1"/>
  <c r="M624" i="10" s="1"/>
  <c r="M625" i="10" s="1"/>
  <c r="M626" i="10" s="1"/>
  <c r="M627" i="10" s="1"/>
  <c r="M628" i="10" s="1"/>
  <c r="M629" i="10" s="1"/>
  <c r="M630" i="10" s="1"/>
  <c r="M631" i="10" s="1"/>
  <c r="M632" i="10" s="1"/>
  <c r="M633" i="10" s="1"/>
  <c r="M634" i="10" s="1"/>
  <c r="M635" i="10" s="1"/>
  <c r="M636" i="10" s="1"/>
  <c r="M637" i="10" s="1"/>
  <c r="M638" i="10" s="1"/>
  <c r="M639" i="10" s="1"/>
  <c r="M640" i="10" s="1"/>
  <c r="M641" i="10" s="1"/>
  <c r="M642" i="10" s="1"/>
  <c r="M643" i="10" s="1"/>
  <c r="M644" i="10" s="1"/>
  <c r="M645" i="10" s="1"/>
  <c r="M646" i="10" s="1"/>
  <c r="M647" i="10" s="1"/>
  <c r="M648" i="10" s="1"/>
  <c r="M649" i="10" s="1"/>
  <c r="M650" i="10" s="1"/>
  <c r="M651" i="10" s="1"/>
  <c r="M652" i="10" s="1"/>
  <c r="M653" i="10" s="1"/>
  <c r="M654" i="10" s="1"/>
  <c r="M655" i="10" s="1"/>
  <c r="M656" i="10" s="1"/>
  <c r="M657" i="10" s="1"/>
  <c r="M658" i="10" s="1"/>
  <c r="M659" i="10" s="1"/>
  <c r="M660" i="10" s="1"/>
  <c r="M661" i="10" s="1"/>
  <c r="M662" i="10" s="1"/>
  <c r="M663" i="10" s="1"/>
  <c r="M664" i="10" s="1"/>
  <c r="M665" i="10" s="1"/>
  <c r="M666" i="10" s="1"/>
  <c r="M667" i="10" s="1"/>
  <c r="M668" i="10" s="1"/>
  <c r="M669" i="10" s="1"/>
  <c r="M670" i="10" s="1"/>
  <c r="M671" i="10" s="1"/>
  <c r="M672" i="10" s="1"/>
  <c r="M673" i="10" s="1"/>
  <c r="M674" i="10" s="1"/>
  <c r="M675" i="10" s="1"/>
  <c r="M676" i="10" s="1"/>
  <c r="M677" i="10" s="1"/>
  <c r="M678" i="10" s="1"/>
  <c r="M679" i="10" s="1"/>
  <c r="M680" i="10" s="1"/>
  <c r="M681" i="10" s="1"/>
  <c r="M682" i="10" s="1"/>
  <c r="M683" i="10" s="1"/>
  <c r="M684" i="10" s="1"/>
  <c r="M685" i="10" s="1"/>
  <c r="M686" i="10" s="1"/>
  <c r="M687" i="10" s="1"/>
  <c r="M688" i="10" s="1"/>
  <c r="M689" i="10" s="1"/>
  <c r="M690" i="10" s="1"/>
  <c r="M691" i="10" s="1"/>
  <c r="M692" i="10" s="1"/>
  <c r="M693" i="10" s="1"/>
  <c r="M694" i="10" s="1"/>
  <c r="M695" i="10" s="1"/>
  <c r="M696" i="10" s="1"/>
  <c r="M697" i="10" s="1"/>
  <c r="M698" i="10" s="1"/>
  <c r="M699" i="10" s="1"/>
  <c r="M700" i="10" s="1"/>
  <c r="M701" i="10" s="1"/>
  <c r="M702" i="10" s="1"/>
  <c r="M703" i="10" s="1"/>
  <c r="M704" i="10" s="1"/>
  <c r="M705" i="10" s="1"/>
  <c r="M706" i="10" s="1"/>
  <c r="M707" i="10" s="1"/>
  <c r="M708" i="10" s="1"/>
  <c r="M709" i="10" s="1"/>
  <c r="M710" i="10" s="1"/>
  <c r="M711" i="10" s="1"/>
  <c r="M712" i="10" s="1"/>
  <c r="M713" i="10" s="1"/>
  <c r="M714" i="10" s="1"/>
  <c r="M715" i="10" s="1"/>
  <c r="M716" i="10" s="1"/>
  <c r="M717" i="10" s="1"/>
  <c r="M718" i="10" s="1"/>
  <c r="M719" i="10" s="1"/>
  <c r="M720" i="10" s="1"/>
  <c r="M721" i="10" s="1"/>
  <c r="M722" i="10" s="1"/>
  <c r="M723" i="10" s="1"/>
  <c r="M724" i="10" s="1"/>
  <c r="M725" i="10" s="1"/>
  <c r="M726" i="10" s="1"/>
  <c r="M727" i="10" s="1"/>
  <c r="M728" i="10" s="1"/>
  <c r="M729" i="10" s="1"/>
  <c r="M730" i="10" s="1"/>
  <c r="M731" i="10" s="1"/>
  <c r="M732" i="10" s="1"/>
  <c r="M733" i="10" s="1"/>
  <c r="M734" i="10" s="1"/>
  <c r="M735" i="10" s="1"/>
  <c r="M736" i="10" s="1"/>
  <c r="M737" i="10" s="1"/>
  <c r="M738" i="10" s="1"/>
  <c r="M739" i="10" s="1"/>
  <c r="M740" i="10" s="1"/>
  <c r="M741" i="10" s="1"/>
  <c r="M742" i="10" s="1"/>
  <c r="M743" i="10" s="1"/>
  <c r="M744" i="10" s="1"/>
  <c r="M745" i="10" s="1"/>
  <c r="M746" i="10" s="1"/>
  <c r="M747" i="10" s="1"/>
  <c r="M748" i="10" s="1"/>
  <c r="M749" i="10" s="1"/>
  <c r="M750" i="10" s="1"/>
  <c r="M751" i="10" s="1"/>
  <c r="M752" i="10" s="1"/>
  <c r="M753" i="10" s="1"/>
  <c r="M754" i="10" s="1"/>
  <c r="M755" i="10" s="1"/>
  <c r="M756" i="10" s="1"/>
  <c r="M757" i="10" s="1"/>
  <c r="M758" i="10" s="1"/>
  <c r="M759" i="10" s="1"/>
  <c r="M760" i="10" s="1"/>
  <c r="M761" i="10" s="1"/>
  <c r="M762" i="10" s="1"/>
  <c r="M763" i="10" s="1"/>
  <c r="M764" i="10" s="1"/>
  <c r="M765" i="10" s="1"/>
  <c r="M766" i="10" s="1"/>
  <c r="M767" i="10" s="1"/>
  <c r="M768" i="10" s="1"/>
  <c r="M769" i="10" s="1"/>
  <c r="M770" i="10" s="1"/>
  <c r="M771" i="10" s="1"/>
  <c r="M772" i="10" s="1"/>
  <c r="M773" i="10" s="1"/>
  <c r="M774" i="10" s="1"/>
  <c r="M775" i="10" s="1"/>
  <c r="M776" i="10" s="1"/>
  <c r="M777" i="10" s="1"/>
  <c r="M778" i="10" s="1"/>
  <c r="M779" i="10" s="1"/>
  <c r="M780" i="10" s="1"/>
  <c r="M781" i="10" s="1"/>
  <c r="M782" i="10" s="1"/>
  <c r="M783" i="10" s="1"/>
  <c r="M784" i="10" s="1"/>
  <c r="M785" i="10" s="1"/>
  <c r="M786" i="10" s="1"/>
  <c r="M787" i="10" s="1"/>
  <c r="M788" i="10" s="1"/>
  <c r="M789" i="10" s="1"/>
  <c r="M790" i="10" s="1"/>
  <c r="M791" i="10" s="1"/>
  <c r="M792" i="10" s="1"/>
  <c r="M793" i="10" s="1"/>
  <c r="M794" i="10" s="1"/>
  <c r="M795" i="10" s="1"/>
  <c r="M796" i="10" s="1"/>
  <c r="M797" i="10" s="1"/>
  <c r="M798" i="10" s="1"/>
  <c r="M799" i="10" s="1"/>
  <c r="M800" i="10" s="1"/>
  <c r="M801" i="10" s="1"/>
  <c r="M802" i="10" s="1"/>
  <c r="M803" i="10" s="1"/>
  <c r="M804" i="10" s="1"/>
  <c r="M805" i="10" s="1"/>
  <c r="M806" i="10" s="1"/>
  <c r="M807" i="10" s="1"/>
  <c r="M808" i="10" s="1"/>
  <c r="M809" i="10" s="1"/>
  <c r="M810" i="10" s="1"/>
  <c r="M811" i="10" s="1"/>
  <c r="M812" i="10" s="1"/>
  <c r="M813" i="10" s="1"/>
  <c r="M814" i="10" s="1"/>
  <c r="M815" i="10" s="1"/>
  <c r="M816" i="10" s="1"/>
  <c r="M817" i="10" s="1"/>
  <c r="M818" i="10" s="1"/>
  <c r="M819" i="10" s="1"/>
  <c r="M820" i="10" s="1"/>
  <c r="M821" i="10" s="1"/>
  <c r="M822" i="10" s="1"/>
  <c r="M823" i="10" s="1"/>
  <c r="M824" i="10" s="1"/>
  <c r="M825" i="10" s="1"/>
  <c r="M826" i="10" s="1"/>
  <c r="M827" i="10" s="1"/>
  <c r="M828" i="10" s="1"/>
  <c r="M829" i="10" s="1"/>
  <c r="M830" i="10" s="1"/>
  <c r="M831" i="10" s="1"/>
  <c r="M832" i="10" s="1"/>
  <c r="M833" i="10" s="1"/>
  <c r="M834" i="10" s="1"/>
  <c r="M835" i="10" s="1"/>
  <c r="M836" i="10" s="1"/>
  <c r="M837" i="10" s="1"/>
  <c r="M838" i="10" s="1"/>
  <c r="M839" i="10" s="1"/>
  <c r="M840" i="10" s="1"/>
  <c r="M841" i="10" s="1"/>
  <c r="M842" i="10" s="1"/>
  <c r="M843" i="10" s="1"/>
  <c r="M844" i="10" s="1"/>
  <c r="M845" i="10" s="1"/>
  <c r="M846" i="10" s="1"/>
  <c r="M847" i="10" s="1"/>
  <c r="M848" i="10" s="1"/>
  <c r="M849" i="10" s="1"/>
  <c r="M850" i="10" s="1"/>
  <c r="M851" i="10" s="1"/>
  <c r="M852" i="10" s="1"/>
  <c r="M853" i="10" s="1"/>
  <c r="M854" i="10" s="1"/>
  <c r="M855" i="10" s="1"/>
  <c r="M856" i="10" s="1"/>
  <c r="M857" i="10" s="1"/>
  <c r="M858" i="10" s="1"/>
  <c r="M859" i="10" s="1"/>
  <c r="M860" i="10" s="1"/>
  <c r="M861" i="10" s="1"/>
  <c r="M862" i="10" s="1"/>
  <c r="M863" i="10" s="1"/>
  <c r="M864" i="10" s="1"/>
  <c r="M865" i="10" s="1"/>
  <c r="M866" i="10" s="1"/>
  <c r="M867" i="10" s="1"/>
  <c r="M868" i="10" s="1"/>
  <c r="M869" i="10" s="1"/>
  <c r="M870" i="10" s="1"/>
  <c r="M871" i="10" s="1"/>
  <c r="M872" i="10" s="1"/>
  <c r="M873" i="10" s="1"/>
  <c r="M874" i="10" s="1"/>
  <c r="M875" i="10" s="1"/>
  <c r="M876" i="10" s="1"/>
  <c r="M877" i="10" s="1"/>
  <c r="M878" i="10" s="1"/>
  <c r="M879" i="10" s="1"/>
  <c r="M880" i="10" s="1"/>
  <c r="M881" i="10" s="1"/>
  <c r="M882" i="10" s="1"/>
  <c r="M883" i="10" s="1"/>
  <c r="M884" i="10" s="1"/>
  <c r="M885" i="10" s="1"/>
  <c r="M886" i="10" s="1"/>
  <c r="M887" i="10" s="1"/>
  <c r="M888" i="10" s="1"/>
  <c r="M889" i="10" s="1"/>
  <c r="M890" i="10" s="1"/>
  <c r="M891" i="10" s="1"/>
  <c r="M892" i="10" s="1"/>
  <c r="M893" i="10" s="1"/>
  <c r="M894" i="10" s="1"/>
  <c r="M895" i="10" s="1"/>
  <c r="M896" i="10" s="1"/>
  <c r="M897" i="10" s="1"/>
  <c r="M898" i="10" s="1"/>
  <c r="M899" i="10" s="1"/>
  <c r="M900" i="10" s="1"/>
  <c r="M901" i="10" s="1"/>
  <c r="M902" i="10" s="1"/>
  <c r="M903" i="10" s="1"/>
  <c r="M904" i="10" s="1"/>
  <c r="M905" i="10" s="1"/>
  <c r="M906" i="10" s="1"/>
  <c r="M907" i="10" s="1"/>
  <c r="M908" i="10" s="1"/>
  <c r="M909" i="10" s="1"/>
  <c r="M910" i="10" s="1"/>
  <c r="M911" i="10" s="1"/>
  <c r="M912" i="10" s="1"/>
  <c r="M913" i="10" s="1"/>
  <c r="M914" i="10" s="1"/>
  <c r="M915" i="10" s="1"/>
  <c r="M916" i="10" s="1"/>
  <c r="M917" i="10" s="1"/>
  <c r="M918" i="10" s="1"/>
  <c r="M919" i="10" s="1"/>
  <c r="M920" i="10" s="1"/>
  <c r="M921" i="10" s="1"/>
  <c r="M922" i="10" s="1"/>
  <c r="M923" i="10" s="1"/>
  <c r="M924" i="10" s="1"/>
  <c r="M925" i="10" s="1"/>
  <c r="M926" i="10" s="1"/>
  <c r="M927" i="10" s="1"/>
  <c r="M928" i="10" s="1"/>
  <c r="M929" i="10" s="1"/>
  <c r="M930" i="10" s="1"/>
  <c r="M931" i="10" s="1"/>
  <c r="M932" i="10" s="1"/>
  <c r="M933" i="10" s="1"/>
  <c r="M934" i="10" s="1"/>
  <c r="M935" i="10" s="1"/>
  <c r="M936" i="10" s="1"/>
  <c r="M937" i="10" s="1"/>
  <c r="M938" i="10" s="1"/>
  <c r="M939" i="10" s="1"/>
  <c r="M940" i="10" s="1"/>
  <c r="M941" i="10" s="1"/>
  <c r="M942" i="10" s="1"/>
  <c r="M943" i="10" s="1"/>
  <c r="M944" i="10" s="1"/>
  <c r="M945" i="10" s="1"/>
  <c r="M946" i="10" s="1"/>
  <c r="M947" i="10" s="1"/>
  <c r="M948" i="10" s="1"/>
  <c r="M949" i="10" s="1"/>
  <c r="M950" i="10" s="1"/>
  <c r="M951" i="10" s="1"/>
  <c r="M952" i="10" s="1"/>
  <c r="M953" i="10" s="1"/>
  <c r="M954" i="10" s="1"/>
  <c r="M955" i="10" s="1"/>
  <c r="M956" i="10" s="1"/>
  <c r="M957" i="10" s="1"/>
  <c r="M958" i="10" s="1"/>
  <c r="M959" i="10" s="1"/>
  <c r="M960" i="10" s="1"/>
  <c r="M961" i="10" s="1"/>
  <c r="M962" i="10" s="1"/>
  <c r="M963" i="10" s="1"/>
  <c r="M964" i="10" s="1"/>
  <c r="M965" i="10" s="1"/>
  <c r="M966" i="10" s="1"/>
  <c r="M967" i="10" s="1"/>
  <c r="M968" i="10" s="1"/>
  <c r="M969" i="10" s="1"/>
  <c r="M970" i="10" s="1"/>
  <c r="M971" i="10" s="1"/>
  <c r="M972" i="10" s="1"/>
  <c r="M973" i="10" s="1"/>
  <c r="M974" i="10" s="1"/>
  <c r="M975" i="10" s="1"/>
  <c r="M976" i="10" s="1"/>
  <c r="M977" i="10" s="1"/>
  <c r="M978" i="10" s="1"/>
  <c r="M979" i="10" s="1"/>
  <c r="M980" i="10" s="1"/>
  <c r="M981" i="10" s="1"/>
  <c r="M982" i="10" s="1"/>
  <c r="M983" i="10" s="1"/>
  <c r="M984" i="10" s="1"/>
  <c r="M985" i="10" s="1"/>
  <c r="M986" i="10" s="1"/>
  <c r="M987" i="10" s="1"/>
  <c r="M988" i="10" s="1"/>
  <c r="M989" i="10" s="1"/>
  <c r="M990" i="10" s="1"/>
  <c r="M991" i="10" s="1"/>
  <c r="M992" i="10" s="1"/>
  <c r="M993" i="10" s="1"/>
  <c r="M994" i="10" s="1"/>
  <c r="M995" i="10" s="1"/>
  <c r="M996" i="10" s="1"/>
  <c r="M997" i="10" s="1"/>
  <c r="M998" i="10" s="1"/>
  <c r="M999" i="10" s="1"/>
  <c r="M1000" i="10" s="1"/>
  <c r="M1001" i="10" s="1"/>
  <c r="M1002" i="10" s="1"/>
  <c r="M1003" i="10" s="1"/>
  <c r="M1004" i="10" s="1"/>
  <c r="M1005" i="10" s="1"/>
  <c r="M1006" i="10" s="1"/>
  <c r="M1007" i="10" s="1"/>
  <c r="M1008" i="10" s="1"/>
  <c r="M1009" i="10" s="1"/>
  <c r="M1010" i="10" s="1"/>
  <c r="M1011" i="10" s="1"/>
  <c r="M1012" i="10" s="1"/>
  <c r="M1013" i="10" s="1"/>
  <c r="M1014" i="10" s="1"/>
  <c r="M1015" i="10" s="1"/>
  <c r="M1016" i="10" s="1"/>
  <c r="M1017" i="10" s="1"/>
  <c r="M1018" i="10" s="1"/>
  <c r="M1019" i="10" s="1"/>
  <c r="M1020" i="10" s="1"/>
  <c r="M1021" i="10" s="1"/>
  <c r="M1022" i="10" s="1"/>
  <c r="M1023" i="10" s="1"/>
  <c r="M1024" i="10" s="1"/>
  <c r="M1025" i="10" s="1"/>
  <c r="M1026" i="10" s="1"/>
  <c r="M1027" i="10" s="1"/>
  <c r="M1028" i="10" s="1"/>
  <c r="M1029" i="10" s="1"/>
  <c r="M1030" i="10" s="1"/>
  <c r="M1031" i="10" s="1"/>
  <c r="M1032" i="10" s="1"/>
  <c r="M1033" i="10" s="1"/>
  <c r="M1034" i="10" s="1"/>
  <c r="M1035" i="10" s="1"/>
  <c r="M1036" i="10" s="1"/>
  <c r="M1037" i="10" s="1"/>
  <c r="M1038" i="10" s="1"/>
  <c r="M1039" i="10" s="1"/>
  <c r="M1040" i="10" s="1"/>
  <c r="M1041" i="10" s="1"/>
  <c r="M1042" i="10" s="1"/>
  <c r="M1043" i="10" s="1"/>
  <c r="M1044" i="10" s="1"/>
  <c r="M1045" i="10" s="1"/>
  <c r="M1046" i="10" s="1"/>
  <c r="M1047" i="10" s="1"/>
  <c r="M1048" i="10" s="1"/>
  <c r="M1049" i="10" s="1"/>
  <c r="M1050" i="10" s="1"/>
  <c r="M1051" i="10" s="1"/>
  <c r="M1052" i="10" s="1"/>
  <c r="M1053" i="10" s="1"/>
  <c r="M1054" i="10" s="1"/>
  <c r="M1055" i="10" s="1"/>
  <c r="M1056" i="10" s="1"/>
  <c r="M1057" i="10" s="1"/>
  <c r="M1058" i="10" s="1"/>
  <c r="M1059" i="10" s="1"/>
  <c r="M1060" i="10" s="1"/>
  <c r="M1061" i="10" s="1"/>
  <c r="M1062" i="10" s="1"/>
  <c r="M1063" i="10" s="1"/>
  <c r="M1064" i="10" s="1"/>
  <c r="M1065" i="10" s="1"/>
  <c r="M1066" i="10" s="1"/>
  <c r="M1067" i="10" s="1"/>
  <c r="M1068" i="10" s="1"/>
  <c r="M1069" i="10" s="1"/>
  <c r="M1070" i="10" s="1"/>
  <c r="M1071" i="10" s="1"/>
  <c r="M1072" i="10" s="1"/>
  <c r="M1073" i="10" s="1"/>
  <c r="M1074" i="10" s="1"/>
  <c r="M1075" i="10" s="1"/>
  <c r="M1076" i="10" s="1"/>
  <c r="M1077" i="10" s="1"/>
  <c r="M1078" i="10" s="1"/>
  <c r="M1079" i="10" s="1"/>
  <c r="M1080" i="10" s="1"/>
  <c r="M1081" i="10" s="1"/>
  <c r="M1082" i="10" s="1"/>
  <c r="M1083" i="10" s="1"/>
  <c r="M1084" i="10" s="1"/>
  <c r="M1085" i="10" s="1"/>
  <c r="M1086" i="10" s="1"/>
  <c r="M1087" i="10" s="1"/>
  <c r="M1088" i="10" s="1"/>
  <c r="M1089" i="10" s="1"/>
  <c r="M1090" i="10" s="1"/>
  <c r="M1091" i="10" s="1"/>
  <c r="M1092" i="10" s="1"/>
  <c r="M1093" i="10" s="1"/>
  <c r="M1094" i="10" s="1"/>
  <c r="M1095" i="10" s="1"/>
  <c r="M1096" i="10" s="1"/>
  <c r="M1097" i="10" s="1"/>
  <c r="M1098" i="10" s="1"/>
  <c r="M1099" i="10" s="1"/>
  <c r="M1100" i="10" s="1"/>
  <c r="M1101" i="10" s="1"/>
  <c r="M1102" i="10" s="1"/>
  <c r="M1103" i="10" s="1"/>
  <c r="M1104" i="10" s="1"/>
  <c r="M1105" i="10" s="1"/>
  <c r="M1106" i="10" s="1"/>
  <c r="M1107" i="10" s="1"/>
  <c r="M1108" i="10" s="1"/>
  <c r="M1109" i="10" s="1"/>
  <c r="M1110" i="10" s="1"/>
  <c r="M1111" i="10" s="1"/>
  <c r="M1112" i="10" s="1"/>
  <c r="M1113" i="10" s="1"/>
  <c r="M1114" i="10" s="1"/>
  <c r="M1115" i="10" s="1"/>
  <c r="M1116" i="10" s="1"/>
  <c r="M1117" i="10" s="1"/>
  <c r="M1118" i="10" s="1"/>
  <c r="M1119" i="10" s="1"/>
  <c r="M1120" i="10" s="1"/>
  <c r="M1121" i="10" s="1"/>
  <c r="M1122" i="10" s="1"/>
  <c r="M1123" i="10" s="1"/>
  <c r="M1124" i="10" s="1"/>
  <c r="M1125" i="10" s="1"/>
  <c r="M1126" i="10" s="1"/>
  <c r="M1127" i="10" s="1"/>
  <c r="M1128" i="10" s="1"/>
  <c r="M1129" i="10" s="1"/>
  <c r="M1130" i="10" s="1"/>
  <c r="M1131" i="10" s="1"/>
  <c r="M1132" i="10" s="1"/>
  <c r="M1133" i="10" s="1"/>
  <c r="M1134" i="10" s="1"/>
  <c r="M1135" i="10" s="1"/>
  <c r="M1136" i="10" s="1"/>
  <c r="M1137" i="10" s="1"/>
  <c r="M1138" i="10" s="1"/>
  <c r="M1139" i="10" s="1"/>
  <c r="M1140" i="10" s="1"/>
  <c r="M1141" i="10" s="1"/>
  <c r="M1142" i="10" s="1"/>
  <c r="M1143" i="10" s="1"/>
  <c r="M1144" i="10" s="1"/>
  <c r="M1145" i="10" s="1"/>
  <c r="M1146" i="10" s="1"/>
  <c r="M1147" i="10" s="1"/>
  <c r="M1148" i="10" s="1"/>
  <c r="M1149" i="10" s="1"/>
  <c r="M1150" i="10" s="1"/>
  <c r="M1151" i="10" s="1"/>
  <c r="M1152" i="10" s="1"/>
  <c r="M1153" i="10" s="1"/>
  <c r="M1154" i="10" s="1"/>
  <c r="M1155" i="10" s="1"/>
  <c r="M1156" i="10" s="1"/>
  <c r="M1157" i="10" s="1"/>
  <c r="M1158" i="10" s="1"/>
  <c r="M1159" i="10" s="1"/>
  <c r="M1160" i="10" s="1"/>
  <c r="M1161" i="10" s="1"/>
  <c r="M1162" i="10" s="1"/>
  <c r="M1163" i="10" s="1"/>
  <c r="M1164" i="10" s="1"/>
  <c r="M1165" i="10" s="1"/>
  <c r="M1166" i="10" s="1"/>
  <c r="M1167" i="10" s="1"/>
  <c r="M1168" i="10" s="1"/>
  <c r="M1169" i="10" s="1"/>
  <c r="M1170" i="10" s="1"/>
  <c r="M1171" i="10" s="1"/>
  <c r="M1172" i="10" s="1"/>
  <c r="M1173" i="10" s="1"/>
  <c r="M1174" i="10" s="1"/>
  <c r="M1175" i="10" s="1"/>
  <c r="M1176" i="10" s="1"/>
  <c r="M1177" i="10" s="1"/>
  <c r="M1178" i="10" s="1"/>
  <c r="M1179" i="10" s="1"/>
  <c r="M1180" i="10" s="1"/>
  <c r="M1181" i="10" s="1"/>
  <c r="M1182" i="10" s="1"/>
  <c r="M1183" i="10" s="1"/>
  <c r="M1184" i="10" s="1"/>
  <c r="M1185" i="10" s="1"/>
  <c r="M1186" i="10" s="1"/>
  <c r="M1187" i="10" s="1"/>
  <c r="M1188" i="10" s="1"/>
  <c r="M1189" i="10" s="1"/>
  <c r="M1190" i="10" s="1"/>
  <c r="M1191" i="10" s="1"/>
  <c r="M1192" i="10" s="1"/>
  <c r="M1193" i="10" s="1"/>
  <c r="M1194" i="10" s="1"/>
  <c r="M1195" i="10" s="1"/>
  <c r="M1196" i="10" s="1"/>
  <c r="M1197" i="10" s="1"/>
  <c r="M1198" i="10" s="1"/>
  <c r="M1199" i="10" s="1"/>
  <c r="M1200" i="10" s="1"/>
  <c r="M1201" i="10" s="1"/>
  <c r="M1202" i="10" s="1"/>
  <c r="M1203" i="10" s="1"/>
  <c r="M1204" i="10" s="1"/>
  <c r="M1205" i="10" s="1"/>
  <c r="M1206" i="10" s="1"/>
  <c r="M1207" i="10" s="1"/>
  <c r="M1208" i="10" s="1"/>
  <c r="M1209" i="10" s="1"/>
  <c r="M1210" i="10" s="1"/>
  <c r="M1211" i="10" s="1"/>
  <c r="M1212" i="10" s="1"/>
  <c r="M1213" i="10" s="1"/>
  <c r="M1214" i="10" s="1"/>
  <c r="M1215" i="10" s="1"/>
  <c r="M1216" i="10" s="1"/>
  <c r="M1217" i="10" s="1"/>
  <c r="M1218" i="10" s="1"/>
  <c r="M1219" i="10" s="1"/>
  <c r="M1220" i="10" s="1"/>
  <c r="M1221" i="10" s="1"/>
  <c r="M1222" i="10" s="1"/>
  <c r="M1223" i="10" s="1"/>
  <c r="M1224" i="10" s="1"/>
  <c r="M1225" i="10" s="1"/>
  <c r="M1226" i="10" s="1"/>
  <c r="M1227" i="10" s="1"/>
  <c r="M1228" i="10" s="1"/>
  <c r="M1229" i="10" s="1"/>
  <c r="M1230" i="10" s="1"/>
  <c r="M1231" i="10" s="1"/>
  <c r="M1232" i="10" s="1"/>
  <c r="M1233" i="10" s="1"/>
  <c r="M1234" i="10" s="1"/>
  <c r="M1235" i="10" s="1"/>
  <c r="M1236" i="10" s="1"/>
  <c r="M1237" i="10" s="1"/>
  <c r="M1238" i="10" s="1"/>
  <c r="M1239" i="10" s="1"/>
  <c r="M1240" i="10" s="1"/>
  <c r="M1241" i="10" s="1"/>
  <c r="M1242" i="10" s="1"/>
  <c r="M1243" i="10" s="1"/>
  <c r="M1244" i="10" s="1"/>
  <c r="M1245" i="10" s="1"/>
  <c r="M1246" i="10" s="1"/>
  <c r="M1247" i="10" s="1"/>
  <c r="M1248" i="10" s="1"/>
  <c r="M1249" i="10" s="1"/>
  <c r="M1250" i="10" s="1"/>
  <c r="M1251" i="10" s="1"/>
  <c r="M1252" i="10" s="1"/>
  <c r="M1253" i="10" s="1"/>
  <c r="M1254" i="10" s="1"/>
  <c r="M1255" i="10" s="1"/>
  <c r="M1256" i="10" s="1"/>
  <c r="M1257" i="10" s="1"/>
  <c r="M1258" i="10" s="1"/>
  <c r="M1259" i="10" s="1"/>
  <c r="M1260" i="10" s="1"/>
  <c r="M1261" i="10" s="1"/>
  <c r="M1262" i="10" s="1"/>
  <c r="M1263" i="10" s="1"/>
  <c r="M1264" i="10" s="1"/>
  <c r="M1265" i="10" s="1"/>
  <c r="M1266" i="10" s="1"/>
  <c r="M1267" i="10" s="1"/>
  <c r="M1268" i="10" s="1"/>
  <c r="M1269" i="10" s="1"/>
  <c r="M1270" i="10" s="1"/>
  <c r="M1271" i="10" s="1"/>
  <c r="M1272" i="10" s="1"/>
  <c r="M1273" i="10" s="1"/>
  <c r="M1274" i="10" s="1"/>
  <c r="M1275" i="10" s="1"/>
  <c r="M1276" i="10" s="1"/>
  <c r="M1277" i="10" s="1"/>
  <c r="M1278" i="10" s="1"/>
  <c r="M1279" i="10" s="1"/>
  <c r="M1280" i="10" s="1"/>
  <c r="M1281" i="10" s="1"/>
  <c r="M1282" i="10" s="1"/>
  <c r="M1283" i="10" s="1"/>
  <c r="M1284" i="10" s="1"/>
  <c r="M1285" i="10" s="1"/>
  <c r="M1286" i="10" s="1"/>
  <c r="M1287" i="10" s="1"/>
  <c r="M1288" i="10" s="1"/>
  <c r="M1289" i="10" s="1"/>
  <c r="M1290" i="10" s="1"/>
  <c r="M1291" i="10" s="1"/>
  <c r="M1292" i="10" s="1"/>
  <c r="M1293" i="10" s="1"/>
  <c r="M1294" i="10" s="1"/>
  <c r="M1295" i="10" s="1"/>
  <c r="M1296" i="10" s="1"/>
  <c r="M1297" i="10" s="1"/>
  <c r="M1298" i="10" s="1"/>
  <c r="M1299" i="10" s="1"/>
  <c r="M1300" i="10" s="1"/>
  <c r="M1301" i="10" s="1"/>
  <c r="M1302" i="10" s="1"/>
  <c r="M1303" i="10" s="1"/>
  <c r="M1304" i="10" s="1"/>
  <c r="M1305" i="10" s="1"/>
  <c r="M1306" i="10" s="1"/>
  <c r="M1307" i="10" s="1"/>
  <c r="M1308" i="10" s="1"/>
  <c r="M1309" i="10" s="1"/>
  <c r="M1310" i="10" s="1"/>
  <c r="M1311" i="10" s="1"/>
  <c r="M1312" i="10" s="1"/>
  <c r="M1313" i="10" s="1"/>
  <c r="M1314" i="10" s="1"/>
  <c r="M1315" i="10" s="1"/>
  <c r="M1316" i="10" s="1"/>
  <c r="M1317" i="10" s="1"/>
  <c r="M1318" i="10" s="1"/>
  <c r="M1319" i="10" s="1"/>
  <c r="M1320" i="10" s="1"/>
  <c r="M1321" i="10" s="1"/>
  <c r="M1322" i="10" s="1"/>
  <c r="M1323" i="10" s="1"/>
  <c r="M1324" i="10" s="1"/>
  <c r="M1325" i="10" s="1"/>
  <c r="M1326" i="10" s="1"/>
  <c r="M1327" i="10" s="1"/>
  <c r="M1328" i="10" s="1"/>
  <c r="M1329" i="10" s="1"/>
  <c r="M1330" i="10" s="1"/>
  <c r="M1331" i="10" s="1"/>
  <c r="M1332" i="10" s="1"/>
  <c r="M1333" i="10" s="1"/>
  <c r="M1334" i="10" s="1"/>
  <c r="M1335" i="10" s="1"/>
  <c r="M1336" i="10" s="1"/>
  <c r="M1337" i="10" s="1"/>
  <c r="M1338" i="10" s="1"/>
  <c r="M1339" i="10" s="1"/>
  <c r="M1340" i="10" s="1"/>
  <c r="M1341" i="10" s="1"/>
  <c r="M1342" i="10" s="1"/>
  <c r="M1343" i="10" s="1"/>
  <c r="M1344" i="10" s="1"/>
  <c r="M1345" i="10" s="1"/>
  <c r="M1346" i="10" s="1"/>
  <c r="M1347" i="10" s="1"/>
  <c r="M1348" i="10" s="1"/>
  <c r="M1349" i="10" s="1"/>
  <c r="M1350" i="10" s="1"/>
  <c r="M1351" i="10" s="1"/>
  <c r="M1352" i="10" s="1"/>
  <c r="M1353" i="10" s="1"/>
  <c r="M1354" i="10" s="1"/>
  <c r="M1355" i="10" s="1"/>
  <c r="M1356" i="10" s="1"/>
  <c r="M1357" i="10" s="1"/>
  <c r="M1358" i="10" s="1"/>
  <c r="M1359" i="10" s="1"/>
  <c r="M1360" i="10" s="1"/>
  <c r="M1361" i="10" s="1"/>
  <c r="M1362" i="10" s="1"/>
  <c r="M1363" i="10" s="1"/>
  <c r="M1364" i="10" s="1"/>
  <c r="M1365" i="10" s="1"/>
  <c r="M1366" i="10" s="1"/>
  <c r="M1367" i="10" s="1"/>
  <c r="M1368" i="10" s="1"/>
  <c r="M1369" i="10" s="1"/>
  <c r="M1370" i="10" s="1"/>
  <c r="M1371" i="10" s="1"/>
  <c r="M1372" i="10" s="1"/>
  <c r="M1373" i="10" s="1"/>
  <c r="M1374" i="10" s="1"/>
  <c r="M1375" i="10" s="1"/>
  <c r="M1376" i="10" s="1"/>
  <c r="M1377" i="10" s="1"/>
  <c r="M1378" i="10" s="1"/>
  <c r="M1379" i="10" s="1"/>
  <c r="M1380" i="10" s="1"/>
  <c r="M1381" i="10" s="1"/>
  <c r="M1382" i="10" s="1"/>
  <c r="M1383" i="10" s="1"/>
  <c r="M1384" i="10" s="1"/>
  <c r="M1385" i="10" s="1"/>
  <c r="M1386" i="10" s="1"/>
  <c r="M1387" i="10" s="1"/>
  <c r="M1388" i="10" s="1"/>
  <c r="M1389" i="10" s="1"/>
  <c r="M1390" i="10" s="1"/>
  <c r="M1391" i="10" s="1"/>
  <c r="M1392" i="10" s="1"/>
  <c r="M1393" i="10" s="1"/>
  <c r="M1394" i="10" s="1"/>
  <c r="M1395" i="10" s="1"/>
  <c r="M1396" i="10" s="1"/>
  <c r="M1397" i="10" s="1"/>
  <c r="M1398" i="10" s="1"/>
  <c r="M1399" i="10" s="1"/>
  <c r="M1400" i="10" s="1"/>
  <c r="M1401" i="10" s="1"/>
  <c r="M1402" i="10" s="1"/>
  <c r="M1403" i="10" s="1"/>
  <c r="M1404" i="10" s="1"/>
  <c r="M1405" i="10" s="1"/>
  <c r="M1406" i="10" s="1"/>
  <c r="M1407" i="10" s="1"/>
  <c r="M1408" i="10" s="1"/>
  <c r="M1409" i="10" s="1"/>
  <c r="M1410" i="10" s="1"/>
  <c r="M1411" i="10" s="1"/>
  <c r="M1412" i="10" s="1"/>
  <c r="M1413" i="10" s="1"/>
  <c r="M1414" i="10" s="1"/>
  <c r="M1415" i="10" s="1"/>
  <c r="M1416" i="10" s="1"/>
  <c r="M1417" i="10" s="1"/>
  <c r="M1418" i="10" s="1"/>
  <c r="M1419" i="10" s="1"/>
  <c r="M1420" i="10" s="1"/>
  <c r="M1421" i="10" s="1"/>
  <c r="M1422" i="10" s="1"/>
  <c r="M1423" i="10" s="1"/>
  <c r="M1424" i="10" s="1"/>
  <c r="M1425" i="10" s="1"/>
  <c r="M1426" i="10" s="1"/>
  <c r="M1427" i="10" s="1"/>
  <c r="M1428" i="10" s="1"/>
  <c r="M1429" i="10" s="1"/>
  <c r="M1430" i="10" s="1"/>
  <c r="M1431" i="10" s="1"/>
  <c r="M1432" i="10" s="1"/>
  <c r="M1433" i="10" s="1"/>
  <c r="M1434" i="10" s="1"/>
  <c r="M1435" i="10" s="1"/>
  <c r="M1436" i="10" s="1"/>
  <c r="M1437" i="10" s="1"/>
  <c r="M1438" i="10" s="1"/>
  <c r="M1439" i="10" s="1"/>
  <c r="M1440" i="10" s="1"/>
  <c r="M1441" i="10" s="1"/>
  <c r="M1442" i="10" s="1"/>
  <c r="M1443" i="10" s="1"/>
  <c r="M1444" i="10" s="1"/>
  <c r="M1445" i="10" s="1"/>
  <c r="M1446" i="10" s="1"/>
  <c r="M1447" i="10" s="1"/>
  <c r="M1448" i="10" s="1"/>
  <c r="M1449" i="10" s="1"/>
  <c r="M1450" i="10" s="1"/>
  <c r="M1451" i="10" s="1"/>
  <c r="M1452" i="10" s="1"/>
  <c r="M1453" i="10" s="1"/>
  <c r="M1454" i="10" s="1"/>
  <c r="M1455" i="10" s="1"/>
  <c r="M1456" i="10" s="1"/>
  <c r="M1457" i="10" s="1"/>
  <c r="M1458" i="10" s="1"/>
  <c r="M1459" i="10" s="1"/>
  <c r="M1460" i="10" s="1"/>
  <c r="M1461" i="10" s="1"/>
  <c r="M1462" i="10" s="1"/>
  <c r="M1463" i="10" s="1"/>
  <c r="M1464" i="10" s="1"/>
  <c r="M1465" i="10" s="1"/>
  <c r="M1466" i="10" s="1"/>
  <c r="M1467" i="10" s="1"/>
  <c r="M1468" i="10" s="1"/>
  <c r="M1469" i="10" s="1"/>
  <c r="M1470" i="10" s="1"/>
  <c r="M1471" i="10" s="1"/>
  <c r="M1472" i="10" s="1"/>
  <c r="M1473" i="10" s="1"/>
  <c r="M1474" i="10" s="1"/>
  <c r="M1475" i="10" s="1"/>
  <c r="M1476" i="10" s="1"/>
  <c r="M1477" i="10" s="1"/>
  <c r="M1478" i="10" s="1"/>
  <c r="M1479" i="10" s="1"/>
  <c r="M1480" i="10" s="1"/>
  <c r="M1481" i="10" s="1"/>
  <c r="M1482" i="10" s="1"/>
  <c r="M1483" i="10" s="1"/>
  <c r="M1484" i="10" s="1"/>
  <c r="M1485" i="10" s="1"/>
  <c r="M1486" i="10" s="1"/>
  <c r="M1487" i="10" s="1"/>
  <c r="M1488" i="10" s="1"/>
  <c r="M1489" i="10" s="1"/>
  <c r="M1490" i="10" s="1"/>
  <c r="M1491" i="10" s="1"/>
  <c r="M1492" i="10" s="1"/>
  <c r="M1493" i="10" s="1"/>
  <c r="M1494" i="10" s="1"/>
  <c r="M1495" i="10" s="1"/>
  <c r="M1496" i="10" s="1"/>
  <c r="M1497" i="10" s="1"/>
  <c r="M1498" i="10" s="1"/>
  <c r="M1499" i="10" s="1"/>
  <c r="M1500" i="10" s="1"/>
  <c r="M1501" i="10" s="1"/>
  <c r="M1502" i="10" s="1"/>
  <c r="M1503" i="10" s="1"/>
  <c r="M1504" i="10" s="1"/>
  <c r="M1505" i="10" s="1"/>
  <c r="M1506" i="10" s="1"/>
  <c r="M1507" i="10" s="1"/>
  <c r="M1508" i="10" s="1"/>
  <c r="M1509" i="10" s="1"/>
  <c r="M1510" i="10" s="1"/>
  <c r="M1511" i="10" s="1"/>
  <c r="M1512" i="10" s="1"/>
  <c r="M1513" i="10" s="1"/>
  <c r="M1514" i="10" s="1"/>
  <c r="M1515" i="10" s="1"/>
  <c r="M1516" i="10" s="1"/>
  <c r="M1517" i="10" s="1"/>
  <c r="M1518" i="10" s="1"/>
  <c r="M1519" i="10" s="1"/>
  <c r="M1520" i="10" s="1"/>
  <c r="M1521" i="10" s="1"/>
  <c r="M1522" i="10" s="1"/>
  <c r="M1523" i="10" s="1"/>
  <c r="M1524" i="10" s="1"/>
  <c r="M1525" i="10" s="1"/>
  <c r="M1526" i="10" s="1"/>
  <c r="M1527" i="10" s="1"/>
  <c r="M1528" i="10" s="1"/>
  <c r="M1529" i="10" s="1"/>
  <c r="M1530" i="10" s="1"/>
  <c r="M1531" i="10" s="1"/>
  <c r="M1532" i="10" s="1"/>
  <c r="M1533" i="10" s="1"/>
  <c r="M1534" i="10" s="1"/>
  <c r="M1535" i="10" s="1"/>
  <c r="M1536" i="10" s="1"/>
  <c r="M1537" i="10" s="1"/>
  <c r="M1538" i="10" s="1"/>
  <c r="M1539" i="10" s="1"/>
  <c r="M1540" i="10" s="1"/>
  <c r="M1541" i="10" s="1"/>
  <c r="M1542" i="10" s="1"/>
  <c r="M1543" i="10" s="1"/>
  <c r="M1544" i="10" s="1"/>
  <c r="M1545" i="10" s="1"/>
  <c r="M1546" i="10" s="1"/>
  <c r="M1547" i="10" s="1"/>
  <c r="M1548" i="10" s="1"/>
  <c r="M1549" i="10" s="1"/>
  <c r="M1550" i="10" s="1"/>
  <c r="M1551" i="10" s="1"/>
  <c r="M1552" i="10" s="1"/>
  <c r="M1553" i="10" s="1"/>
  <c r="M1554" i="10" s="1"/>
  <c r="M1555" i="10" s="1"/>
  <c r="M1556" i="10" s="1"/>
  <c r="M1557" i="10" s="1"/>
  <c r="M1558" i="10" s="1"/>
  <c r="M1559" i="10" s="1"/>
  <c r="M1560" i="10" s="1"/>
  <c r="M1561" i="10" s="1"/>
  <c r="M1562" i="10" s="1"/>
  <c r="M1563" i="10" s="1"/>
  <c r="M1564" i="10" s="1"/>
  <c r="M1565" i="10" s="1"/>
  <c r="M1566" i="10" s="1"/>
  <c r="M1567" i="10" s="1"/>
  <c r="M1568" i="10" s="1"/>
  <c r="M1569" i="10" s="1"/>
  <c r="M1570" i="10" s="1"/>
  <c r="M1571" i="10" s="1"/>
  <c r="M1572" i="10" s="1"/>
  <c r="M1573" i="10" s="1"/>
  <c r="M1574" i="10" s="1"/>
  <c r="M1575" i="10" s="1"/>
  <c r="M1576" i="10" s="1"/>
  <c r="M1577" i="10" s="1"/>
  <c r="M1578" i="10" s="1"/>
  <c r="M1579" i="10" s="1"/>
  <c r="M1580" i="10" s="1"/>
  <c r="M1581" i="10" s="1"/>
  <c r="M1582" i="10" s="1"/>
  <c r="M1583" i="10" s="1"/>
  <c r="M1584" i="10" s="1"/>
  <c r="M1585" i="10" s="1"/>
  <c r="M1586" i="10" s="1"/>
  <c r="M1587" i="10" s="1"/>
  <c r="M1588" i="10" s="1"/>
  <c r="M1589" i="10" s="1"/>
  <c r="M1590" i="10" s="1"/>
  <c r="M1591" i="10" s="1"/>
  <c r="M1592" i="10" s="1"/>
  <c r="M1593" i="10" s="1"/>
  <c r="M1594" i="10" s="1"/>
  <c r="M1595" i="10" s="1"/>
  <c r="M1596" i="10" s="1"/>
  <c r="M1597" i="10" s="1"/>
  <c r="M1598" i="10" s="1"/>
  <c r="M1599" i="10" s="1"/>
  <c r="M1600" i="10" s="1"/>
  <c r="M1601" i="10" s="1"/>
  <c r="M1602" i="10" s="1"/>
  <c r="M1603" i="10" s="1"/>
  <c r="M1604" i="10" s="1"/>
  <c r="M1605" i="10" s="1"/>
  <c r="M1606" i="10" s="1"/>
  <c r="M1607" i="10" s="1"/>
  <c r="M1608" i="10" s="1"/>
  <c r="M1609" i="10" s="1"/>
  <c r="M1610" i="10" s="1"/>
  <c r="M1611" i="10" s="1"/>
  <c r="M1612" i="10" s="1"/>
  <c r="M1613" i="10" s="1"/>
  <c r="M1614" i="10" s="1"/>
  <c r="M1615" i="10" s="1"/>
  <c r="M1616" i="10" s="1"/>
  <c r="M1617" i="10" s="1"/>
  <c r="M1618" i="10" s="1"/>
  <c r="M1619" i="10" s="1"/>
  <c r="M1620" i="10" s="1"/>
  <c r="M1621" i="10" s="1"/>
  <c r="M1622" i="10" s="1"/>
  <c r="M1623" i="10" s="1"/>
  <c r="M1624" i="10" s="1"/>
  <c r="M1625" i="10" s="1"/>
  <c r="M1626" i="10" s="1"/>
  <c r="M1627" i="10" s="1"/>
  <c r="M1628" i="10" s="1"/>
  <c r="M1629" i="10" s="1"/>
  <c r="M1630" i="10" s="1"/>
  <c r="M1631" i="10" s="1"/>
  <c r="M1632" i="10" s="1"/>
  <c r="M1633" i="10" s="1"/>
  <c r="M1634" i="10" s="1"/>
  <c r="M1635" i="10" s="1"/>
  <c r="M1636" i="10" s="1"/>
  <c r="M1637" i="10" s="1"/>
  <c r="M1638" i="10" s="1"/>
  <c r="M1639" i="10" s="1"/>
  <c r="M1640" i="10" s="1"/>
  <c r="M1641" i="10" s="1"/>
  <c r="M1642" i="10" s="1"/>
  <c r="M1643" i="10" s="1"/>
  <c r="M1644" i="10" s="1"/>
  <c r="M1645" i="10" s="1"/>
  <c r="M1646" i="10" s="1"/>
  <c r="M1647" i="10" s="1"/>
  <c r="M1648" i="10" s="1"/>
  <c r="M1649" i="10" s="1"/>
  <c r="M1650" i="10" s="1"/>
  <c r="M1651" i="10" s="1"/>
  <c r="M1652" i="10" s="1"/>
  <c r="M1653" i="10" s="1"/>
  <c r="M1654" i="10" s="1"/>
  <c r="M1655" i="10" s="1"/>
  <c r="M1656" i="10" s="1"/>
  <c r="M1657" i="10" s="1"/>
  <c r="M1658" i="10" s="1"/>
  <c r="M1659" i="10" s="1"/>
  <c r="M1660" i="10" s="1"/>
  <c r="M1661" i="10" s="1"/>
  <c r="M1662" i="10" s="1"/>
  <c r="M1663" i="10" s="1"/>
  <c r="M1664" i="10" s="1"/>
  <c r="M1665" i="10" s="1"/>
  <c r="M1666" i="10" s="1"/>
  <c r="M1667" i="10" s="1"/>
  <c r="M1668" i="10" s="1"/>
  <c r="M1669" i="10" s="1"/>
  <c r="M1670" i="10" s="1"/>
  <c r="M1671" i="10" s="1"/>
  <c r="M1672" i="10" s="1"/>
  <c r="M1673" i="10" s="1"/>
  <c r="M1674" i="10" s="1"/>
  <c r="M1675" i="10" s="1"/>
  <c r="M1676" i="10" s="1"/>
  <c r="M1677" i="10" s="1"/>
  <c r="M1678" i="10" s="1"/>
  <c r="M1679" i="10" s="1"/>
  <c r="M1680" i="10" s="1"/>
  <c r="M1681" i="10" s="1"/>
  <c r="M1682" i="10" s="1"/>
  <c r="M1683" i="10" s="1"/>
  <c r="M1684" i="10" s="1"/>
  <c r="M1685" i="10" s="1"/>
  <c r="M1686" i="10" s="1"/>
  <c r="M1687" i="10" s="1"/>
  <c r="M1688" i="10" s="1"/>
  <c r="M1689" i="10" s="1"/>
  <c r="M1690" i="10" s="1"/>
  <c r="M1691" i="10" s="1"/>
  <c r="M1692" i="10" s="1"/>
  <c r="M1693" i="10" s="1"/>
  <c r="M1694" i="10" s="1"/>
  <c r="M1695" i="10" s="1"/>
  <c r="M1696" i="10" s="1"/>
  <c r="M1697" i="10" s="1"/>
  <c r="M1698" i="10" s="1"/>
  <c r="M1699" i="10" s="1"/>
  <c r="M1700" i="10" s="1"/>
  <c r="M1701" i="10" s="1"/>
  <c r="M1702" i="10" s="1"/>
  <c r="M1703" i="10" s="1"/>
  <c r="M1704" i="10" s="1"/>
  <c r="M1705" i="10" s="1"/>
  <c r="M1706" i="10" s="1"/>
  <c r="M1707" i="10" s="1"/>
  <c r="M1708" i="10" s="1"/>
  <c r="M1709" i="10" s="1"/>
  <c r="M1710" i="10" s="1"/>
  <c r="M1711" i="10" s="1"/>
  <c r="M1712" i="10" s="1"/>
  <c r="M1713" i="10" s="1"/>
  <c r="M1714" i="10" s="1"/>
  <c r="M1715" i="10" s="1"/>
  <c r="M1716" i="10" s="1"/>
  <c r="M1717" i="10" s="1"/>
  <c r="M1718" i="10" s="1"/>
  <c r="M1719" i="10" s="1"/>
  <c r="M1720" i="10" s="1"/>
  <c r="M1721" i="10" s="1"/>
  <c r="M1722" i="10" s="1"/>
  <c r="M1723" i="10" s="1"/>
  <c r="M1724" i="10" s="1"/>
  <c r="M1725" i="10" s="1"/>
  <c r="M1726" i="10" s="1"/>
  <c r="M1727" i="10" s="1"/>
  <c r="M1728" i="10" s="1"/>
  <c r="M1729" i="10" s="1"/>
  <c r="M1730" i="10" s="1"/>
  <c r="M1731" i="10" s="1"/>
  <c r="M1732" i="10" s="1"/>
  <c r="M1733" i="10" s="1"/>
  <c r="M1734" i="10" s="1"/>
  <c r="M1735" i="10" s="1"/>
  <c r="M1736" i="10" s="1"/>
  <c r="M1737" i="10" s="1"/>
  <c r="M1738" i="10" s="1"/>
  <c r="M1739" i="10" s="1"/>
  <c r="M1740" i="10" s="1"/>
  <c r="M1741" i="10" s="1"/>
  <c r="M1742" i="10" s="1"/>
  <c r="M1743" i="10" s="1"/>
  <c r="M1744" i="10" s="1"/>
  <c r="M1745" i="10" s="1"/>
  <c r="M1746" i="10" s="1"/>
  <c r="M1747" i="10" s="1"/>
  <c r="M1748" i="10" s="1"/>
  <c r="M1749" i="10" s="1"/>
  <c r="M1750" i="10" s="1"/>
  <c r="M1751" i="10" s="1"/>
  <c r="M1752" i="10" s="1"/>
  <c r="M1753" i="10" s="1"/>
  <c r="M1754" i="10" s="1"/>
  <c r="M1755" i="10" s="1"/>
  <c r="M1756" i="10" s="1"/>
  <c r="M1757" i="10" s="1"/>
  <c r="M1758" i="10" s="1"/>
  <c r="M1759" i="10" s="1"/>
  <c r="M1760" i="10" s="1"/>
  <c r="M1761" i="10" s="1"/>
  <c r="M1762" i="10" s="1"/>
  <c r="M1763" i="10" s="1"/>
  <c r="M1764" i="10" s="1"/>
  <c r="M1765" i="10" s="1"/>
  <c r="M1766" i="10" s="1"/>
  <c r="M1767" i="10" s="1"/>
  <c r="M1768" i="10" s="1"/>
  <c r="M1769" i="10" s="1"/>
  <c r="M1770" i="10" s="1"/>
  <c r="M1771" i="10" s="1"/>
  <c r="M1772" i="10" s="1"/>
  <c r="M1773" i="10" s="1"/>
  <c r="M1774" i="10" s="1"/>
  <c r="M1775" i="10" s="1"/>
  <c r="M1776" i="10" s="1"/>
  <c r="M1777" i="10" s="1"/>
  <c r="M1778" i="10" s="1"/>
  <c r="M1779" i="10" s="1"/>
  <c r="M1780" i="10" s="1"/>
  <c r="M1781" i="10" s="1"/>
  <c r="M1782" i="10" s="1"/>
  <c r="M1783" i="10" s="1"/>
  <c r="M1784" i="10" s="1"/>
  <c r="M1785" i="10" s="1"/>
  <c r="M1786" i="10" s="1"/>
  <c r="M1787" i="10" s="1"/>
  <c r="M1788" i="10" s="1"/>
  <c r="M1789" i="10" s="1"/>
  <c r="M1790" i="10" s="1"/>
  <c r="M1791" i="10" s="1"/>
  <c r="M1792" i="10" s="1"/>
  <c r="M1793" i="10" s="1"/>
  <c r="M1794" i="10" s="1"/>
  <c r="M1795" i="10" s="1"/>
  <c r="M1796" i="10" s="1"/>
  <c r="M1797" i="10" s="1"/>
  <c r="M1798" i="10" s="1"/>
  <c r="M1799" i="10" s="1"/>
  <c r="M1800" i="10" s="1"/>
  <c r="M1801" i="10" s="1"/>
  <c r="M1802" i="10" s="1"/>
  <c r="M1803" i="10" s="1"/>
  <c r="M1804" i="10" s="1"/>
  <c r="M1805" i="10" s="1"/>
  <c r="M1806" i="10" s="1"/>
  <c r="M1807" i="10" s="1"/>
  <c r="M1808" i="10" s="1"/>
  <c r="M1809" i="10" s="1"/>
  <c r="M1810" i="10" s="1"/>
  <c r="M1811" i="10" s="1"/>
  <c r="M1812" i="10" s="1"/>
  <c r="M1813" i="10" s="1"/>
  <c r="M1814" i="10" s="1"/>
  <c r="M1815" i="10" s="1"/>
  <c r="M1816" i="10" s="1"/>
  <c r="M1817" i="10" s="1"/>
  <c r="M1818" i="10" s="1"/>
  <c r="M1819" i="10" s="1"/>
  <c r="M1820" i="10" s="1"/>
  <c r="M1821" i="10" s="1"/>
  <c r="M1822" i="10" s="1"/>
  <c r="M1823" i="10" s="1"/>
  <c r="M1824" i="10" s="1"/>
  <c r="M1825" i="10" s="1"/>
  <c r="M1826" i="10" s="1"/>
  <c r="M1827" i="10" s="1"/>
  <c r="M1828" i="10" s="1"/>
  <c r="M1829" i="10" s="1"/>
  <c r="M1830" i="10" s="1"/>
  <c r="M1831" i="10" s="1"/>
  <c r="M1832" i="10" s="1"/>
  <c r="M1833" i="10" s="1"/>
  <c r="M1834" i="10" s="1"/>
  <c r="M1835" i="10" s="1"/>
  <c r="M1836" i="10" s="1"/>
  <c r="M1837" i="10" s="1"/>
  <c r="M1838" i="10" s="1"/>
  <c r="M1839" i="10" s="1"/>
  <c r="M1840" i="10" s="1"/>
  <c r="M1841" i="10" s="1"/>
  <c r="M1842" i="10" s="1"/>
  <c r="M1843" i="10" s="1"/>
  <c r="M1844" i="10" s="1"/>
  <c r="M1845" i="10" s="1"/>
  <c r="M1846" i="10" s="1"/>
  <c r="M1847" i="10" s="1"/>
  <c r="M1848" i="10" s="1"/>
  <c r="M1849" i="10" s="1"/>
  <c r="M1850" i="10" s="1"/>
  <c r="M1851" i="10" s="1"/>
  <c r="M1852" i="10" s="1"/>
  <c r="M1853" i="10" s="1"/>
  <c r="M1854" i="10" s="1"/>
  <c r="M1855" i="10" s="1"/>
  <c r="M1856" i="10" s="1"/>
  <c r="M1857" i="10" s="1"/>
  <c r="M1858" i="10" s="1"/>
  <c r="M1859" i="10" s="1"/>
  <c r="M1860" i="10" s="1"/>
  <c r="M1861" i="10" s="1"/>
  <c r="M1862" i="10" s="1"/>
  <c r="M1863" i="10" s="1"/>
  <c r="M1864" i="10" s="1"/>
  <c r="M1865" i="10" s="1"/>
  <c r="M1866" i="10" s="1"/>
  <c r="M1867" i="10" s="1"/>
  <c r="M1868" i="10" s="1"/>
  <c r="M1869" i="10" s="1"/>
  <c r="M1870" i="10" s="1"/>
  <c r="M1871" i="10" s="1"/>
  <c r="M1872" i="10" s="1"/>
  <c r="M1873" i="10" s="1"/>
  <c r="M1874" i="10" s="1"/>
  <c r="M1875" i="10" s="1"/>
  <c r="M1876" i="10" s="1"/>
  <c r="M1877" i="10" s="1"/>
  <c r="M1878" i="10" s="1"/>
  <c r="J4" i="10"/>
  <c r="D9" i="7"/>
  <c r="B450" i="10" l="1"/>
  <c r="C450" i="10"/>
  <c r="D8" i="7" l="1"/>
  <c r="B18" i="11" l="1"/>
  <c r="B396" i="10" l="1"/>
  <c r="B397" i="10"/>
  <c r="B398" i="10"/>
  <c r="B399" i="10"/>
  <c r="B400" i="10"/>
  <c r="B401" i="10"/>
  <c r="B403" i="10"/>
  <c r="B404" i="10"/>
  <c r="B405" i="10"/>
  <c r="B406" i="10"/>
  <c r="B407" i="10"/>
  <c r="B408" i="10"/>
  <c r="B409" i="10"/>
  <c r="B410" i="10"/>
  <c r="B411" i="10"/>
  <c r="B412" i="10"/>
  <c r="B413" i="10"/>
  <c r="B414" i="10"/>
  <c r="B415" i="10"/>
  <c r="B417" i="10"/>
  <c r="B418" i="10"/>
  <c r="B419" i="10"/>
  <c r="B420" i="10"/>
  <c r="B421" i="10"/>
  <c r="B422" i="10"/>
  <c r="B423" i="10"/>
  <c r="B424" i="10"/>
  <c r="B426" i="10"/>
  <c r="B427" i="10"/>
  <c r="B428" i="10"/>
  <c r="B429" i="10"/>
  <c r="B430" i="10"/>
  <c r="B431" i="10"/>
  <c r="B432" i="10"/>
  <c r="B433" i="10"/>
  <c r="B434" i="10"/>
  <c r="B435" i="10"/>
  <c r="B436" i="10"/>
  <c r="B437" i="10"/>
  <c r="B438" i="10"/>
  <c r="B439" i="10"/>
  <c r="B440" i="10"/>
  <c r="B441" i="10"/>
  <c r="B442" i="10"/>
  <c r="B443" i="10"/>
  <c r="B444" i="10"/>
  <c r="B445" i="10"/>
  <c r="B446" i="10"/>
  <c r="B447" i="10"/>
  <c r="B449" i="10"/>
  <c r="B451" i="10"/>
  <c r="B452" i="10"/>
  <c r="B453" i="10"/>
  <c r="B454" i="10"/>
  <c r="B455" i="10"/>
  <c r="B456" i="10"/>
  <c r="B457" i="10"/>
  <c r="B458" i="10"/>
  <c r="B459" i="10"/>
  <c r="B460" i="10"/>
  <c r="B461" i="10"/>
  <c r="B463" i="10"/>
  <c r="B464" i="10"/>
  <c r="B465" i="10"/>
  <c r="B466" i="10"/>
  <c r="B467" i="10"/>
  <c r="B468" i="10"/>
  <c r="B470" i="10"/>
  <c r="B471" i="10"/>
  <c r="B472" i="10"/>
  <c r="B473" i="10"/>
  <c r="B474" i="10"/>
  <c r="B475" i="10"/>
  <c r="B476" i="10"/>
  <c r="B477" i="10"/>
  <c r="B478" i="10"/>
  <c r="B479" i="10"/>
  <c r="B480" i="10"/>
  <c r="B481" i="10"/>
  <c r="B482" i="10"/>
  <c r="B483" i="10"/>
  <c r="B484" i="10"/>
  <c r="B485" i="10"/>
  <c r="B486" i="10"/>
  <c r="B487" i="10"/>
  <c r="B488" i="10"/>
  <c r="B491" i="10"/>
  <c r="B492" i="10"/>
  <c r="B493" i="10"/>
  <c r="B494" i="10"/>
  <c r="B495" i="10"/>
  <c r="B496" i="10"/>
  <c r="B497" i="10"/>
  <c r="B498" i="10"/>
  <c r="B499" i="10"/>
  <c r="B500" i="10"/>
  <c r="B501" i="10"/>
  <c r="B502" i="10"/>
  <c r="B503" i="10"/>
  <c r="B504" i="10"/>
  <c r="B505" i="10"/>
  <c r="B506" i="10"/>
  <c r="B507" i="10"/>
  <c r="B508" i="10"/>
  <c r="B509" i="10"/>
  <c r="B510" i="10"/>
  <c r="B511" i="10"/>
  <c r="B512" i="10"/>
  <c r="B513" i="10"/>
  <c r="B514" i="10"/>
  <c r="B515" i="10"/>
  <c r="B516" i="10"/>
  <c r="B517" i="10"/>
  <c r="B518" i="10"/>
  <c r="B521" i="10"/>
  <c r="B523" i="10"/>
  <c r="B524" i="10"/>
  <c r="B525" i="10"/>
  <c r="B526" i="10"/>
  <c r="B527" i="10"/>
  <c r="B528" i="10"/>
  <c r="B529" i="10"/>
  <c r="B530" i="10"/>
  <c r="B531" i="10"/>
  <c r="B532" i="10"/>
  <c r="B533" i="10"/>
  <c r="B534" i="10"/>
  <c r="B535" i="10"/>
  <c r="B536" i="10"/>
  <c r="B537" i="10"/>
  <c r="B538" i="10"/>
  <c r="B539" i="10"/>
  <c r="B540" i="10"/>
  <c r="B541" i="10"/>
  <c r="B542" i="10"/>
  <c r="B543" i="10"/>
  <c r="B544" i="10"/>
  <c r="B545" i="10"/>
  <c r="B546" i="10"/>
  <c r="B547" i="10"/>
  <c r="B548" i="10"/>
  <c r="B550" i="10"/>
  <c r="B551" i="10"/>
  <c r="B552" i="10"/>
  <c r="B553" i="10"/>
  <c r="B554" i="10"/>
  <c r="B555" i="10"/>
  <c r="B556" i="10"/>
  <c r="B557" i="10"/>
  <c r="B558" i="10"/>
  <c r="B559" i="10"/>
  <c r="B560" i="10"/>
  <c r="B561" i="10"/>
  <c r="B562" i="10"/>
  <c r="B563" i="10"/>
  <c r="B564" i="10"/>
  <c r="B565" i="10"/>
  <c r="B566" i="10"/>
  <c r="B567" i="10"/>
  <c r="B568" i="10"/>
  <c r="B569" i="10"/>
  <c r="B570" i="10"/>
  <c r="B571" i="10"/>
  <c r="B572" i="10"/>
  <c r="B573" i="10"/>
  <c r="B574" i="10"/>
  <c r="B575" i="10"/>
  <c r="B576" i="10"/>
  <c r="B577" i="10"/>
  <c r="B578" i="10"/>
  <c r="B579" i="10"/>
  <c r="B580" i="10"/>
  <c r="B581" i="10"/>
  <c r="B582" i="10"/>
  <c r="B583" i="10"/>
  <c r="B584" i="10"/>
  <c r="B585" i="10"/>
  <c r="B586" i="10"/>
  <c r="B587" i="10"/>
  <c r="B588" i="10"/>
  <c r="B589" i="10"/>
  <c r="B590" i="10"/>
  <c r="B591" i="10"/>
  <c r="B592" i="10"/>
  <c r="B593" i="10"/>
  <c r="B594" i="10"/>
  <c r="B595" i="10"/>
  <c r="B596" i="10"/>
  <c r="B597" i="10"/>
  <c r="B598" i="10"/>
  <c r="B599" i="10"/>
  <c r="B600" i="10"/>
  <c r="B601" i="10"/>
  <c r="B602" i="10"/>
  <c r="B606" i="10"/>
  <c r="B607" i="10"/>
  <c r="B608" i="10"/>
  <c r="B609" i="10"/>
  <c r="B610" i="10"/>
  <c r="B611" i="10"/>
  <c r="C396" i="10"/>
  <c r="C397" i="10"/>
  <c r="C398" i="10"/>
  <c r="C399" i="10"/>
  <c r="C400" i="10"/>
  <c r="C401" i="10"/>
  <c r="C403" i="10"/>
  <c r="C404" i="10"/>
  <c r="C405" i="10"/>
  <c r="C406" i="10"/>
  <c r="C407" i="10"/>
  <c r="C408" i="10"/>
  <c r="C409" i="10"/>
  <c r="C410" i="10"/>
  <c r="C411" i="10"/>
  <c r="C412" i="10"/>
  <c r="C413" i="10"/>
  <c r="C414" i="10"/>
  <c r="C415" i="10"/>
  <c r="C417" i="10"/>
  <c r="C418" i="10"/>
  <c r="C419" i="10"/>
  <c r="C420" i="10"/>
  <c r="C421" i="10"/>
  <c r="C422" i="10"/>
  <c r="C423" i="10"/>
  <c r="C424" i="10"/>
  <c r="C426" i="10"/>
  <c r="C427" i="10"/>
  <c r="C428" i="10"/>
  <c r="C429" i="10"/>
  <c r="C430" i="10"/>
  <c r="C431" i="10"/>
  <c r="C432" i="10"/>
  <c r="C433" i="10"/>
  <c r="C434" i="10"/>
  <c r="C435" i="10"/>
  <c r="C436" i="10"/>
  <c r="C437" i="10"/>
  <c r="C438" i="10"/>
  <c r="C439" i="10"/>
  <c r="C440" i="10"/>
  <c r="C441" i="10"/>
  <c r="C442" i="10"/>
  <c r="C443" i="10"/>
  <c r="C444" i="10"/>
  <c r="C445" i="10"/>
  <c r="C446" i="10"/>
  <c r="C447" i="10"/>
  <c r="C449" i="10"/>
  <c r="C451" i="10"/>
  <c r="C452" i="10"/>
  <c r="C453" i="10"/>
  <c r="C454" i="10"/>
  <c r="C455" i="10"/>
  <c r="C456" i="10"/>
  <c r="C457" i="10"/>
  <c r="C458" i="10"/>
  <c r="C459" i="10"/>
  <c r="C460" i="10"/>
  <c r="C461" i="10"/>
  <c r="C463" i="10"/>
  <c r="C464" i="10"/>
  <c r="C465" i="10"/>
  <c r="C466" i="10"/>
  <c r="C467" i="10"/>
  <c r="C468" i="10"/>
  <c r="C470" i="10"/>
  <c r="C471" i="10"/>
  <c r="C472" i="10"/>
  <c r="C473" i="10"/>
  <c r="C474" i="10"/>
  <c r="C475" i="10"/>
  <c r="C476" i="10"/>
  <c r="C477" i="10"/>
  <c r="C478" i="10"/>
  <c r="C479" i="10"/>
  <c r="C480" i="10"/>
  <c r="C481" i="10"/>
  <c r="C482" i="10"/>
  <c r="C483" i="10"/>
  <c r="C484" i="10"/>
  <c r="C485" i="10"/>
  <c r="C486" i="10"/>
  <c r="C487" i="10"/>
  <c r="C488" i="10"/>
  <c r="C491" i="10"/>
  <c r="C492" i="10"/>
  <c r="C493" i="10"/>
  <c r="C494" i="10"/>
  <c r="C495" i="10"/>
  <c r="C496" i="10"/>
  <c r="C497" i="10"/>
  <c r="C498" i="10"/>
  <c r="C499" i="10"/>
  <c r="C500" i="10"/>
  <c r="C501" i="10"/>
  <c r="C502" i="10"/>
  <c r="C503" i="10"/>
  <c r="C504" i="10"/>
  <c r="C505" i="10"/>
  <c r="C506" i="10"/>
  <c r="C507" i="10"/>
  <c r="C508" i="10"/>
  <c r="C509" i="10"/>
  <c r="C510" i="10"/>
  <c r="C511" i="10"/>
  <c r="C512" i="10"/>
  <c r="C513" i="10"/>
  <c r="C514" i="10"/>
  <c r="C515" i="10"/>
  <c r="C516" i="10"/>
  <c r="C517" i="10"/>
  <c r="C518" i="10"/>
  <c r="C521" i="10"/>
  <c r="C523" i="10"/>
  <c r="C524" i="10"/>
  <c r="C525" i="10"/>
  <c r="C526" i="10"/>
  <c r="C527" i="10"/>
  <c r="C528" i="10"/>
  <c r="C529" i="10"/>
  <c r="C530" i="10"/>
  <c r="C531" i="10"/>
  <c r="C532" i="10"/>
  <c r="C533" i="10"/>
  <c r="C534" i="10"/>
  <c r="C535" i="10"/>
  <c r="C536" i="10"/>
  <c r="C537" i="10"/>
  <c r="C538" i="10"/>
  <c r="C539" i="10"/>
  <c r="C540" i="10"/>
  <c r="C541" i="10"/>
  <c r="C542" i="10"/>
  <c r="C543" i="10"/>
  <c r="C544" i="10"/>
  <c r="C545" i="10"/>
  <c r="C546" i="10"/>
  <c r="C547" i="10"/>
  <c r="C548" i="10"/>
  <c r="C550" i="10"/>
  <c r="C551" i="10"/>
  <c r="C552" i="10"/>
  <c r="C553" i="10"/>
  <c r="C554" i="10"/>
  <c r="C555" i="10"/>
  <c r="C556" i="10"/>
  <c r="C557" i="10"/>
  <c r="C558" i="10"/>
  <c r="C559" i="10"/>
  <c r="C560" i="10"/>
  <c r="C561" i="10"/>
  <c r="C562" i="10"/>
  <c r="C563" i="10"/>
  <c r="C564" i="10"/>
  <c r="C565" i="10"/>
  <c r="C566" i="10"/>
  <c r="C567" i="10"/>
  <c r="C568" i="10"/>
  <c r="C569" i="10"/>
  <c r="C570" i="10"/>
  <c r="C571" i="10"/>
  <c r="C572" i="10"/>
  <c r="C573" i="10"/>
  <c r="C574" i="10"/>
  <c r="C575" i="10"/>
  <c r="C576" i="10"/>
  <c r="C577" i="10"/>
  <c r="C578" i="10"/>
  <c r="C579" i="10"/>
  <c r="C580" i="10"/>
  <c r="C581" i="10"/>
  <c r="C582" i="10"/>
  <c r="C583" i="10"/>
  <c r="C584" i="10"/>
  <c r="C585" i="10"/>
  <c r="C586" i="10"/>
  <c r="C587" i="10"/>
  <c r="C588" i="10"/>
  <c r="C589" i="10"/>
  <c r="C590" i="10"/>
  <c r="C591" i="10"/>
  <c r="C592" i="10"/>
  <c r="C593" i="10"/>
  <c r="C594" i="10"/>
  <c r="C595" i="10"/>
  <c r="C596" i="10"/>
  <c r="C597" i="10"/>
  <c r="C598" i="10"/>
  <c r="C599" i="10"/>
  <c r="C600" i="10"/>
  <c r="C601" i="10"/>
  <c r="C602" i="10"/>
  <c r="C605" i="10"/>
  <c r="C606" i="10"/>
  <c r="C607" i="10"/>
  <c r="C608" i="10"/>
  <c r="C609" i="10"/>
  <c r="C610" i="10"/>
  <c r="C611" i="10"/>
  <c r="B383" i="10"/>
  <c r="B384" i="10"/>
  <c r="B385" i="10"/>
  <c r="B386" i="10"/>
  <c r="B387" i="10"/>
  <c r="B388" i="10"/>
  <c r="B389" i="10"/>
  <c r="B390" i="10"/>
  <c r="B391" i="10"/>
  <c r="B392" i="10"/>
  <c r="B393" i="10"/>
  <c r="B394" i="10"/>
  <c r="B395" i="10"/>
  <c r="C383" i="10"/>
  <c r="C384" i="10"/>
  <c r="C385" i="10"/>
  <c r="C386" i="10"/>
  <c r="C387" i="10"/>
  <c r="C388" i="10"/>
  <c r="C389" i="10"/>
  <c r="C390" i="10"/>
  <c r="C391" i="10"/>
  <c r="C392" i="10"/>
  <c r="C393" i="10"/>
  <c r="C394" i="10"/>
  <c r="C395" i="10"/>
  <c r="B375" i="10"/>
  <c r="B376" i="10"/>
  <c r="B377" i="10"/>
  <c r="B378" i="10"/>
  <c r="B379" i="10"/>
  <c r="B380" i="10"/>
  <c r="B381" i="10"/>
  <c r="C375" i="10"/>
  <c r="C376" i="10"/>
  <c r="C377" i="10"/>
  <c r="C378" i="10"/>
  <c r="C379" i="10"/>
  <c r="C380" i="10"/>
  <c r="C381" i="10"/>
  <c r="B374" i="10"/>
  <c r="C374" i="10"/>
  <c r="B373" i="10"/>
  <c r="C373" i="10"/>
  <c r="B372" i="10"/>
  <c r="C372" i="10"/>
  <c r="A605" i="10" l="1"/>
  <c r="A606" i="10" s="1"/>
  <c r="A607" i="10" s="1"/>
  <c r="A608" i="10" s="1"/>
  <c r="A609" i="10" s="1"/>
  <c r="A610" i="10" s="1"/>
  <c r="A611" i="10" s="1"/>
  <c r="A612" i="10" s="1"/>
  <c r="A613" i="10" s="1"/>
  <c r="A614" i="10" s="1"/>
  <c r="A615" i="10" s="1"/>
  <c r="A616" i="10" s="1"/>
  <c r="A617" i="10" s="1"/>
  <c r="A618" i="10" s="1"/>
  <c r="A619" i="10" s="1"/>
  <c r="A620" i="10" s="1"/>
  <c r="A621" i="10" s="1"/>
  <c r="A622" i="10" s="1"/>
  <c r="A623" i="10" s="1"/>
  <c r="A624" i="10" s="1"/>
  <c r="A625" i="10" s="1"/>
  <c r="A626" i="10" s="1"/>
  <c r="A627" i="10" s="1"/>
  <c r="A628" i="10" s="1"/>
  <c r="A629" i="10" s="1"/>
  <c r="A630" i="10" s="1"/>
  <c r="A631" i="10" s="1"/>
  <c r="A632" i="10" s="1"/>
  <c r="A633" i="10" s="1"/>
  <c r="A634" i="10" s="1"/>
  <c r="A635" i="10" s="1"/>
  <c r="A550" i="10"/>
  <c r="A551" i="10" s="1"/>
  <c r="A552" i="10" s="1"/>
  <c r="A553" i="10" s="1"/>
  <c r="A554" i="10" s="1"/>
  <c r="A555" i="10" s="1"/>
  <c r="A556" i="10" s="1"/>
  <c r="A557" i="10" s="1"/>
  <c r="A558" i="10" s="1"/>
  <c r="A559" i="10" s="1"/>
  <c r="A560" i="10" s="1"/>
  <c r="A561" i="10" s="1"/>
  <c r="A562" i="10" s="1"/>
  <c r="A563" i="10" s="1"/>
  <c r="A564" i="10" s="1"/>
  <c r="A565" i="10" s="1"/>
  <c r="A566" i="10" s="1"/>
  <c r="A567" i="10" s="1"/>
  <c r="A568" i="10" s="1"/>
  <c r="A569" i="10" s="1"/>
  <c r="A570" i="10" s="1"/>
  <c r="A571" i="10" s="1"/>
  <c r="A572" i="10" s="1"/>
  <c r="A573" i="10" s="1"/>
  <c r="A574" i="10" s="1"/>
  <c r="A575" i="10" s="1"/>
  <c r="A576" i="10" s="1"/>
  <c r="A577" i="10" s="1"/>
  <c r="A578" i="10" s="1"/>
  <c r="A579" i="10" s="1"/>
  <c r="A580" i="10" s="1"/>
  <c r="A581" i="10" s="1"/>
  <c r="A582" i="10" s="1"/>
  <c r="A583" i="10" s="1"/>
  <c r="A584" i="10" s="1"/>
  <c r="A585" i="10" s="1"/>
  <c r="A586" i="10" s="1"/>
  <c r="A587" i="10" s="1"/>
  <c r="A588" i="10" s="1"/>
  <c r="A589" i="10" s="1"/>
  <c r="A590" i="10" s="1"/>
  <c r="A591" i="10" s="1"/>
  <c r="A592" i="10" s="1"/>
  <c r="A593" i="10" s="1"/>
  <c r="A594" i="10" s="1"/>
  <c r="A595" i="10" s="1"/>
  <c r="A596" i="10" s="1"/>
  <c r="A597" i="10" s="1"/>
  <c r="A598" i="10" s="1"/>
  <c r="A599" i="10" s="1"/>
  <c r="A600" i="10" s="1"/>
  <c r="A601" i="10" s="1"/>
  <c r="A602" i="10" s="1"/>
  <c r="A603" i="10" s="1"/>
  <c r="A604" i="10" s="1"/>
  <c r="A523" i="10"/>
  <c r="A524" i="10" s="1"/>
  <c r="A525" i="10" s="1"/>
  <c r="A526" i="10" s="1"/>
  <c r="A527" i="10" s="1"/>
  <c r="A528" i="10" s="1"/>
  <c r="A529" i="10" s="1"/>
  <c r="A530" i="10" s="1"/>
  <c r="A531" i="10" s="1"/>
  <c r="A532" i="10" s="1"/>
  <c r="A533" i="10" s="1"/>
  <c r="A534" i="10" s="1"/>
  <c r="A535" i="10" s="1"/>
  <c r="A536" i="10" s="1"/>
  <c r="A537" i="10" s="1"/>
  <c r="A538" i="10" s="1"/>
  <c r="A539" i="10" s="1"/>
  <c r="A540" i="10" s="1"/>
  <c r="A541" i="10" s="1"/>
  <c r="A542" i="10" s="1"/>
  <c r="A543" i="10" s="1"/>
  <c r="A544" i="10" s="1"/>
  <c r="A545" i="10" s="1"/>
  <c r="A546" i="10" s="1"/>
  <c r="A547" i="10" s="1"/>
  <c r="A548" i="10" s="1"/>
  <c r="A549" i="10" s="1"/>
  <c r="A491" i="10"/>
  <c r="A492" i="10" s="1"/>
  <c r="A493" i="10" s="1"/>
  <c r="A494" i="10" s="1"/>
  <c r="A495" i="10" s="1"/>
  <c r="A496" i="10" s="1"/>
  <c r="A497" i="10" s="1"/>
  <c r="A498" i="10" s="1"/>
  <c r="A499" i="10" s="1"/>
  <c r="A500" i="10" s="1"/>
  <c r="A501" i="10" s="1"/>
  <c r="A502" i="10" s="1"/>
  <c r="A503" i="10" s="1"/>
  <c r="A504" i="10" s="1"/>
  <c r="A505" i="10" s="1"/>
  <c r="A506" i="10" s="1"/>
  <c r="A507" i="10" s="1"/>
  <c r="A508" i="10" s="1"/>
  <c r="A509" i="10" s="1"/>
  <c r="A510" i="10" s="1"/>
  <c r="A511" i="10" s="1"/>
  <c r="A512" i="10" s="1"/>
  <c r="A513" i="10" s="1"/>
  <c r="A514" i="10" s="1"/>
  <c r="A515" i="10" s="1"/>
  <c r="A516" i="10" s="1"/>
  <c r="A517" i="10" s="1"/>
  <c r="A518" i="10" s="1"/>
  <c r="A521" i="10" s="1"/>
  <c r="A522" i="10" s="1"/>
  <c r="A472" i="10"/>
  <c r="A473" i="10" s="1"/>
  <c r="A474" i="10" s="1"/>
  <c r="A475" i="10" s="1"/>
  <c r="A476" i="10" s="1"/>
  <c r="A477" i="10" s="1"/>
  <c r="A478" i="10" s="1"/>
  <c r="A479" i="10" s="1"/>
  <c r="A480" i="10" s="1"/>
  <c r="A481" i="10" s="1"/>
  <c r="A482" i="10" s="1"/>
  <c r="A483" i="10" s="1"/>
  <c r="A484" i="10" s="1"/>
  <c r="A485" i="10" s="1"/>
  <c r="A486" i="10" s="1"/>
  <c r="A487" i="10" s="1"/>
  <c r="A488" i="10" s="1"/>
  <c r="A489" i="10" s="1"/>
  <c r="A490" i="10" s="1"/>
  <c r="A451" i="10"/>
  <c r="A452" i="10" s="1"/>
  <c r="A453" i="10" s="1"/>
  <c r="A454" i="10" s="1"/>
  <c r="A455" i="10" s="1"/>
  <c r="A456" i="10" s="1"/>
  <c r="A457" i="10" s="1"/>
  <c r="A458" i="10" s="1"/>
  <c r="A459" i="10" s="1"/>
  <c r="A460" i="10" s="1"/>
  <c r="A461" i="10" s="1"/>
  <c r="A463" i="10" s="1"/>
  <c r="A464" i="10" s="1"/>
  <c r="A465" i="10" s="1"/>
  <c r="A466" i="10" s="1"/>
  <c r="A467" i="10" s="1"/>
  <c r="A468" i="10" s="1"/>
  <c r="A470" i="10" s="1"/>
  <c r="A471" i="10" s="1"/>
  <c r="A407" i="10"/>
  <c r="A408" i="10" s="1"/>
  <c r="A409" i="10" s="1"/>
  <c r="A410" i="10" s="1"/>
  <c r="A411" i="10" s="1"/>
  <c r="A412" i="10" s="1"/>
  <c r="A413" i="10" s="1"/>
  <c r="A414" i="10" s="1"/>
  <c r="A415" i="10" s="1"/>
  <c r="A417" i="10" s="1"/>
  <c r="A418" i="10" s="1"/>
  <c r="A419" i="10" s="1"/>
  <c r="A420" i="10" s="1"/>
  <c r="A421" i="10" s="1"/>
  <c r="A422" i="10" s="1"/>
  <c r="A423" i="10" s="1"/>
  <c r="A424" i="10" s="1"/>
  <c r="A426" i="10" s="1"/>
  <c r="A427" i="10" s="1"/>
  <c r="A428" i="10" s="1"/>
  <c r="A429" i="10" s="1"/>
  <c r="A430" i="10" s="1"/>
  <c r="A431" i="10" s="1"/>
  <c r="A432" i="10" s="1"/>
  <c r="A433" i="10" s="1"/>
  <c r="A434" i="10" s="1"/>
  <c r="A435" i="10" s="1"/>
  <c r="A436" i="10" s="1"/>
  <c r="A437" i="10" s="1"/>
  <c r="A438" i="10" s="1"/>
  <c r="A439" i="10" s="1"/>
  <c r="A440" i="10" s="1"/>
  <c r="A441" i="10" s="1"/>
  <c r="A442" i="10" s="1"/>
  <c r="A443" i="10" s="1"/>
  <c r="A444" i="10" s="1"/>
  <c r="A445" i="10" s="1"/>
  <c r="A446" i="10" s="1"/>
  <c r="A447" i="10" s="1"/>
  <c r="A449" i="10" s="1"/>
  <c r="A450" i="10" s="1"/>
  <c r="A389" i="10"/>
  <c r="A390" i="10" s="1"/>
  <c r="A391" i="10" s="1"/>
  <c r="A392" i="10" s="1"/>
  <c r="A393" i="10" s="1"/>
  <c r="A394" i="10" s="1"/>
  <c r="A395" i="10" s="1"/>
  <c r="A396" i="10" s="1"/>
  <c r="A397" i="10" s="1"/>
  <c r="A398" i="10" s="1"/>
  <c r="A399" i="10" s="1"/>
  <c r="A400" i="10" s="1"/>
  <c r="A401" i="10" s="1"/>
  <c r="A403" i="10" s="1"/>
  <c r="A404" i="10" s="1"/>
  <c r="A405" i="10" s="1"/>
  <c r="A406" i="10" s="1"/>
  <c r="B371" i="10"/>
  <c r="C371" i="10"/>
  <c r="A372" i="10" s="1"/>
  <c r="A373" i="10" s="1"/>
  <c r="A374" i="10" s="1"/>
  <c r="A375" i="10" s="1"/>
  <c r="A376" i="10" s="1"/>
  <c r="A377" i="10" s="1"/>
  <c r="A378" i="10" s="1"/>
  <c r="A379" i="10" s="1"/>
  <c r="A380" i="10" s="1"/>
  <c r="A381" i="10" s="1"/>
  <c r="A383" i="10" s="1"/>
  <c r="A384" i="10" s="1"/>
  <c r="A385" i="10" s="1"/>
  <c r="A386" i="10" s="1"/>
  <c r="A387" i="10" s="1"/>
  <c r="A388" i="10" s="1"/>
  <c r="B370" i="10"/>
  <c r="C370" i="10"/>
  <c r="B355" i="10"/>
  <c r="C355" i="10"/>
  <c r="B340" i="10"/>
  <c r="C340" i="10"/>
  <c r="A519" i="10" l="1"/>
  <c r="A520" i="10" s="1"/>
  <c r="A469" i="10"/>
  <c r="A462" i="10"/>
  <c r="A448" i="10"/>
  <c r="A425" i="10"/>
  <c r="A416" i="10"/>
  <c r="A402" i="10"/>
  <c r="A382" i="10"/>
  <c r="E2" i="11" l="1"/>
  <c r="E3" i="11"/>
  <c r="E6" i="11" s="1"/>
  <c r="E3" i="7"/>
  <c r="E4" i="7" s="1"/>
  <c r="E5" i="7" s="1"/>
  <c r="E6" i="7" s="1"/>
  <c r="E7" i="7" s="1"/>
  <c r="E8" i="7" s="1"/>
  <c r="E9" i="7" s="1"/>
  <c r="E10" i="7" s="1"/>
  <c r="E11" i="7" s="1"/>
  <c r="E12" i="7" s="1"/>
  <c r="E13" i="7" s="1"/>
  <c r="E14" i="7" s="1"/>
  <c r="E15" i="7" s="1"/>
  <c r="E16" i="7" s="1"/>
  <c r="E17" i="7" s="1"/>
  <c r="E18" i="7" s="1"/>
  <c r="E19" i="7" s="1"/>
  <c r="E20" i="7" s="1"/>
  <c r="E21" i="7" s="1"/>
  <c r="E22" i="7" s="1"/>
  <c r="D3" i="7"/>
  <c r="F3" i="7" s="1"/>
  <c r="D4" i="7"/>
  <c r="D5" i="7"/>
  <c r="D6" i="7"/>
  <c r="D7" i="7"/>
  <c r="F4" i="7" l="1"/>
  <c r="F5" i="7" s="1"/>
  <c r="F6" i="7" s="1"/>
  <c r="F7" i="7" s="1"/>
  <c r="F8" i="7" s="1"/>
  <c r="F9" i="7" s="1"/>
  <c r="F10" i="7" s="1"/>
  <c r="F11" i="7" s="1"/>
  <c r="F12" i="7" s="1"/>
  <c r="F13" i="7" s="1"/>
  <c r="F14" i="7" s="1"/>
  <c r="F15" i="7" s="1"/>
  <c r="F16" i="7" s="1"/>
  <c r="F17" i="7" s="1"/>
  <c r="F18" i="7" s="1"/>
  <c r="F19" i="7" s="1"/>
  <c r="F20" i="7" s="1"/>
  <c r="F21" i="7" s="1"/>
  <c r="F22" i="7" s="1"/>
  <c r="K4" i="10"/>
  <c r="B3" i="10"/>
  <c r="C3" i="10"/>
  <c r="B363" i="10"/>
  <c r="B364" i="10"/>
  <c r="B365" i="10"/>
  <c r="B366" i="10"/>
  <c r="B367" i="10"/>
  <c r="B368" i="10"/>
  <c r="C363" i="10"/>
  <c r="C364" i="10"/>
  <c r="C365" i="10"/>
  <c r="C366" i="10"/>
  <c r="C367" i="10"/>
  <c r="C368" i="10"/>
  <c r="B232" i="10"/>
  <c r="C232" i="10"/>
  <c r="B231" i="10"/>
  <c r="C231" i="10"/>
  <c r="B229" i="10"/>
  <c r="B230" i="10"/>
  <c r="C229" i="10"/>
  <c r="C230" i="10"/>
  <c r="B228" i="10"/>
  <c r="C228" i="10"/>
  <c r="B213" i="10"/>
  <c r="B215" i="10"/>
  <c r="B216" i="10"/>
  <c r="B218" i="10"/>
  <c r="B221" i="10"/>
  <c r="B222" i="10"/>
  <c r="B223" i="10"/>
  <c r="B224" i="10"/>
  <c r="B225" i="10"/>
  <c r="B226" i="10"/>
  <c r="B227" i="10"/>
  <c r="C213" i="10"/>
  <c r="C215" i="10"/>
  <c r="C216" i="10"/>
  <c r="C218" i="10"/>
  <c r="C221" i="10"/>
  <c r="C222" i="10"/>
  <c r="C223" i="10"/>
  <c r="C224" i="10"/>
  <c r="C225" i="10"/>
  <c r="C226" i="10"/>
  <c r="C227" i="10"/>
  <c r="B211" i="10"/>
  <c r="B212" i="10"/>
  <c r="B214" i="10"/>
  <c r="B217" i="10"/>
  <c r="B219" i="10"/>
  <c r="B220" i="10"/>
  <c r="C211" i="10"/>
  <c r="C212" i="10"/>
  <c r="C214" i="10"/>
  <c r="C217" i="10"/>
  <c r="C219" i="10"/>
  <c r="C220" i="10"/>
  <c r="B196" i="10"/>
  <c r="B198" i="10"/>
  <c r="B201" i="10"/>
  <c r="B202" i="10"/>
  <c r="B203" i="10"/>
  <c r="B204" i="10"/>
  <c r="B205" i="10"/>
  <c r="B208" i="10"/>
  <c r="B209" i="10"/>
  <c r="C196" i="10"/>
  <c r="C198" i="10"/>
  <c r="C201" i="10"/>
  <c r="C202" i="10"/>
  <c r="C203" i="10"/>
  <c r="C204" i="10"/>
  <c r="C205" i="10"/>
  <c r="C208" i="10"/>
  <c r="C209" i="10"/>
  <c r="B197" i="10"/>
  <c r="B199" i="10"/>
  <c r="B200" i="10"/>
  <c r="B206" i="10"/>
  <c r="B207" i="10"/>
  <c r="B210" i="10"/>
  <c r="C197" i="10"/>
  <c r="C199" i="10"/>
  <c r="C200" i="10"/>
  <c r="C206" i="10"/>
  <c r="C207" i="10"/>
  <c r="C210" i="10"/>
  <c r="B176" i="10"/>
  <c r="B179" i="10"/>
  <c r="B181" i="10"/>
  <c r="B182" i="10"/>
  <c r="B183" i="10"/>
  <c r="B186" i="10"/>
  <c r="B187" i="10"/>
  <c r="B189" i="10"/>
  <c r="B190" i="10"/>
  <c r="B191" i="10"/>
  <c r="B193" i="10"/>
  <c r="B194" i="10"/>
  <c r="B195" i="10"/>
  <c r="C176" i="10"/>
  <c r="C179" i="10"/>
  <c r="C181" i="10"/>
  <c r="C182" i="10"/>
  <c r="C183" i="10"/>
  <c r="C186" i="10"/>
  <c r="C187" i="10"/>
  <c r="C189" i="10"/>
  <c r="C190" i="10"/>
  <c r="C191" i="10"/>
  <c r="C193" i="10"/>
  <c r="C194" i="10"/>
  <c r="C195" i="10"/>
  <c r="B174" i="10"/>
  <c r="B175" i="10"/>
  <c r="B177" i="10"/>
  <c r="B178" i="10"/>
  <c r="B180" i="10"/>
  <c r="B184" i="10"/>
  <c r="B185" i="10"/>
  <c r="B188" i="10"/>
  <c r="B192" i="10"/>
  <c r="C174" i="10"/>
  <c r="C175" i="10"/>
  <c r="C177" i="10"/>
  <c r="C178" i="10"/>
  <c r="C180" i="10"/>
  <c r="C184" i="10"/>
  <c r="C185" i="10"/>
  <c r="C188" i="10"/>
  <c r="C192" i="10"/>
  <c r="J5" i="10"/>
  <c r="J6" i="10" s="1"/>
  <c r="J7" i="10" s="1"/>
  <c r="J8" i="10" s="1"/>
  <c r="J9" i="10" s="1"/>
  <c r="J10" i="10" s="1"/>
  <c r="J11" i="10" s="1"/>
  <c r="J12" i="10" s="1"/>
  <c r="J13" i="10" s="1"/>
  <c r="J14" i="10" s="1"/>
  <c r="J15" i="10" s="1"/>
  <c r="J16" i="10" s="1"/>
  <c r="J17" i="10" s="1"/>
  <c r="J18" i="10" s="1"/>
  <c r="J19" i="10" s="1"/>
  <c r="J20" i="10" s="1"/>
  <c r="J21" i="10" s="1"/>
  <c r="J22" i="10" s="1"/>
  <c r="J23" i="10" s="1"/>
  <c r="J24" i="10" s="1"/>
  <c r="J25" i="10" s="1"/>
  <c r="J26" i="10" s="1"/>
  <c r="J27" i="10" s="1"/>
  <c r="J28" i="10" s="1"/>
  <c r="J29" i="10" s="1"/>
  <c r="J30" i="10" s="1"/>
  <c r="J31" i="10" s="1"/>
  <c r="J32" i="10" s="1"/>
  <c r="J33" i="10" s="1"/>
  <c r="J34" i="10" s="1"/>
  <c r="J35" i="10" s="1"/>
  <c r="J36" i="10" s="1"/>
  <c r="J37" i="10" s="1"/>
  <c r="J38" i="10" s="1"/>
  <c r="J39" i="10" s="1"/>
  <c r="J40" i="10" s="1"/>
  <c r="J41" i="10" s="1"/>
  <c r="J42" i="10" s="1"/>
  <c r="J43" i="10" s="1"/>
  <c r="J44" i="10" s="1"/>
  <c r="J45" i="10" s="1"/>
  <c r="J46" i="10" s="1"/>
  <c r="J47" i="10" s="1"/>
  <c r="J48" i="10" s="1"/>
  <c r="J49" i="10" s="1"/>
  <c r="J50" i="10" s="1"/>
  <c r="J51" i="10" s="1"/>
  <c r="J52" i="10" s="1"/>
  <c r="J53" i="10" s="1"/>
  <c r="J54" i="10" s="1"/>
  <c r="J55" i="10" s="1"/>
  <c r="J56" i="10" s="1"/>
  <c r="J57" i="10" s="1"/>
  <c r="J58" i="10" s="1"/>
  <c r="J59" i="10" s="1"/>
  <c r="J60" i="10" s="1"/>
  <c r="J61" i="10" s="1"/>
  <c r="J62" i="10" s="1"/>
  <c r="J63" i="10" s="1"/>
  <c r="J64" i="10" s="1"/>
  <c r="J65" i="10" s="1"/>
  <c r="J66" i="10" s="1"/>
  <c r="J67" i="10" s="1"/>
  <c r="J68" i="10" s="1"/>
  <c r="J69" i="10" s="1"/>
  <c r="J70" i="10" s="1"/>
  <c r="J71" i="10" s="1"/>
  <c r="J72" i="10" s="1"/>
  <c r="J73" i="10" s="1"/>
  <c r="J74" i="10" s="1"/>
  <c r="J75" i="10" s="1"/>
  <c r="J76" i="10" s="1"/>
  <c r="J77" i="10" s="1"/>
  <c r="J78" i="10" s="1"/>
  <c r="J79" i="10" s="1"/>
  <c r="J80" i="10" s="1"/>
  <c r="J81" i="10" s="1"/>
  <c r="J82" i="10" s="1"/>
  <c r="J83" i="10" s="1"/>
  <c r="J84" i="10" s="1"/>
  <c r="J85" i="10" s="1"/>
  <c r="J86" i="10" s="1"/>
  <c r="J87" i="10" s="1"/>
  <c r="J88" i="10" s="1"/>
  <c r="J89" i="10" s="1"/>
  <c r="J90" i="10" s="1"/>
  <c r="J91" i="10" s="1"/>
  <c r="J92" i="10" s="1"/>
  <c r="J93" i="10" s="1"/>
  <c r="J94" i="10" s="1"/>
  <c r="J95" i="10" s="1"/>
  <c r="J96" i="10" s="1"/>
  <c r="J97" i="10" s="1"/>
  <c r="J98" i="10" s="1"/>
  <c r="J99" i="10" s="1"/>
  <c r="J100" i="10" s="1"/>
  <c r="J101" i="10" s="1"/>
  <c r="J102" i="10" s="1"/>
  <c r="J103" i="10" s="1"/>
  <c r="J104" i="10" s="1"/>
  <c r="J105" i="10" s="1"/>
  <c r="J106" i="10" s="1"/>
  <c r="J107" i="10" s="1"/>
  <c r="J108" i="10" s="1"/>
  <c r="J109" i="10" s="1"/>
  <c r="J110" i="10" s="1"/>
  <c r="J111" i="10" s="1"/>
  <c r="J112" i="10" s="1"/>
  <c r="J113" i="10" s="1"/>
  <c r="J114" i="10" s="1"/>
  <c r="J115" i="10" s="1"/>
  <c r="J116" i="10" s="1"/>
  <c r="J117" i="10" s="1"/>
  <c r="J118" i="10" s="1"/>
  <c r="J119" i="10" s="1"/>
  <c r="J120" i="10" s="1"/>
  <c r="J121" i="10" s="1"/>
  <c r="J122" i="10" s="1"/>
  <c r="J123" i="10" s="1"/>
  <c r="J124" i="10" s="1"/>
  <c r="J125" i="10" s="1"/>
  <c r="J126" i="10" s="1"/>
  <c r="J127" i="10" s="1"/>
  <c r="J128" i="10" s="1"/>
  <c r="J129" i="10" s="1"/>
  <c r="J130" i="10" s="1"/>
  <c r="J131" i="10" s="1"/>
  <c r="J132" i="10" s="1"/>
  <c r="J133" i="10" s="1"/>
  <c r="J134" i="10" s="1"/>
  <c r="J135" i="10" s="1"/>
  <c r="J136" i="10" s="1"/>
  <c r="J137" i="10" s="1"/>
  <c r="J138" i="10" s="1"/>
  <c r="J139" i="10" s="1"/>
  <c r="J140" i="10" s="1"/>
  <c r="J141" i="10" s="1"/>
  <c r="J142" i="10" s="1"/>
  <c r="J143" i="10" s="1"/>
  <c r="J144" i="10" s="1"/>
  <c r="J145" i="10" s="1"/>
  <c r="J146" i="10" s="1"/>
  <c r="J147" i="10" s="1"/>
  <c r="J148" i="10" s="1"/>
  <c r="J149" i="10" s="1"/>
  <c r="J150" i="10" s="1"/>
  <c r="J151" i="10" s="1"/>
  <c r="J152" i="10" s="1"/>
  <c r="J153" i="10" s="1"/>
  <c r="J154" i="10" s="1"/>
  <c r="J155" i="10" s="1"/>
  <c r="J156" i="10" s="1"/>
  <c r="J157" i="10" s="1"/>
  <c r="J158" i="10" s="1"/>
  <c r="J159" i="10" s="1"/>
  <c r="J160" i="10" s="1"/>
  <c r="J161" i="10" s="1"/>
  <c r="J162" i="10" s="1"/>
  <c r="J163" i="10" s="1"/>
  <c r="J164" i="10" s="1"/>
  <c r="J165" i="10" s="1"/>
  <c r="J166" i="10" s="1"/>
  <c r="J167" i="10" s="1"/>
  <c r="J168" i="10" s="1"/>
  <c r="J169" i="10" s="1"/>
  <c r="J170" i="10" s="1"/>
  <c r="J171" i="10" s="1"/>
  <c r="J172" i="10" s="1"/>
  <c r="J173" i="10" s="1"/>
  <c r="B2" i="10"/>
  <c r="C2" i="10"/>
  <c r="A2" i="10" s="1"/>
  <c r="C173" i="10"/>
  <c r="B173" i="10"/>
  <c r="C172" i="10"/>
  <c r="B172" i="10"/>
  <c r="C171" i="10"/>
  <c r="B171" i="10"/>
  <c r="C170" i="10"/>
  <c r="B170" i="10"/>
  <c r="C164" i="10"/>
  <c r="B164" i="10"/>
  <c r="C163" i="10"/>
  <c r="B163" i="10"/>
  <c r="C162" i="10"/>
  <c r="B162" i="10"/>
  <c r="C169" i="10"/>
  <c r="B169" i="10"/>
  <c r="C168" i="10"/>
  <c r="B168" i="10"/>
  <c r="C167" i="10"/>
  <c r="B167" i="10"/>
  <c r="C166" i="10"/>
  <c r="B166" i="10"/>
  <c r="C165" i="10"/>
  <c r="B165" i="10"/>
  <c r="C161" i="10"/>
  <c r="B161" i="10"/>
  <c r="C160" i="10"/>
  <c r="B160" i="10"/>
  <c r="C159" i="10"/>
  <c r="B159" i="10"/>
  <c r="C158" i="10"/>
  <c r="B158" i="10"/>
  <c r="C157" i="10"/>
  <c r="B157" i="10"/>
  <c r="C156" i="10"/>
  <c r="B156" i="10"/>
  <c r="C155" i="10"/>
  <c r="B155" i="10"/>
  <c r="C154" i="10"/>
  <c r="B154" i="10"/>
  <c r="C153" i="10"/>
  <c r="B153" i="10"/>
  <c r="C152" i="10"/>
  <c r="B152" i="10"/>
  <c r="C151" i="10"/>
  <c r="B151" i="10"/>
  <c r="C150" i="10"/>
  <c r="B150" i="10"/>
  <c r="C149" i="10"/>
  <c r="B149" i="10"/>
  <c r="C148" i="10"/>
  <c r="B148" i="10"/>
  <c r="C147" i="10"/>
  <c r="B147" i="10"/>
  <c r="C146" i="10"/>
  <c r="B146" i="10"/>
  <c r="C145" i="10"/>
  <c r="B145" i="10"/>
  <c r="C144" i="10"/>
  <c r="B144" i="10"/>
  <c r="C143" i="10"/>
  <c r="B143" i="10"/>
  <c r="C142" i="10"/>
  <c r="B142" i="10"/>
  <c r="C141" i="10"/>
  <c r="B141" i="10"/>
  <c r="C140" i="10"/>
  <c r="B140" i="10"/>
  <c r="C139" i="10"/>
  <c r="B139" i="10"/>
  <c r="C138" i="10"/>
  <c r="B138" i="10"/>
  <c r="C137" i="10"/>
  <c r="B137" i="10"/>
  <c r="C136" i="10"/>
  <c r="B136" i="10"/>
  <c r="C135" i="10"/>
  <c r="B135" i="10"/>
  <c r="C134" i="10"/>
  <c r="B134" i="10"/>
  <c r="C133" i="10"/>
  <c r="B133" i="10"/>
  <c r="C132" i="10"/>
  <c r="B132" i="10"/>
  <c r="C131" i="10"/>
  <c r="B131" i="10"/>
  <c r="C130" i="10"/>
  <c r="B130" i="10"/>
  <c r="C129" i="10"/>
  <c r="B129" i="10"/>
  <c r="C128" i="10"/>
  <c r="B128" i="10"/>
  <c r="C127" i="10"/>
  <c r="B127" i="10"/>
  <c r="C126" i="10"/>
  <c r="B126" i="10"/>
  <c r="C125" i="10"/>
  <c r="B125" i="10"/>
  <c r="C124" i="10"/>
  <c r="B124" i="10"/>
  <c r="C123" i="10"/>
  <c r="B123" i="10"/>
  <c r="C122" i="10"/>
  <c r="B122" i="10"/>
  <c r="C121" i="10"/>
  <c r="B121" i="10"/>
  <c r="C120" i="10"/>
  <c r="B120" i="10"/>
  <c r="C119" i="10"/>
  <c r="B119" i="10"/>
  <c r="C118" i="10"/>
  <c r="B118" i="10"/>
  <c r="C117" i="10"/>
  <c r="B117" i="10"/>
  <c r="C116" i="10"/>
  <c r="B116" i="10"/>
  <c r="C115" i="10"/>
  <c r="B115" i="10"/>
  <c r="C114" i="10"/>
  <c r="B114" i="10"/>
  <c r="C113" i="10"/>
  <c r="B113" i="10"/>
  <c r="C112" i="10"/>
  <c r="B112" i="10"/>
  <c r="C111" i="10"/>
  <c r="B111" i="10"/>
  <c r="C110" i="10"/>
  <c r="B110" i="10"/>
  <c r="C109" i="10"/>
  <c r="B109" i="10"/>
  <c r="C108" i="10"/>
  <c r="B108" i="10"/>
  <c r="C107" i="10"/>
  <c r="B107" i="10"/>
  <c r="C106" i="10"/>
  <c r="B106" i="10"/>
  <c r="C105" i="10"/>
  <c r="B105" i="10"/>
  <c r="C104" i="10"/>
  <c r="B104" i="10"/>
  <c r="C103" i="10"/>
  <c r="B103" i="10"/>
  <c r="C102" i="10"/>
  <c r="B102" i="10"/>
  <c r="C101" i="10"/>
  <c r="B101" i="10"/>
  <c r="C100" i="10"/>
  <c r="B100" i="10"/>
  <c r="C99" i="10"/>
  <c r="B99" i="10"/>
  <c r="C98" i="10"/>
  <c r="B98" i="10"/>
  <c r="C97" i="10"/>
  <c r="B97" i="10"/>
  <c r="C96" i="10"/>
  <c r="B96" i="10"/>
  <c r="C95" i="10"/>
  <c r="B95" i="10"/>
  <c r="C94" i="10"/>
  <c r="B94" i="10"/>
  <c r="C92" i="10"/>
  <c r="B92" i="10"/>
  <c r="C93" i="10"/>
  <c r="B93" i="10"/>
  <c r="C89" i="10"/>
  <c r="B89" i="10"/>
  <c r="C91" i="10"/>
  <c r="B91" i="10"/>
  <c r="C90" i="10"/>
  <c r="B90" i="10"/>
  <c r="C88" i="10"/>
  <c r="B88" i="10"/>
  <c r="C87" i="10"/>
  <c r="B87" i="10"/>
  <c r="C86" i="10"/>
  <c r="B86" i="10"/>
  <c r="C85" i="10"/>
  <c r="B85" i="10"/>
  <c r="C84" i="10"/>
  <c r="B84" i="10"/>
  <c r="C83" i="10"/>
  <c r="B83" i="10"/>
  <c r="C82" i="10"/>
  <c r="B82" i="10"/>
  <c r="C81" i="10"/>
  <c r="B81" i="10"/>
  <c r="C80" i="10"/>
  <c r="B80" i="10"/>
  <c r="C79" i="10"/>
  <c r="B79" i="10"/>
  <c r="C78" i="10"/>
  <c r="B78" i="10"/>
  <c r="C77" i="10"/>
  <c r="B77" i="10"/>
  <c r="C72" i="10"/>
  <c r="B72" i="10"/>
  <c r="C71" i="10"/>
  <c r="B71" i="10"/>
  <c r="C76" i="10"/>
  <c r="B76" i="10"/>
  <c r="C75" i="10"/>
  <c r="B75" i="10"/>
  <c r="C74" i="10"/>
  <c r="B74" i="10"/>
  <c r="C73" i="10"/>
  <c r="B73" i="10"/>
  <c r="C68" i="10"/>
  <c r="B68" i="10"/>
  <c r="C67" i="10"/>
  <c r="B67" i="10"/>
  <c r="C70" i="10"/>
  <c r="B70" i="10"/>
  <c r="C69" i="10"/>
  <c r="B69" i="10"/>
  <c r="C63" i="10"/>
  <c r="B63" i="10"/>
  <c r="C62" i="10"/>
  <c r="B62" i="10"/>
  <c r="C66" i="10"/>
  <c r="B66" i="10"/>
  <c r="C65" i="10"/>
  <c r="B65" i="10"/>
  <c r="C64" i="10"/>
  <c r="B64" i="10"/>
  <c r="C61" i="10"/>
  <c r="B61" i="10"/>
  <c r="C60" i="10"/>
  <c r="B60" i="10"/>
  <c r="C59" i="10"/>
  <c r="B59" i="10"/>
  <c r="C58" i="10"/>
  <c r="B58" i="10"/>
  <c r="C57" i="10"/>
  <c r="B57" i="10"/>
  <c r="C56" i="10"/>
  <c r="B56" i="10"/>
  <c r="C55" i="10"/>
  <c r="B55" i="10"/>
  <c r="C54" i="10"/>
  <c r="B54" i="10"/>
  <c r="C53" i="10"/>
  <c r="B53" i="10"/>
  <c r="C52" i="10"/>
  <c r="B52" i="10"/>
  <c r="C51" i="10"/>
  <c r="B51" i="10"/>
  <c r="C50" i="10"/>
  <c r="B50" i="10"/>
  <c r="C48" i="10"/>
  <c r="B48" i="10"/>
  <c r="C49" i="10"/>
  <c r="B49" i="10"/>
  <c r="C47" i="10"/>
  <c r="B47" i="10"/>
  <c r="C46" i="10"/>
  <c r="B46" i="10"/>
  <c r="C45" i="10"/>
  <c r="B45" i="10"/>
  <c r="C44" i="10"/>
  <c r="B44" i="10"/>
  <c r="C43" i="10"/>
  <c r="B43" i="10"/>
  <c r="C42" i="10"/>
  <c r="B42" i="10"/>
  <c r="C41" i="10"/>
  <c r="B41" i="10"/>
  <c r="C40" i="10"/>
  <c r="B40" i="10"/>
  <c r="C39" i="10"/>
  <c r="B39" i="10"/>
  <c r="C38" i="10"/>
  <c r="B38" i="10"/>
  <c r="C37" i="10"/>
  <c r="B37" i="10"/>
  <c r="C36" i="10"/>
  <c r="B36" i="10"/>
  <c r="C35" i="10"/>
  <c r="B35" i="10"/>
  <c r="C34" i="10"/>
  <c r="B34" i="10"/>
  <c r="C33" i="10"/>
  <c r="B33" i="10"/>
  <c r="C32" i="10"/>
  <c r="B32" i="10"/>
  <c r="C31" i="10"/>
  <c r="B31" i="10"/>
  <c r="C30" i="10"/>
  <c r="B30" i="10"/>
  <c r="C29" i="10"/>
  <c r="B29" i="10"/>
  <c r="C28" i="10"/>
  <c r="B28" i="10"/>
  <c r="C27" i="10"/>
  <c r="B27" i="10"/>
  <c r="C26" i="10"/>
  <c r="B26" i="10"/>
  <c r="C25" i="10"/>
  <c r="B25" i="10"/>
  <c r="C24" i="10"/>
  <c r="B24" i="10"/>
  <c r="C23" i="10"/>
  <c r="B23" i="10"/>
  <c r="C22" i="10"/>
  <c r="B22" i="10"/>
  <c r="C21" i="10"/>
  <c r="B21" i="10"/>
  <c r="C20" i="10"/>
  <c r="B20" i="10"/>
  <c r="C19" i="10"/>
  <c r="B19" i="10"/>
  <c r="C18" i="10"/>
  <c r="B18" i="10"/>
  <c r="C17" i="10"/>
  <c r="B17" i="10"/>
  <c r="C16" i="10"/>
  <c r="B16" i="10"/>
  <c r="C15" i="10"/>
  <c r="B15" i="10"/>
  <c r="C14" i="10"/>
  <c r="B14" i="10"/>
  <c r="C13" i="10"/>
  <c r="B13" i="10"/>
  <c r="C12" i="10"/>
  <c r="B12" i="10"/>
  <c r="C11" i="10"/>
  <c r="B11" i="10"/>
  <c r="C10" i="10"/>
  <c r="B10" i="10"/>
  <c r="C9" i="10"/>
  <c r="B9" i="10"/>
  <c r="C8" i="10"/>
  <c r="B8" i="10"/>
  <c r="C7" i="10"/>
  <c r="B7" i="10"/>
  <c r="C6" i="10"/>
  <c r="B6" i="10"/>
  <c r="C5" i="10"/>
  <c r="B5" i="10"/>
  <c r="C4" i="10"/>
  <c r="B4" i="10"/>
  <c r="C362" i="10"/>
  <c r="B362" i="10"/>
  <c r="C361" i="10"/>
  <c r="B361" i="10"/>
  <c r="C360" i="10"/>
  <c r="B360" i="10"/>
  <c r="C359" i="10"/>
  <c r="B359" i="10"/>
  <c r="C358" i="10"/>
  <c r="B358" i="10"/>
  <c r="C357" i="10"/>
  <c r="B357" i="10"/>
  <c r="C356" i="10"/>
  <c r="B356" i="10"/>
  <c r="C354" i="10"/>
  <c r="B354" i="10"/>
  <c r="C353" i="10"/>
  <c r="B353" i="10"/>
  <c r="C352" i="10"/>
  <c r="B352" i="10"/>
  <c r="C350" i="10"/>
  <c r="B350" i="10"/>
  <c r="C349" i="10"/>
  <c r="B349" i="10"/>
  <c r="C348" i="10"/>
  <c r="B348" i="10"/>
  <c r="C347" i="10"/>
  <c r="B347" i="10"/>
  <c r="C346" i="10"/>
  <c r="B346" i="10"/>
  <c r="C345" i="10"/>
  <c r="B345" i="10"/>
  <c r="C344" i="10"/>
  <c r="B344" i="10"/>
  <c r="C343" i="10"/>
  <c r="B343" i="10"/>
  <c r="C342" i="10"/>
  <c r="B342" i="10"/>
  <c r="C341" i="10"/>
  <c r="B341" i="10"/>
  <c r="C339" i="10"/>
  <c r="B339" i="10"/>
  <c r="C338" i="10"/>
  <c r="B338" i="10"/>
  <c r="C337" i="10"/>
  <c r="B337" i="10"/>
  <c r="C336" i="10"/>
  <c r="B336" i="10"/>
  <c r="C335" i="10"/>
  <c r="B335" i="10"/>
  <c r="C334" i="10"/>
  <c r="B334" i="10"/>
  <c r="C333" i="10"/>
  <c r="B333" i="10"/>
  <c r="C332" i="10"/>
  <c r="B332" i="10"/>
  <c r="C331" i="10"/>
  <c r="B331" i="10"/>
  <c r="C330" i="10"/>
  <c r="B330" i="10"/>
  <c r="C329" i="10"/>
  <c r="B329" i="10"/>
  <c r="C328" i="10"/>
  <c r="B328" i="10"/>
  <c r="C327" i="10"/>
  <c r="B327" i="10"/>
  <c r="C326" i="10"/>
  <c r="B326" i="10"/>
  <c r="C325" i="10"/>
  <c r="B325" i="10"/>
  <c r="C324" i="10"/>
  <c r="B324" i="10"/>
  <c r="C323" i="10"/>
  <c r="B323" i="10"/>
  <c r="C322" i="10"/>
  <c r="B322" i="10"/>
  <c r="C321" i="10"/>
  <c r="B321" i="10"/>
  <c r="C320" i="10"/>
  <c r="B320" i="10"/>
  <c r="C319" i="10"/>
  <c r="B319" i="10"/>
  <c r="C318" i="10"/>
  <c r="B318" i="10"/>
  <c r="C317" i="10"/>
  <c r="B317" i="10"/>
  <c r="C316" i="10"/>
  <c r="B316" i="10"/>
  <c r="C315" i="10"/>
  <c r="B315" i="10"/>
  <c r="C314" i="10"/>
  <c r="B314" i="10"/>
  <c r="C313" i="10"/>
  <c r="B313" i="10"/>
  <c r="C312" i="10"/>
  <c r="B312" i="10"/>
  <c r="C311" i="10"/>
  <c r="B311" i="10"/>
  <c r="C310" i="10"/>
  <c r="B310" i="10"/>
  <c r="C309" i="10"/>
  <c r="B309" i="10"/>
  <c r="C308" i="10"/>
  <c r="B308" i="10"/>
  <c r="C307" i="10"/>
  <c r="B307" i="10"/>
  <c r="C306" i="10"/>
  <c r="B306" i="10"/>
  <c r="C305" i="10"/>
  <c r="B305" i="10"/>
  <c r="C304" i="10"/>
  <c r="B304" i="10"/>
  <c r="C303" i="10"/>
  <c r="B303" i="10"/>
  <c r="C302" i="10"/>
  <c r="B302" i="10"/>
  <c r="C301" i="10"/>
  <c r="B301" i="10"/>
  <c r="C300" i="10"/>
  <c r="B300" i="10"/>
  <c r="C299" i="10"/>
  <c r="B299" i="10"/>
  <c r="C298" i="10"/>
  <c r="B298" i="10"/>
  <c r="C297" i="10"/>
  <c r="B297" i="10"/>
  <c r="C296" i="10"/>
  <c r="B296" i="10"/>
  <c r="C295" i="10"/>
  <c r="B295" i="10"/>
  <c r="C294" i="10"/>
  <c r="B294" i="10"/>
  <c r="C293" i="10"/>
  <c r="B293" i="10"/>
  <c r="C292" i="10"/>
  <c r="B292" i="10"/>
  <c r="C291" i="10"/>
  <c r="B291" i="10"/>
  <c r="C290" i="10"/>
  <c r="B290" i="10"/>
  <c r="C289" i="10"/>
  <c r="B289" i="10"/>
  <c r="C288" i="10"/>
  <c r="B288" i="10"/>
  <c r="C287" i="10"/>
  <c r="B287" i="10"/>
  <c r="C286" i="10"/>
  <c r="B286" i="10"/>
  <c r="C285" i="10"/>
  <c r="B285" i="10"/>
  <c r="C284" i="10"/>
  <c r="B284" i="10"/>
  <c r="C283" i="10"/>
  <c r="B283" i="10"/>
  <c r="C282" i="10"/>
  <c r="B282" i="10"/>
  <c r="C281" i="10"/>
  <c r="B281" i="10"/>
  <c r="C280" i="10"/>
  <c r="B280" i="10"/>
  <c r="C279" i="10"/>
  <c r="B279" i="10"/>
  <c r="C278" i="10"/>
  <c r="B278" i="10"/>
  <c r="C277" i="10"/>
  <c r="B277" i="10"/>
  <c r="C276" i="10"/>
  <c r="B276" i="10"/>
  <c r="C275" i="10"/>
  <c r="B275" i="10"/>
  <c r="C274" i="10"/>
  <c r="B274" i="10"/>
  <c r="C273" i="10"/>
  <c r="B273" i="10"/>
  <c r="C272" i="10"/>
  <c r="B272" i="10"/>
  <c r="C271" i="10"/>
  <c r="B271" i="10"/>
  <c r="C270" i="10"/>
  <c r="B270" i="10"/>
  <c r="C269" i="10"/>
  <c r="B269" i="10"/>
  <c r="C268" i="10"/>
  <c r="B268" i="10"/>
  <c r="C267" i="10"/>
  <c r="B267" i="10"/>
  <c r="C266" i="10"/>
  <c r="B266" i="10"/>
  <c r="C265" i="10"/>
  <c r="B265" i="10"/>
  <c r="C264" i="10"/>
  <c r="B264" i="10"/>
  <c r="C263" i="10"/>
  <c r="B263" i="10"/>
  <c r="C262" i="10"/>
  <c r="B262" i="10"/>
  <c r="C261" i="10"/>
  <c r="B261" i="10"/>
  <c r="C260" i="10"/>
  <c r="B260" i="10"/>
  <c r="C259" i="10"/>
  <c r="B259" i="10"/>
  <c r="C258" i="10"/>
  <c r="B258" i="10"/>
  <c r="C257" i="10"/>
  <c r="B257" i="10"/>
  <c r="C256" i="10"/>
  <c r="B256" i="10"/>
  <c r="C255" i="10"/>
  <c r="B255" i="10"/>
  <c r="C254" i="10"/>
  <c r="B254" i="10"/>
  <c r="C253" i="10"/>
  <c r="B253" i="10"/>
  <c r="C252" i="10"/>
  <c r="B252" i="10"/>
  <c r="C251" i="10"/>
  <c r="B251" i="10"/>
  <c r="C250" i="10"/>
  <c r="B250" i="10"/>
  <c r="C249" i="10"/>
  <c r="B249" i="10"/>
  <c r="C248" i="10"/>
  <c r="B248" i="10"/>
  <c r="C247" i="10"/>
  <c r="B247" i="10"/>
  <c r="C246" i="10"/>
  <c r="B246" i="10"/>
  <c r="C245" i="10"/>
  <c r="B245" i="10"/>
  <c r="C244" i="10"/>
  <c r="B244" i="10"/>
  <c r="C243" i="10"/>
  <c r="B243" i="10"/>
  <c r="C242" i="10"/>
  <c r="B242" i="10"/>
  <c r="C241" i="10"/>
  <c r="B241" i="10"/>
  <c r="C240" i="10"/>
  <c r="B240" i="10"/>
  <c r="C239" i="10"/>
  <c r="B239" i="10"/>
  <c r="C238" i="10"/>
  <c r="B238" i="10"/>
  <c r="C237" i="10"/>
  <c r="B237" i="10"/>
  <c r="C236" i="10"/>
  <c r="B236" i="10"/>
  <c r="C235" i="10"/>
  <c r="B235" i="10"/>
  <c r="C234" i="10"/>
  <c r="B234" i="10"/>
  <c r="C233" i="10"/>
  <c r="A233" i="10" s="1"/>
  <c r="B233" i="10"/>
  <c r="I3" i="7" l="1"/>
  <c r="A3" i="10"/>
  <c r="A4" i="10" s="1"/>
  <c r="A5" i="10" s="1"/>
  <c r="A6" i="10" s="1"/>
  <c r="A7" i="10" s="1"/>
  <c r="A8" i="10" s="1"/>
  <c r="A9" i="10" s="1"/>
  <c r="A10" i="10" s="1"/>
  <c r="A11" i="10" s="1"/>
  <c r="A12" i="10" s="1"/>
  <c r="A13" i="10" s="1"/>
  <c r="A14" i="10" s="1"/>
  <c r="A15" i="10" s="1"/>
  <c r="A16" i="10" s="1"/>
  <c r="A17" i="10" s="1"/>
  <c r="A18" i="10" s="1"/>
  <c r="A313" i="10"/>
  <c r="A314" i="10" s="1"/>
  <c r="A315" i="10" s="1"/>
  <c r="A316" i="10" s="1"/>
  <c r="A317" i="10" s="1"/>
  <c r="A318" i="10" s="1"/>
  <c r="A319" i="10" s="1"/>
  <c r="A320" i="10" s="1"/>
  <c r="A321" i="10" s="1"/>
  <c r="A322" i="10" s="1"/>
  <c r="A323" i="10" s="1"/>
  <c r="A324" i="10" s="1"/>
  <c r="A325" i="10" s="1"/>
  <c r="A326" i="10" s="1"/>
  <c r="A327" i="10" s="1"/>
  <c r="A328" i="10" s="1"/>
  <c r="A329" i="10" s="1"/>
  <c r="A330" i="10" s="1"/>
  <c r="A331" i="10" s="1"/>
  <c r="A332" i="10" s="1"/>
  <c r="A333" i="10" s="1"/>
  <c r="A334" i="10" s="1"/>
  <c r="A335" i="10" s="1"/>
  <c r="A336" i="10" s="1"/>
  <c r="A337" i="10" s="1"/>
  <c r="A338" i="10" s="1"/>
  <c r="A339" i="10" s="1"/>
  <c r="A340" i="10" s="1"/>
  <c r="A59" i="10"/>
  <c r="A60" i="10" s="1"/>
  <c r="A61" i="10" s="1"/>
  <c r="A62" i="10" s="1"/>
  <c r="A63" i="10" s="1"/>
  <c r="A64" i="10" s="1"/>
  <c r="A65" i="10" s="1"/>
  <c r="A66" i="10" s="1"/>
  <c r="A67" i="10" s="1"/>
  <c r="A68" i="10" s="1"/>
  <c r="A69" i="10" s="1"/>
  <c r="A70" i="10" s="1"/>
  <c r="A71" i="10" s="1"/>
  <c r="A72" i="10" s="1"/>
  <c r="A73" i="10" s="1"/>
  <c r="A74" i="10" s="1"/>
  <c r="A75" i="10" s="1"/>
  <c r="A76" i="10" s="1"/>
  <c r="A77" i="10" s="1"/>
  <c r="A78" i="10" s="1"/>
  <c r="A79" i="10" s="1"/>
  <c r="A131" i="10"/>
  <c r="A132" i="10" s="1"/>
  <c r="A133" i="10" s="1"/>
  <c r="A134" i="10" s="1"/>
  <c r="A135" i="10" s="1"/>
  <c r="A136" i="10" s="1"/>
  <c r="A137" i="10" s="1"/>
  <c r="A138" i="10" s="1"/>
  <c r="A139" i="10" s="1"/>
  <c r="A140" i="10" s="1"/>
  <c r="A141" i="10" s="1"/>
  <c r="A142" i="10" s="1"/>
  <c r="A143" i="10" s="1"/>
  <c r="A144" i="10" s="1"/>
  <c r="A145" i="10" s="1"/>
  <c r="A146" i="10" s="1"/>
  <c r="A147" i="10"/>
  <c r="A148" i="10" s="1"/>
  <c r="A149" i="10" s="1"/>
  <c r="A150" i="10" s="1"/>
  <c r="A151" i="10" s="1"/>
  <c r="A152" i="10" s="1"/>
  <c r="A153" i="10" s="1"/>
  <c r="A154" i="10" s="1"/>
  <c r="A155" i="10" s="1"/>
  <c r="A156" i="10" s="1"/>
  <c r="A157" i="10" s="1"/>
  <c r="A158" i="10" s="1"/>
  <c r="A159" i="10" s="1"/>
  <c r="A160" i="10" s="1"/>
  <c r="A161" i="10" s="1"/>
  <c r="A234" i="10"/>
  <c r="A235" i="10" s="1"/>
  <c r="A236" i="10" s="1"/>
  <c r="A237" i="10" s="1"/>
  <c r="A238" i="10" s="1"/>
  <c r="A239" i="10" s="1"/>
  <c r="A240" i="10" s="1"/>
  <c r="A241" i="10" s="1"/>
  <c r="A242" i="10" s="1"/>
  <c r="A243" i="10" s="1"/>
  <c r="A244" i="10" s="1"/>
  <c r="A245" i="10" s="1"/>
  <c r="A246" i="10" s="1"/>
  <c r="A247" i="10" s="1"/>
  <c r="A92" i="10"/>
  <c r="A93" i="10" s="1"/>
  <c r="A94" i="10" s="1"/>
  <c r="A95" i="10" s="1"/>
  <c r="A96" i="10" s="1"/>
  <c r="A97" i="10" s="1"/>
  <c r="A98" i="10" s="1"/>
  <c r="A99" i="10" s="1"/>
  <c r="A100" i="10" s="1"/>
  <c r="A101" i="10" s="1"/>
  <c r="A102" i="10" s="1"/>
  <c r="A103" i="10" s="1"/>
  <c r="A104" i="10" s="1"/>
  <c r="A105" i="10" s="1"/>
  <c r="A106" i="10" s="1"/>
  <c r="A107" i="10" s="1"/>
  <c r="A108" i="10" s="1"/>
  <c r="A109" i="10" s="1"/>
  <c r="A110" i="10" s="1"/>
  <c r="A111" i="10" s="1"/>
  <c r="A112" i="10" s="1"/>
  <c r="A113" i="10" s="1"/>
  <c r="A114" i="10" s="1"/>
  <c r="A115" i="10" s="1"/>
  <c r="A173" i="10"/>
  <c r="A228" i="10"/>
  <c r="A229" i="10" s="1"/>
  <c r="A230" i="10" s="1"/>
  <c r="A231" i="10" s="1"/>
  <c r="A232" i="10" s="1"/>
  <c r="A211" i="10"/>
  <c r="A212" i="10" s="1"/>
  <c r="A213" i="10" s="1"/>
  <c r="A214" i="10" s="1"/>
  <c r="A215" i="10" s="1"/>
  <c r="A216" i="10" s="1"/>
  <c r="A217" i="10" s="1"/>
  <c r="A218" i="10" s="1"/>
  <c r="A219" i="10" s="1"/>
  <c r="A220" i="10" s="1"/>
  <c r="A221" i="10" s="1"/>
  <c r="A222" i="10" s="1"/>
  <c r="A223" i="10" s="1"/>
  <c r="A224" i="10" s="1"/>
  <c r="A225" i="10" s="1"/>
  <c r="A226" i="10" s="1"/>
  <c r="A227" i="10" s="1"/>
  <c r="A19" i="10"/>
  <c r="A20" i="10" s="1"/>
  <c r="A21" i="10" s="1"/>
  <c r="A22" i="10" s="1"/>
  <c r="A23" i="10" s="1"/>
  <c r="A24" i="10" s="1"/>
  <c r="A25" i="10" s="1"/>
  <c r="A26" i="10" s="1"/>
  <c r="A27" i="10" s="1"/>
  <c r="A28" i="10" s="1"/>
  <c r="A29" i="10" s="1"/>
  <c r="A30" i="10" s="1"/>
  <c r="A31" i="10" s="1"/>
  <c r="A162" i="10"/>
  <c r="A163" i="10" s="1"/>
  <c r="A164" i="10" s="1"/>
  <c r="A165" i="10" s="1"/>
  <c r="A166" i="10" s="1"/>
  <c r="A167" i="10" s="1"/>
  <c r="A168" i="10" s="1"/>
  <c r="A169" i="10" s="1"/>
  <c r="A170" i="10" s="1"/>
  <c r="A171" i="10" s="1"/>
  <c r="A172" i="10" s="1"/>
  <c r="A174" i="10"/>
  <c r="A175" i="10" s="1"/>
  <c r="A176" i="10" s="1"/>
  <c r="A177" i="10" s="1"/>
  <c r="A178" i="10" s="1"/>
  <c r="A179" i="10" s="1"/>
  <c r="A180" i="10" s="1"/>
  <c r="A181" i="10" s="1"/>
  <c r="A182" i="10" s="1"/>
  <c r="A183" i="10" s="1"/>
  <c r="A184" i="10" s="1"/>
  <c r="A185" i="10" s="1"/>
  <c r="A186" i="10" s="1"/>
  <c r="A187" i="10" s="1"/>
  <c r="A188" i="10" s="1"/>
  <c r="A189" i="10" s="1"/>
  <c r="A190" i="10" s="1"/>
  <c r="A191" i="10" s="1"/>
  <c r="A192" i="10" s="1"/>
  <c r="A193" i="10" s="1"/>
  <c r="A194" i="10" s="1"/>
  <c r="A195" i="10" s="1"/>
  <c r="A196" i="10"/>
  <c r="A197" i="10" s="1"/>
  <c r="A198" i="10" s="1"/>
  <c r="A199" i="10" s="1"/>
  <c r="A200" i="10" s="1"/>
  <c r="A201" i="10" s="1"/>
  <c r="A202" i="10" s="1"/>
  <c r="A203" i="10" s="1"/>
  <c r="A204" i="10" s="1"/>
  <c r="A205" i="10" s="1"/>
  <c r="A206" i="10" s="1"/>
  <c r="A207" i="10" s="1"/>
  <c r="A208" i="10" s="1"/>
  <c r="A209" i="10" s="1"/>
  <c r="A210" i="10" s="1"/>
  <c r="A341" i="10"/>
  <c r="A342" i="10" s="1"/>
  <c r="A343" i="10" s="1"/>
  <c r="A344" i="10" s="1"/>
  <c r="A345" i="10" s="1"/>
  <c r="A346" i="10" s="1"/>
  <c r="A347" i="10" s="1"/>
  <c r="A348" i="10" s="1"/>
  <c r="A349" i="10" s="1"/>
  <c r="A350" i="10" s="1"/>
  <c r="A352" i="10" s="1"/>
  <c r="A353" i="10" s="1"/>
  <c r="A354" i="10" s="1"/>
  <c r="A356" i="10" s="1"/>
  <c r="A357" i="10" s="1"/>
  <c r="A358" i="10" s="1"/>
  <c r="A359" i="10" s="1"/>
  <c r="A360" i="10" s="1"/>
  <c r="A361" i="10" s="1"/>
  <c r="A362" i="10" s="1"/>
  <c r="A80" i="10"/>
  <c r="A81" i="10" s="1"/>
  <c r="A82" i="10" s="1"/>
  <c r="A83" i="10" s="1"/>
  <c r="A84" i="10" s="1"/>
  <c r="A85" i="10" s="1"/>
  <c r="A86" i="10" s="1"/>
  <c r="A87" i="10" s="1"/>
  <c r="A88" i="10" s="1"/>
  <c r="A89" i="10" s="1"/>
  <c r="A90" i="10" s="1"/>
  <c r="A91" i="10" s="1"/>
  <c r="A248" i="10"/>
  <c r="A249" i="10" s="1"/>
  <c r="A250" i="10" s="1"/>
  <c r="A251" i="10" s="1"/>
  <c r="A252" i="10" s="1"/>
  <c r="A253" i="10" s="1"/>
  <c r="A254" i="10" s="1"/>
  <c r="A255" i="10" s="1"/>
  <c r="A256" i="10" s="1"/>
  <c r="A257" i="10" s="1"/>
  <c r="A258" i="10" s="1"/>
  <c r="A259" i="10" s="1"/>
  <c r="A260" i="10" s="1"/>
  <c r="A261" i="10" s="1"/>
  <c r="A262" i="10" s="1"/>
  <c r="A263" i="10" s="1"/>
  <c r="A264" i="10" s="1"/>
  <c r="A265" i="10" s="1"/>
  <c r="A266" i="10" s="1"/>
  <c r="A267" i="10" s="1"/>
  <c r="A268" i="10" s="1"/>
  <c r="A269" i="10" s="1"/>
  <c r="A270" i="10" s="1"/>
  <c r="A271" i="10" s="1"/>
  <c r="A272" i="10" s="1"/>
  <c r="A273" i="10" s="1"/>
  <c r="A274" i="10" s="1"/>
  <c r="A275" i="10" s="1"/>
  <c r="A276" i="10"/>
  <c r="A277" i="10" s="1"/>
  <c r="A278" i="10" s="1"/>
  <c r="A279" i="10" s="1"/>
  <c r="A280" i="10" s="1"/>
  <c r="A281" i="10" s="1"/>
  <c r="A282" i="10" s="1"/>
  <c r="A283" i="10" s="1"/>
  <c r="A284" i="10" s="1"/>
  <c r="A285" i="10" s="1"/>
  <c r="A286" i="10" s="1"/>
  <c r="A287" i="10" s="1"/>
  <c r="A288" i="10" s="1"/>
  <c r="A289" i="10" s="1"/>
  <c r="A290" i="10" s="1"/>
  <c r="A291" i="10" s="1"/>
  <c r="A292" i="10" s="1"/>
  <c r="A293" i="10" s="1"/>
  <c r="A294" i="10" s="1"/>
  <c r="A295" i="10" s="1"/>
  <c r="A296" i="10" s="1"/>
  <c r="A297" i="10" s="1"/>
  <c r="A298" i="10" s="1"/>
  <c r="A299" i="10" s="1"/>
  <c r="A300" i="10" s="1"/>
  <c r="A301" i="10" s="1"/>
  <c r="A302" i="10" s="1"/>
  <c r="A303" i="10" s="1"/>
  <c r="A304" i="10" s="1"/>
  <c r="A305" i="10" s="1"/>
  <c r="A306" i="10" s="1"/>
  <c r="A307" i="10" s="1"/>
  <c r="A308" i="10" s="1"/>
  <c r="A309" i="10" s="1"/>
  <c r="A310" i="10" s="1"/>
  <c r="A311" i="10" s="1"/>
  <c r="A312" i="10" s="1"/>
  <c r="A32" i="10"/>
  <c r="A33" i="10" s="1"/>
  <c r="A34" i="10" s="1"/>
  <c r="A35" i="10" s="1"/>
  <c r="A36" i="10" s="1"/>
  <c r="A37" i="10" s="1"/>
  <c r="A38" i="10" s="1"/>
  <c r="A39" i="10" s="1"/>
  <c r="A40" i="10" s="1"/>
  <c r="A41" i="10" s="1"/>
  <c r="A42" i="10" s="1"/>
  <c r="A43" i="10" s="1"/>
  <c r="A44" i="10" s="1"/>
  <c r="A45" i="10" s="1"/>
  <c r="A46" i="10" s="1"/>
  <c r="A47" i="10" s="1"/>
  <c r="A48" i="10" s="1"/>
  <c r="A49" i="10" s="1"/>
  <c r="A50" i="10" s="1"/>
  <c r="A51" i="10" s="1"/>
  <c r="A52" i="10" s="1"/>
  <c r="A53" i="10" s="1"/>
  <c r="A54" i="10" s="1"/>
  <c r="A55" i="10" s="1"/>
  <c r="A56" i="10" s="1"/>
  <c r="A57" i="10" s="1"/>
  <c r="A58" i="10" s="1"/>
  <c r="A116" i="10"/>
  <c r="A117" i="10" s="1"/>
  <c r="A118" i="10" s="1"/>
  <c r="A119" i="10" s="1"/>
  <c r="A120" i="10" s="1"/>
  <c r="A121" i="10" s="1"/>
  <c r="A122" i="10" s="1"/>
  <c r="A123" i="10" s="1"/>
  <c r="A124" i="10"/>
  <c r="A125" i="10" s="1"/>
  <c r="A126" i="10" s="1"/>
  <c r="A127" i="10" s="1"/>
  <c r="A128" i="10" s="1"/>
  <c r="A129" i="10" s="1"/>
  <c r="A130" i="10" s="1"/>
  <c r="A363" i="10"/>
  <c r="A364" i="10" s="1"/>
  <c r="A365" i="10" s="1"/>
  <c r="A366" i="10" s="1"/>
  <c r="A367" i="10" s="1"/>
  <c r="A368" i="10" s="1"/>
  <c r="A370" i="10" s="1"/>
  <c r="A371" i="10" s="1"/>
  <c r="I10" i="2"/>
  <c r="K5" i="10"/>
  <c r="K6" i="10" s="1"/>
  <c r="K7" i="10" s="1"/>
  <c r="K8" i="10" s="1"/>
  <c r="K9" i="10" s="1"/>
  <c r="K10" i="10" s="1"/>
  <c r="K11" i="10" s="1"/>
  <c r="K12" i="10" s="1"/>
  <c r="K13" i="10" s="1"/>
  <c r="K14" i="10" s="1"/>
  <c r="K15" i="10" s="1"/>
  <c r="K16" i="10" s="1"/>
  <c r="K17" i="10" s="1"/>
  <c r="K18" i="10" s="1"/>
  <c r="K19" i="10" s="1"/>
  <c r="K20" i="10" s="1"/>
  <c r="K21" i="10" s="1"/>
  <c r="K22" i="10" s="1"/>
  <c r="K23" i="10" s="1"/>
  <c r="K24" i="10" s="1"/>
  <c r="K25" i="10" s="1"/>
  <c r="K26" i="10" s="1"/>
  <c r="K27" i="10" s="1"/>
  <c r="K28" i="10" s="1"/>
  <c r="K29" i="10" s="1"/>
  <c r="K30" i="10" s="1"/>
  <c r="K31" i="10" s="1"/>
  <c r="K32" i="10" s="1"/>
  <c r="K33" i="10" s="1"/>
  <c r="K34" i="10" s="1"/>
  <c r="K35" i="10" s="1"/>
  <c r="K36" i="10" s="1"/>
  <c r="K37" i="10" s="1"/>
  <c r="K38" i="10" s="1"/>
  <c r="K39" i="10" s="1"/>
  <c r="K40" i="10" s="1"/>
  <c r="K41" i="10" s="1"/>
  <c r="K42" i="10" s="1"/>
  <c r="K43" i="10" s="1"/>
  <c r="K44" i="10" s="1"/>
  <c r="K45" i="10" s="1"/>
  <c r="K46" i="10" s="1"/>
  <c r="K47" i="10" s="1"/>
  <c r="A369" i="10" l="1"/>
  <c r="A351" i="10"/>
  <c r="A355" i="10"/>
  <c r="AL5" i="7"/>
  <c r="K48" i="10" l="1"/>
  <c r="K49" i="10" s="1"/>
  <c r="K50" i="10" s="1"/>
  <c r="K51" i="10" s="1"/>
  <c r="K52" i="10" s="1"/>
  <c r="K53" i="10" s="1"/>
  <c r="K54" i="10" s="1"/>
  <c r="K55" i="10" s="1"/>
  <c r="K56" i="10" s="1"/>
  <c r="K57" i="10" s="1"/>
  <c r="K58" i="10" s="1"/>
  <c r="K59" i="10" s="1"/>
  <c r="K60" i="10" s="1"/>
  <c r="K61" i="10" s="1"/>
  <c r="K62" i="10" s="1"/>
  <c r="K63" i="10" s="1"/>
  <c r="K64" i="10" s="1"/>
  <c r="K65" i="10" s="1"/>
  <c r="K66" i="10" s="1"/>
  <c r="K67" i="10" s="1"/>
  <c r="K68" i="10" s="1"/>
  <c r="K69" i="10" s="1"/>
  <c r="K70" i="10" s="1"/>
  <c r="K71" i="10" s="1"/>
  <c r="K72" i="10" s="1"/>
  <c r="K73" i="10" s="1"/>
  <c r="K74" i="10" s="1"/>
  <c r="K75" i="10" s="1"/>
  <c r="K76" i="10" s="1"/>
  <c r="K77" i="10" s="1"/>
  <c r="K78" i="10" s="1"/>
  <c r="K79" i="10" s="1"/>
  <c r="K80" i="10" s="1"/>
  <c r="K81" i="10" s="1"/>
  <c r="K82" i="10" s="1"/>
  <c r="K83" i="10" s="1"/>
  <c r="K84" i="10" s="1"/>
  <c r="K85" i="10" s="1"/>
  <c r="K86" i="10" s="1"/>
  <c r="K87" i="10" s="1"/>
  <c r="K88" i="10" s="1"/>
  <c r="K89" i="10" s="1"/>
  <c r="K90" i="10" s="1"/>
  <c r="K91" i="10" s="1"/>
  <c r="K92" i="10" s="1"/>
  <c r="K93" i="10" s="1"/>
  <c r="K94" i="10" s="1"/>
  <c r="K95" i="10" s="1"/>
  <c r="K96" i="10" s="1"/>
  <c r="K97" i="10" s="1"/>
  <c r="K98" i="10" s="1"/>
  <c r="K99" i="10" s="1"/>
  <c r="K100" i="10" s="1"/>
  <c r="K101" i="10" s="1"/>
  <c r="K102" i="10" s="1"/>
  <c r="K103" i="10" s="1"/>
  <c r="K104" i="10" s="1"/>
  <c r="K105" i="10" s="1"/>
  <c r="K106" i="10" s="1"/>
  <c r="K107" i="10" s="1"/>
  <c r="K108" i="10" s="1"/>
  <c r="K109" i="10" s="1"/>
  <c r="K110" i="10" s="1"/>
  <c r="K111" i="10" s="1"/>
  <c r="K112" i="10" s="1"/>
  <c r="K113" i="10" s="1"/>
  <c r="K114" i="10" s="1"/>
  <c r="K115" i="10" s="1"/>
  <c r="K116" i="10" s="1"/>
  <c r="K117" i="10" s="1"/>
  <c r="K118" i="10" s="1"/>
  <c r="K119" i="10" s="1"/>
  <c r="K120" i="10" s="1"/>
  <c r="K121" i="10" s="1"/>
  <c r="K122" i="10" s="1"/>
  <c r="K123" i="10" s="1"/>
  <c r="K124" i="10" s="1"/>
  <c r="K125" i="10" s="1"/>
  <c r="K126" i="10" s="1"/>
  <c r="K127" i="10" s="1"/>
  <c r="K128" i="10" s="1"/>
  <c r="K129" i="10" s="1"/>
  <c r="K130" i="10" s="1"/>
  <c r="K131" i="10" s="1"/>
  <c r="K132" i="10" s="1"/>
  <c r="K133" i="10" s="1"/>
  <c r="K134" i="10" s="1"/>
  <c r="K135" i="10" s="1"/>
  <c r="K136" i="10" s="1"/>
  <c r="K137" i="10" s="1"/>
  <c r="K138" i="10" s="1"/>
  <c r="K139" i="10" s="1"/>
  <c r="K140" i="10" s="1"/>
  <c r="K141" i="10" s="1"/>
  <c r="K142" i="10" s="1"/>
  <c r="K143" i="10" s="1"/>
  <c r="K144" i="10" s="1"/>
  <c r="K145" i="10" s="1"/>
  <c r="K146" i="10" s="1"/>
  <c r="K147" i="10" s="1"/>
  <c r="K148" i="10" s="1"/>
  <c r="K149" i="10" s="1"/>
  <c r="K150" i="10" s="1"/>
  <c r="K151" i="10" s="1"/>
  <c r="K152" i="10" s="1"/>
  <c r="K153" i="10" s="1"/>
  <c r="K154" i="10" s="1"/>
  <c r="K155" i="10" s="1"/>
  <c r="K156" i="10" s="1"/>
  <c r="K157" i="10" s="1"/>
  <c r="K158" i="10" s="1"/>
  <c r="K159" i="10" s="1"/>
  <c r="K160" i="10" s="1"/>
  <c r="K161" i="10" s="1"/>
  <c r="K162" i="10" s="1"/>
  <c r="K163" i="10" s="1"/>
  <c r="K164" i="10" s="1"/>
  <c r="K165" i="10" s="1"/>
  <c r="K166" i="10" s="1"/>
  <c r="K167" i="10" s="1"/>
  <c r="K168" i="10" s="1"/>
  <c r="K169" i="10" s="1"/>
  <c r="K170" i="10" s="1"/>
  <c r="K171" i="10" s="1"/>
  <c r="K172" i="10" s="1"/>
  <c r="K173" i="10" s="1"/>
  <c r="K174" i="10" s="1"/>
  <c r="K175" i="10" s="1"/>
  <c r="K176" i="10" s="1"/>
  <c r="K177" i="10" s="1"/>
  <c r="K178" i="10" s="1"/>
  <c r="K179" i="10" s="1"/>
  <c r="K180" i="10" s="1"/>
  <c r="K181" i="10" s="1"/>
  <c r="K182" i="10" s="1"/>
  <c r="K183" i="10" s="1"/>
  <c r="K184" i="10" s="1"/>
  <c r="K185" i="10" s="1"/>
  <c r="K186" i="10" s="1"/>
  <c r="K187" i="10" s="1"/>
  <c r="K188" i="10" s="1"/>
  <c r="K189" i="10" s="1"/>
  <c r="K190" i="10" s="1"/>
  <c r="K191" i="10" s="1"/>
  <c r="K192" i="10" s="1"/>
  <c r="K193" i="10" s="1"/>
  <c r="K194" i="10" s="1"/>
  <c r="K195" i="10" s="1"/>
  <c r="K196" i="10" s="1"/>
  <c r="K197" i="10" s="1"/>
  <c r="K198" i="10" s="1"/>
  <c r="K199" i="10" s="1"/>
  <c r="K200" i="10" s="1"/>
  <c r="K201" i="10" s="1"/>
  <c r="K202" i="10" s="1"/>
  <c r="K203" i="10" s="1"/>
  <c r="K204" i="10" s="1"/>
  <c r="K205" i="10" s="1"/>
  <c r="K206" i="10" s="1"/>
  <c r="K207" i="10" s="1"/>
  <c r="K208" i="10" s="1"/>
  <c r="K209" i="10" s="1"/>
  <c r="K210" i="10" s="1"/>
  <c r="K211" i="10" s="1"/>
  <c r="K212" i="10" s="1"/>
  <c r="K213" i="10" s="1"/>
  <c r="K214" i="10" s="1"/>
  <c r="K215" i="10" s="1"/>
  <c r="K216" i="10" s="1"/>
  <c r="K217" i="10" s="1"/>
  <c r="K218" i="10" s="1"/>
  <c r="K219" i="10" s="1"/>
  <c r="K220" i="10" s="1"/>
  <c r="K221" i="10" s="1"/>
  <c r="K222" i="10" s="1"/>
  <c r="K223" i="10" s="1"/>
  <c r="K224" i="10" s="1"/>
  <c r="K225" i="10" s="1"/>
  <c r="K226" i="10" s="1"/>
  <c r="K227" i="10" s="1"/>
  <c r="K228" i="10" s="1"/>
  <c r="K229" i="10" s="1"/>
  <c r="K230" i="10" s="1"/>
  <c r="K231" i="10" s="1"/>
  <c r="K232" i="10" s="1"/>
  <c r="K233" i="10" s="1"/>
  <c r="K234" i="10" s="1"/>
  <c r="K235" i="10" s="1"/>
  <c r="K236" i="10" s="1"/>
  <c r="K237" i="10" s="1"/>
  <c r="K238" i="10" s="1"/>
  <c r="K239" i="10" s="1"/>
  <c r="K240" i="10" s="1"/>
  <c r="K241" i="10" s="1"/>
  <c r="K242" i="10" s="1"/>
  <c r="K243" i="10" s="1"/>
  <c r="K244" i="10" s="1"/>
  <c r="K245" i="10" s="1"/>
  <c r="K246" i="10" s="1"/>
  <c r="K247" i="10" s="1"/>
  <c r="K248" i="10" s="1"/>
  <c r="K249" i="10" s="1"/>
  <c r="K250" i="10" s="1"/>
  <c r="K251" i="10" s="1"/>
  <c r="K252" i="10" s="1"/>
  <c r="K253" i="10" s="1"/>
  <c r="K254" i="10" s="1"/>
  <c r="K255" i="10" s="1"/>
  <c r="K256" i="10" s="1"/>
  <c r="K257" i="10" s="1"/>
  <c r="K258" i="10" s="1"/>
  <c r="K259" i="10" s="1"/>
  <c r="K260" i="10" s="1"/>
  <c r="K261" i="10" s="1"/>
  <c r="K262" i="10" s="1"/>
  <c r="K263" i="10" s="1"/>
  <c r="K264" i="10" s="1"/>
  <c r="K265" i="10" s="1"/>
  <c r="K266" i="10" s="1"/>
  <c r="K267" i="10" s="1"/>
  <c r="K268" i="10" s="1"/>
  <c r="K269" i="10" s="1"/>
  <c r="K270" i="10" s="1"/>
  <c r="K271" i="10" s="1"/>
  <c r="K272" i="10" s="1"/>
  <c r="K273" i="10" s="1"/>
  <c r="K274" i="10" s="1"/>
  <c r="K275" i="10" s="1"/>
  <c r="K276" i="10" s="1"/>
  <c r="K277" i="10" s="1"/>
  <c r="K278" i="10" s="1"/>
  <c r="K279" i="10" s="1"/>
  <c r="K280" i="10" s="1"/>
  <c r="K281" i="10" s="1"/>
  <c r="K282" i="10" s="1"/>
  <c r="K283" i="10" s="1"/>
  <c r="K284" i="10" s="1"/>
  <c r="K285" i="10" s="1"/>
  <c r="K286" i="10" s="1"/>
  <c r="K287" i="10" s="1"/>
  <c r="K288" i="10" s="1"/>
  <c r="K289" i="10" s="1"/>
  <c r="K290" i="10" s="1"/>
  <c r="K291" i="10" s="1"/>
  <c r="K292" i="10" s="1"/>
  <c r="K293" i="10" s="1"/>
  <c r="K294" i="10" s="1"/>
  <c r="K295" i="10" s="1"/>
  <c r="K296" i="10" s="1"/>
  <c r="K297" i="10" s="1"/>
  <c r="K298" i="10" s="1"/>
  <c r="K299" i="10" s="1"/>
  <c r="K300" i="10" s="1"/>
  <c r="K301" i="10" s="1"/>
  <c r="K302" i="10" s="1"/>
  <c r="K303" i="10" s="1"/>
  <c r="K304" i="10" s="1"/>
  <c r="K305" i="10" s="1"/>
  <c r="K306" i="10" s="1"/>
  <c r="K307" i="10" s="1"/>
  <c r="K308" i="10" s="1"/>
  <c r="K309" i="10" s="1"/>
  <c r="K310" i="10" s="1"/>
  <c r="K311" i="10" s="1"/>
  <c r="K312" i="10" s="1"/>
  <c r="K313" i="10" s="1"/>
  <c r="K314" i="10" s="1"/>
  <c r="K315" i="10" s="1"/>
  <c r="K316" i="10" s="1"/>
  <c r="K317" i="10" s="1"/>
  <c r="K318" i="10" s="1"/>
  <c r="K319" i="10" s="1"/>
  <c r="K320" i="10" s="1"/>
  <c r="K321" i="10" s="1"/>
  <c r="K322" i="10" s="1"/>
  <c r="K323" i="10" s="1"/>
  <c r="K324" i="10" s="1"/>
  <c r="K325" i="10" s="1"/>
  <c r="K326" i="10" s="1"/>
  <c r="K327" i="10" s="1"/>
  <c r="K328" i="10" s="1"/>
  <c r="K329" i="10" s="1"/>
  <c r="K330" i="10" s="1"/>
  <c r="K331" i="10" s="1"/>
  <c r="K332" i="10" s="1"/>
  <c r="K333" i="10" s="1"/>
  <c r="K334" i="10" s="1"/>
  <c r="K335" i="10" s="1"/>
  <c r="K336" i="10" s="1"/>
  <c r="K337" i="10" s="1"/>
  <c r="K338" i="10" s="1"/>
  <c r="K339" i="10" s="1"/>
  <c r="K340" i="10" s="1"/>
  <c r="K341" i="10" s="1"/>
  <c r="K342" i="10" s="1"/>
  <c r="K343" i="10" s="1"/>
  <c r="K344" i="10" s="1"/>
  <c r="K345" i="10" s="1"/>
  <c r="K346" i="10" s="1"/>
  <c r="K347" i="10" s="1"/>
  <c r="K348" i="10" s="1"/>
  <c r="K349" i="10" s="1"/>
  <c r="K350" i="10" s="1"/>
  <c r="K351" i="10" s="1"/>
  <c r="K352" i="10" s="1"/>
  <c r="K353" i="10" s="1"/>
  <c r="K354" i="10" s="1"/>
  <c r="K355" i="10" s="1"/>
  <c r="K356" i="10" s="1"/>
  <c r="K357" i="10" s="1"/>
  <c r="K358" i="10" s="1"/>
  <c r="K359" i="10" s="1"/>
  <c r="K360" i="10" s="1"/>
  <c r="K361" i="10" s="1"/>
  <c r="K362" i="10" s="1"/>
  <c r="K363" i="10" s="1"/>
  <c r="K364" i="10" s="1"/>
  <c r="K365" i="10" s="1"/>
  <c r="K366" i="10" s="1"/>
  <c r="K367" i="10" s="1"/>
  <c r="K368" i="10" s="1"/>
  <c r="K369" i="10" s="1"/>
  <c r="K370" i="10" s="1"/>
  <c r="K371" i="10" s="1"/>
  <c r="K372" i="10" s="1"/>
  <c r="K373" i="10" s="1"/>
  <c r="K374" i="10" s="1"/>
  <c r="K375" i="10" s="1"/>
  <c r="K376" i="10" s="1"/>
  <c r="K377" i="10" s="1"/>
  <c r="K378" i="10" s="1"/>
  <c r="K379" i="10" s="1"/>
  <c r="K380" i="10" s="1"/>
  <c r="K381" i="10" s="1"/>
  <c r="K382" i="10" s="1"/>
  <c r="K383" i="10" s="1"/>
  <c r="K384" i="10" s="1"/>
  <c r="K385" i="10" s="1"/>
  <c r="K386" i="10" s="1"/>
  <c r="K387" i="10" s="1"/>
  <c r="K388" i="10" s="1"/>
  <c r="K389" i="10" s="1"/>
  <c r="K390" i="10" s="1"/>
  <c r="K391" i="10" s="1"/>
  <c r="K392" i="10" s="1"/>
  <c r="K393" i="10" s="1"/>
  <c r="K394" i="10" s="1"/>
  <c r="K395" i="10" s="1"/>
  <c r="K396" i="10" s="1"/>
  <c r="K397" i="10" s="1"/>
  <c r="K398" i="10" s="1"/>
  <c r="K399" i="10" s="1"/>
  <c r="K400" i="10" s="1"/>
  <c r="K401" i="10" s="1"/>
  <c r="K402" i="10" s="1"/>
  <c r="K403" i="10" s="1"/>
  <c r="K404" i="10" s="1"/>
  <c r="K405" i="10" s="1"/>
  <c r="K406" i="10" s="1"/>
  <c r="K407" i="10" s="1"/>
  <c r="K408" i="10" s="1"/>
  <c r="K409" i="10" s="1"/>
  <c r="K410" i="10" s="1"/>
  <c r="K411" i="10" s="1"/>
  <c r="K412" i="10" s="1"/>
  <c r="K413" i="10" s="1"/>
  <c r="K414" i="10" s="1"/>
  <c r="K415" i="10" s="1"/>
  <c r="K416" i="10" s="1"/>
  <c r="K417" i="10" s="1"/>
  <c r="K418" i="10" s="1"/>
  <c r="K419" i="10" s="1"/>
  <c r="K420" i="10" s="1"/>
  <c r="K421" i="10" s="1"/>
  <c r="K422" i="10" s="1"/>
  <c r="K423" i="10" s="1"/>
  <c r="K424" i="10" s="1"/>
  <c r="K425" i="10" s="1"/>
  <c r="K426" i="10" s="1"/>
  <c r="K427" i="10" s="1"/>
  <c r="K428" i="10" s="1"/>
  <c r="K429" i="10" s="1"/>
  <c r="K430" i="10" s="1"/>
  <c r="K431" i="10" s="1"/>
  <c r="K432" i="10" s="1"/>
  <c r="K433" i="10" s="1"/>
  <c r="K434" i="10" s="1"/>
  <c r="K435" i="10" s="1"/>
  <c r="K436" i="10" s="1"/>
  <c r="K437" i="10" s="1"/>
  <c r="K438" i="10" s="1"/>
  <c r="K439" i="10" s="1"/>
  <c r="K440" i="10" s="1"/>
  <c r="K441" i="10" s="1"/>
  <c r="K442" i="10" s="1"/>
  <c r="K443" i="10" s="1"/>
  <c r="K444" i="10" s="1"/>
  <c r="K445" i="10" s="1"/>
  <c r="K446" i="10" s="1"/>
  <c r="K447" i="10" s="1"/>
  <c r="K448" i="10" s="1"/>
  <c r="K449" i="10" s="1"/>
  <c r="K450" i="10" s="1"/>
  <c r="K451" i="10" s="1"/>
  <c r="K452" i="10" s="1"/>
  <c r="K453" i="10" s="1"/>
  <c r="K454" i="10" s="1"/>
  <c r="K455" i="10" s="1"/>
  <c r="K456" i="10" s="1"/>
  <c r="K457" i="10" s="1"/>
  <c r="K458" i="10" s="1"/>
  <c r="K459" i="10" s="1"/>
  <c r="K460" i="10" s="1"/>
  <c r="K461" i="10" s="1"/>
  <c r="K462" i="10" s="1"/>
  <c r="K463" i="10" s="1"/>
  <c r="K464" i="10" s="1"/>
  <c r="K465" i="10" s="1"/>
  <c r="K466" i="10" s="1"/>
  <c r="K467" i="10" s="1"/>
  <c r="K468" i="10" s="1"/>
  <c r="K469" i="10" s="1"/>
  <c r="K470" i="10" s="1"/>
  <c r="K471" i="10" s="1"/>
  <c r="K472" i="10" s="1"/>
  <c r="K473" i="10" s="1"/>
  <c r="K474" i="10" s="1"/>
  <c r="K475" i="10" s="1"/>
  <c r="K476" i="10" s="1"/>
  <c r="K477" i="10" s="1"/>
  <c r="K478" i="10" s="1"/>
  <c r="K479" i="10" s="1"/>
  <c r="K480" i="10" s="1"/>
  <c r="K481" i="10" s="1"/>
  <c r="K482" i="10" s="1"/>
  <c r="K483" i="10" s="1"/>
  <c r="K484" i="10" s="1"/>
  <c r="K485" i="10" s="1"/>
  <c r="K486" i="10" s="1"/>
  <c r="K487" i="10" s="1"/>
  <c r="K488" i="10" s="1"/>
  <c r="K489" i="10" s="1"/>
  <c r="K490" i="10" s="1"/>
  <c r="K491" i="10" s="1"/>
  <c r="K492" i="10" s="1"/>
  <c r="K493" i="10" s="1"/>
  <c r="K494" i="10" s="1"/>
  <c r="K495" i="10" s="1"/>
  <c r="K496" i="10" s="1"/>
  <c r="K497" i="10" s="1"/>
  <c r="K498" i="10" s="1"/>
  <c r="K499" i="10" s="1"/>
  <c r="K500" i="10" s="1"/>
  <c r="K501" i="10" s="1"/>
  <c r="K502" i="10" s="1"/>
  <c r="K503" i="10" s="1"/>
  <c r="K504" i="10" s="1"/>
  <c r="K505" i="10" s="1"/>
  <c r="K506" i="10" s="1"/>
  <c r="K507" i="10" s="1"/>
  <c r="K508" i="10" s="1"/>
  <c r="K509" i="10" s="1"/>
  <c r="K510" i="10" s="1"/>
  <c r="K511" i="10" s="1"/>
  <c r="K512" i="10" s="1"/>
  <c r="K513" i="10" s="1"/>
  <c r="K514" i="10" s="1"/>
  <c r="K515" i="10" s="1"/>
  <c r="K516" i="10" s="1"/>
  <c r="K517" i="10" s="1"/>
  <c r="K518" i="10" s="1"/>
  <c r="K519" i="10" s="1"/>
  <c r="K520" i="10" s="1"/>
  <c r="K521" i="10" s="1"/>
  <c r="K522" i="10" s="1"/>
  <c r="K523" i="10" s="1"/>
  <c r="K524" i="10" s="1"/>
  <c r="K525" i="10" s="1"/>
  <c r="K526" i="10" s="1"/>
  <c r="K527" i="10" s="1"/>
  <c r="K528" i="10" s="1"/>
  <c r="K529" i="10" s="1"/>
  <c r="K530" i="10" s="1"/>
  <c r="K531" i="10" s="1"/>
  <c r="K532" i="10" s="1"/>
  <c r="K533" i="10" s="1"/>
  <c r="K534" i="10" s="1"/>
  <c r="K535" i="10" s="1"/>
  <c r="K536" i="10" s="1"/>
  <c r="K537" i="10" s="1"/>
  <c r="K538" i="10" s="1"/>
  <c r="K539" i="10" s="1"/>
  <c r="K540" i="10" s="1"/>
  <c r="K541" i="10" s="1"/>
  <c r="K542" i="10" s="1"/>
  <c r="K543" i="10" s="1"/>
  <c r="K544" i="10" s="1"/>
  <c r="K545" i="10" s="1"/>
  <c r="K546" i="10" s="1"/>
  <c r="K547" i="10" s="1"/>
  <c r="K548" i="10" s="1"/>
  <c r="K549" i="10" s="1"/>
  <c r="K550" i="10" s="1"/>
  <c r="K551" i="10" s="1"/>
  <c r="K552" i="10" s="1"/>
  <c r="K553" i="10" s="1"/>
  <c r="K554" i="10" s="1"/>
  <c r="K555" i="10" s="1"/>
  <c r="K556" i="10" s="1"/>
  <c r="K557" i="10" s="1"/>
  <c r="K558" i="10" s="1"/>
  <c r="K559" i="10" s="1"/>
  <c r="K560" i="10" s="1"/>
  <c r="K561" i="10" s="1"/>
  <c r="K562" i="10" s="1"/>
  <c r="K563" i="10" s="1"/>
  <c r="K564" i="10" s="1"/>
  <c r="K565" i="10" s="1"/>
  <c r="K566" i="10" s="1"/>
  <c r="K567" i="10" s="1"/>
  <c r="K568" i="10" s="1"/>
  <c r="K569" i="10" s="1"/>
  <c r="K570" i="10" s="1"/>
  <c r="K571" i="10" s="1"/>
  <c r="K572" i="10" s="1"/>
  <c r="K573" i="10" s="1"/>
  <c r="K574" i="10" s="1"/>
  <c r="K575" i="10" s="1"/>
  <c r="K576" i="10" s="1"/>
  <c r="K577" i="10" s="1"/>
  <c r="K578" i="10" s="1"/>
  <c r="K579" i="10" s="1"/>
  <c r="K580" i="10" s="1"/>
  <c r="K581" i="10" s="1"/>
  <c r="K582" i="10" s="1"/>
  <c r="K583" i="10" s="1"/>
  <c r="K584" i="10" s="1"/>
  <c r="K585" i="10" s="1"/>
  <c r="K586" i="10" s="1"/>
  <c r="K587" i="10" s="1"/>
  <c r="K588" i="10" s="1"/>
  <c r="K589" i="10" s="1"/>
  <c r="K590" i="10" s="1"/>
  <c r="K591" i="10" s="1"/>
  <c r="K592" i="10" s="1"/>
  <c r="K593" i="10" s="1"/>
  <c r="K594" i="10" s="1"/>
  <c r="K595" i="10" s="1"/>
  <c r="K596" i="10" s="1"/>
  <c r="K597" i="10" s="1"/>
  <c r="K598" i="10" s="1"/>
  <c r="K599" i="10" s="1"/>
  <c r="K600" i="10" s="1"/>
  <c r="K601" i="10" s="1"/>
  <c r="K602" i="10" s="1"/>
  <c r="K603" i="10" s="1"/>
  <c r="K604" i="10" s="1"/>
  <c r="K605" i="10" s="1"/>
  <c r="K606" i="10" s="1"/>
  <c r="K607" i="10" s="1"/>
  <c r="K608" i="10" s="1"/>
  <c r="K609" i="10" s="1"/>
  <c r="K610" i="10" s="1"/>
  <c r="K611" i="10" s="1"/>
  <c r="K612" i="10" s="1"/>
  <c r="K613" i="10" s="1"/>
  <c r="K614" i="10" s="1"/>
  <c r="K615" i="10" s="1"/>
  <c r="K616" i="10" s="1"/>
  <c r="K617" i="10" s="1"/>
  <c r="K618" i="10" s="1"/>
  <c r="K619" i="10" s="1"/>
  <c r="K620" i="10" s="1"/>
  <c r="K621" i="10" s="1"/>
  <c r="K622" i="10" s="1"/>
  <c r="K623" i="10" s="1"/>
  <c r="K624" i="10" s="1"/>
  <c r="K625" i="10" s="1"/>
  <c r="K626" i="10" s="1"/>
  <c r="K627" i="10" s="1"/>
  <c r="K628" i="10" s="1"/>
  <c r="K629" i="10" s="1"/>
  <c r="K630" i="10" s="1"/>
  <c r="K631" i="10" s="1"/>
  <c r="K632" i="10" s="1"/>
  <c r="K633" i="10" s="1"/>
  <c r="K634" i="10" s="1"/>
  <c r="K635" i="10" s="1"/>
  <c r="K636" i="10" s="1"/>
  <c r="K637" i="10" s="1"/>
  <c r="K638" i="10" s="1"/>
  <c r="K639" i="10" s="1"/>
  <c r="K640" i="10" s="1"/>
  <c r="K641" i="10" s="1"/>
  <c r="K642" i="10" s="1"/>
  <c r="K643" i="10" s="1"/>
  <c r="K644" i="10" s="1"/>
  <c r="K645" i="10" s="1"/>
  <c r="K646" i="10" s="1"/>
  <c r="K647" i="10" s="1"/>
  <c r="K648" i="10" s="1"/>
  <c r="K649" i="10" s="1"/>
  <c r="K650" i="10" s="1"/>
  <c r="K651" i="10" s="1"/>
  <c r="K652" i="10" s="1"/>
  <c r="K653" i="10" s="1"/>
  <c r="K654" i="10" s="1"/>
  <c r="K655" i="10" s="1"/>
  <c r="K656" i="10" s="1"/>
  <c r="K657" i="10" s="1"/>
  <c r="K658" i="10" s="1"/>
  <c r="K659" i="10" s="1"/>
  <c r="K660" i="10" s="1"/>
  <c r="K661" i="10" s="1"/>
  <c r="K662" i="10" s="1"/>
  <c r="K663" i="10" s="1"/>
  <c r="K664" i="10" s="1"/>
  <c r="K665" i="10" s="1"/>
  <c r="K666" i="10" s="1"/>
  <c r="K667" i="10" s="1"/>
  <c r="K668" i="10" s="1"/>
  <c r="K669" i="10" s="1"/>
  <c r="K670" i="10" s="1"/>
  <c r="K671" i="10" s="1"/>
  <c r="K672" i="10" s="1"/>
  <c r="K673" i="10" s="1"/>
  <c r="K674" i="10" s="1"/>
  <c r="K675" i="10" s="1"/>
  <c r="K676" i="10" s="1"/>
  <c r="K677" i="10" s="1"/>
  <c r="K678" i="10" s="1"/>
  <c r="K679" i="10" s="1"/>
  <c r="K680" i="10" s="1"/>
  <c r="K681" i="10" s="1"/>
  <c r="K682" i="10" s="1"/>
  <c r="K683" i="10" s="1"/>
  <c r="K684" i="10" s="1"/>
  <c r="K685" i="10" s="1"/>
  <c r="K686" i="10" s="1"/>
  <c r="K687" i="10" s="1"/>
  <c r="K688" i="10" s="1"/>
  <c r="K689" i="10" s="1"/>
  <c r="K690" i="10" s="1"/>
  <c r="K691" i="10" s="1"/>
  <c r="K692" i="10" s="1"/>
  <c r="K693" i="10" s="1"/>
  <c r="K694" i="10" s="1"/>
  <c r="K695" i="10" s="1"/>
  <c r="K696" i="10" s="1"/>
  <c r="K697" i="10" s="1"/>
  <c r="K698" i="10" s="1"/>
  <c r="K699" i="10" s="1"/>
  <c r="K700" i="10" s="1"/>
  <c r="K701" i="10" s="1"/>
  <c r="K702" i="10" s="1"/>
  <c r="K703" i="10" s="1"/>
  <c r="K704" i="10" s="1"/>
  <c r="K705" i="10" s="1"/>
  <c r="K706" i="10" s="1"/>
  <c r="K707" i="10" s="1"/>
  <c r="K708" i="10" s="1"/>
  <c r="K709" i="10" s="1"/>
  <c r="K710" i="10" s="1"/>
  <c r="K711" i="10" s="1"/>
  <c r="K712" i="10" s="1"/>
  <c r="K713" i="10" s="1"/>
  <c r="K714" i="10" s="1"/>
  <c r="K715" i="10" s="1"/>
  <c r="K716" i="10" s="1"/>
  <c r="K717" i="10" s="1"/>
  <c r="K718" i="10" s="1"/>
  <c r="K719" i="10" s="1"/>
  <c r="K720" i="10" s="1"/>
  <c r="K721" i="10" s="1"/>
  <c r="K722" i="10" s="1"/>
  <c r="K723" i="10" s="1"/>
  <c r="K724" i="10" s="1"/>
  <c r="K725" i="10" s="1"/>
  <c r="K726" i="10" s="1"/>
  <c r="K727" i="10" s="1"/>
  <c r="K728" i="10" s="1"/>
  <c r="K729" i="10" s="1"/>
  <c r="K730" i="10" s="1"/>
  <c r="K731" i="10" s="1"/>
  <c r="K732" i="10" s="1"/>
  <c r="K733" i="10" s="1"/>
  <c r="K734" i="10" s="1"/>
  <c r="K735" i="10" s="1"/>
  <c r="K736" i="10" s="1"/>
  <c r="K737" i="10" s="1"/>
  <c r="K738" i="10" s="1"/>
  <c r="K739" i="10" s="1"/>
  <c r="K740" i="10" s="1"/>
  <c r="K741" i="10" s="1"/>
  <c r="K742" i="10" s="1"/>
  <c r="K743" i="10" s="1"/>
  <c r="K744" i="10" s="1"/>
  <c r="K745" i="10" s="1"/>
  <c r="K746" i="10" s="1"/>
  <c r="K747" i="10" s="1"/>
  <c r="K748" i="10" s="1"/>
  <c r="K749" i="10" s="1"/>
  <c r="K750" i="10" s="1"/>
  <c r="K751" i="10" s="1"/>
  <c r="K752" i="10" s="1"/>
  <c r="K753" i="10" s="1"/>
  <c r="K754" i="10" s="1"/>
  <c r="K755" i="10" s="1"/>
  <c r="K756" i="10" s="1"/>
  <c r="K757" i="10" s="1"/>
  <c r="K758" i="10" s="1"/>
  <c r="K759" i="10" s="1"/>
  <c r="K760" i="10" s="1"/>
  <c r="K761" i="10" s="1"/>
  <c r="K762" i="10" s="1"/>
  <c r="K763" i="10" s="1"/>
  <c r="K764" i="10" s="1"/>
  <c r="K765" i="10" s="1"/>
  <c r="K766" i="10" s="1"/>
  <c r="K767" i="10" s="1"/>
  <c r="K768" i="10" s="1"/>
  <c r="K769" i="10" s="1"/>
  <c r="K770" i="10" s="1"/>
  <c r="K771" i="10" s="1"/>
  <c r="K772" i="10" s="1"/>
  <c r="K773" i="10" s="1"/>
  <c r="K774" i="10" s="1"/>
  <c r="K775" i="10" s="1"/>
  <c r="K776" i="10" s="1"/>
  <c r="K777" i="10" s="1"/>
  <c r="K778" i="10" s="1"/>
  <c r="K779" i="10" s="1"/>
  <c r="K780" i="10" s="1"/>
  <c r="K781" i="10" s="1"/>
  <c r="K782" i="10" s="1"/>
  <c r="K783" i="10" s="1"/>
  <c r="K784" i="10" s="1"/>
  <c r="K785" i="10" s="1"/>
  <c r="K786" i="10" s="1"/>
  <c r="K787" i="10" s="1"/>
  <c r="K788" i="10" s="1"/>
  <c r="K789" i="10" s="1"/>
  <c r="K790" i="10" s="1"/>
  <c r="K791" i="10" s="1"/>
  <c r="K792" i="10" s="1"/>
  <c r="K793" i="10" s="1"/>
  <c r="K794" i="10" s="1"/>
  <c r="K795" i="10" s="1"/>
  <c r="K796" i="10" s="1"/>
  <c r="K797" i="10" s="1"/>
  <c r="K798" i="10" s="1"/>
  <c r="K799" i="10" s="1"/>
  <c r="K800" i="10" s="1"/>
  <c r="K801" i="10" s="1"/>
  <c r="K802" i="10" s="1"/>
  <c r="K803" i="10" s="1"/>
  <c r="K804" i="10" s="1"/>
  <c r="K805" i="10" s="1"/>
  <c r="K806" i="10" s="1"/>
  <c r="K807" i="10" s="1"/>
  <c r="K808" i="10" s="1"/>
  <c r="K809" i="10" s="1"/>
  <c r="K810" i="10" s="1"/>
  <c r="K811" i="10" s="1"/>
  <c r="K812" i="10" s="1"/>
  <c r="K813" i="10" s="1"/>
  <c r="K814" i="10" s="1"/>
  <c r="K815" i="10" s="1"/>
  <c r="K816" i="10" s="1"/>
  <c r="K817" i="10" s="1"/>
  <c r="K818" i="10" s="1"/>
  <c r="K819" i="10" s="1"/>
  <c r="K820" i="10" s="1"/>
  <c r="K821" i="10" s="1"/>
  <c r="K822" i="10" s="1"/>
  <c r="K823" i="10" s="1"/>
  <c r="K824" i="10" s="1"/>
  <c r="K825" i="10" s="1"/>
  <c r="K826" i="10" s="1"/>
  <c r="K827" i="10" s="1"/>
  <c r="K828" i="10" s="1"/>
  <c r="K829" i="10" s="1"/>
  <c r="K830" i="10" s="1"/>
  <c r="K831" i="10" s="1"/>
  <c r="K832" i="10" s="1"/>
  <c r="K833" i="10" s="1"/>
  <c r="K834" i="10" s="1"/>
  <c r="K835" i="10" s="1"/>
  <c r="K836" i="10" s="1"/>
  <c r="K837" i="10" s="1"/>
  <c r="K838" i="10" s="1"/>
  <c r="K839" i="10" s="1"/>
  <c r="K840" i="10" s="1"/>
  <c r="K841" i="10" s="1"/>
  <c r="K842" i="10" s="1"/>
  <c r="K843" i="10" s="1"/>
  <c r="K844" i="10" s="1"/>
  <c r="K845" i="10" s="1"/>
  <c r="K846" i="10" s="1"/>
  <c r="K847" i="10" s="1"/>
  <c r="K848" i="10" s="1"/>
  <c r="K849" i="10" s="1"/>
  <c r="K850" i="10" s="1"/>
  <c r="K851" i="10" s="1"/>
  <c r="K852" i="10" s="1"/>
  <c r="K853" i="10" s="1"/>
  <c r="K854" i="10" s="1"/>
  <c r="K855" i="10" s="1"/>
  <c r="K856" i="10" s="1"/>
  <c r="K857" i="10" s="1"/>
  <c r="K858" i="10" s="1"/>
  <c r="K859" i="10" s="1"/>
  <c r="K860" i="10" s="1"/>
  <c r="K861" i="10" s="1"/>
  <c r="K862" i="10" s="1"/>
  <c r="K863" i="10" s="1"/>
  <c r="K864" i="10" s="1"/>
  <c r="K865" i="10" s="1"/>
  <c r="K866" i="10" s="1"/>
  <c r="K867" i="10" s="1"/>
  <c r="K868" i="10" s="1"/>
  <c r="K869" i="10" s="1"/>
  <c r="K870" i="10" s="1"/>
  <c r="K871" i="10" s="1"/>
  <c r="K872" i="10" s="1"/>
  <c r="K873" i="10" s="1"/>
  <c r="K874" i="10" s="1"/>
  <c r="K875" i="10" s="1"/>
  <c r="K876" i="10" s="1"/>
  <c r="K877" i="10" s="1"/>
  <c r="K878" i="10" s="1"/>
  <c r="K879" i="10" s="1"/>
  <c r="K880" i="10" s="1"/>
  <c r="K881" i="10" s="1"/>
  <c r="K882" i="10" s="1"/>
  <c r="K883" i="10" s="1"/>
  <c r="K884" i="10" s="1"/>
  <c r="K885" i="10" s="1"/>
  <c r="K886" i="10" s="1"/>
  <c r="K887" i="10" s="1"/>
  <c r="K888" i="10" s="1"/>
  <c r="K889" i="10" s="1"/>
  <c r="K890" i="10" s="1"/>
  <c r="K891" i="10" s="1"/>
  <c r="K892" i="10" s="1"/>
  <c r="K893" i="10" s="1"/>
  <c r="K894" i="10" s="1"/>
  <c r="K895" i="10" s="1"/>
  <c r="K896" i="10" s="1"/>
  <c r="K897" i="10" s="1"/>
  <c r="K898" i="10" s="1"/>
  <c r="K899" i="10" s="1"/>
  <c r="K900" i="10" s="1"/>
  <c r="K901" i="10" s="1"/>
  <c r="K902" i="10" s="1"/>
  <c r="K903" i="10" s="1"/>
  <c r="K904" i="10" s="1"/>
  <c r="K905" i="10" s="1"/>
  <c r="K906" i="10" s="1"/>
  <c r="K907" i="10" s="1"/>
  <c r="K908" i="10" s="1"/>
  <c r="K909" i="10" s="1"/>
  <c r="K910" i="10" s="1"/>
  <c r="K911" i="10" s="1"/>
  <c r="K912" i="10" s="1"/>
  <c r="K913" i="10" s="1"/>
  <c r="K914" i="10" s="1"/>
  <c r="K915" i="10" s="1"/>
  <c r="K916" i="10" s="1"/>
  <c r="K917" i="10" s="1"/>
  <c r="K918" i="10" s="1"/>
  <c r="K919" i="10" s="1"/>
  <c r="K920" i="10" s="1"/>
  <c r="K921" i="10" s="1"/>
  <c r="K922" i="10" s="1"/>
  <c r="K923" i="10" s="1"/>
  <c r="K924" i="10" s="1"/>
  <c r="K925" i="10" s="1"/>
  <c r="K926" i="10" s="1"/>
  <c r="K927" i="10" s="1"/>
  <c r="K928" i="10" s="1"/>
  <c r="K929" i="10" s="1"/>
  <c r="K930" i="10" s="1"/>
  <c r="K931" i="10" s="1"/>
  <c r="K932" i="10" s="1"/>
  <c r="K933" i="10" s="1"/>
  <c r="K934" i="10" s="1"/>
  <c r="K935" i="10" s="1"/>
  <c r="K936" i="10" s="1"/>
  <c r="K937" i="10" s="1"/>
  <c r="K938" i="10" s="1"/>
  <c r="K939" i="10" s="1"/>
  <c r="K940" i="10" s="1"/>
  <c r="K941" i="10" s="1"/>
  <c r="K942" i="10" s="1"/>
  <c r="K943" i="10" s="1"/>
  <c r="K944" i="10" s="1"/>
  <c r="K945" i="10" s="1"/>
  <c r="K946" i="10" s="1"/>
  <c r="K947" i="10" s="1"/>
  <c r="K948" i="10" s="1"/>
  <c r="K949" i="10" s="1"/>
  <c r="K950" i="10" s="1"/>
  <c r="K951" i="10" s="1"/>
  <c r="K952" i="10" s="1"/>
  <c r="K953" i="10" s="1"/>
  <c r="K954" i="10" s="1"/>
  <c r="K955" i="10" s="1"/>
  <c r="K956" i="10" s="1"/>
  <c r="K957" i="10" s="1"/>
  <c r="K958" i="10" s="1"/>
  <c r="K959" i="10" s="1"/>
  <c r="K960" i="10" s="1"/>
  <c r="K961" i="10" s="1"/>
  <c r="K962" i="10" s="1"/>
  <c r="K963" i="10" s="1"/>
  <c r="K964" i="10" s="1"/>
  <c r="K965" i="10" s="1"/>
  <c r="K966" i="10" s="1"/>
  <c r="K967" i="10" s="1"/>
  <c r="K968" i="10" s="1"/>
  <c r="K969" i="10" s="1"/>
  <c r="K970" i="10" s="1"/>
  <c r="K971" i="10" s="1"/>
  <c r="K972" i="10" s="1"/>
  <c r="K973" i="10" s="1"/>
  <c r="K974" i="10" s="1"/>
  <c r="K975" i="10" s="1"/>
  <c r="K976" i="10" s="1"/>
  <c r="K977" i="10" s="1"/>
  <c r="K978" i="10" s="1"/>
  <c r="K979" i="10" s="1"/>
  <c r="K980" i="10" s="1"/>
  <c r="K981" i="10" s="1"/>
  <c r="K982" i="10" s="1"/>
  <c r="K983" i="10" s="1"/>
  <c r="K984" i="10" s="1"/>
  <c r="K985" i="10" s="1"/>
  <c r="K986" i="10" s="1"/>
  <c r="K987" i="10" s="1"/>
  <c r="K988" i="10" s="1"/>
  <c r="K989" i="10" s="1"/>
  <c r="K990" i="10" s="1"/>
  <c r="K991" i="10" s="1"/>
  <c r="K992" i="10" s="1"/>
  <c r="K993" i="10" s="1"/>
  <c r="K994" i="10" s="1"/>
  <c r="K995" i="10" s="1"/>
  <c r="K996" i="10" s="1"/>
  <c r="K997" i="10" s="1"/>
  <c r="K998" i="10" s="1"/>
  <c r="K999" i="10" s="1"/>
  <c r="K1000" i="10" s="1"/>
  <c r="K1001" i="10" s="1"/>
  <c r="K1002" i="10" s="1"/>
  <c r="K1003" i="10" s="1"/>
  <c r="K1004" i="10" s="1"/>
  <c r="K1005" i="10" s="1"/>
  <c r="K1006" i="10" s="1"/>
  <c r="K1007" i="10" s="1"/>
  <c r="K1008" i="10" s="1"/>
  <c r="K1009" i="10" s="1"/>
  <c r="K1010" i="10" s="1"/>
  <c r="K1011" i="10" s="1"/>
  <c r="K1012" i="10" s="1"/>
  <c r="K1013" i="10" s="1"/>
  <c r="K1014" i="10" s="1"/>
  <c r="K1015" i="10" s="1"/>
  <c r="K1016" i="10" s="1"/>
  <c r="K1017" i="10" s="1"/>
  <c r="K1018" i="10" s="1"/>
  <c r="K1019" i="10" s="1"/>
  <c r="K1020" i="10" s="1"/>
  <c r="K1021" i="10" s="1"/>
  <c r="K1022" i="10" s="1"/>
  <c r="K1023" i="10" s="1"/>
  <c r="K1024" i="10" s="1"/>
  <c r="K1025" i="10" s="1"/>
  <c r="K1026" i="10" s="1"/>
  <c r="K1027" i="10" s="1"/>
  <c r="K1028" i="10" s="1"/>
  <c r="K1029" i="10" s="1"/>
  <c r="K1030" i="10" s="1"/>
  <c r="K1031" i="10" s="1"/>
  <c r="K1032" i="10" s="1"/>
  <c r="K1033" i="10" s="1"/>
  <c r="K1034" i="10" s="1"/>
  <c r="K1035" i="10" s="1"/>
  <c r="K1036" i="10" s="1"/>
  <c r="K1037" i="10" s="1"/>
  <c r="K1038" i="10" s="1"/>
  <c r="K1039" i="10" s="1"/>
  <c r="K1040" i="10" s="1"/>
  <c r="K1041" i="10" s="1"/>
  <c r="K1042" i="10" s="1"/>
  <c r="K1043" i="10" s="1"/>
  <c r="K1044" i="10" s="1"/>
  <c r="K1045" i="10" s="1"/>
  <c r="K1046" i="10" s="1"/>
  <c r="K1047" i="10" s="1"/>
  <c r="K1048" i="10" s="1"/>
  <c r="K1049" i="10" s="1"/>
  <c r="K1050" i="10" s="1"/>
  <c r="K1051" i="10" s="1"/>
  <c r="K1052" i="10" s="1"/>
  <c r="K1053" i="10" s="1"/>
  <c r="K1054" i="10" s="1"/>
  <c r="K1055" i="10" s="1"/>
  <c r="K1056" i="10" s="1"/>
  <c r="K1057" i="10" s="1"/>
  <c r="K1058" i="10" s="1"/>
  <c r="K1059" i="10" s="1"/>
  <c r="K1060" i="10" s="1"/>
  <c r="K1061" i="10" s="1"/>
  <c r="K1062" i="10" s="1"/>
  <c r="K1063" i="10" s="1"/>
  <c r="K1064" i="10" s="1"/>
  <c r="K1065" i="10" s="1"/>
  <c r="K1066" i="10" s="1"/>
  <c r="K1067" i="10" s="1"/>
  <c r="K1068" i="10" s="1"/>
  <c r="K1069" i="10" s="1"/>
  <c r="K1070" i="10" s="1"/>
  <c r="K1071" i="10" s="1"/>
  <c r="K1072" i="10" s="1"/>
  <c r="K1073" i="10" s="1"/>
  <c r="K1074" i="10" s="1"/>
  <c r="K1075" i="10" s="1"/>
  <c r="K1076" i="10" s="1"/>
  <c r="K1077" i="10" s="1"/>
  <c r="K1078" i="10" s="1"/>
  <c r="K1079" i="10" s="1"/>
  <c r="K1080" i="10" s="1"/>
  <c r="K1081" i="10" s="1"/>
  <c r="K1082" i="10" s="1"/>
  <c r="K1083" i="10" s="1"/>
  <c r="K1084" i="10" s="1"/>
  <c r="K1085" i="10" s="1"/>
  <c r="K1086" i="10" s="1"/>
  <c r="K1087" i="10" s="1"/>
  <c r="K1088" i="10" s="1"/>
  <c r="K1089" i="10" s="1"/>
  <c r="K1090" i="10" s="1"/>
  <c r="K1091" i="10" s="1"/>
  <c r="K1092" i="10" s="1"/>
  <c r="K1093" i="10" s="1"/>
  <c r="K1094" i="10" s="1"/>
  <c r="K1095" i="10" s="1"/>
  <c r="K1096" i="10" s="1"/>
  <c r="K1097" i="10" s="1"/>
  <c r="K1098" i="10" s="1"/>
  <c r="K1099" i="10" s="1"/>
  <c r="K1100" i="10" s="1"/>
  <c r="K1101" i="10" s="1"/>
  <c r="K1102" i="10" s="1"/>
  <c r="K1103" i="10" s="1"/>
  <c r="K1104" i="10" s="1"/>
  <c r="K1105" i="10" s="1"/>
  <c r="K1106" i="10" s="1"/>
  <c r="K1107" i="10" s="1"/>
  <c r="K1108" i="10" s="1"/>
  <c r="K1109" i="10" s="1"/>
  <c r="K1110" i="10" s="1"/>
  <c r="K1111" i="10" s="1"/>
  <c r="K1112" i="10" s="1"/>
  <c r="K1113" i="10" s="1"/>
  <c r="K1114" i="10" s="1"/>
  <c r="K1115" i="10" s="1"/>
  <c r="K1116" i="10" s="1"/>
  <c r="K1117" i="10" s="1"/>
  <c r="K1118" i="10" s="1"/>
  <c r="K1119" i="10" s="1"/>
  <c r="K1120" i="10" s="1"/>
  <c r="K1121" i="10" s="1"/>
  <c r="K1122" i="10" s="1"/>
  <c r="K1123" i="10" s="1"/>
  <c r="K1124" i="10" s="1"/>
  <c r="K1125" i="10" s="1"/>
  <c r="K1126" i="10" s="1"/>
  <c r="K1127" i="10" s="1"/>
  <c r="K1128" i="10" s="1"/>
  <c r="K1129" i="10" s="1"/>
  <c r="K1130" i="10" s="1"/>
  <c r="K1131" i="10" s="1"/>
  <c r="K1132" i="10" s="1"/>
  <c r="K1133" i="10" s="1"/>
  <c r="K1134" i="10" s="1"/>
  <c r="K1135" i="10" s="1"/>
  <c r="K1136" i="10" s="1"/>
  <c r="K1137" i="10" s="1"/>
  <c r="K1138" i="10" s="1"/>
  <c r="K1139" i="10" s="1"/>
  <c r="K1140" i="10" s="1"/>
  <c r="K1141" i="10" s="1"/>
  <c r="K1142" i="10" s="1"/>
  <c r="K1143" i="10" s="1"/>
  <c r="K1144" i="10" s="1"/>
  <c r="K1145" i="10" s="1"/>
  <c r="K1146" i="10" s="1"/>
  <c r="K1147" i="10" s="1"/>
  <c r="K1148" i="10" s="1"/>
  <c r="K1149" i="10" s="1"/>
  <c r="K1150" i="10" s="1"/>
  <c r="K1151" i="10" s="1"/>
  <c r="K1152" i="10" s="1"/>
  <c r="K1153" i="10" s="1"/>
  <c r="K1154" i="10" s="1"/>
  <c r="K1155" i="10" s="1"/>
  <c r="K1156" i="10" s="1"/>
  <c r="K1157" i="10" s="1"/>
  <c r="K1158" i="10" s="1"/>
  <c r="K1159" i="10" s="1"/>
  <c r="K1160" i="10" s="1"/>
  <c r="K1161" i="10" s="1"/>
  <c r="K1162" i="10" s="1"/>
  <c r="K1163" i="10" s="1"/>
  <c r="K1164" i="10" s="1"/>
  <c r="K1165" i="10" s="1"/>
  <c r="K1166" i="10" s="1"/>
  <c r="K1167" i="10" s="1"/>
  <c r="K1168" i="10" s="1"/>
  <c r="K1169" i="10" s="1"/>
  <c r="K1170" i="10" s="1"/>
  <c r="K1171" i="10" s="1"/>
  <c r="K1172" i="10" s="1"/>
  <c r="K1173" i="10" s="1"/>
  <c r="K1174" i="10" s="1"/>
  <c r="K1175" i="10" s="1"/>
  <c r="K1176" i="10" s="1"/>
  <c r="K1177" i="10" s="1"/>
  <c r="K1178" i="10" s="1"/>
  <c r="K1179" i="10" s="1"/>
  <c r="K1180" i="10" s="1"/>
  <c r="K1181" i="10" s="1"/>
  <c r="K1182" i="10" s="1"/>
  <c r="K1183" i="10" s="1"/>
  <c r="K1184" i="10" s="1"/>
  <c r="K1185" i="10" s="1"/>
  <c r="K1186" i="10" s="1"/>
  <c r="K1187" i="10" s="1"/>
  <c r="K1188" i="10" s="1"/>
  <c r="K1189" i="10" s="1"/>
  <c r="K1190" i="10" s="1"/>
  <c r="K1191" i="10" s="1"/>
  <c r="K1192" i="10" s="1"/>
  <c r="K1193" i="10" s="1"/>
  <c r="K1194" i="10" s="1"/>
  <c r="K1195" i="10" s="1"/>
  <c r="K1196" i="10" s="1"/>
  <c r="K1197" i="10" s="1"/>
  <c r="K1198" i="10" s="1"/>
  <c r="K1199" i="10" s="1"/>
  <c r="K1200" i="10" s="1"/>
  <c r="K1201" i="10" s="1"/>
  <c r="K1202" i="10" s="1"/>
  <c r="K1203" i="10" s="1"/>
  <c r="K1204" i="10" s="1"/>
  <c r="K1205" i="10" s="1"/>
  <c r="K1206" i="10" s="1"/>
  <c r="K1207" i="10" s="1"/>
  <c r="K1208" i="10" s="1"/>
  <c r="K1209" i="10" s="1"/>
  <c r="K1210" i="10" s="1"/>
  <c r="K1211" i="10" s="1"/>
  <c r="K1212" i="10" s="1"/>
  <c r="K1213" i="10" s="1"/>
  <c r="K1214" i="10" s="1"/>
  <c r="K1215" i="10" s="1"/>
  <c r="K1216" i="10" s="1"/>
  <c r="K1217" i="10" s="1"/>
  <c r="K1218" i="10" s="1"/>
  <c r="K1219" i="10" s="1"/>
  <c r="K1220" i="10" s="1"/>
  <c r="K1221" i="10" s="1"/>
  <c r="K1222" i="10" s="1"/>
  <c r="K1223" i="10" s="1"/>
  <c r="K1224" i="10" s="1"/>
  <c r="K1225" i="10" s="1"/>
  <c r="K1226" i="10" s="1"/>
  <c r="K1227" i="10" s="1"/>
  <c r="K1228" i="10" s="1"/>
  <c r="K1229" i="10" s="1"/>
  <c r="K1230" i="10" s="1"/>
  <c r="K1231" i="10" s="1"/>
  <c r="K1232" i="10" s="1"/>
  <c r="K1233" i="10" s="1"/>
  <c r="K1234" i="10" s="1"/>
  <c r="K1235" i="10" s="1"/>
  <c r="K1236" i="10" s="1"/>
  <c r="K1237" i="10" s="1"/>
  <c r="K1238" i="10" s="1"/>
  <c r="K1239" i="10" s="1"/>
  <c r="K1240" i="10" s="1"/>
  <c r="K1241" i="10" s="1"/>
  <c r="K1242" i="10" s="1"/>
  <c r="K1243" i="10" s="1"/>
  <c r="K1244" i="10" s="1"/>
  <c r="K1245" i="10" s="1"/>
  <c r="K1246" i="10" s="1"/>
  <c r="K1247" i="10" s="1"/>
  <c r="K1248" i="10" s="1"/>
  <c r="K1249" i="10" s="1"/>
  <c r="K1250" i="10" s="1"/>
  <c r="K1251" i="10" s="1"/>
  <c r="K1252" i="10" s="1"/>
  <c r="K1253" i="10" s="1"/>
  <c r="K1254" i="10" s="1"/>
  <c r="K1255" i="10" s="1"/>
  <c r="K1256" i="10" s="1"/>
  <c r="K1257" i="10" s="1"/>
  <c r="K1258" i="10" s="1"/>
  <c r="K1259" i="10" s="1"/>
  <c r="K1260" i="10" s="1"/>
  <c r="K1261" i="10" s="1"/>
  <c r="K1262" i="10" s="1"/>
  <c r="K1263" i="10" s="1"/>
  <c r="K1264" i="10" s="1"/>
  <c r="K1265" i="10" s="1"/>
  <c r="K1266" i="10" s="1"/>
  <c r="K1267" i="10" s="1"/>
  <c r="K1268" i="10" s="1"/>
  <c r="K1269" i="10" s="1"/>
  <c r="K1270" i="10" s="1"/>
  <c r="K1271" i="10" s="1"/>
  <c r="K1272" i="10" s="1"/>
  <c r="K1273" i="10" s="1"/>
  <c r="K1274" i="10" s="1"/>
  <c r="K1275" i="10" s="1"/>
  <c r="K1276" i="10" s="1"/>
  <c r="K1277" i="10" s="1"/>
  <c r="K1278" i="10" s="1"/>
  <c r="K1279" i="10" s="1"/>
  <c r="K1280" i="10" s="1"/>
  <c r="K1281" i="10" s="1"/>
  <c r="K1282" i="10" s="1"/>
  <c r="K1283" i="10" s="1"/>
  <c r="K1284" i="10" s="1"/>
  <c r="K1285" i="10" s="1"/>
  <c r="K1286" i="10" s="1"/>
  <c r="K1287" i="10" s="1"/>
  <c r="K1288" i="10" s="1"/>
  <c r="K1289" i="10" s="1"/>
  <c r="K1290" i="10" s="1"/>
  <c r="K1291" i="10" s="1"/>
  <c r="K1292" i="10" s="1"/>
  <c r="K1293" i="10" s="1"/>
  <c r="K1294" i="10" s="1"/>
  <c r="K1295" i="10" s="1"/>
  <c r="K1296" i="10" s="1"/>
  <c r="K1297" i="10" s="1"/>
  <c r="K1298" i="10" s="1"/>
  <c r="K1299" i="10" s="1"/>
  <c r="K1300" i="10" s="1"/>
  <c r="K1301" i="10" s="1"/>
  <c r="K1302" i="10" s="1"/>
  <c r="K1303" i="10" s="1"/>
  <c r="K1304" i="10" s="1"/>
  <c r="K1305" i="10" s="1"/>
  <c r="K1306" i="10" s="1"/>
  <c r="K1307" i="10" s="1"/>
  <c r="K1308" i="10" s="1"/>
  <c r="K1309" i="10" s="1"/>
  <c r="K1310" i="10" s="1"/>
  <c r="K1311" i="10" s="1"/>
  <c r="K1312" i="10" s="1"/>
  <c r="K1313" i="10" s="1"/>
  <c r="K1314" i="10" s="1"/>
  <c r="K1315" i="10" s="1"/>
  <c r="K1316" i="10" s="1"/>
  <c r="K1317" i="10" s="1"/>
  <c r="K1318" i="10" s="1"/>
  <c r="K1319" i="10" s="1"/>
  <c r="K1320" i="10" s="1"/>
  <c r="K1321" i="10" s="1"/>
  <c r="K1322" i="10" s="1"/>
  <c r="K1323" i="10" s="1"/>
  <c r="K1324" i="10" s="1"/>
  <c r="K1325" i="10" s="1"/>
  <c r="K1326" i="10" s="1"/>
  <c r="K1327" i="10" s="1"/>
  <c r="K1328" i="10" s="1"/>
  <c r="K1329" i="10" s="1"/>
  <c r="K1330" i="10" s="1"/>
  <c r="K1331" i="10" s="1"/>
  <c r="K1332" i="10" s="1"/>
  <c r="K1333" i="10" s="1"/>
  <c r="K1334" i="10" s="1"/>
  <c r="K1335" i="10" s="1"/>
  <c r="K1336" i="10" s="1"/>
  <c r="K1337" i="10" s="1"/>
  <c r="K1338" i="10" s="1"/>
  <c r="K1339" i="10" s="1"/>
  <c r="K1340" i="10" s="1"/>
  <c r="K1341" i="10" s="1"/>
  <c r="K1342" i="10" s="1"/>
  <c r="K1343" i="10" s="1"/>
  <c r="K1344" i="10" s="1"/>
  <c r="K1345" i="10" s="1"/>
  <c r="K1346" i="10" s="1"/>
  <c r="K1347" i="10" s="1"/>
  <c r="K1348" i="10" s="1"/>
  <c r="K1349" i="10" s="1"/>
  <c r="K1350" i="10" s="1"/>
  <c r="K1351" i="10" s="1"/>
  <c r="K1352" i="10" s="1"/>
  <c r="K1353" i="10" s="1"/>
  <c r="K1354" i="10" s="1"/>
  <c r="K1355" i="10" s="1"/>
  <c r="K1356" i="10" s="1"/>
  <c r="K1357" i="10" s="1"/>
  <c r="K1358" i="10" s="1"/>
  <c r="K1359" i="10" s="1"/>
  <c r="K1360" i="10" s="1"/>
  <c r="K1361" i="10" s="1"/>
  <c r="K1362" i="10" s="1"/>
  <c r="K1363" i="10" s="1"/>
  <c r="K1364" i="10" s="1"/>
  <c r="K1365" i="10" s="1"/>
  <c r="K1366" i="10" s="1"/>
  <c r="K1367" i="10" s="1"/>
  <c r="K1368" i="10" s="1"/>
  <c r="K1369" i="10" s="1"/>
  <c r="K1370" i="10" s="1"/>
  <c r="K1371" i="10" s="1"/>
  <c r="K1372" i="10" s="1"/>
  <c r="K1373" i="10" s="1"/>
  <c r="K1374" i="10" s="1"/>
  <c r="K1375" i="10" s="1"/>
  <c r="K1376" i="10" s="1"/>
  <c r="K1377" i="10" s="1"/>
  <c r="K1378" i="10" s="1"/>
  <c r="K1379" i="10" s="1"/>
  <c r="K1380" i="10" s="1"/>
  <c r="K1381" i="10" s="1"/>
  <c r="K1382" i="10" s="1"/>
  <c r="K1383" i="10" s="1"/>
  <c r="K1384" i="10" s="1"/>
  <c r="K1385" i="10" s="1"/>
  <c r="K1386" i="10" s="1"/>
  <c r="K1387" i="10" s="1"/>
  <c r="K1388" i="10" s="1"/>
  <c r="K1389" i="10" s="1"/>
  <c r="K1390" i="10" s="1"/>
  <c r="K1391" i="10" s="1"/>
  <c r="K1392" i="10" s="1"/>
  <c r="K1393" i="10" s="1"/>
  <c r="K1394" i="10" s="1"/>
  <c r="K1395" i="10" s="1"/>
  <c r="K1396" i="10" s="1"/>
  <c r="K1397" i="10" s="1"/>
  <c r="K1398" i="10" s="1"/>
  <c r="K1399" i="10" s="1"/>
  <c r="K1400" i="10" s="1"/>
  <c r="K1401" i="10" s="1"/>
  <c r="K1402" i="10" s="1"/>
  <c r="K1403" i="10" s="1"/>
  <c r="K1404" i="10" s="1"/>
  <c r="K1405" i="10" s="1"/>
  <c r="K1406" i="10" s="1"/>
  <c r="K1407" i="10" s="1"/>
  <c r="K1408" i="10" s="1"/>
  <c r="K1409" i="10" s="1"/>
  <c r="K1410" i="10" s="1"/>
  <c r="K1411" i="10" s="1"/>
  <c r="K1412" i="10" s="1"/>
  <c r="K1413" i="10" s="1"/>
  <c r="K1414" i="10" s="1"/>
  <c r="K1415" i="10" s="1"/>
  <c r="K1416" i="10" s="1"/>
  <c r="K1417" i="10" s="1"/>
  <c r="K1418" i="10" s="1"/>
  <c r="K1419" i="10" s="1"/>
  <c r="K1420" i="10" s="1"/>
  <c r="K1421" i="10" s="1"/>
  <c r="K1422" i="10" s="1"/>
  <c r="K1423" i="10" s="1"/>
  <c r="K1424" i="10" s="1"/>
  <c r="K1425" i="10" s="1"/>
  <c r="K1426" i="10" s="1"/>
  <c r="K1427" i="10" s="1"/>
  <c r="K1428" i="10" s="1"/>
  <c r="K1429" i="10" s="1"/>
  <c r="K1430" i="10" s="1"/>
  <c r="K1431" i="10" s="1"/>
  <c r="K1432" i="10" s="1"/>
  <c r="K1433" i="10" s="1"/>
  <c r="K1434" i="10" s="1"/>
  <c r="K1435" i="10" s="1"/>
  <c r="K1436" i="10" s="1"/>
  <c r="K1437" i="10" s="1"/>
  <c r="K1438" i="10" s="1"/>
  <c r="K1439" i="10" s="1"/>
  <c r="K1440" i="10" s="1"/>
  <c r="K1441" i="10" s="1"/>
  <c r="K1442" i="10" s="1"/>
  <c r="K1443" i="10" s="1"/>
  <c r="K1444" i="10" s="1"/>
  <c r="K1445" i="10" s="1"/>
  <c r="K1446" i="10" s="1"/>
  <c r="K1447" i="10" s="1"/>
  <c r="K1448" i="10" s="1"/>
  <c r="K1449" i="10" s="1"/>
  <c r="K1450" i="10" s="1"/>
  <c r="K1451" i="10" s="1"/>
  <c r="K1452" i="10" s="1"/>
  <c r="K1453" i="10" s="1"/>
  <c r="K1454" i="10" s="1"/>
  <c r="K1455" i="10" s="1"/>
  <c r="K1456" i="10" s="1"/>
  <c r="K1457" i="10" s="1"/>
  <c r="K1458" i="10" s="1"/>
  <c r="K1459" i="10" s="1"/>
  <c r="K1460" i="10" s="1"/>
  <c r="K1461" i="10" s="1"/>
  <c r="K1462" i="10" s="1"/>
  <c r="K1463" i="10" s="1"/>
  <c r="K1464" i="10" s="1"/>
  <c r="K1465" i="10" s="1"/>
  <c r="K1466" i="10" s="1"/>
  <c r="K1467" i="10" s="1"/>
  <c r="K1468" i="10" s="1"/>
  <c r="K1469" i="10" s="1"/>
  <c r="K1470" i="10" s="1"/>
  <c r="K1471" i="10" s="1"/>
  <c r="K1472" i="10" s="1"/>
  <c r="K1473" i="10" s="1"/>
  <c r="K1474" i="10" s="1"/>
  <c r="K1475" i="10" s="1"/>
  <c r="K1476" i="10" s="1"/>
  <c r="K1477" i="10" s="1"/>
  <c r="K1478" i="10" s="1"/>
  <c r="K1479" i="10" s="1"/>
  <c r="K1480" i="10" s="1"/>
  <c r="K1481" i="10" s="1"/>
  <c r="K1482" i="10" s="1"/>
  <c r="K1483" i="10" s="1"/>
  <c r="K1484" i="10" s="1"/>
  <c r="K1485" i="10" s="1"/>
  <c r="K1486" i="10" s="1"/>
  <c r="K1487" i="10" s="1"/>
  <c r="K1488" i="10" s="1"/>
  <c r="K1489" i="10" s="1"/>
  <c r="K1490" i="10" s="1"/>
  <c r="K1491" i="10" s="1"/>
  <c r="K1492" i="10" s="1"/>
  <c r="K1493" i="10" s="1"/>
  <c r="K1494" i="10" s="1"/>
  <c r="K1495" i="10" s="1"/>
  <c r="K1496" i="10" s="1"/>
  <c r="K1497" i="10" s="1"/>
  <c r="K1498" i="10" s="1"/>
  <c r="K1499" i="10" s="1"/>
  <c r="K1500" i="10" s="1"/>
  <c r="K1501" i="10" s="1"/>
  <c r="K1502" i="10" s="1"/>
  <c r="K1503" i="10" s="1"/>
  <c r="K1504" i="10" s="1"/>
  <c r="K1505" i="10" s="1"/>
  <c r="K1506" i="10" s="1"/>
  <c r="K1507" i="10" s="1"/>
  <c r="K1508" i="10" s="1"/>
  <c r="K1509" i="10" s="1"/>
  <c r="K1510" i="10" s="1"/>
  <c r="K1511" i="10" s="1"/>
  <c r="K1512" i="10" s="1"/>
  <c r="K1513" i="10" s="1"/>
  <c r="K1514" i="10" s="1"/>
  <c r="K1515" i="10" s="1"/>
  <c r="K1516" i="10" s="1"/>
  <c r="K1517" i="10" s="1"/>
  <c r="K1518" i="10" s="1"/>
  <c r="K1519" i="10" s="1"/>
  <c r="K1520" i="10" s="1"/>
  <c r="K1521" i="10" s="1"/>
  <c r="K1522" i="10" s="1"/>
  <c r="K1523" i="10" s="1"/>
  <c r="K1524" i="10" s="1"/>
  <c r="K1525" i="10" s="1"/>
  <c r="K1526" i="10" s="1"/>
  <c r="K1527" i="10" s="1"/>
  <c r="K1528" i="10" s="1"/>
  <c r="K1529" i="10" s="1"/>
  <c r="K1530" i="10" s="1"/>
  <c r="K1531" i="10" s="1"/>
  <c r="K1532" i="10" s="1"/>
  <c r="K1533" i="10" s="1"/>
  <c r="K1534" i="10" s="1"/>
  <c r="K1535" i="10" s="1"/>
  <c r="K1536" i="10" s="1"/>
  <c r="K1537" i="10" s="1"/>
  <c r="K1538" i="10" s="1"/>
  <c r="K1539" i="10" s="1"/>
  <c r="K1540" i="10" s="1"/>
  <c r="K1541" i="10" s="1"/>
  <c r="K1542" i="10" s="1"/>
  <c r="K1543" i="10" s="1"/>
  <c r="K1544" i="10" s="1"/>
  <c r="K1545" i="10" s="1"/>
  <c r="K1546" i="10" s="1"/>
  <c r="K1547" i="10" s="1"/>
  <c r="K1548" i="10" s="1"/>
  <c r="K1549" i="10" s="1"/>
  <c r="K1550" i="10" s="1"/>
  <c r="K1551" i="10" s="1"/>
  <c r="K1552" i="10" s="1"/>
  <c r="K1553" i="10" s="1"/>
  <c r="K1554" i="10" s="1"/>
  <c r="K1555" i="10" s="1"/>
  <c r="K1556" i="10" s="1"/>
  <c r="K1557" i="10" s="1"/>
  <c r="K1558" i="10" s="1"/>
  <c r="K1559" i="10" s="1"/>
  <c r="K1560" i="10" s="1"/>
  <c r="K1561" i="10" s="1"/>
  <c r="K1562" i="10" s="1"/>
  <c r="K1563" i="10" s="1"/>
  <c r="K1564" i="10" s="1"/>
  <c r="K1565" i="10" s="1"/>
  <c r="K1566" i="10" s="1"/>
  <c r="K1567" i="10" s="1"/>
  <c r="K1568" i="10" s="1"/>
  <c r="K1569" i="10" s="1"/>
  <c r="K1570" i="10" s="1"/>
  <c r="K1571" i="10" s="1"/>
  <c r="K1572" i="10" s="1"/>
  <c r="K1573" i="10" s="1"/>
  <c r="K1574" i="10" s="1"/>
  <c r="K1575" i="10" s="1"/>
  <c r="K1576" i="10" s="1"/>
  <c r="K1577" i="10" s="1"/>
  <c r="K1578" i="10" s="1"/>
  <c r="K1579" i="10" s="1"/>
  <c r="K1580" i="10" s="1"/>
  <c r="K1581" i="10" s="1"/>
  <c r="K1582" i="10" s="1"/>
  <c r="K1583" i="10" s="1"/>
  <c r="K1584" i="10" s="1"/>
  <c r="K1585" i="10" s="1"/>
  <c r="K1586" i="10" s="1"/>
  <c r="K1587" i="10" s="1"/>
  <c r="K1588" i="10" s="1"/>
  <c r="K1589" i="10" s="1"/>
  <c r="K1590" i="10" s="1"/>
  <c r="K1591" i="10" s="1"/>
  <c r="K1592" i="10" s="1"/>
  <c r="K1593" i="10" s="1"/>
  <c r="K1594" i="10" s="1"/>
  <c r="K1595" i="10" s="1"/>
  <c r="K1596" i="10" s="1"/>
  <c r="K1597" i="10" s="1"/>
  <c r="K1598" i="10" s="1"/>
  <c r="K1599" i="10" s="1"/>
  <c r="K1600" i="10" s="1"/>
  <c r="K1601" i="10" s="1"/>
  <c r="K1602" i="10" s="1"/>
  <c r="K1603" i="10" s="1"/>
  <c r="K1604" i="10" s="1"/>
  <c r="K1605" i="10" s="1"/>
  <c r="K1606" i="10" s="1"/>
  <c r="K1607" i="10" s="1"/>
  <c r="K1608" i="10" s="1"/>
  <c r="K1609" i="10" s="1"/>
  <c r="K1610" i="10" s="1"/>
  <c r="K1611" i="10" s="1"/>
  <c r="K1612" i="10" s="1"/>
  <c r="K1613" i="10" s="1"/>
  <c r="K1614" i="10" s="1"/>
  <c r="K1615" i="10" s="1"/>
  <c r="K1616" i="10" s="1"/>
  <c r="K1617" i="10" s="1"/>
  <c r="K1618" i="10" s="1"/>
  <c r="K1619" i="10" s="1"/>
  <c r="K1620" i="10" s="1"/>
  <c r="K1621" i="10" s="1"/>
  <c r="K1622" i="10" s="1"/>
  <c r="K1623" i="10" s="1"/>
  <c r="K1624" i="10" s="1"/>
  <c r="K1625" i="10" s="1"/>
  <c r="K1626" i="10" s="1"/>
  <c r="K1627" i="10" s="1"/>
  <c r="K1628" i="10" s="1"/>
  <c r="K1629" i="10" s="1"/>
  <c r="K1630" i="10" s="1"/>
  <c r="K1631" i="10" s="1"/>
  <c r="K1632" i="10" s="1"/>
  <c r="K1633" i="10" s="1"/>
  <c r="K1634" i="10" s="1"/>
  <c r="K1635" i="10" s="1"/>
  <c r="K1636" i="10" s="1"/>
  <c r="K1637" i="10" s="1"/>
  <c r="K1638" i="10" s="1"/>
  <c r="K1639" i="10" s="1"/>
  <c r="K1640" i="10" s="1"/>
  <c r="K1641" i="10" s="1"/>
  <c r="K1642" i="10" s="1"/>
  <c r="K1643" i="10" s="1"/>
  <c r="K1644" i="10" s="1"/>
  <c r="K1645" i="10" s="1"/>
  <c r="K1646" i="10" s="1"/>
  <c r="K1647" i="10" s="1"/>
  <c r="K1648" i="10" s="1"/>
  <c r="K1649" i="10" s="1"/>
  <c r="K1650" i="10" s="1"/>
  <c r="K1651" i="10" s="1"/>
  <c r="K1652" i="10" s="1"/>
  <c r="K1653" i="10" s="1"/>
  <c r="K1654" i="10" s="1"/>
  <c r="K1655" i="10" s="1"/>
  <c r="K1656" i="10" s="1"/>
  <c r="K1657" i="10" s="1"/>
  <c r="K1658" i="10" s="1"/>
  <c r="K1659" i="10" s="1"/>
  <c r="K1660" i="10" s="1"/>
  <c r="K1661" i="10" s="1"/>
  <c r="K1662" i="10" s="1"/>
  <c r="K1663" i="10" s="1"/>
  <c r="K1664" i="10" s="1"/>
  <c r="K1665" i="10" s="1"/>
  <c r="K1666" i="10" s="1"/>
  <c r="K1667" i="10" s="1"/>
  <c r="K1668" i="10" s="1"/>
  <c r="K1669" i="10" s="1"/>
  <c r="K1670" i="10" s="1"/>
  <c r="K1671" i="10" s="1"/>
  <c r="K1672" i="10" s="1"/>
  <c r="K1673" i="10" s="1"/>
  <c r="K1674" i="10" s="1"/>
  <c r="K1675" i="10" s="1"/>
  <c r="K1676" i="10" s="1"/>
  <c r="K1677" i="10" s="1"/>
  <c r="K1678" i="10" s="1"/>
  <c r="K1679" i="10" s="1"/>
  <c r="K1680" i="10" s="1"/>
  <c r="K1681" i="10" s="1"/>
  <c r="K1682" i="10" s="1"/>
  <c r="K1683" i="10" s="1"/>
  <c r="K1684" i="10" s="1"/>
  <c r="K1685" i="10" s="1"/>
  <c r="K1686" i="10" s="1"/>
  <c r="K1687" i="10" s="1"/>
  <c r="K1688" i="10" s="1"/>
  <c r="K1689" i="10" s="1"/>
  <c r="K1690" i="10" s="1"/>
  <c r="K1691" i="10" s="1"/>
  <c r="K1692" i="10" s="1"/>
  <c r="K1693" i="10" s="1"/>
  <c r="K1694" i="10" s="1"/>
  <c r="K1695" i="10" s="1"/>
  <c r="K1696" i="10" s="1"/>
  <c r="K1697" i="10" s="1"/>
  <c r="K1698" i="10" s="1"/>
  <c r="K1699" i="10" s="1"/>
  <c r="K1700" i="10" s="1"/>
  <c r="K1701" i="10" s="1"/>
  <c r="K1702" i="10" s="1"/>
  <c r="K1703" i="10" s="1"/>
  <c r="K1704" i="10" s="1"/>
  <c r="K1705" i="10" s="1"/>
  <c r="K1706" i="10" s="1"/>
  <c r="K1707" i="10" s="1"/>
  <c r="K1708" i="10" s="1"/>
  <c r="K1709" i="10" s="1"/>
  <c r="K1710" i="10" s="1"/>
  <c r="K1711" i="10" s="1"/>
  <c r="K1712" i="10" s="1"/>
  <c r="K1713" i="10" s="1"/>
  <c r="K1714" i="10" s="1"/>
  <c r="K1715" i="10" s="1"/>
  <c r="K1716" i="10" s="1"/>
  <c r="K1717" i="10" s="1"/>
  <c r="K1718" i="10" s="1"/>
  <c r="K1719" i="10" s="1"/>
  <c r="K1720" i="10" s="1"/>
  <c r="K1721" i="10" s="1"/>
  <c r="K1722" i="10" s="1"/>
  <c r="K1723" i="10" s="1"/>
  <c r="K1724" i="10" s="1"/>
  <c r="K1725" i="10" s="1"/>
  <c r="K1726" i="10" s="1"/>
  <c r="K1727" i="10" s="1"/>
  <c r="K1728" i="10" s="1"/>
  <c r="K1729" i="10" s="1"/>
  <c r="K1730" i="10" s="1"/>
  <c r="K1731" i="10" s="1"/>
  <c r="K1732" i="10" s="1"/>
  <c r="K1733" i="10" s="1"/>
  <c r="K1734" i="10" s="1"/>
  <c r="K1735" i="10" s="1"/>
  <c r="K1736" i="10" s="1"/>
  <c r="K1737" i="10" s="1"/>
  <c r="K1738" i="10" s="1"/>
  <c r="K1739" i="10" s="1"/>
  <c r="K1740" i="10" s="1"/>
  <c r="K1741" i="10" s="1"/>
  <c r="K1742" i="10" s="1"/>
  <c r="K1743" i="10" s="1"/>
  <c r="K1744" i="10" s="1"/>
  <c r="K1745" i="10" s="1"/>
  <c r="K1746" i="10" s="1"/>
  <c r="K1747" i="10" s="1"/>
  <c r="K1748" i="10" s="1"/>
  <c r="K1749" i="10" s="1"/>
  <c r="K1750" i="10" s="1"/>
  <c r="K1751" i="10" s="1"/>
  <c r="K1752" i="10" s="1"/>
  <c r="K1753" i="10" s="1"/>
  <c r="K1754" i="10" s="1"/>
  <c r="K1755" i="10" s="1"/>
  <c r="K1756" i="10" s="1"/>
  <c r="K1757" i="10" s="1"/>
  <c r="K1758" i="10" s="1"/>
  <c r="K1759" i="10" s="1"/>
  <c r="K1760" i="10" s="1"/>
  <c r="K1761" i="10" s="1"/>
  <c r="K1762" i="10" s="1"/>
  <c r="K1763" i="10" s="1"/>
  <c r="K1764" i="10" s="1"/>
  <c r="K1765" i="10" s="1"/>
  <c r="K1766" i="10" s="1"/>
  <c r="K1767" i="10" s="1"/>
  <c r="K1768" i="10" s="1"/>
  <c r="K1769" i="10" s="1"/>
  <c r="K1770" i="10" s="1"/>
  <c r="K1771" i="10" s="1"/>
  <c r="K1772" i="10" s="1"/>
  <c r="K1773" i="10" s="1"/>
  <c r="K1774" i="10" s="1"/>
  <c r="K1775" i="10" s="1"/>
  <c r="K1776" i="10" s="1"/>
  <c r="K1777" i="10" s="1"/>
  <c r="K1778" i="10" s="1"/>
  <c r="K1779" i="10" s="1"/>
  <c r="K1780" i="10" s="1"/>
  <c r="K1781" i="10" s="1"/>
  <c r="K1782" i="10" s="1"/>
  <c r="K1783" i="10" s="1"/>
  <c r="K1784" i="10" s="1"/>
  <c r="K1785" i="10" s="1"/>
  <c r="K1786" i="10" s="1"/>
  <c r="K1787" i="10" s="1"/>
  <c r="K1788" i="10" s="1"/>
  <c r="K1789" i="10" s="1"/>
  <c r="K1790" i="10" s="1"/>
  <c r="K1791" i="10" s="1"/>
  <c r="K1792" i="10" s="1"/>
  <c r="K1793" i="10" s="1"/>
  <c r="K1794" i="10" s="1"/>
  <c r="K1795" i="10" s="1"/>
  <c r="K1796" i="10" s="1"/>
  <c r="K1797" i="10" s="1"/>
  <c r="K1798" i="10" s="1"/>
  <c r="K1799" i="10" s="1"/>
  <c r="K1800" i="10" s="1"/>
  <c r="K1801" i="10" s="1"/>
  <c r="K1802" i="10" s="1"/>
  <c r="K1803" i="10" s="1"/>
  <c r="K1804" i="10" s="1"/>
  <c r="K1805" i="10" s="1"/>
  <c r="K1806" i="10" s="1"/>
  <c r="K1807" i="10" s="1"/>
  <c r="K1808" i="10" s="1"/>
  <c r="K1809" i="10" s="1"/>
  <c r="K1810" i="10" s="1"/>
  <c r="K1811" i="10" s="1"/>
  <c r="K1812" i="10" s="1"/>
  <c r="K1813" i="10" s="1"/>
  <c r="K1814" i="10" s="1"/>
  <c r="K1815" i="10" s="1"/>
  <c r="K1816" i="10" s="1"/>
  <c r="K1817" i="10" s="1"/>
  <c r="K1818" i="10" s="1"/>
  <c r="K1819" i="10" s="1"/>
  <c r="K1820" i="10" s="1"/>
  <c r="K1821" i="10" s="1"/>
  <c r="K1822" i="10" s="1"/>
  <c r="K1823" i="10" s="1"/>
  <c r="K1824" i="10" s="1"/>
  <c r="K1825" i="10" s="1"/>
  <c r="K1826" i="10" s="1"/>
  <c r="K1827" i="10" s="1"/>
  <c r="K1828" i="10" s="1"/>
  <c r="K1829" i="10" s="1"/>
  <c r="K1830" i="10" s="1"/>
  <c r="K1831" i="10" s="1"/>
  <c r="K1832" i="10" s="1"/>
  <c r="K1833" i="10" s="1"/>
  <c r="K1834" i="10" s="1"/>
  <c r="K1835" i="10" s="1"/>
  <c r="K1836" i="10" s="1"/>
  <c r="K1837" i="10" s="1"/>
  <c r="K1838" i="10" s="1"/>
  <c r="K1839" i="10" s="1"/>
  <c r="K1840" i="10" s="1"/>
  <c r="K1841" i="10" s="1"/>
  <c r="K1842" i="10" s="1"/>
  <c r="K1843" i="10" s="1"/>
  <c r="K1844" i="10" s="1"/>
  <c r="K1845" i="10" s="1"/>
  <c r="K1846" i="10" s="1"/>
  <c r="K1847" i="10" s="1"/>
  <c r="K1848" i="10" s="1"/>
  <c r="K1849" i="10" s="1"/>
  <c r="K1850" i="10" s="1"/>
  <c r="K1851" i="10" s="1"/>
  <c r="K1852" i="10" s="1"/>
  <c r="K1853" i="10" s="1"/>
  <c r="K1854" i="10" s="1"/>
  <c r="K1855" i="10" s="1"/>
  <c r="K1856" i="10" s="1"/>
  <c r="K1857" i="10" s="1"/>
  <c r="K1858" i="10" s="1"/>
  <c r="K1859" i="10" s="1"/>
  <c r="K1860" i="10" s="1"/>
  <c r="K1861" i="10" s="1"/>
  <c r="K1862" i="10" s="1"/>
  <c r="K1863" i="10" s="1"/>
  <c r="K1864" i="10" s="1"/>
  <c r="K1865" i="10" s="1"/>
  <c r="K1866" i="10" s="1"/>
  <c r="K1867" i="10" s="1"/>
  <c r="K1868" i="10" s="1"/>
  <c r="K1869" i="10" s="1"/>
  <c r="K1870" i="10" s="1"/>
  <c r="K1871" i="10" s="1"/>
  <c r="K1872" i="10" s="1"/>
  <c r="K1873" i="10" s="1"/>
  <c r="K1874" i="10" s="1"/>
  <c r="K1875" i="10" s="1"/>
  <c r="K1876" i="10" s="1"/>
  <c r="K1877" i="10" s="1"/>
  <c r="K1878" i="10" s="1"/>
  <c r="J174" i="10"/>
  <c r="J175" i="10" s="1"/>
  <c r="J176" i="10" s="1"/>
  <c r="J177" i="10" s="1"/>
  <c r="J178" i="10" s="1"/>
  <c r="J179" i="10" s="1"/>
  <c r="J180" i="10" s="1"/>
  <c r="J181" i="10" s="1"/>
  <c r="J182" i="10" s="1"/>
  <c r="J183" i="10" s="1"/>
  <c r="J184" i="10" s="1"/>
  <c r="J185" i="10" s="1"/>
  <c r="J186" i="10" s="1"/>
  <c r="J187" i="10" s="1"/>
  <c r="J188" i="10" s="1"/>
  <c r="J189" i="10" s="1"/>
  <c r="J190" i="10" s="1"/>
  <c r="J191" i="10" s="1"/>
  <c r="J192" i="10" s="1"/>
  <c r="J193" i="10" s="1"/>
  <c r="J194" i="10" s="1"/>
  <c r="J195" i="10" s="1"/>
  <c r="J196" i="10" s="1"/>
  <c r="J197" i="10" s="1"/>
  <c r="J198" i="10" s="1"/>
  <c r="J199" i="10" s="1"/>
  <c r="J200" i="10" s="1"/>
  <c r="J201" i="10" s="1"/>
  <c r="J202" i="10" s="1"/>
  <c r="J203" i="10" s="1"/>
  <c r="J204" i="10" s="1"/>
  <c r="J205" i="10" s="1"/>
  <c r="J206" i="10" s="1"/>
  <c r="J207" i="10" s="1"/>
  <c r="J208" i="10" s="1"/>
  <c r="J209" i="10" s="1"/>
  <c r="J210" i="10" s="1"/>
  <c r="J211" i="10" s="1"/>
  <c r="J212" i="10" s="1"/>
  <c r="J213" i="10" s="1"/>
  <c r="J214" i="10" s="1"/>
  <c r="J215" i="10" s="1"/>
  <c r="J216" i="10" s="1"/>
  <c r="J217" i="10" s="1"/>
  <c r="J218" i="10" s="1"/>
  <c r="J219" i="10" s="1"/>
  <c r="J220" i="10" s="1"/>
  <c r="J221" i="10" s="1"/>
  <c r="J222" i="10" s="1"/>
  <c r="J223" i="10" s="1"/>
  <c r="J224" i="10" s="1"/>
  <c r="J225" i="10" s="1"/>
  <c r="J226" i="10" s="1"/>
  <c r="J227" i="10" s="1"/>
  <c r="J228" i="10" s="1"/>
  <c r="J229" i="10" s="1"/>
  <c r="J230" i="10" s="1"/>
  <c r="J231" i="10" s="1"/>
  <c r="J232" i="10" s="1"/>
  <c r="J233" i="10" s="1"/>
  <c r="J234" i="10" s="1"/>
  <c r="J235" i="10" s="1"/>
  <c r="J236" i="10" s="1"/>
  <c r="J237" i="10" s="1"/>
  <c r="J238" i="10" s="1"/>
  <c r="J239" i="10" s="1"/>
  <c r="J240" i="10" s="1"/>
  <c r="J241" i="10" s="1"/>
  <c r="J242" i="10" s="1"/>
  <c r="J243" i="10" s="1"/>
  <c r="J244" i="10" s="1"/>
  <c r="J245" i="10" s="1"/>
  <c r="J246" i="10" s="1"/>
  <c r="J247" i="10" s="1"/>
  <c r="J248" i="10" s="1"/>
  <c r="J249" i="10" s="1"/>
  <c r="J250" i="10" s="1"/>
  <c r="J251" i="10" s="1"/>
  <c r="J252" i="10" s="1"/>
  <c r="J253" i="10" s="1"/>
  <c r="J254" i="10" s="1"/>
  <c r="J255" i="10" s="1"/>
  <c r="J256" i="10" s="1"/>
  <c r="J257" i="10" s="1"/>
  <c r="J258" i="10" s="1"/>
  <c r="J259" i="10" s="1"/>
  <c r="J260" i="10" s="1"/>
  <c r="J261" i="10" s="1"/>
  <c r="J262" i="10" s="1"/>
  <c r="J263" i="10" s="1"/>
  <c r="J264" i="10" s="1"/>
  <c r="J265" i="10" s="1"/>
  <c r="J266" i="10" s="1"/>
  <c r="J267" i="10" s="1"/>
  <c r="J268" i="10" s="1"/>
  <c r="J269" i="10" s="1"/>
  <c r="J270" i="10" s="1"/>
  <c r="J271" i="10" s="1"/>
  <c r="J272" i="10" s="1"/>
  <c r="J273" i="10" s="1"/>
  <c r="J274" i="10" s="1"/>
  <c r="J275" i="10" s="1"/>
  <c r="J276" i="10" s="1"/>
  <c r="J277" i="10" s="1"/>
  <c r="J278" i="10" s="1"/>
  <c r="J279" i="10" s="1"/>
  <c r="J280" i="10" s="1"/>
  <c r="J281" i="10" s="1"/>
  <c r="J282" i="10" s="1"/>
  <c r="J283" i="10" s="1"/>
  <c r="J284" i="10" s="1"/>
  <c r="J285" i="10" s="1"/>
  <c r="J286" i="10" s="1"/>
  <c r="J287" i="10" s="1"/>
  <c r="J288" i="10" s="1"/>
  <c r="J289" i="10" s="1"/>
  <c r="J290" i="10" s="1"/>
  <c r="J291" i="10" s="1"/>
  <c r="J292" i="10" s="1"/>
  <c r="J293" i="10" s="1"/>
  <c r="J294" i="10" s="1"/>
  <c r="J295" i="10" s="1"/>
  <c r="J296" i="10" s="1"/>
  <c r="J297" i="10" s="1"/>
  <c r="J298" i="10" s="1"/>
  <c r="J299" i="10" s="1"/>
  <c r="J300" i="10" s="1"/>
  <c r="J301" i="10" s="1"/>
  <c r="J302" i="10" s="1"/>
  <c r="J303" i="10" s="1"/>
  <c r="J304" i="10" s="1"/>
  <c r="J305" i="10" s="1"/>
  <c r="J306" i="10" s="1"/>
  <c r="J307" i="10" s="1"/>
  <c r="J308" i="10" s="1"/>
  <c r="J309" i="10" s="1"/>
  <c r="J310" i="10" s="1"/>
  <c r="J311" i="10" s="1"/>
  <c r="J312" i="10" s="1"/>
  <c r="J313" i="10" s="1"/>
  <c r="J314" i="10" s="1"/>
  <c r="J315" i="10" s="1"/>
  <c r="J316" i="10" s="1"/>
  <c r="J317" i="10" s="1"/>
  <c r="J318" i="10" s="1"/>
  <c r="J319" i="10" s="1"/>
  <c r="J320" i="10" s="1"/>
  <c r="J321" i="10" s="1"/>
  <c r="J322" i="10" s="1"/>
  <c r="J323" i="10" s="1"/>
  <c r="J324" i="10" s="1"/>
  <c r="J325" i="10" s="1"/>
  <c r="J326" i="10" s="1"/>
  <c r="J327" i="10" s="1"/>
  <c r="J328" i="10" s="1"/>
  <c r="J329" i="10" s="1"/>
  <c r="J330" i="10" s="1"/>
  <c r="J331" i="10" s="1"/>
  <c r="J332" i="10" s="1"/>
  <c r="J333" i="10" s="1"/>
  <c r="J334" i="10" s="1"/>
  <c r="J335" i="10" s="1"/>
  <c r="J336" i="10" s="1"/>
  <c r="J337" i="10" s="1"/>
  <c r="J338" i="10" s="1"/>
  <c r="J339" i="10" s="1"/>
  <c r="J340" i="10" s="1"/>
  <c r="J341" i="10" s="1"/>
  <c r="J342" i="10" s="1"/>
  <c r="J343" i="10" s="1"/>
  <c r="J344" i="10" s="1"/>
  <c r="J345" i="10" s="1"/>
  <c r="J346" i="10" s="1"/>
  <c r="J347" i="10" s="1"/>
  <c r="J348" i="10" s="1"/>
  <c r="J349" i="10" s="1"/>
  <c r="J350" i="10" s="1"/>
  <c r="J351" i="10" s="1"/>
  <c r="J352" i="10" s="1"/>
  <c r="J353" i="10" s="1"/>
  <c r="J354" i="10" s="1"/>
  <c r="J355" i="10" s="1"/>
  <c r="J356" i="10" s="1"/>
  <c r="J357" i="10" s="1"/>
  <c r="J358" i="10" s="1"/>
  <c r="J359" i="10" s="1"/>
  <c r="J360" i="10" s="1"/>
  <c r="J361" i="10" s="1"/>
  <c r="J362" i="10" s="1"/>
  <c r="J363" i="10" s="1"/>
  <c r="J364" i="10" s="1"/>
  <c r="J365" i="10" s="1"/>
  <c r="J366" i="10" s="1"/>
  <c r="J367" i="10" s="1"/>
  <c r="J368" i="10" s="1"/>
  <c r="J369" i="10" s="1"/>
  <c r="J370" i="10" s="1"/>
  <c r="J371" i="10" s="1"/>
  <c r="J372" i="10" s="1"/>
  <c r="J373" i="10" s="1"/>
  <c r="J374" i="10" s="1"/>
  <c r="J375" i="10" s="1"/>
  <c r="J376" i="10" s="1"/>
  <c r="J377" i="10" s="1"/>
  <c r="J378" i="10" s="1"/>
  <c r="J379" i="10" s="1"/>
  <c r="J380" i="10" s="1"/>
  <c r="J381" i="10" s="1"/>
  <c r="J382" i="10" s="1"/>
  <c r="J383" i="10" s="1"/>
  <c r="J384" i="10" s="1"/>
  <c r="J385" i="10" s="1"/>
  <c r="J386" i="10" s="1"/>
  <c r="J387" i="10" s="1"/>
  <c r="J388" i="10" s="1"/>
  <c r="J389" i="10" s="1"/>
  <c r="J390" i="10" s="1"/>
  <c r="J391" i="10" s="1"/>
  <c r="J392" i="10" s="1"/>
  <c r="J393" i="10" s="1"/>
  <c r="J394" i="10" s="1"/>
  <c r="J395" i="10" s="1"/>
  <c r="J396" i="10" s="1"/>
  <c r="J397" i="10" s="1"/>
  <c r="J398" i="10" s="1"/>
  <c r="J399" i="10" s="1"/>
  <c r="J400" i="10" s="1"/>
  <c r="J401" i="10" s="1"/>
  <c r="J402" i="10" s="1"/>
  <c r="J403" i="10" s="1"/>
  <c r="J404" i="10" s="1"/>
  <c r="J405" i="10" s="1"/>
  <c r="J406" i="10" s="1"/>
  <c r="J407" i="10" s="1"/>
  <c r="J408" i="10" s="1"/>
  <c r="J409" i="10" s="1"/>
  <c r="J410" i="10" s="1"/>
  <c r="J411" i="10" s="1"/>
  <c r="J412" i="10" s="1"/>
  <c r="J413" i="10" s="1"/>
  <c r="J414" i="10" s="1"/>
  <c r="J415" i="10" s="1"/>
  <c r="J416" i="10" s="1"/>
  <c r="J417" i="10" s="1"/>
  <c r="J418" i="10" s="1"/>
  <c r="J419" i="10" s="1"/>
  <c r="J420" i="10" s="1"/>
  <c r="J421" i="10" s="1"/>
  <c r="J422" i="10" s="1"/>
  <c r="J423" i="10" s="1"/>
  <c r="J424" i="10" s="1"/>
  <c r="J425" i="10" s="1"/>
  <c r="J426" i="10" s="1"/>
  <c r="J427" i="10" s="1"/>
  <c r="J428" i="10" s="1"/>
  <c r="J429" i="10" s="1"/>
  <c r="J430" i="10" s="1"/>
  <c r="J431" i="10" s="1"/>
  <c r="J432" i="10" s="1"/>
  <c r="J433" i="10" s="1"/>
  <c r="J434" i="10" s="1"/>
  <c r="J435" i="10" s="1"/>
  <c r="J436" i="10" s="1"/>
  <c r="J437" i="10" s="1"/>
  <c r="J438" i="10" s="1"/>
  <c r="J439" i="10" s="1"/>
  <c r="J440" i="10" s="1"/>
  <c r="J441" i="10" s="1"/>
  <c r="J442" i="10" s="1"/>
  <c r="J443" i="10" s="1"/>
  <c r="J444" i="10" s="1"/>
  <c r="J445" i="10" s="1"/>
  <c r="J446" i="10" s="1"/>
  <c r="J447" i="10" s="1"/>
  <c r="J448" i="10" s="1"/>
  <c r="J449" i="10" s="1"/>
  <c r="J450" i="10" s="1"/>
  <c r="J451" i="10" s="1"/>
  <c r="J452" i="10" s="1"/>
  <c r="J453" i="10" s="1"/>
  <c r="J454" i="10" s="1"/>
  <c r="J455" i="10" s="1"/>
  <c r="J456" i="10" s="1"/>
  <c r="J457" i="10" s="1"/>
  <c r="J458" i="10" s="1"/>
  <c r="J459" i="10" s="1"/>
  <c r="J460" i="10" s="1"/>
  <c r="J461" i="10" s="1"/>
  <c r="J462" i="10" s="1"/>
  <c r="J463" i="10" s="1"/>
  <c r="J464" i="10" s="1"/>
  <c r="J465" i="10" s="1"/>
  <c r="J466" i="10" s="1"/>
  <c r="J467" i="10" s="1"/>
  <c r="J468" i="10" s="1"/>
  <c r="J469" i="10" s="1"/>
  <c r="J470" i="10" s="1"/>
  <c r="J471" i="10" s="1"/>
  <c r="J472" i="10" s="1"/>
  <c r="J473" i="10" s="1"/>
  <c r="J474" i="10" s="1"/>
  <c r="J475" i="10" s="1"/>
  <c r="J476" i="10" s="1"/>
  <c r="J477" i="10" s="1"/>
  <c r="J478" i="10" s="1"/>
  <c r="J479" i="10" s="1"/>
  <c r="J480" i="10" s="1"/>
  <c r="J481" i="10" s="1"/>
  <c r="J482" i="10" s="1"/>
  <c r="J483" i="10" s="1"/>
  <c r="J484" i="10" s="1"/>
  <c r="J485" i="10" s="1"/>
  <c r="J486" i="10" s="1"/>
  <c r="J487" i="10" s="1"/>
  <c r="J488" i="10" s="1"/>
  <c r="J489" i="10" s="1"/>
  <c r="J490" i="10" s="1"/>
  <c r="J491" i="10" s="1"/>
  <c r="J492" i="10" s="1"/>
  <c r="J493" i="10" s="1"/>
  <c r="J494" i="10" s="1"/>
  <c r="J495" i="10" s="1"/>
  <c r="J496" i="10" s="1"/>
  <c r="J497" i="10" s="1"/>
  <c r="J498" i="10" s="1"/>
  <c r="J499" i="10" s="1"/>
  <c r="J500" i="10" s="1"/>
  <c r="J501" i="10" s="1"/>
  <c r="J502" i="10" s="1"/>
  <c r="J503" i="10" s="1"/>
  <c r="J504" i="10" s="1"/>
  <c r="J505" i="10" s="1"/>
  <c r="J506" i="10" s="1"/>
  <c r="J507" i="10" s="1"/>
  <c r="J508" i="10" s="1"/>
  <c r="J509" i="10" s="1"/>
  <c r="J510" i="10" s="1"/>
  <c r="J511" i="10" s="1"/>
  <c r="J512" i="10" s="1"/>
  <c r="J513" i="10" s="1"/>
  <c r="J514" i="10" s="1"/>
  <c r="J515" i="10" s="1"/>
  <c r="J516" i="10" s="1"/>
  <c r="J517" i="10" s="1"/>
  <c r="J518" i="10" s="1"/>
  <c r="J519" i="10" s="1"/>
  <c r="J520" i="10" s="1"/>
  <c r="J521" i="10" s="1"/>
  <c r="J522" i="10" s="1"/>
  <c r="J523" i="10" s="1"/>
  <c r="J524" i="10" s="1"/>
  <c r="J525" i="10" s="1"/>
  <c r="J526" i="10" s="1"/>
  <c r="J527" i="10" s="1"/>
  <c r="J528" i="10" s="1"/>
  <c r="J529" i="10" s="1"/>
  <c r="J530" i="10" s="1"/>
  <c r="J531" i="10" s="1"/>
  <c r="J532" i="10" s="1"/>
  <c r="J533" i="10" s="1"/>
  <c r="J534" i="10" s="1"/>
  <c r="J535" i="10" s="1"/>
  <c r="J536" i="10" s="1"/>
  <c r="J537" i="10" s="1"/>
  <c r="J538" i="10" s="1"/>
  <c r="J539" i="10" s="1"/>
  <c r="J540" i="10" s="1"/>
  <c r="J541" i="10" s="1"/>
  <c r="J542" i="10" s="1"/>
  <c r="J543" i="10" s="1"/>
  <c r="J544" i="10" s="1"/>
  <c r="J545" i="10" s="1"/>
  <c r="J546" i="10" s="1"/>
  <c r="J547" i="10" s="1"/>
  <c r="J548" i="10" s="1"/>
  <c r="J549" i="10" s="1"/>
  <c r="J550" i="10" s="1"/>
  <c r="J551" i="10" s="1"/>
  <c r="J552" i="10" s="1"/>
  <c r="J553" i="10" s="1"/>
  <c r="J554" i="10" s="1"/>
  <c r="J555" i="10" s="1"/>
  <c r="J556" i="10" s="1"/>
  <c r="J557" i="10" s="1"/>
  <c r="J558" i="10" s="1"/>
  <c r="J559" i="10" s="1"/>
  <c r="J560" i="10" s="1"/>
  <c r="J561" i="10" s="1"/>
  <c r="J562" i="10" s="1"/>
  <c r="J563" i="10" s="1"/>
  <c r="J564" i="10" s="1"/>
  <c r="J565" i="10" s="1"/>
  <c r="J566" i="10" s="1"/>
  <c r="J567" i="10" s="1"/>
  <c r="J568" i="10" s="1"/>
  <c r="J569" i="10" s="1"/>
  <c r="J570" i="10" s="1"/>
  <c r="J571" i="10" s="1"/>
  <c r="J572" i="10" s="1"/>
  <c r="J573" i="10" s="1"/>
  <c r="J574" i="10" s="1"/>
  <c r="J575" i="10" s="1"/>
  <c r="J576" i="10" s="1"/>
  <c r="J577" i="10" s="1"/>
  <c r="J578" i="10" s="1"/>
  <c r="J579" i="10" s="1"/>
  <c r="J580" i="10" s="1"/>
  <c r="J581" i="10" s="1"/>
  <c r="J582" i="10" s="1"/>
  <c r="J583" i="10" s="1"/>
  <c r="J584" i="10" s="1"/>
  <c r="J585" i="10" s="1"/>
  <c r="J586" i="10" s="1"/>
  <c r="J587" i="10" s="1"/>
  <c r="J588" i="10" s="1"/>
  <c r="J589" i="10" s="1"/>
  <c r="J590" i="10" s="1"/>
  <c r="J591" i="10" s="1"/>
  <c r="J592" i="10" s="1"/>
  <c r="J593" i="10" s="1"/>
  <c r="J594" i="10" s="1"/>
  <c r="J595" i="10" s="1"/>
  <c r="J596" i="10" s="1"/>
  <c r="J597" i="10" s="1"/>
  <c r="J598" i="10" s="1"/>
  <c r="J599" i="10" s="1"/>
  <c r="J600" i="10" s="1"/>
  <c r="J601" i="10" s="1"/>
  <c r="J602" i="10" s="1"/>
  <c r="J603" i="10" s="1"/>
  <c r="J604" i="10" s="1"/>
  <c r="J605" i="10" s="1"/>
  <c r="J606" i="10" s="1"/>
  <c r="J607" i="10" s="1"/>
  <c r="J608" i="10" s="1"/>
  <c r="J609" i="10" s="1"/>
  <c r="J610" i="10" s="1"/>
  <c r="J611" i="10" s="1"/>
  <c r="J612" i="10" s="1"/>
  <c r="J613" i="10" s="1"/>
  <c r="J614" i="10" s="1"/>
  <c r="J615" i="10" s="1"/>
  <c r="J616" i="10" s="1"/>
  <c r="J617" i="10" s="1"/>
  <c r="J618" i="10" s="1"/>
  <c r="J619" i="10" s="1"/>
  <c r="J620" i="10" s="1"/>
  <c r="J621" i="10" s="1"/>
  <c r="J622" i="10" s="1"/>
  <c r="J623" i="10" s="1"/>
  <c r="J624" i="10" s="1"/>
  <c r="J625" i="10" s="1"/>
  <c r="J626" i="10" s="1"/>
  <c r="J627" i="10" s="1"/>
  <c r="J628" i="10" s="1"/>
  <c r="J629" i="10" l="1"/>
  <c r="J630" i="10" s="1"/>
  <c r="J631" i="10" s="1"/>
  <c r="J632" i="10" s="1"/>
  <c r="J633" i="10" s="1"/>
  <c r="J634" i="10" s="1"/>
  <c r="J635" i="10" s="1"/>
  <c r="J636" i="10" s="1"/>
  <c r="J637" i="10" s="1"/>
  <c r="J638" i="10" s="1"/>
  <c r="J639" i="10" s="1"/>
  <c r="J640" i="10" s="1"/>
  <c r="J641" i="10" s="1"/>
  <c r="J642" i="10" s="1"/>
  <c r="J643" i="10" s="1"/>
  <c r="J644" i="10" s="1"/>
  <c r="J645" i="10" s="1"/>
  <c r="J646" i="10" s="1"/>
  <c r="J647" i="10" s="1"/>
  <c r="J648" i="10" s="1"/>
  <c r="J649" i="10" s="1"/>
  <c r="J650" i="10" s="1"/>
  <c r="J651" i="10" s="1"/>
  <c r="J652" i="10" s="1"/>
  <c r="J653" i="10" s="1"/>
  <c r="J654" i="10" s="1"/>
  <c r="J655" i="10" s="1"/>
  <c r="J656" i="10" s="1"/>
  <c r="J657" i="10" s="1"/>
  <c r="J658" i="10" s="1"/>
  <c r="J659" i="10" s="1"/>
  <c r="J660" i="10" s="1"/>
  <c r="J661" i="10" s="1"/>
  <c r="J662" i="10" s="1"/>
  <c r="J663" i="10" s="1"/>
  <c r="J664" i="10" s="1"/>
  <c r="J665" i="10" s="1"/>
  <c r="J666" i="10" s="1"/>
  <c r="J667" i="10" s="1"/>
  <c r="J668" i="10" s="1"/>
  <c r="J669" i="10" s="1"/>
  <c r="J670" i="10" s="1"/>
  <c r="J671" i="10" s="1"/>
  <c r="J672" i="10" s="1"/>
  <c r="J673" i="10" s="1"/>
  <c r="J674" i="10" s="1"/>
  <c r="J675" i="10" s="1"/>
  <c r="J676" i="10" s="1"/>
  <c r="J677" i="10" s="1"/>
  <c r="J678" i="10" s="1"/>
  <c r="J679" i="10" s="1"/>
  <c r="J680" i="10" s="1"/>
  <c r="J681" i="10" s="1"/>
  <c r="J682" i="10" s="1"/>
  <c r="J683" i="10" s="1"/>
  <c r="J684" i="10" s="1"/>
  <c r="J685" i="10" s="1"/>
  <c r="J686" i="10" s="1"/>
  <c r="J687" i="10" s="1"/>
  <c r="J688" i="10" s="1"/>
  <c r="J689" i="10" s="1"/>
  <c r="J690" i="10" s="1"/>
  <c r="J691" i="10" s="1"/>
  <c r="J692" i="10" s="1"/>
  <c r="J693" i="10" s="1"/>
  <c r="J694" i="10" s="1"/>
  <c r="J695" i="10" s="1"/>
  <c r="J696" i="10" s="1"/>
  <c r="J697" i="10" s="1"/>
  <c r="J698" i="10" s="1"/>
  <c r="J699" i="10" s="1"/>
  <c r="J700" i="10" s="1"/>
  <c r="J701" i="10" s="1"/>
  <c r="J702" i="10" s="1"/>
  <c r="J703" i="10" s="1"/>
  <c r="J704" i="10" s="1"/>
  <c r="J705" i="10" s="1"/>
  <c r="J706" i="10" s="1"/>
  <c r="J707" i="10" s="1"/>
  <c r="J708" i="10" s="1"/>
  <c r="J709" i="10" s="1"/>
  <c r="J710" i="10" s="1"/>
  <c r="J711" i="10" s="1"/>
  <c r="J712" i="10" s="1"/>
  <c r="J713" i="10" s="1"/>
  <c r="J714" i="10" s="1"/>
  <c r="J715" i="10" s="1"/>
  <c r="J716" i="10" s="1"/>
  <c r="J717" i="10" s="1"/>
  <c r="J718" i="10" s="1"/>
  <c r="J719" i="10" s="1"/>
  <c r="J720" i="10" s="1"/>
  <c r="J721" i="10" s="1"/>
  <c r="J722" i="10" s="1"/>
  <c r="J723" i="10" s="1"/>
  <c r="J724" i="10" s="1"/>
  <c r="J725" i="10" s="1"/>
  <c r="J726" i="10" s="1"/>
  <c r="J727" i="10" s="1"/>
  <c r="J728" i="10" s="1"/>
  <c r="J729" i="10" s="1"/>
  <c r="J730" i="10" s="1"/>
  <c r="J731" i="10" s="1"/>
  <c r="J732" i="10" s="1"/>
  <c r="J733" i="10" s="1"/>
  <c r="J734" i="10" s="1"/>
  <c r="J735" i="10" s="1"/>
  <c r="J736" i="10" s="1"/>
  <c r="J737" i="10" s="1"/>
  <c r="J738" i="10" s="1"/>
  <c r="J739" i="10" s="1"/>
  <c r="J740" i="10" s="1"/>
  <c r="J741" i="10" s="1"/>
  <c r="J742" i="10" s="1"/>
  <c r="J743" i="10" s="1"/>
  <c r="J744" i="10" s="1"/>
  <c r="J745" i="10" s="1"/>
  <c r="J746" i="10" s="1"/>
  <c r="J747" i="10" s="1"/>
  <c r="J748" i="10" s="1"/>
  <c r="J749" i="10" s="1"/>
  <c r="J750" i="10" s="1"/>
  <c r="J751" i="10" s="1"/>
  <c r="J752" i="10" s="1"/>
  <c r="J753" i="10" s="1"/>
  <c r="J754" i="10" s="1"/>
  <c r="J755" i="10" s="1"/>
  <c r="J756" i="10" s="1"/>
  <c r="J757" i="10" s="1"/>
  <c r="J758" i="10" s="1"/>
  <c r="J759" i="10" s="1"/>
  <c r="J760" i="10" s="1"/>
  <c r="J761" i="10" s="1"/>
  <c r="J762" i="10" s="1"/>
  <c r="J763" i="10" s="1"/>
  <c r="J764" i="10" s="1"/>
  <c r="J765" i="10" s="1"/>
  <c r="J766" i="10" s="1"/>
  <c r="J767" i="10" s="1"/>
  <c r="J768" i="10" s="1"/>
  <c r="J769" i="10" s="1"/>
  <c r="J770" i="10" s="1"/>
  <c r="J771" i="10" s="1"/>
  <c r="J772" i="10" s="1"/>
  <c r="J773" i="10" s="1"/>
  <c r="J774" i="10" s="1"/>
  <c r="J775" i="10" s="1"/>
  <c r="J776" i="10" s="1"/>
  <c r="J777" i="10" s="1"/>
  <c r="J778" i="10" s="1"/>
  <c r="J779" i="10" s="1"/>
  <c r="J780" i="10" s="1"/>
  <c r="J781" i="10" s="1"/>
  <c r="J782" i="10" s="1"/>
  <c r="J783" i="10" s="1"/>
  <c r="J784" i="10" s="1"/>
  <c r="J785" i="10" s="1"/>
  <c r="J786" i="10" s="1"/>
  <c r="J787" i="10" s="1"/>
  <c r="J788" i="10" s="1"/>
  <c r="J789" i="10" s="1"/>
  <c r="J790" i="10" s="1"/>
  <c r="J791" i="10" s="1"/>
  <c r="J792" i="10" s="1"/>
  <c r="J793" i="10" s="1"/>
  <c r="J794" i="10" s="1"/>
  <c r="J795" i="10" s="1"/>
  <c r="J796" i="10" s="1"/>
  <c r="J797" i="10" s="1"/>
  <c r="J798" i="10" s="1"/>
  <c r="J799" i="10" s="1"/>
  <c r="J800" i="10" s="1"/>
  <c r="J801" i="10" s="1"/>
  <c r="J802" i="10" s="1"/>
  <c r="J803" i="10" s="1"/>
  <c r="J804" i="10" s="1"/>
  <c r="J805" i="10" s="1"/>
  <c r="J806" i="10" s="1"/>
  <c r="J807" i="10" s="1"/>
  <c r="J808" i="10" s="1"/>
  <c r="J809" i="10" s="1"/>
  <c r="J810" i="10" s="1"/>
  <c r="J811" i="10" s="1"/>
  <c r="J812" i="10" s="1"/>
  <c r="J813" i="10" s="1"/>
  <c r="J814" i="10" s="1"/>
  <c r="J815" i="10" s="1"/>
  <c r="J816" i="10" s="1"/>
  <c r="J817" i="10" s="1"/>
  <c r="J818" i="10" s="1"/>
  <c r="J819" i="10" s="1"/>
  <c r="J820" i="10" s="1"/>
  <c r="J821" i="10" s="1"/>
  <c r="J822" i="10" s="1"/>
  <c r="J823" i="10" s="1"/>
  <c r="J824" i="10" s="1"/>
  <c r="J825" i="10" s="1"/>
  <c r="J826" i="10" s="1"/>
  <c r="J827" i="10" s="1"/>
  <c r="J828" i="10" s="1"/>
  <c r="J829" i="10" s="1"/>
  <c r="J830" i="10" s="1"/>
  <c r="J831" i="10" s="1"/>
  <c r="J832" i="10" s="1"/>
  <c r="J833" i="10" s="1"/>
  <c r="J834" i="10" s="1"/>
  <c r="J835" i="10" s="1"/>
  <c r="J836" i="10" s="1"/>
  <c r="J837" i="10" s="1"/>
  <c r="J838" i="10" s="1"/>
  <c r="J839" i="10" s="1"/>
  <c r="J840" i="10" s="1"/>
  <c r="J841" i="10" s="1"/>
  <c r="J842" i="10" s="1"/>
  <c r="J843" i="10" s="1"/>
  <c r="J844" i="10" s="1"/>
  <c r="J845" i="10" s="1"/>
  <c r="J846" i="10" s="1"/>
  <c r="J847" i="10" s="1"/>
  <c r="J848" i="10" s="1"/>
  <c r="J849" i="10" s="1"/>
  <c r="J850" i="10" s="1"/>
  <c r="J851" i="10" s="1"/>
  <c r="J852" i="10" s="1"/>
  <c r="J853" i="10" s="1"/>
  <c r="J854" i="10" s="1"/>
  <c r="J855" i="10" s="1"/>
  <c r="J856" i="10" s="1"/>
  <c r="J857" i="10" s="1"/>
  <c r="J858" i="10" s="1"/>
  <c r="J859" i="10" s="1"/>
  <c r="J860" i="10" s="1"/>
  <c r="J861" i="10" s="1"/>
  <c r="J862" i="10" s="1"/>
  <c r="J863" i="10" s="1"/>
  <c r="J864" i="10" s="1"/>
  <c r="J865" i="10" s="1"/>
  <c r="J866" i="10" s="1"/>
  <c r="J867" i="10" s="1"/>
  <c r="J868" i="10" s="1"/>
  <c r="J869" i="10" s="1"/>
  <c r="J870" i="10" s="1"/>
  <c r="J871" i="10" s="1"/>
  <c r="J872" i="10" s="1"/>
  <c r="J873" i="10" s="1"/>
  <c r="J874" i="10" s="1"/>
  <c r="J875" i="10" s="1"/>
  <c r="J876" i="10" s="1"/>
  <c r="J877" i="10" s="1"/>
  <c r="J878" i="10" s="1"/>
  <c r="J879" i="10" s="1"/>
  <c r="J880" i="10" s="1"/>
  <c r="J881" i="10" s="1"/>
  <c r="J882" i="10" s="1"/>
  <c r="J883" i="10" s="1"/>
  <c r="J884" i="10" s="1"/>
  <c r="J885" i="10" s="1"/>
  <c r="J886" i="10" s="1"/>
  <c r="J887" i="10" s="1"/>
  <c r="J888" i="10" s="1"/>
  <c r="J889" i="10" s="1"/>
  <c r="J890" i="10" s="1"/>
  <c r="J891" i="10" s="1"/>
  <c r="J892" i="10" s="1"/>
  <c r="J893" i="10" s="1"/>
  <c r="J894" i="10" s="1"/>
  <c r="J895" i="10" s="1"/>
  <c r="J896" i="10" s="1"/>
  <c r="J897" i="10" s="1"/>
  <c r="J898" i="10" s="1"/>
  <c r="J899" i="10" s="1"/>
  <c r="J900" i="10" s="1"/>
  <c r="J901" i="10" s="1"/>
  <c r="J902" i="10" s="1"/>
  <c r="J903" i="10" s="1"/>
  <c r="J904" i="10" s="1"/>
  <c r="J905" i="10" s="1"/>
  <c r="J906" i="10" s="1"/>
  <c r="J907" i="10" s="1"/>
  <c r="J908" i="10" s="1"/>
  <c r="J909" i="10" s="1"/>
  <c r="J910" i="10" s="1"/>
  <c r="J911" i="10" s="1"/>
  <c r="J912" i="10" s="1"/>
  <c r="J913" i="10" s="1"/>
  <c r="J914" i="10" s="1"/>
  <c r="J915" i="10" s="1"/>
  <c r="J916" i="10" s="1"/>
  <c r="J917" i="10" s="1"/>
  <c r="J918" i="10" s="1"/>
  <c r="J919" i="10" s="1"/>
  <c r="J920" i="10" s="1"/>
  <c r="J921" i="10" s="1"/>
  <c r="J922" i="10" s="1"/>
  <c r="J923" i="10" s="1"/>
  <c r="J924" i="10" s="1"/>
  <c r="J925" i="10" s="1"/>
  <c r="J926" i="10" s="1"/>
  <c r="J927" i="10" s="1"/>
  <c r="J928" i="10" s="1"/>
  <c r="J929" i="10" s="1"/>
  <c r="J930" i="10" s="1"/>
  <c r="J931" i="10" s="1"/>
  <c r="J932" i="10" s="1"/>
  <c r="J933" i="10" s="1"/>
  <c r="J934" i="10" s="1"/>
  <c r="J935" i="10" s="1"/>
  <c r="J936" i="10" s="1"/>
  <c r="J937" i="10" s="1"/>
  <c r="J938" i="10" s="1"/>
  <c r="J939" i="10" s="1"/>
  <c r="J940" i="10" s="1"/>
  <c r="J941" i="10" s="1"/>
  <c r="J942" i="10" s="1"/>
  <c r="J943" i="10" s="1"/>
  <c r="J944" i="10" s="1"/>
  <c r="J945" i="10" s="1"/>
  <c r="J946" i="10" s="1"/>
  <c r="J947" i="10" s="1"/>
  <c r="J948" i="10" s="1"/>
  <c r="J949" i="10" s="1"/>
  <c r="J950" i="10" s="1"/>
  <c r="J951" i="10" s="1"/>
  <c r="J952" i="10" s="1"/>
  <c r="J953" i="10" s="1"/>
  <c r="J954" i="10" s="1"/>
  <c r="J955" i="10" s="1"/>
  <c r="J956" i="10" s="1"/>
  <c r="J957" i="10" s="1"/>
  <c r="J958" i="10" s="1"/>
  <c r="J959" i="10" s="1"/>
  <c r="J960" i="10" s="1"/>
  <c r="J961" i="10" s="1"/>
  <c r="J962" i="10" s="1"/>
  <c r="J963" i="10" s="1"/>
  <c r="J964" i="10" s="1"/>
  <c r="J965" i="10" s="1"/>
  <c r="J966" i="10" s="1"/>
  <c r="J967" i="10" s="1"/>
  <c r="J968" i="10" s="1"/>
  <c r="J969" i="10" s="1"/>
  <c r="J970" i="10" s="1"/>
  <c r="J971" i="10" s="1"/>
  <c r="J972" i="10" s="1"/>
  <c r="J973" i="10" s="1"/>
  <c r="J974" i="10" s="1"/>
  <c r="J975" i="10" s="1"/>
  <c r="J976" i="10" s="1"/>
  <c r="J977" i="10" s="1"/>
  <c r="J978" i="10" s="1"/>
  <c r="J979" i="10" s="1"/>
  <c r="J980" i="10" s="1"/>
  <c r="J981" i="10" s="1"/>
  <c r="J982" i="10" s="1"/>
  <c r="J983" i="10" s="1"/>
  <c r="J984" i="10" s="1"/>
  <c r="J985" i="10" s="1"/>
  <c r="J986" i="10" s="1"/>
  <c r="J987" i="10" s="1"/>
  <c r="J988" i="10" s="1"/>
  <c r="J989" i="10" s="1"/>
  <c r="J990" i="10" s="1"/>
  <c r="J991" i="10" s="1"/>
  <c r="J992" i="10" s="1"/>
  <c r="J993" i="10" s="1"/>
  <c r="J994" i="10" s="1"/>
  <c r="J995" i="10" s="1"/>
  <c r="J996" i="10" s="1"/>
  <c r="J997" i="10" s="1"/>
  <c r="J998" i="10" s="1"/>
  <c r="J999" i="10" s="1"/>
  <c r="J1000" i="10" s="1"/>
  <c r="J1001" i="10" s="1"/>
  <c r="J1002" i="10" s="1"/>
  <c r="J1003" i="10" s="1"/>
  <c r="J1004" i="10" s="1"/>
  <c r="J1005" i="10" s="1"/>
  <c r="J1006" i="10" s="1"/>
  <c r="J1007" i="10" s="1"/>
  <c r="J1008" i="10" s="1"/>
  <c r="J1009" i="10" s="1"/>
  <c r="J1010" i="10" s="1"/>
  <c r="J1011" i="10" s="1"/>
  <c r="J1012" i="10" s="1"/>
  <c r="J1013" i="10" s="1"/>
  <c r="J1014" i="10" s="1"/>
  <c r="J1015" i="10" s="1"/>
  <c r="J1016" i="10" s="1"/>
  <c r="J1017" i="10" s="1"/>
  <c r="J1018" i="10" s="1"/>
  <c r="J1019" i="10" s="1"/>
  <c r="J1020" i="10" s="1"/>
  <c r="J1021" i="10" s="1"/>
  <c r="J1022" i="10" s="1"/>
  <c r="J1023" i="10" s="1"/>
  <c r="J1024" i="10" s="1"/>
  <c r="J1025" i="10" s="1"/>
  <c r="J1026" i="10" s="1"/>
  <c r="J1027" i="10" s="1"/>
  <c r="J1028" i="10" s="1"/>
  <c r="J1029" i="10" s="1"/>
  <c r="J1030" i="10" s="1"/>
  <c r="J1031" i="10" s="1"/>
  <c r="J1032" i="10" s="1"/>
  <c r="J1033" i="10" s="1"/>
  <c r="J1034" i="10" s="1"/>
  <c r="J1035" i="10" s="1"/>
  <c r="J1036" i="10" s="1"/>
  <c r="J1037" i="10" s="1"/>
  <c r="J1038" i="10" s="1"/>
  <c r="J1039" i="10" s="1"/>
  <c r="J1040" i="10" s="1"/>
  <c r="J1041" i="10" s="1"/>
  <c r="J1042" i="10" s="1"/>
  <c r="J1043" i="10" s="1"/>
  <c r="J1044" i="10" s="1"/>
  <c r="J1045" i="10" s="1"/>
  <c r="J1046" i="10" s="1"/>
  <c r="J1047" i="10" s="1"/>
  <c r="J1048" i="10" s="1"/>
  <c r="J1049" i="10" s="1"/>
  <c r="J1050" i="10" s="1"/>
  <c r="J1051" i="10" s="1"/>
  <c r="J1052" i="10" s="1"/>
  <c r="J1053" i="10" s="1"/>
  <c r="J1054" i="10" s="1"/>
  <c r="J1055" i="10" s="1"/>
  <c r="J1056" i="10" s="1"/>
  <c r="J1057" i="10" s="1"/>
  <c r="J1058" i="10" s="1"/>
  <c r="J1059" i="10" s="1"/>
  <c r="J1060" i="10" s="1"/>
  <c r="J1061" i="10" s="1"/>
  <c r="J1062" i="10" s="1"/>
  <c r="J1063" i="10" s="1"/>
  <c r="J1064" i="10" s="1"/>
  <c r="J1065" i="10" s="1"/>
  <c r="J1066" i="10" s="1"/>
  <c r="J1067" i="10" s="1"/>
  <c r="J1068" i="10" s="1"/>
  <c r="J1069" i="10" s="1"/>
  <c r="J1070" i="10" s="1"/>
  <c r="J1071" i="10" s="1"/>
  <c r="J1072" i="10" s="1"/>
  <c r="J1073" i="10" s="1"/>
  <c r="J1074" i="10" s="1"/>
  <c r="J1075" i="10" s="1"/>
  <c r="J1076" i="10" s="1"/>
  <c r="J1077" i="10" s="1"/>
  <c r="J1078" i="10" s="1"/>
  <c r="J1079" i="10" s="1"/>
  <c r="J1080" i="10" s="1"/>
  <c r="J1081" i="10" s="1"/>
  <c r="J1082" i="10" s="1"/>
  <c r="J1083" i="10" s="1"/>
  <c r="J1084" i="10" s="1"/>
  <c r="J1085" i="10" s="1"/>
  <c r="J1086" i="10" s="1"/>
  <c r="J1087" i="10" s="1"/>
  <c r="J1088" i="10" s="1"/>
  <c r="J1089" i="10" s="1"/>
  <c r="J1090" i="10" s="1"/>
  <c r="J1091" i="10" s="1"/>
  <c r="J1092" i="10" s="1"/>
  <c r="J1093" i="10" s="1"/>
  <c r="J1094" i="10" s="1"/>
  <c r="J1095" i="10" s="1"/>
  <c r="J1096" i="10" s="1"/>
  <c r="J1097" i="10" s="1"/>
  <c r="J1098" i="10" s="1"/>
  <c r="J1099" i="10" s="1"/>
  <c r="J1100" i="10" s="1"/>
  <c r="J1101" i="10" s="1"/>
  <c r="J1102" i="10" s="1"/>
  <c r="J1103" i="10" s="1"/>
  <c r="J1104" i="10" s="1"/>
  <c r="J1105" i="10" s="1"/>
  <c r="J1106" i="10" s="1"/>
  <c r="J1107" i="10" s="1"/>
  <c r="J1108" i="10" s="1"/>
  <c r="J1109" i="10" s="1"/>
  <c r="J1110" i="10" s="1"/>
  <c r="J1111" i="10" s="1"/>
  <c r="J1112" i="10" s="1"/>
  <c r="J1113" i="10" s="1"/>
  <c r="J1114" i="10" s="1"/>
  <c r="J1115" i="10" s="1"/>
  <c r="J1116" i="10" s="1"/>
  <c r="J1117" i="10" s="1"/>
  <c r="J1118" i="10" s="1"/>
  <c r="J1119" i="10" s="1"/>
  <c r="J1120" i="10" s="1"/>
  <c r="J1121" i="10" s="1"/>
  <c r="J1122" i="10" s="1"/>
  <c r="J1123" i="10" s="1"/>
  <c r="J1124" i="10" s="1"/>
  <c r="J1125" i="10" s="1"/>
  <c r="J1126" i="10" s="1"/>
  <c r="J1127" i="10" s="1"/>
  <c r="J1128" i="10" s="1"/>
  <c r="J1129" i="10" s="1"/>
  <c r="J1130" i="10" s="1"/>
  <c r="J1131" i="10" s="1"/>
  <c r="J1132" i="10" s="1"/>
  <c r="J1133" i="10" s="1"/>
  <c r="J1134" i="10" s="1"/>
  <c r="J1135" i="10" s="1"/>
  <c r="J1136" i="10" s="1"/>
  <c r="J1137" i="10" s="1"/>
  <c r="J1138" i="10" s="1"/>
  <c r="J1139" i="10" s="1"/>
  <c r="J1140" i="10" s="1"/>
  <c r="J1141" i="10" s="1"/>
  <c r="J1142" i="10" s="1"/>
  <c r="J1143" i="10" s="1"/>
  <c r="J1144" i="10" s="1"/>
  <c r="J1145" i="10" s="1"/>
  <c r="J1146" i="10" s="1"/>
  <c r="J1147" i="10" s="1"/>
  <c r="J1148" i="10" s="1"/>
  <c r="J1149" i="10" s="1"/>
  <c r="J1150" i="10" s="1"/>
  <c r="J1151" i="10" s="1"/>
  <c r="J1152" i="10" s="1"/>
  <c r="J1153" i="10" s="1"/>
  <c r="J1154" i="10" s="1"/>
  <c r="J1155" i="10" s="1"/>
  <c r="J1156" i="10" s="1"/>
  <c r="J1157" i="10" s="1"/>
  <c r="J1158" i="10" s="1"/>
  <c r="J1159" i="10" s="1"/>
  <c r="J1160" i="10" s="1"/>
  <c r="J1161" i="10" s="1"/>
  <c r="J1162" i="10" s="1"/>
  <c r="J1163" i="10" s="1"/>
  <c r="J1164" i="10" s="1"/>
  <c r="J1165" i="10" s="1"/>
  <c r="J1166" i="10" s="1"/>
  <c r="J1167" i="10" s="1"/>
  <c r="J1168" i="10" s="1"/>
  <c r="J1169" i="10" s="1"/>
  <c r="J1170" i="10" s="1"/>
  <c r="J1171" i="10" s="1"/>
  <c r="J1172" i="10" s="1"/>
  <c r="J1173" i="10" s="1"/>
  <c r="J1174" i="10" s="1"/>
  <c r="J1175" i="10" s="1"/>
  <c r="J1176" i="10" s="1"/>
  <c r="J1177" i="10" s="1"/>
  <c r="J1178" i="10" s="1"/>
  <c r="J1179" i="10" s="1"/>
  <c r="J1180" i="10" s="1"/>
  <c r="J1181" i="10" s="1"/>
  <c r="J1182" i="10" s="1"/>
  <c r="J1183" i="10" s="1"/>
  <c r="J1184" i="10" s="1"/>
  <c r="J1185" i="10" s="1"/>
  <c r="J1186" i="10" s="1"/>
  <c r="J1187" i="10" s="1"/>
  <c r="J1188" i="10" s="1"/>
  <c r="J1189" i="10" s="1"/>
  <c r="J1190" i="10" s="1"/>
  <c r="J1191" i="10" s="1"/>
  <c r="J1192" i="10" s="1"/>
  <c r="J1193" i="10" s="1"/>
  <c r="J1194" i="10" s="1"/>
  <c r="J1195" i="10" s="1"/>
  <c r="J1196" i="10" s="1"/>
  <c r="J1197" i="10" s="1"/>
  <c r="J1198" i="10" s="1"/>
  <c r="J1199" i="10" s="1"/>
  <c r="J1200" i="10" s="1"/>
  <c r="J1201" i="10" s="1"/>
  <c r="J1202" i="10" s="1"/>
  <c r="J1203" i="10" s="1"/>
  <c r="J1204" i="10" s="1"/>
  <c r="J1205" i="10" s="1"/>
  <c r="J1206" i="10" s="1"/>
  <c r="J1207" i="10" s="1"/>
  <c r="J1208" i="10" s="1"/>
  <c r="J1209" i="10" s="1"/>
  <c r="J1210" i="10" s="1"/>
  <c r="J1211" i="10" s="1"/>
  <c r="J1212" i="10" s="1"/>
  <c r="J1213" i="10" s="1"/>
  <c r="J1214" i="10" s="1"/>
  <c r="J1215" i="10" s="1"/>
  <c r="J1216" i="10" s="1"/>
  <c r="J1217" i="10" s="1"/>
  <c r="J1218" i="10" s="1"/>
  <c r="J1219" i="10" s="1"/>
  <c r="J1220" i="10" s="1"/>
  <c r="J1221" i="10" s="1"/>
  <c r="J1222" i="10" s="1"/>
  <c r="J1223" i="10" s="1"/>
  <c r="J1224" i="10" s="1"/>
  <c r="J1225" i="10" s="1"/>
  <c r="J1226" i="10" s="1"/>
  <c r="J1227" i="10" s="1"/>
  <c r="J1228" i="10" s="1"/>
  <c r="J1229" i="10" s="1"/>
  <c r="J1230" i="10" s="1"/>
  <c r="J1231" i="10" s="1"/>
  <c r="J1232" i="10" s="1"/>
  <c r="J1233" i="10" s="1"/>
  <c r="J1234" i="10" s="1"/>
  <c r="J1235" i="10" s="1"/>
  <c r="J1236" i="10" s="1"/>
  <c r="J1237" i="10" s="1"/>
  <c r="J1238" i="10" s="1"/>
  <c r="J1239" i="10" s="1"/>
  <c r="J1240" i="10" s="1"/>
  <c r="J1241" i="10" s="1"/>
  <c r="J1242" i="10" s="1"/>
  <c r="J1243" i="10" s="1"/>
  <c r="J1244" i="10" s="1"/>
  <c r="J1245" i="10" s="1"/>
  <c r="J1246" i="10" s="1"/>
  <c r="J1247" i="10" s="1"/>
  <c r="J1248" i="10" s="1"/>
  <c r="J1249" i="10" s="1"/>
  <c r="J1250" i="10" s="1"/>
  <c r="J1251" i="10" s="1"/>
  <c r="J1252" i="10" s="1"/>
  <c r="J1253" i="10" s="1"/>
  <c r="J1254" i="10" s="1"/>
  <c r="J1255" i="10" s="1"/>
  <c r="J1256" i="10" s="1"/>
  <c r="J1257" i="10" s="1"/>
  <c r="J1258" i="10" s="1"/>
  <c r="J1259" i="10" s="1"/>
  <c r="J1260" i="10" s="1"/>
  <c r="J1261" i="10" s="1"/>
  <c r="J1262" i="10" s="1"/>
  <c r="J1263" i="10" s="1"/>
  <c r="J1264" i="10" s="1"/>
  <c r="J1265" i="10" s="1"/>
  <c r="J1266" i="10" s="1"/>
  <c r="J1267" i="10" s="1"/>
  <c r="J1268" i="10" s="1"/>
  <c r="J1269" i="10" s="1"/>
  <c r="J1270" i="10" s="1"/>
  <c r="J1271" i="10" s="1"/>
  <c r="J1272" i="10" s="1"/>
  <c r="J1273" i="10" s="1"/>
  <c r="J1274" i="10" s="1"/>
  <c r="J1275" i="10" s="1"/>
  <c r="J1276" i="10" s="1"/>
  <c r="J1277" i="10" s="1"/>
  <c r="J1278" i="10" s="1"/>
  <c r="J1279" i="10" s="1"/>
  <c r="J1280" i="10" s="1"/>
  <c r="J1281" i="10" s="1"/>
  <c r="J1282" i="10" s="1"/>
  <c r="J1283" i="10" s="1"/>
  <c r="J1284" i="10" s="1"/>
  <c r="J1285" i="10" s="1"/>
  <c r="J1286" i="10" s="1"/>
  <c r="J1287" i="10" s="1"/>
  <c r="J1288" i="10" s="1"/>
  <c r="J1289" i="10" s="1"/>
  <c r="J1290" i="10" s="1"/>
  <c r="J1291" i="10" s="1"/>
  <c r="J1292" i="10" s="1"/>
  <c r="J1293" i="10" s="1"/>
  <c r="J1294" i="10" s="1"/>
  <c r="J1295" i="10" s="1"/>
  <c r="J1296" i="10" s="1"/>
  <c r="J1297" i="10" s="1"/>
  <c r="J1298" i="10" s="1"/>
  <c r="J1299" i="10" s="1"/>
  <c r="J1300" i="10" s="1"/>
  <c r="J1301" i="10" s="1"/>
  <c r="J1302" i="10" s="1"/>
  <c r="J1303" i="10" s="1"/>
  <c r="J1304" i="10" s="1"/>
  <c r="J1305" i="10" s="1"/>
  <c r="J1306" i="10" s="1"/>
  <c r="J1307" i="10" s="1"/>
  <c r="J1308" i="10" s="1"/>
  <c r="J1309" i="10" s="1"/>
  <c r="J1310" i="10" s="1"/>
  <c r="J1311" i="10" s="1"/>
  <c r="J1312" i="10" s="1"/>
  <c r="J1313" i="10" s="1"/>
  <c r="J1314" i="10" s="1"/>
  <c r="J1315" i="10" s="1"/>
  <c r="J1316" i="10" s="1"/>
  <c r="J1317" i="10" s="1"/>
  <c r="J1318" i="10" s="1"/>
  <c r="J1319" i="10" s="1"/>
  <c r="J1320" i="10" s="1"/>
  <c r="J1321" i="10" s="1"/>
  <c r="J1322" i="10" s="1"/>
  <c r="J1323" i="10" s="1"/>
  <c r="J1324" i="10" s="1"/>
  <c r="J1325" i="10" s="1"/>
  <c r="J1326" i="10" s="1"/>
  <c r="J1327" i="10" s="1"/>
  <c r="J1328" i="10" s="1"/>
  <c r="J1329" i="10" s="1"/>
  <c r="J1330" i="10" s="1"/>
  <c r="J1331" i="10" s="1"/>
  <c r="J1332" i="10" s="1"/>
  <c r="J1333" i="10" s="1"/>
  <c r="J1334" i="10" s="1"/>
  <c r="J1335" i="10" s="1"/>
  <c r="J1336" i="10" s="1"/>
  <c r="J1337" i="10" s="1"/>
  <c r="J1338" i="10" s="1"/>
  <c r="J1339" i="10" s="1"/>
  <c r="J1340" i="10" s="1"/>
  <c r="J1341" i="10" s="1"/>
  <c r="J1342" i="10" s="1"/>
  <c r="J1343" i="10" s="1"/>
  <c r="J1344" i="10" s="1"/>
  <c r="J1345" i="10" s="1"/>
  <c r="J1346" i="10" s="1"/>
  <c r="J1347" i="10" s="1"/>
  <c r="J1348" i="10" s="1"/>
  <c r="J1349" i="10" s="1"/>
  <c r="J1350" i="10" s="1"/>
  <c r="J1351" i="10" s="1"/>
  <c r="J1352" i="10" s="1"/>
  <c r="J1353" i="10" s="1"/>
  <c r="J1354" i="10" s="1"/>
  <c r="J1355" i="10" s="1"/>
  <c r="J1356" i="10" s="1"/>
  <c r="J1357" i="10" s="1"/>
  <c r="J1358" i="10" s="1"/>
  <c r="J1359" i="10" s="1"/>
  <c r="J1360" i="10" s="1"/>
  <c r="J1361" i="10" s="1"/>
  <c r="J1362" i="10" s="1"/>
  <c r="J1363" i="10" s="1"/>
  <c r="J1364" i="10" s="1"/>
  <c r="J1365" i="10" s="1"/>
  <c r="J1366" i="10" s="1"/>
  <c r="J1367" i="10" s="1"/>
  <c r="J1368" i="10" s="1"/>
  <c r="J1369" i="10" s="1"/>
  <c r="J1370" i="10" s="1"/>
  <c r="J1371" i="10" s="1"/>
  <c r="J1372" i="10" s="1"/>
  <c r="J1373" i="10" s="1"/>
  <c r="J1374" i="10" s="1"/>
  <c r="J1375" i="10" s="1"/>
  <c r="J1376" i="10" s="1"/>
  <c r="J1377" i="10" s="1"/>
  <c r="J1378" i="10" s="1"/>
  <c r="J1379" i="10" s="1"/>
  <c r="J1380" i="10" s="1"/>
  <c r="J1381" i="10" s="1"/>
  <c r="J1382" i="10" s="1"/>
  <c r="J1383" i="10" s="1"/>
  <c r="J1384" i="10" s="1"/>
  <c r="J1385" i="10" s="1"/>
  <c r="J1386" i="10" s="1"/>
  <c r="J1387" i="10" s="1"/>
  <c r="J1388" i="10" s="1"/>
  <c r="J1389" i="10" s="1"/>
  <c r="J1390" i="10" s="1"/>
  <c r="J1391" i="10" s="1"/>
  <c r="J1392" i="10" s="1"/>
  <c r="J1393" i="10" s="1"/>
  <c r="J1394" i="10" s="1"/>
  <c r="J1395" i="10" s="1"/>
  <c r="J1396" i="10" s="1"/>
  <c r="J1397" i="10" s="1"/>
  <c r="J1398" i="10" s="1"/>
  <c r="J1399" i="10" s="1"/>
  <c r="J1400" i="10" s="1"/>
  <c r="J1401" i="10" s="1"/>
  <c r="J1402" i="10" s="1"/>
  <c r="J1403" i="10" s="1"/>
  <c r="J1404" i="10" s="1"/>
  <c r="J1405" i="10" s="1"/>
  <c r="J1406" i="10" s="1"/>
  <c r="J1407" i="10" s="1"/>
  <c r="J1408" i="10" s="1"/>
  <c r="J1409" i="10" s="1"/>
  <c r="J1410" i="10" s="1"/>
  <c r="J1411" i="10" s="1"/>
  <c r="J1412" i="10" s="1"/>
  <c r="J1413" i="10" s="1"/>
  <c r="J1414" i="10" s="1"/>
  <c r="J1415" i="10" s="1"/>
  <c r="J1416" i="10" s="1"/>
  <c r="J1417" i="10" s="1"/>
  <c r="J1418" i="10" s="1"/>
  <c r="J1419" i="10" s="1"/>
  <c r="J1420" i="10" s="1"/>
  <c r="J1421" i="10" s="1"/>
  <c r="J1422" i="10" s="1"/>
  <c r="J1423" i="10" s="1"/>
  <c r="J1424" i="10" s="1"/>
  <c r="J1425" i="10" s="1"/>
  <c r="J1426" i="10" s="1"/>
  <c r="J1427" i="10" s="1"/>
  <c r="J1428" i="10" s="1"/>
  <c r="J1429" i="10" s="1"/>
  <c r="J1430" i="10" s="1"/>
  <c r="J1431" i="10" s="1"/>
  <c r="J1432" i="10" s="1"/>
  <c r="J1433" i="10" s="1"/>
  <c r="J1434" i="10" s="1"/>
  <c r="J1435" i="10" s="1"/>
  <c r="J1436" i="10" s="1"/>
  <c r="J1437" i="10" s="1"/>
  <c r="J1438" i="10" s="1"/>
  <c r="J1439" i="10" s="1"/>
  <c r="J1440" i="10" s="1"/>
  <c r="J1441" i="10" s="1"/>
  <c r="J1442" i="10" s="1"/>
  <c r="J1443" i="10" s="1"/>
  <c r="J1444" i="10" s="1"/>
  <c r="J1445" i="10" s="1"/>
  <c r="J1446" i="10" s="1"/>
  <c r="J1447" i="10" s="1"/>
  <c r="J1448" i="10" s="1"/>
  <c r="J1449" i="10" s="1"/>
  <c r="J1450" i="10" s="1"/>
  <c r="J1451" i="10" s="1"/>
  <c r="J1452" i="10" s="1"/>
  <c r="J1453" i="10" s="1"/>
  <c r="J1454" i="10" s="1"/>
  <c r="J1455" i="10" s="1"/>
  <c r="J1456" i="10" s="1"/>
  <c r="J1457" i="10" s="1"/>
  <c r="J1458" i="10" s="1"/>
  <c r="J1459" i="10" s="1"/>
  <c r="J1460" i="10" s="1"/>
  <c r="J1461" i="10" s="1"/>
  <c r="J1462" i="10" s="1"/>
  <c r="J1463" i="10" s="1"/>
  <c r="J1464" i="10" s="1"/>
  <c r="J1465" i="10" s="1"/>
  <c r="J1466" i="10" s="1"/>
  <c r="J1467" i="10" s="1"/>
  <c r="J1468" i="10" s="1"/>
  <c r="J1469" i="10" s="1"/>
  <c r="J1470" i="10" s="1"/>
  <c r="J1471" i="10" s="1"/>
  <c r="J1472" i="10" s="1"/>
  <c r="J1473" i="10" s="1"/>
  <c r="J1474" i="10" s="1"/>
  <c r="J1475" i="10" s="1"/>
  <c r="J1476" i="10" s="1"/>
  <c r="J1477" i="10" s="1"/>
  <c r="J1478" i="10" s="1"/>
  <c r="J1479" i="10" s="1"/>
  <c r="J1480" i="10" s="1"/>
  <c r="J1481" i="10" s="1"/>
  <c r="J1482" i="10" s="1"/>
  <c r="J1483" i="10" s="1"/>
  <c r="J1484" i="10" s="1"/>
  <c r="J1485" i="10" s="1"/>
  <c r="J1486" i="10" s="1"/>
  <c r="J1487" i="10" s="1"/>
  <c r="J1488" i="10" s="1"/>
  <c r="J1489" i="10" s="1"/>
  <c r="J1490" i="10" s="1"/>
  <c r="J1491" i="10" s="1"/>
  <c r="J1492" i="10" s="1"/>
  <c r="J1493" i="10" s="1"/>
  <c r="J1494" i="10" s="1"/>
  <c r="J1495" i="10" s="1"/>
  <c r="J1496" i="10" s="1"/>
  <c r="J1497" i="10" s="1"/>
  <c r="J1498" i="10" s="1"/>
  <c r="J1499" i="10" s="1"/>
  <c r="J1500" i="10" s="1"/>
  <c r="J1501" i="10" s="1"/>
  <c r="J1502" i="10" s="1"/>
  <c r="J1503" i="10" s="1"/>
  <c r="J1504" i="10" s="1"/>
  <c r="J1505" i="10" s="1"/>
  <c r="J1506" i="10" s="1"/>
  <c r="J1507" i="10" s="1"/>
  <c r="J1508" i="10" s="1"/>
  <c r="J1509" i="10" s="1"/>
  <c r="J1510" i="10" s="1"/>
  <c r="J1511" i="10" s="1"/>
  <c r="J1512" i="10" s="1"/>
  <c r="J1513" i="10" s="1"/>
  <c r="J1514" i="10" s="1"/>
  <c r="J1515" i="10" s="1"/>
  <c r="J1516" i="10" s="1"/>
  <c r="J1517" i="10" s="1"/>
  <c r="J1518" i="10" s="1"/>
  <c r="J1519" i="10" s="1"/>
  <c r="J1520" i="10" s="1"/>
  <c r="J1521" i="10" s="1"/>
  <c r="J1522" i="10" s="1"/>
  <c r="J1523" i="10" s="1"/>
  <c r="J1524" i="10" s="1"/>
  <c r="J1525" i="10" s="1"/>
  <c r="J1526" i="10" s="1"/>
  <c r="J1527" i="10" s="1"/>
  <c r="J1528" i="10" s="1"/>
  <c r="J1529" i="10" s="1"/>
  <c r="J1530" i="10" s="1"/>
  <c r="J1531" i="10" s="1"/>
  <c r="J1532" i="10" s="1"/>
  <c r="J1533" i="10" s="1"/>
  <c r="J1534" i="10" s="1"/>
  <c r="J1535" i="10" s="1"/>
  <c r="J1536" i="10" s="1"/>
  <c r="J1537" i="10" s="1"/>
  <c r="J1538" i="10" s="1"/>
  <c r="J1539" i="10" s="1"/>
  <c r="J1540" i="10" s="1"/>
  <c r="J1541" i="10" s="1"/>
  <c r="J1542" i="10" s="1"/>
  <c r="J1543" i="10" s="1"/>
  <c r="J1544" i="10" s="1"/>
  <c r="J1545" i="10" s="1"/>
  <c r="J1546" i="10" s="1"/>
  <c r="J1547" i="10" s="1"/>
  <c r="J1548" i="10" s="1"/>
  <c r="J1549" i="10" s="1"/>
  <c r="J1550" i="10" s="1"/>
  <c r="J1551" i="10" s="1"/>
  <c r="J1552" i="10" s="1"/>
  <c r="J1553" i="10" s="1"/>
  <c r="J1554" i="10" s="1"/>
  <c r="J1555" i="10" s="1"/>
  <c r="J1556" i="10" s="1"/>
  <c r="J1557" i="10" s="1"/>
  <c r="J1558" i="10" s="1"/>
  <c r="J1559" i="10" s="1"/>
  <c r="J1560" i="10" s="1"/>
  <c r="J1561" i="10" s="1"/>
  <c r="J1562" i="10" s="1"/>
  <c r="J1563" i="10" s="1"/>
  <c r="J1564" i="10" s="1"/>
  <c r="J1565" i="10" s="1"/>
  <c r="J1566" i="10" s="1"/>
  <c r="J1567" i="10" s="1"/>
  <c r="J1568" i="10" s="1"/>
  <c r="J1569" i="10" s="1"/>
  <c r="J1570" i="10" s="1"/>
  <c r="J1571" i="10" s="1"/>
  <c r="J1572" i="10" s="1"/>
  <c r="J1573" i="10" s="1"/>
  <c r="J1574" i="10" s="1"/>
  <c r="J1575" i="10" s="1"/>
  <c r="J1576" i="10" s="1"/>
  <c r="J1577" i="10" s="1"/>
  <c r="J1578" i="10" s="1"/>
  <c r="J1579" i="10" s="1"/>
  <c r="J1580" i="10" s="1"/>
  <c r="J1581" i="10" s="1"/>
  <c r="J1582" i="10" s="1"/>
  <c r="J1583" i="10" s="1"/>
  <c r="J1584" i="10" s="1"/>
  <c r="J1585" i="10" s="1"/>
  <c r="J1586" i="10" s="1"/>
  <c r="J1587" i="10" s="1"/>
  <c r="J1588" i="10" s="1"/>
  <c r="J1589" i="10" s="1"/>
  <c r="J1590" i="10" s="1"/>
  <c r="J1591" i="10" s="1"/>
  <c r="J1592" i="10" s="1"/>
  <c r="J1593" i="10" s="1"/>
  <c r="J1594" i="10" s="1"/>
  <c r="J1595" i="10" s="1"/>
  <c r="J1596" i="10" s="1"/>
  <c r="J1597" i="10" s="1"/>
  <c r="J1598" i="10" s="1"/>
  <c r="J1599" i="10" s="1"/>
  <c r="J1600" i="10" s="1"/>
  <c r="J1601" i="10" s="1"/>
  <c r="J1602" i="10" s="1"/>
  <c r="J1603" i="10" s="1"/>
  <c r="J1604" i="10" s="1"/>
  <c r="J1605" i="10" s="1"/>
  <c r="J1606" i="10" s="1"/>
  <c r="J1607" i="10" s="1"/>
  <c r="J1608" i="10" s="1"/>
  <c r="J1609" i="10" s="1"/>
  <c r="J1610" i="10" s="1"/>
  <c r="J1611" i="10" s="1"/>
  <c r="J1612" i="10" s="1"/>
  <c r="J1613" i="10" s="1"/>
  <c r="J1614" i="10" s="1"/>
  <c r="J1615" i="10" s="1"/>
  <c r="J1616" i="10" s="1"/>
  <c r="J1617" i="10" s="1"/>
  <c r="J1618" i="10" s="1"/>
  <c r="J1619" i="10" s="1"/>
  <c r="J1620" i="10" s="1"/>
  <c r="J1621" i="10" s="1"/>
  <c r="J1622" i="10" s="1"/>
  <c r="J1623" i="10" s="1"/>
  <c r="J1624" i="10" s="1"/>
  <c r="J1625" i="10" s="1"/>
  <c r="J1626" i="10" s="1"/>
  <c r="J1627" i="10" s="1"/>
  <c r="J1628" i="10" s="1"/>
  <c r="J1629" i="10" s="1"/>
  <c r="J1630" i="10" s="1"/>
  <c r="J1631" i="10" s="1"/>
  <c r="J1632" i="10" s="1"/>
  <c r="J1633" i="10" s="1"/>
  <c r="J1634" i="10" s="1"/>
  <c r="J1635" i="10" s="1"/>
  <c r="J1636" i="10" s="1"/>
  <c r="J1637" i="10" s="1"/>
  <c r="J1638" i="10" s="1"/>
  <c r="J1639" i="10" s="1"/>
  <c r="J1640" i="10" s="1"/>
  <c r="J1641" i="10" s="1"/>
  <c r="J1642" i="10" s="1"/>
  <c r="J1643" i="10" s="1"/>
  <c r="J1644" i="10" s="1"/>
  <c r="J1645" i="10" s="1"/>
  <c r="J1646" i="10" s="1"/>
  <c r="J1647" i="10" s="1"/>
  <c r="J1648" i="10" s="1"/>
  <c r="J1649" i="10" s="1"/>
  <c r="J1650" i="10" s="1"/>
  <c r="J1651" i="10" s="1"/>
  <c r="J1652" i="10" s="1"/>
  <c r="J1653" i="10" s="1"/>
  <c r="J1654" i="10" s="1"/>
  <c r="J1655" i="10" s="1"/>
  <c r="J1656" i="10" s="1"/>
  <c r="J1657" i="10" s="1"/>
  <c r="J1658" i="10" s="1"/>
  <c r="J1659" i="10" s="1"/>
  <c r="J1660" i="10" s="1"/>
  <c r="J1661" i="10" s="1"/>
  <c r="J1662" i="10" s="1"/>
  <c r="J1663" i="10" s="1"/>
  <c r="J1664" i="10" s="1"/>
  <c r="J1665" i="10" s="1"/>
  <c r="J1666" i="10" s="1"/>
  <c r="J1667" i="10" s="1"/>
  <c r="J1668" i="10" s="1"/>
  <c r="J1669" i="10" s="1"/>
  <c r="J1670" i="10" s="1"/>
  <c r="J1671" i="10" s="1"/>
  <c r="J1672" i="10" s="1"/>
  <c r="J1673" i="10" s="1"/>
  <c r="J1674" i="10" s="1"/>
  <c r="J1675" i="10" s="1"/>
  <c r="J1676" i="10" s="1"/>
  <c r="J1677" i="10" s="1"/>
  <c r="J1678" i="10" s="1"/>
  <c r="J1679" i="10" s="1"/>
  <c r="J1680" i="10" s="1"/>
  <c r="J1681" i="10" s="1"/>
  <c r="J1682" i="10" s="1"/>
  <c r="J1683" i="10" s="1"/>
  <c r="J1684" i="10" s="1"/>
  <c r="J1685" i="10" s="1"/>
  <c r="J1686" i="10" s="1"/>
  <c r="J1687" i="10" s="1"/>
  <c r="J1688" i="10" s="1"/>
  <c r="J1689" i="10" s="1"/>
  <c r="J1690" i="10" s="1"/>
  <c r="J1691" i="10" s="1"/>
  <c r="J1692" i="10" s="1"/>
  <c r="J1693" i="10" s="1"/>
  <c r="J1694" i="10" s="1"/>
  <c r="J1695" i="10" s="1"/>
  <c r="J1696" i="10" s="1"/>
  <c r="J1697" i="10" s="1"/>
  <c r="J1698" i="10" s="1"/>
  <c r="J1699" i="10" s="1"/>
  <c r="J1700" i="10" s="1"/>
  <c r="J1701" i="10" s="1"/>
  <c r="J1702" i="10" s="1"/>
  <c r="J1703" i="10" s="1"/>
  <c r="J1704" i="10" s="1"/>
  <c r="J1705" i="10" s="1"/>
  <c r="J1706" i="10" s="1"/>
  <c r="J1707" i="10" s="1"/>
  <c r="J1708" i="10" s="1"/>
  <c r="J1709" i="10" s="1"/>
  <c r="J1710" i="10" s="1"/>
  <c r="J1711" i="10" s="1"/>
  <c r="J1712" i="10" s="1"/>
  <c r="J1713" i="10" s="1"/>
  <c r="J1714" i="10" s="1"/>
  <c r="J1715" i="10" s="1"/>
  <c r="J1716" i="10" s="1"/>
  <c r="J1717" i="10" s="1"/>
  <c r="J1718" i="10" s="1"/>
  <c r="J1719" i="10" s="1"/>
  <c r="J1720" i="10" s="1"/>
  <c r="J1721" i="10" s="1"/>
  <c r="J1722" i="10" s="1"/>
  <c r="J1723" i="10" s="1"/>
  <c r="J1724" i="10" s="1"/>
  <c r="J1725" i="10" s="1"/>
  <c r="J1726" i="10" s="1"/>
  <c r="J1727" i="10" s="1"/>
  <c r="J1728" i="10" s="1"/>
  <c r="J1729" i="10" s="1"/>
  <c r="J1730" i="10" s="1"/>
  <c r="J1731" i="10" s="1"/>
  <c r="J1732" i="10" s="1"/>
  <c r="J1733" i="10" s="1"/>
  <c r="J1734" i="10" s="1"/>
  <c r="J1735" i="10" s="1"/>
  <c r="J1736" i="10" s="1"/>
  <c r="J1737" i="10" s="1"/>
  <c r="J1738" i="10" s="1"/>
  <c r="J1739" i="10" s="1"/>
  <c r="J1740" i="10" s="1"/>
  <c r="J1741" i="10" s="1"/>
  <c r="J1742" i="10" s="1"/>
  <c r="J1743" i="10" s="1"/>
  <c r="J1744" i="10" s="1"/>
  <c r="J1745" i="10" s="1"/>
  <c r="J1746" i="10" s="1"/>
  <c r="J1747" i="10" s="1"/>
  <c r="J1748" i="10" s="1"/>
  <c r="J1749" i="10" s="1"/>
  <c r="J1750" i="10" s="1"/>
  <c r="J1751" i="10" s="1"/>
  <c r="J1752" i="10" s="1"/>
  <c r="J1753" i="10" s="1"/>
  <c r="J1754" i="10" s="1"/>
  <c r="J1755" i="10" s="1"/>
  <c r="J1756" i="10" s="1"/>
  <c r="J1757" i="10" s="1"/>
  <c r="J1758" i="10" s="1"/>
  <c r="J1759" i="10" s="1"/>
  <c r="J1760" i="10" s="1"/>
  <c r="J1761" i="10" s="1"/>
  <c r="J1762" i="10" s="1"/>
  <c r="J1763" i="10" s="1"/>
  <c r="J1764" i="10" s="1"/>
  <c r="J1765" i="10" s="1"/>
  <c r="J1766" i="10" s="1"/>
  <c r="J1767" i="10" s="1"/>
  <c r="J1768" i="10" s="1"/>
  <c r="J1769" i="10" s="1"/>
  <c r="J1770" i="10" s="1"/>
  <c r="J1771" i="10" s="1"/>
  <c r="J1772" i="10" s="1"/>
  <c r="J1773" i="10" s="1"/>
  <c r="J1774" i="10" s="1"/>
  <c r="J1775" i="10" s="1"/>
  <c r="J1776" i="10" s="1"/>
  <c r="J1777" i="10" s="1"/>
  <c r="J1778" i="10" s="1"/>
  <c r="J1779" i="10" s="1"/>
  <c r="J1780" i="10" s="1"/>
  <c r="J1781" i="10" s="1"/>
  <c r="J1782" i="10" s="1"/>
  <c r="J1783" i="10" s="1"/>
  <c r="J1784" i="10" s="1"/>
  <c r="J1785" i="10" s="1"/>
  <c r="J1786" i="10" s="1"/>
  <c r="J1787" i="10" s="1"/>
  <c r="J1788" i="10" s="1"/>
  <c r="J1789" i="10" s="1"/>
  <c r="J1790" i="10" s="1"/>
  <c r="J1791" i="10" s="1"/>
  <c r="J1792" i="10" s="1"/>
  <c r="J1793" i="10" s="1"/>
  <c r="J1794" i="10" s="1"/>
  <c r="J1795" i="10" s="1"/>
  <c r="J1796" i="10" s="1"/>
  <c r="J1797" i="10" s="1"/>
  <c r="J1798" i="10" s="1"/>
  <c r="J1799" i="10" s="1"/>
  <c r="J1800" i="10" s="1"/>
  <c r="J1801" i="10" s="1"/>
  <c r="J1802" i="10" s="1"/>
  <c r="J1803" i="10" s="1"/>
  <c r="J1804" i="10" s="1"/>
  <c r="J1805" i="10" s="1"/>
  <c r="J1806" i="10" s="1"/>
  <c r="J1807" i="10" s="1"/>
  <c r="J1808" i="10" s="1"/>
  <c r="J1809" i="10" s="1"/>
  <c r="J1810" i="10" s="1"/>
  <c r="J1811" i="10" s="1"/>
  <c r="J1812" i="10" s="1"/>
  <c r="J1813" i="10" s="1"/>
  <c r="J1814" i="10" s="1"/>
  <c r="J1815" i="10" s="1"/>
  <c r="J1816" i="10" s="1"/>
  <c r="J1817" i="10" s="1"/>
  <c r="J1818" i="10" s="1"/>
  <c r="J1819" i="10" s="1"/>
  <c r="J1820" i="10" s="1"/>
  <c r="J1821" i="10" s="1"/>
  <c r="J1822" i="10" s="1"/>
  <c r="J1823" i="10" s="1"/>
  <c r="J1824" i="10" s="1"/>
  <c r="J1825" i="10" s="1"/>
  <c r="J1826" i="10" s="1"/>
  <c r="J1827" i="10" s="1"/>
  <c r="J1828" i="10" s="1"/>
  <c r="J1829" i="10" s="1"/>
  <c r="J1830" i="10" s="1"/>
  <c r="J1831" i="10" s="1"/>
  <c r="J1832" i="10" s="1"/>
  <c r="J1833" i="10" s="1"/>
  <c r="J1834" i="10" s="1"/>
  <c r="J1835" i="10" s="1"/>
  <c r="J1836" i="10" s="1"/>
  <c r="J1837" i="10" s="1"/>
  <c r="J1838" i="10" s="1"/>
  <c r="J1839" i="10" s="1"/>
  <c r="J1840" i="10" s="1"/>
  <c r="J1841" i="10" s="1"/>
  <c r="J1842" i="10" s="1"/>
  <c r="J1843" i="10" s="1"/>
  <c r="J1844" i="10" s="1"/>
  <c r="J1845" i="10" s="1"/>
  <c r="J1846" i="10" s="1"/>
  <c r="J1847" i="10" s="1"/>
  <c r="J1848" i="10" s="1"/>
  <c r="J1849" i="10" s="1"/>
  <c r="J1850" i="10" s="1"/>
  <c r="J1851" i="10" s="1"/>
  <c r="J1852" i="10" s="1"/>
  <c r="J1853" i="10" s="1"/>
  <c r="J1854" i="10" s="1"/>
  <c r="J1855" i="10" s="1"/>
  <c r="J1856" i="10" s="1"/>
  <c r="J1857" i="10" s="1"/>
  <c r="J1858" i="10" s="1"/>
  <c r="J1859" i="10" s="1"/>
  <c r="J1860" i="10" s="1"/>
  <c r="J1861" i="10" s="1"/>
  <c r="J1862" i="10" s="1"/>
  <c r="J1863" i="10" s="1"/>
  <c r="J1864" i="10" s="1"/>
  <c r="J1865" i="10" s="1"/>
  <c r="J1866" i="10" s="1"/>
  <c r="J1867" i="10" s="1"/>
  <c r="J1868" i="10" s="1"/>
  <c r="J1869" i="10" s="1"/>
  <c r="J1870" i="10" s="1"/>
  <c r="J1871" i="10" s="1"/>
  <c r="J1872" i="10" s="1"/>
  <c r="J1873" i="10" s="1"/>
  <c r="J1874" i="10" s="1"/>
  <c r="J1875" i="10" s="1"/>
  <c r="J1876" i="10" s="1"/>
  <c r="J1877" i="10" s="1"/>
  <c r="J1878" i="10" s="1"/>
  <c r="O628" i="10"/>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<sst xmlns="http://schemas.openxmlformats.org/spreadsheetml/2006/main" count="3506" uniqueCount="746">
  <si>
    <t>Family</t>
  </si>
  <si>
    <t>Food&amp;Drink</t>
  </si>
  <si>
    <t>Entertainment</t>
  </si>
  <si>
    <t>Income</t>
  </si>
  <si>
    <t>Expenses</t>
  </si>
  <si>
    <t>Category</t>
  </si>
  <si>
    <t>Description</t>
  </si>
  <si>
    <t>Date</t>
  </si>
  <si>
    <t>Month</t>
  </si>
  <si>
    <t>Transport</t>
  </si>
  <si>
    <t>Cash Balance</t>
  </si>
  <si>
    <t>Bank Balance</t>
  </si>
  <si>
    <t>Source</t>
  </si>
  <si>
    <t>Cash</t>
  </si>
  <si>
    <t>Bank</t>
  </si>
  <si>
    <t>Entry no.</t>
  </si>
  <si>
    <t>ICC Commentary Transport Expenses</t>
  </si>
  <si>
    <t>ICC Commentary Compensation</t>
  </si>
  <si>
    <t>Movie (Barbie)</t>
  </si>
  <si>
    <t>Night Bulb for room</t>
  </si>
  <si>
    <t>SSD (256 GB)</t>
  </si>
  <si>
    <t>Sunscreen (Nivea)</t>
  </si>
  <si>
    <t>Body Spray (Yardley)</t>
  </si>
  <si>
    <t>Miscellaneous Family Shopping</t>
  </si>
  <si>
    <t>Utility</t>
  </si>
  <si>
    <t>Bolt</t>
  </si>
  <si>
    <t>Miscallenous</t>
  </si>
  <si>
    <t xml:space="preserve">Football </t>
  </si>
  <si>
    <t>National Team Allowance 1</t>
  </si>
  <si>
    <t>National Team Allowance 2</t>
  </si>
  <si>
    <t>Ice cream (munchies)</t>
  </si>
  <si>
    <t>Reetisha Laptop Gift</t>
  </si>
  <si>
    <t>Bank charges</t>
  </si>
  <si>
    <t>Family Allowance</t>
  </si>
  <si>
    <t>Mix with friends</t>
  </si>
  <si>
    <t>Transport to UDSM</t>
  </si>
  <si>
    <t>Training Allowance</t>
  </si>
  <si>
    <t>Wali Maharage + Juice</t>
  </si>
  <si>
    <t>Samvatsari Prabhavna</t>
  </si>
  <si>
    <t>Transport to Gymkhana</t>
  </si>
  <si>
    <t>Groceries</t>
  </si>
  <si>
    <t>Madafu</t>
  </si>
  <si>
    <t>Weekly Allowance</t>
  </si>
  <si>
    <t>Money for Electrolyte from Mom</t>
  </si>
  <si>
    <t>Family Groceries</t>
  </si>
  <si>
    <t>Earphones for Reetisha</t>
  </si>
  <si>
    <t>Little Theatre Play ticket</t>
  </si>
  <si>
    <t xml:space="preserve">J4 Crips </t>
  </si>
  <si>
    <t>Popcorn + Water at Little Theatre</t>
  </si>
  <si>
    <t>Lemon Juice Gymkhana</t>
  </si>
  <si>
    <t>Bolt to Mast</t>
  </si>
  <si>
    <t xml:space="preserve"> </t>
  </si>
  <si>
    <t>Row Labels</t>
  </si>
  <si>
    <t>Grand Total</t>
  </si>
  <si>
    <t>Sum of Income</t>
  </si>
  <si>
    <t>Sum of Expenses</t>
  </si>
  <si>
    <t>Column Labels</t>
  </si>
  <si>
    <t>Sport</t>
  </si>
  <si>
    <t>October</t>
  </si>
  <si>
    <t>August</t>
  </si>
  <si>
    <t>September</t>
  </si>
  <si>
    <t>November</t>
  </si>
  <si>
    <t>December</t>
  </si>
  <si>
    <t>January</t>
  </si>
  <si>
    <t>February</t>
  </si>
  <si>
    <t>March</t>
  </si>
  <si>
    <t>April</t>
  </si>
  <si>
    <t>June</t>
  </si>
  <si>
    <t>July</t>
  </si>
  <si>
    <t>Investment</t>
  </si>
  <si>
    <t>Match fees</t>
  </si>
  <si>
    <t>OtherInc</t>
  </si>
  <si>
    <t>Aloe Vera Juice</t>
  </si>
  <si>
    <t>Bicycle Maintenance</t>
  </si>
  <si>
    <t>Barca Innovation Hub Course</t>
  </si>
  <si>
    <t>Education</t>
  </si>
  <si>
    <t>Cetrizine</t>
  </si>
  <si>
    <t>Parking fee</t>
  </si>
  <si>
    <t>Lunch at Gymkhana</t>
  </si>
  <si>
    <t>Pizza base</t>
  </si>
  <si>
    <t>Umpiring</t>
  </si>
  <si>
    <t>Sungusungu</t>
  </si>
  <si>
    <t>Chips from Gymkhana</t>
  </si>
  <si>
    <t>Elisha</t>
  </si>
  <si>
    <t>TCPL match fee</t>
  </si>
  <si>
    <t>Bananas</t>
  </si>
  <si>
    <t>Water</t>
  </si>
  <si>
    <t>Money for Grocery Shopping</t>
  </si>
  <si>
    <t>Ice cream Leaders</t>
  </si>
  <si>
    <t>Parents Allowance</t>
  </si>
  <si>
    <t>Google Pixel 6A</t>
  </si>
  <si>
    <t>Ice cream from Leaders</t>
  </si>
  <si>
    <t>Papa parking fee</t>
  </si>
  <si>
    <t>Mummy change for training allowance</t>
  </si>
  <si>
    <t>Bijal Aunty Diwali gift</t>
  </si>
  <si>
    <t>Mummy papa loan</t>
  </si>
  <si>
    <t>Uber to Leaders</t>
  </si>
  <si>
    <t>Haircut</t>
  </si>
  <si>
    <t>Money to Mzee Amiri</t>
  </si>
  <si>
    <t>Dinner with Alyssa and Ravjot</t>
  </si>
  <si>
    <t>Money to Sameer for his medicine</t>
  </si>
  <si>
    <t>Books and Pen from KalKwik Seifee</t>
  </si>
  <si>
    <t>Money from Mummy to use</t>
  </si>
  <si>
    <t>Adidas Body Wash for trip</t>
  </si>
  <si>
    <t>10 Band-aids</t>
  </si>
  <si>
    <t>WCQ Namibia trip allowance</t>
  </si>
  <si>
    <t>Bread + Soda for family</t>
  </si>
  <si>
    <t>Disco Dandiya + water</t>
  </si>
  <si>
    <t>Nishi Aunty Diwali money</t>
  </si>
  <si>
    <t>Sketch book for mummy</t>
  </si>
  <si>
    <t>Sketch pencils for mummy</t>
  </si>
  <si>
    <t>Madafu + Plums</t>
  </si>
  <si>
    <t>UTT Amis First Investment</t>
  </si>
  <si>
    <t>Mummy loan repayment</t>
  </si>
  <si>
    <t>Resistance bands (Miniso + Orca)</t>
  </si>
  <si>
    <t>Carry bag / school bag from Miniso</t>
  </si>
  <si>
    <t>Family lunch at Taste Me</t>
  </si>
  <si>
    <t>Family lunch reimbursement</t>
  </si>
  <si>
    <t>Units</t>
  </si>
  <si>
    <t>Compound interest formula</t>
  </si>
  <si>
    <t>Years</t>
  </si>
  <si>
    <t>Interest rate</t>
  </si>
  <si>
    <t>Balance after the years</t>
  </si>
  <si>
    <t>Initial Investment (Principal)</t>
  </si>
  <si>
    <t>Note: This formula only takes into account an initial investment, not a yearly investment.</t>
  </si>
  <si>
    <t>Lunch with friends</t>
  </si>
  <si>
    <t>Transport to town for lunch</t>
  </si>
  <si>
    <t>Football at T2G</t>
  </si>
  <si>
    <t>Year</t>
  </si>
  <si>
    <t>Budgets</t>
  </si>
  <si>
    <t>Input</t>
  </si>
  <si>
    <t>Analysis</t>
  </si>
  <si>
    <t>List of Categories</t>
  </si>
  <si>
    <t>Months</t>
  </si>
  <si>
    <t>May</t>
  </si>
  <si>
    <t>Sheets:</t>
  </si>
  <si>
    <t>Balance b/d</t>
  </si>
  <si>
    <t>Total APL Money</t>
  </si>
  <si>
    <t>APL Prize Money</t>
  </si>
  <si>
    <t xml:space="preserve">Gave loan to Mummy </t>
  </si>
  <si>
    <t>Rich Dad Poor Dad</t>
  </si>
  <si>
    <t>Mummy repayment</t>
  </si>
  <si>
    <t>Movie(Pop + Slush)</t>
  </si>
  <si>
    <t>Miwa + Bicycle repairs</t>
  </si>
  <si>
    <t>JS 1st prize money</t>
  </si>
  <si>
    <t>Ice cream</t>
  </si>
  <si>
    <t>Juice</t>
  </si>
  <si>
    <t>Miwa</t>
  </si>
  <si>
    <t>Airtel Money</t>
  </si>
  <si>
    <t>Ice cream (Maua)</t>
  </si>
  <si>
    <t>Ice cream for team</t>
  </si>
  <si>
    <t>Uber</t>
  </si>
  <si>
    <t>U19 Match Fees</t>
  </si>
  <si>
    <t>Crisps</t>
  </si>
  <si>
    <t>Arsenal Jersey</t>
  </si>
  <si>
    <t>Maths Prize Money</t>
  </si>
  <si>
    <t>Moment of the match</t>
  </si>
  <si>
    <t>Printing the Vision Board</t>
  </si>
  <si>
    <t>FD 1</t>
  </si>
  <si>
    <t>U19 Bonus</t>
  </si>
  <si>
    <t>FD 2</t>
  </si>
  <si>
    <t>Notebook</t>
  </si>
  <si>
    <t>Notebok delivery</t>
  </si>
  <si>
    <t>Diwali Money</t>
  </si>
  <si>
    <t>Shirt + Shorts</t>
  </si>
  <si>
    <t>Dinner</t>
  </si>
  <si>
    <t>Soda + Drinks with friends</t>
  </si>
  <si>
    <t>Man of the match</t>
  </si>
  <si>
    <t>Ice Cream</t>
  </si>
  <si>
    <t>Smoothie</t>
  </si>
  <si>
    <t>Money to Reetisha for use</t>
  </si>
  <si>
    <t>Bicycle Pressure Re-stabilization</t>
  </si>
  <si>
    <t>Reetisha returns money</t>
  </si>
  <si>
    <t xml:space="preserve">Milkshake </t>
  </si>
  <si>
    <t>Lunch</t>
  </si>
  <si>
    <t>Udemy Multiplayer Course</t>
  </si>
  <si>
    <t>Pen</t>
  </si>
  <si>
    <t xml:space="preserve">Mummy </t>
  </si>
  <si>
    <t>Lunch at Monit's</t>
  </si>
  <si>
    <t>Man of the Match</t>
  </si>
  <si>
    <t>Miscalleneous (To balance out)</t>
  </si>
  <si>
    <t>GSP Football</t>
  </si>
  <si>
    <t>Man of the series</t>
  </si>
  <si>
    <t xml:space="preserve">Ikigai book </t>
  </si>
  <si>
    <t>Football Shoes</t>
  </si>
  <si>
    <t>Mummy</t>
  </si>
  <si>
    <t>Movie + Uber</t>
  </si>
  <si>
    <t>Mummy repayment + interest</t>
  </si>
  <si>
    <t>Badminton shuttles</t>
  </si>
  <si>
    <t>Miscalleneous</t>
  </si>
  <si>
    <t>Oil for mummy</t>
  </si>
  <si>
    <t>Leo club membership fees</t>
  </si>
  <si>
    <t>Hospital (Tetanus shot) bills</t>
  </si>
  <si>
    <t>Vipin's daughter's birthday gift</t>
  </si>
  <si>
    <t>Bicycle puncture</t>
  </si>
  <si>
    <t>Ulker choco sandwich</t>
  </si>
  <si>
    <t>Reetisha</t>
  </si>
  <si>
    <t>Physics</t>
  </si>
  <si>
    <t>Reetisha repayment</t>
  </si>
  <si>
    <t>Ice cream during match</t>
  </si>
  <si>
    <t>The Alchemist</t>
  </si>
  <si>
    <t>Mummy Loan</t>
  </si>
  <si>
    <t>Juice and madafu</t>
  </si>
  <si>
    <t>Tournament</t>
  </si>
  <si>
    <t>Tournament Fees</t>
  </si>
  <si>
    <t>Yash and Jay tournament fees</t>
  </si>
  <si>
    <t>Kheel and Gokz tournament fees</t>
  </si>
  <si>
    <t>Ice cream &amp; Elisha</t>
  </si>
  <si>
    <t>Dinner at Barometer Bistro</t>
  </si>
  <si>
    <t>Vanza food mela ticket</t>
  </si>
  <si>
    <t>Physics copy and Football</t>
  </si>
  <si>
    <t>Woman for phone</t>
  </si>
  <si>
    <t>Chess Tournament</t>
  </si>
  <si>
    <t>Bicycle Light and Bell</t>
  </si>
  <si>
    <t xml:space="preserve">Milkshake and Ice-Cream </t>
  </si>
  <si>
    <t xml:space="preserve">Deficit </t>
  </si>
  <si>
    <t xml:space="preserve">Oysterbay day out </t>
  </si>
  <si>
    <t>The Monk Who Sold His Ferrari</t>
  </si>
  <si>
    <t>Ektanu Gift</t>
  </si>
  <si>
    <t>Mouse</t>
  </si>
  <si>
    <t>Earphones</t>
  </si>
  <si>
    <t>1k to Driving Teacher for water</t>
  </si>
  <si>
    <t>National Team Camp</t>
  </si>
  <si>
    <t>Movie + Hanging out w/ friends</t>
  </si>
  <si>
    <t>Oysterbay</t>
  </si>
  <si>
    <t>Training</t>
  </si>
  <si>
    <t>Askari</t>
  </si>
  <si>
    <t>The 5AM Club</t>
  </si>
  <si>
    <t>Training (Weekly)</t>
  </si>
  <si>
    <t>Dodoma Allowance</t>
  </si>
  <si>
    <t>Apples + Dinner for nightout</t>
  </si>
  <si>
    <t>TCA Training Money Not Given</t>
  </si>
  <si>
    <t>Football + Oysterbay</t>
  </si>
  <si>
    <t>Backyard with friends</t>
  </si>
  <si>
    <t>Umpiring + Saturday TCA game</t>
  </si>
  <si>
    <t>LED lights</t>
  </si>
  <si>
    <t>New Microphone!</t>
  </si>
  <si>
    <t>Nani and Nana</t>
  </si>
  <si>
    <t>Bicycle repairs</t>
  </si>
  <si>
    <t>Badminton Tournament</t>
  </si>
  <si>
    <t>Party at Onomo</t>
  </si>
  <si>
    <t>Uber and water</t>
  </si>
  <si>
    <t>MaryBrown</t>
  </si>
  <si>
    <t xml:space="preserve">Jain Sangh Education </t>
  </si>
  <si>
    <t>Technology</t>
  </si>
  <si>
    <t>National Team First Trip Allowance</t>
  </si>
  <si>
    <t>Papa</t>
  </si>
  <si>
    <t>Pizza hut</t>
  </si>
  <si>
    <t>Gymkhana Juice</t>
  </si>
  <si>
    <t xml:space="preserve">Orchid Café </t>
  </si>
  <si>
    <t>NIDA Office (Papa)</t>
  </si>
  <si>
    <t>Football</t>
  </si>
  <si>
    <t>Dinner with friends</t>
  </si>
  <si>
    <t>Parking</t>
  </si>
  <si>
    <t>Eno for home + Dinner w/ Reetisha</t>
  </si>
  <si>
    <t>Uber to Gymkhana (twice) + Juice</t>
  </si>
  <si>
    <t xml:space="preserve">Uber </t>
  </si>
  <si>
    <t>SJS Sports Function</t>
  </si>
  <si>
    <t>TCA Training Nauli</t>
  </si>
  <si>
    <t xml:space="preserve">Uber to Gymkhana </t>
  </si>
  <si>
    <t>Subway Lunch</t>
  </si>
  <si>
    <t xml:space="preserve">Slipway </t>
  </si>
  <si>
    <t>Reetisha gift</t>
  </si>
  <si>
    <t>Hubbly Juice and Mojito</t>
  </si>
  <si>
    <t>Hubbly Juice</t>
  </si>
  <si>
    <t>Gymkhana Juice and Ice cream</t>
  </si>
  <si>
    <t xml:space="preserve">TCA Nauli for the week </t>
  </si>
  <si>
    <t>Papa cash for gloves</t>
  </si>
  <si>
    <t>Dinner + Uber</t>
  </si>
  <si>
    <t>Colorfest</t>
  </si>
  <si>
    <t xml:space="preserve">Rungu </t>
  </si>
  <si>
    <t>Gym</t>
  </si>
  <si>
    <t>Gloves</t>
  </si>
  <si>
    <t>Reetisha Uber + Lunch</t>
  </si>
  <si>
    <t>Skillshare Annual Membership</t>
  </si>
  <si>
    <t>Dinner at Saphire</t>
  </si>
  <si>
    <t xml:space="preserve">Balancing out </t>
  </si>
  <si>
    <t>Type</t>
  </si>
  <si>
    <t>Start With Why - Sultan Bookstore</t>
  </si>
  <si>
    <t>J4 Donation for making crips</t>
  </si>
  <si>
    <t>Charity</t>
  </si>
  <si>
    <t>Unit Balance</t>
  </si>
  <si>
    <t>Transaction Price</t>
  </si>
  <si>
    <t>Dotted Notebook TryThisInc</t>
  </si>
  <si>
    <t>Income Distribution</t>
  </si>
  <si>
    <t>Savings</t>
  </si>
  <si>
    <t>Emergency Fund</t>
  </si>
  <si>
    <t>Months it will take to save up for emergency fund</t>
  </si>
  <si>
    <t>Trip allowances</t>
  </si>
  <si>
    <t>2 Teams at 100k/month</t>
  </si>
  <si>
    <t>Analysis Business</t>
  </si>
  <si>
    <t>800k/month for 1 year</t>
  </si>
  <si>
    <t>Per Month</t>
  </si>
  <si>
    <t>3 Trips/year @300 USD/trip</t>
  </si>
  <si>
    <t>Training allowances</t>
  </si>
  <si>
    <t>Investments</t>
  </si>
  <si>
    <t>60 Days/year @25k/day</t>
  </si>
  <si>
    <t xml:space="preserve">240k/year @5% interest </t>
  </si>
  <si>
    <t>TCPL + MoM + Family</t>
  </si>
  <si>
    <t>TCA Analyst Salary</t>
  </si>
  <si>
    <t>Whey Protein</t>
  </si>
  <si>
    <t>Bank Charges</t>
  </si>
  <si>
    <t>UTT Investment</t>
  </si>
  <si>
    <t>LUKU</t>
  </si>
  <si>
    <t>T Gold Subscription</t>
  </si>
  <si>
    <t>Dotted Notebook Delivery</t>
  </si>
  <si>
    <t>LUKU repayment Mummy</t>
  </si>
  <si>
    <t>TCA Analyst First Salary</t>
  </si>
  <si>
    <t>Movie Tickets (Fighter)</t>
  </si>
  <si>
    <t>WCQ Namibia trip allowance repayment</t>
  </si>
  <si>
    <t>Bank fees</t>
  </si>
  <si>
    <t>Bank charges on Self Money Transfer</t>
  </si>
  <si>
    <t>Sum of Savings</t>
  </si>
  <si>
    <t>RR Analytics Course</t>
  </si>
  <si>
    <t>Laptop stand from India</t>
  </si>
  <si>
    <t>Cricnomics Book from India</t>
  </si>
  <si>
    <t>Keyboard (Wired)</t>
  </si>
  <si>
    <t>TCA Salary</t>
  </si>
  <si>
    <t>ATM cash removal</t>
  </si>
  <si>
    <t>Choco Protein Shake from Seifee Pharmacy</t>
  </si>
  <si>
    <t>Bicycle Air Refill</t>
  </si>
  <si>
    <t>Bicycle Valve Change</t>
  </si>
  <si>
    <t>Hug a Mug Café Tea</t>
  </si>
  <si>
    <t>-</t>
  </si>
  <si>
    <t>Previous bank charges</t>
  </si>
  <si>
    <t xml:space="preserve">Haircut </t>
  </si>
  <si>
    <t>Start Date</t>
  </si>
  <si>
    <t>Days</t>
  </si>
  <si>
    <t>Monthly Expected Income</t>
  </si>
  <si>
    <t>Dinner at Hangout Masaki with friends</t>
  </si>
  <si>
    <t>End date</t>
  </si>
  <si>
    <t>Self transfer to Airtel Money</t>
  </si>
  <si>
    <t>Transfer charges to Airtel Money</t>
  </si>
  <si>
    <t>Fixed Deposit 6 months</t>
  </si>
  <si>
    <t>Nana Nani Birthday Money</t>
  </si>
  <si>
    <t>Dungri for Mummy</t>
  </si>
  <si>
    <t>Physio for ankle at Regency</t>
  </si>
  <si>
    <t>Health</t>
  </si>
  <si>
    <t>Protein Shake (Optimum Nutrition) 2kg</t>
  </si>
  <si>
    <t>Microsoft OneDrive Subscription</t>
  </si>
  <si>
    <t>Units Worth</t>
  </si>
  <si>
    <t>Sweet Corn for Mummy</t>
  </si>
  <si>
    <t>Funds transfer charge</t>
  </si>
  <si>
    <t>Bank Statement Charges</t>
  </si>
  <si>
    <t>ATM fees</t>
  </si>
  <si>
    <t>Monthly Bank Charges</t>
  </si>
  <si>
    <t>RCB Jersey</t>
  </si>
  <si>
    <t>Water for everyone in office</t>
  </si>
  <si>
    <t>Sunrise entrance</t>
  </si>
  <si>
    <t>Lunch at Sunrise</t>
  </si>
  <si>
    <t>TasteMe Dessert with Reetisha</t>
  </si>
  <si>
    <t>Tinga Tinga Reetisha gifts advance</t>
  </si>
  <si>
    <t>ToM dinner with Reetisha</t>
  </si>
  <si>
    <t>Adobe Subscription</t>
  </si>
  <si>
    <t>Lunch at Leaders</t>
  </si>
  <si>
    <t>eSim Turkey</t>
  </si>
  <si>
    <t>Atif Jersey Purchase</t>
  </si>
  <si>
    <t xml:space="preserve">Lamination for Arun </t>
  </si>
  <si>
    <t>HEVC Extension Windows for Videos</t>
  </si>
  <si>
    <t>Mzee Amiri</t>
  </si>
  <si>
    <t>Dada Zaituni birthday cake mchango</t>
  </si>
  <si>
    <t>Dada Zaituni money for kid's school</t>
  </si>
  <si>
    <t>Inv</t>
  </si>
  <si>
    <t>Inv Balance</t>
  </si>
  <si>
    <t>Deep money for mouse, rings &amp; book</t>
  </si>
  <si>
    <t>Transport money from TCA</t>
  </si>
  <si>
    <t>USB-C Wired Earphones</t>
  </si>
  <si>
    <t>Google One Subscription</t>
  </si>
  <si>
    <t>Senior Team vs Invitational Match Fees</t>
  </si>
  <si>
    <t>Zamo</t>
  </si>
  <si>
    <t>Mix with Deep (farewell)</t>
  </si>
  <si>
    <t>Kanut</t>
  </si>
  <si>
    <t xml:space="preserve">Funds transfer test from papa </t>
  </si>
  <si>
    <t>Liaison Officer Payment</t>
  </si>
  <si>
    <t>Birthday Money</t>
  </si>
  <si>
    <t>TCA Dinner Loan</t>
  </si>
  <si>
    <t>Data Analyst Tournament Allownace</t>
  </si>
  <si>
    <t>Viru Kaka gift for winning tourney</t>
  </si>
  <si>
    <t>Bajaji to Asili Point</t>
  </si>
  <si>
    <t>Internet and Cable</t>
  </si>
  <si>
    <t>Limca</t>
  </si>
  <si>
    <t>Ankle binding Seifee</t>
  </si>
  <si>
    <t>Invisible socks</t>
  </si>
  <si>
    <t>Books for me and Amara</t>
  </si>
  <si>
    <t>Marrybrown lunch at Mlimani</t>
  </si>
  <si>
    <t>Jubilee Medical Insurance</t>
  </si>
  <si>
    <t>TCA Dinner Loan Repayment</t>
  </si>
  <si>
    <t>Movie with parents</t>
  </si>
  <si>
    <t>Transport to and from Epi'dor</t>
  </si>
  <si>
    <t>Mummy money</t>
  </si>
  <si>
    <t>Audible gift for Ronak</t>
  </si>
  <si>
    <t>Bank transfer</t>
  </si>
  <si>
    <t>Papa reimbursement</t>
  </si>
  <si>
    <t>Ankit Mama gift</t>
  </si>
  <si>
    <t>Rupi Kaur Book (Sun and her Flowers)</t>
  </si>
  <si>
    <t>Soda for family</t>
  </si>
  <si>
    <t>Khadija airtel money transfer</t>
  </si>
  <si>
    <t>Bolt to Jain Sangh</t>
  </si>
  <si>
    <t>Money for Aarti</t>
  </si>
  <si>
    <t xml:space="preserve">IPX7 Toothbrush </t>
  </si>
  <si>
    <t>Airtel Money charges</t>
  </si>
  <si>
    <t>Dinner at Dosa Point</t>
  </si>
  <si>
    <t>Unknown</t>
  </si>
  <si>
    <t>Movie bought for parents</t>
  </si>
  <si>
    <t>Cape Town Fish Market</t>
  </si>
  <si>
    <t>Dinner at Asili</t>
  </si>
  <si>
    <t>Dinner at White Sands</t>
  </si>
  <si>
    <t>Lunch at Pizza Hut + KFC</t>
  </si>
  <si>
    <t>Revive Physio Consultation</t>
  </si>
  <si>
    <t>Revive Physio Treatment</t>
  </si>
  <si>
    <t>September Mobile Bundles</t>
  </si>
  <si>
    <t>Cricheroes Pro Subscription</t>
  </si>
  <si>
    <t>Google Drive Subscription</t>
  </si>
  <si>
    <t>Water near TCA</t>
  </si>
  <si>
    <t>Reetisha lunch with Sonal</t>
  </si>
  <si>
    <t xml:space="preserve">Transport to CTFM </t>
  </si>
  <si>
    <t>Cape Town Fish Market w/ Ron&amp;Ree</t>
  </si>
  <si>
    <t>Transfer charges + bundles + misc</t>
  </si>
  <si>
    <t>Cash to Bank - forgotten</t>
  </si>
  <si>
    <t>Sportybet Deposit</t>
  </si>
  <si>
    <t xml:space="preserve">Pickleball near Muhimbili </t>
  </si>
  <si>
    <t>Uno No Mercy</t>
  </si>
  <si>
    <t>Dinner at Orchid</t>
  </si>
  <si>
    <t>Surprise Token from National Side</t>
  </si>
  <si>
    <t>Lunch at Checkers</t>
  </si>
  <si>
    <t>Jain Sangh Prabhavna</t>
  </si>
  <si>
    <t>Band aids Seifee</t>
  </si>
  <si>
    <t>Freddie Mercury Museum Tickets x2</t>
  </si>
  <si>
    <t>Tip to receptionist at Kendwa</t>
  </si>
  <si>
    <t>Dinner at Kendwa</t>
  </si>
  <si>
    <t>Waiter tip for dinner</t>
  </si>
  <si>
    <t>Cannolo at Mama Mia</t>
  </si>
  <si>
    <t>(blank)</t>
  </si>
  <si>
    <t>EXPENSES BREAKDOWN</t>
  </si>
  <si>
    <t>SAVINGS</t>
  </si>
  <si>
    <t>CASH FLOW</t>
  </si>
  <si>
    <t>Categories</t>
  </si>
  <si>
    <t>% total</t>
  </si>
  <si>
    <t>Monthly Amount</t>
  </si>
  <si>
    <t>Annual Amount (Tshs)</t>
  </si>
  <si>
    <t>Annual Amount (USD)</t>
  </si>
  <si>
    <t>Want</t>
  </si>
  <si>
    <t>Need</t>
  </si>
  <si>
    <t>Conversion</t>
  </si>
  <si>
    <t>Price</t>
  </si>
  <si>
    <t>As of</t>
  </si>
  <si>
    <t>Percentage</t>
  </si>
  <si>
    <t>Fixed Deposit Principal Repayment</t>
  </si>
  <si>
    <t>My budgets in 2025 according to 2021-24 data, adjusted for more savings</t>
  </si>
  <si>
    <t>Bolt to Aura Cinema</t>
  </si>
  <si>
    <t>Panarottis Pizza</t>
  </si>
  <si>
    <t>Charity at Pharmacy</t>
  </si>
  <si>
    <t>Cape Town Fish Market Lunch</t>
  </si>
  <si>
    <t>Haircut at Waseem's</t>
  </si>
  <si>
    <t>Reetisha &amp; Ronak</t>
  </si>
  <si>
    <t>Parking &amp; misc</t>
  </si>
  <si>
    <t>Passion Juice at Chai on Wheels</t>
  </si>
  <si>
    <t>Bundle</t>
  </si>
  <si>
    <t>Practice matches trasport allowance</t>
  </si>
  <si>
    <t>Mozarella Cheese</t>
  </si>
  <si>
    <t>Fire TV stick</t>
  </si>
  <si>
    <t>National Team donation</t>
  </si>
  <si>
    <t>Sanitizer</t>
  </si>
  <si>
    <t>Internet bundle</t>
  </si>
  <si>
    <t>Jr League loan TCA</t>
  </si>
  <si>
    <t>Luku loan</t>
  </si>
  <si>
    <t xml:space="preserve">Diwali Gift from Nana </t>
  </si>
  <si>
    <t>Uganda allowance half</t>
  </si>
  <si>
    <t>Trip Allowance</t>
  </si>
  <si>
    <t>eSim Uganda</t>
  </si>
  <si>
    <t>Azhaar Umpiring Course Payment</t>
  </si>
  <si>
    <t>Bat grip from India</t>
  </si>
  <si>
    <t>Hamisi brother death mchango</t>
  </si>
  <si>
    <t>Nintendo switch+3 games+protector+case+grip cone</t>
  </si>
  <si>
    <t>Bank charges for overseas transaction</t>
  </si>
  <si>
    <t xml:space="preserve">Reetisha 10k for mix </t>
  </si>
  <si>
    <t>Uganda remaining allowance</t>
  </si>
  <si>
    <t>Mummy groceries</t>
  </si>
  <si>
    <t>Airtel Money balance</t>
  </si>
  <si>
    <t>Bat grip from Tahir bhai</t>
  </si>
  <si>
    <t>Mobile Balance</t>
  </si>
  <si>
    <t>(All)</t>
  </si>
  <si>
    <t>Data camp subscription</t>
  </si>
  <si>
    <t>Mobile</t>
  </si>
  <si>
    <t>McKay Johns sports scraping course</t>
  </si>
  <si>
    <t>India Visas Loan</t>
  </si>
  <si>
    <t>Siyaan grocery shopping</t>
  </si>
  <si>
    <t>Training allowance</t>
  </si>
  <si>
    <t>Match fee (trials)</t>
  </si>
  <si>
    <t>Rijali money transfer for u19 league</t>
  </si>
  <si>
    <t>Lunch with Deep (my treat)</t>
  </si>
  <si>
    <t>Mummy Revive Physio Consultation</t>
  </si>
  <si>
    <t>Secret Santa gift for Papa</t>
  </si>
  <si>
    <t>Pyjamas for myself</t>
  </si>
  <si>
    <t xml:space="preserve">Shrijees shopping - gift wrapper </t>
  </si>
  <si>
    <t>Reetisha secret santa gift</t>
  </si>
  <si>
    <t>Mummy Sketchers shoes gift</t>
  </si>
  <si>
    <t>Reetisha Cape Town Ticket Loan</t>
  </si>
  <si>
    <t>Café Aroma with Reetisha</t>
  </si>
  <si>
    <t>Ashnas Grocery</t>
  </si>
  <si>
    <t>Misc</t>
  </si>
  <si>
    <t>Baker's Bread</t>
  </si>
  <si>
    <t>Baker's Paradise</t>
  </si>
  <si>
    <t>Reetisha payback+extra from Cresensia</t>
  </si>
  <si>
    <t>Sushi at CTFM</t>
  </si>
  <si>
    <t>YouTube Premium subscription</t>
  </si>
  <si>
    <t>End of month petrol filling</t>
  </si>
  <si>
    <t>End of month petrol offer 10% cashback</t>
  </si>
  <si>
    <t>Gloves from Tahir bhai</t>
  </si>
  <si>
    <t>Table tennis racket from Tahir bhai</t>
  </si>
  <si>
    <t>ChatGPT subscription</t>
  </si>
  <si>
    <t>Duka Direct</t>
  </si>
  <si>
    <t>Dinner outside</t>
  </si>
  <si>
    <t>First Aid Kit for AK</t>
  </si>
  <si>
    <t xml:space="preserve">Papa money for AK first aid kit </t>
  </si>
  <si>
    <t>Maua ice cream</t>
  </si>
  <si>
    <t>Serve n Smash Pickleball tournament</t>
  </si>
  <si>
    <t>Movie</t>
  </si>
  <si>
    <t>Win cable</t>
  </si>
  <si>
    <t>Ramadhan Pickleball tournament</t>
  </si>
  <si>
    <t>Untracked cash expenses</t>
  </si>
  <si>
    <t>Uber to UDSM with Laksh</t>
  </si>
  <si>
    <t>Cursor Subscription</t>
  </si>
  <si>
    <t>Cursor Akil Repayment</t>
  </si>
  <si>
    <t>Sent to Selcom Pesa</t>
  </si>
  <si>
    <t>Bolt to Gymkhana</t>
  </si>
  <si>
    <t>India Cricket Purchases</t>
  </si>
  <si>
    <t>Swimming at SRSS</t>
  </si>
  <si>
    <t>Swimming at T2G</t>
  </si>
  <si>
    <t>Waffles at House of Cravings</t>
  </si>
  <si>
    <t>Swimming cap</t>
  </si>
  <si>
    <t>Swimming</t>
  </si>
  <si>
    <t>Pani puri ashnas</t>
  </si>
  <si>
    <t xml:space="preserve">Pickleball </t>
  </si>
  <si>
    <t>Fuel in new car</t>
  </si>
  <si>
    <t>Reetisha delivery fees</t>
  </si>
  <si>
    <t xml:space="preserve">Phone Tripod from Jadef store </t>
  </si>
  <si>
    <t>Papa money for cable</t>
  </si>
  <si>
    <t xml:space="preserve">LUKU </t>
  </si>
  <si>
    <t>SF Bat purchase from Tahir bhai</t>
  </si>
  <si>
    <t>Transfer charges</t>
  </si>
  <si>
    <t>iGrowth initial investment</t>
  </si>
  <si>
    <t>Other purchases</t>
  </si>
  <si>
    <t>Unit Selling Price</t>
  </si>
  <si>
    <t>Unit Buying Price Now</t>
  </si>
  <si>
    <t>Cash removal ATM</t>
  </si>
  <si>
    <t>Deo and Sunscreen from 14 star</t>
  </si>
  <si>
    <t xml:space="preserve">14 Star Grocery Purchases </t>
  </si>
  <si>
    <t>Training cones</t>
  </si>
  <si>
    <t>Dinner at Backyard</t>
  </si>
  <si>
    <t>GT Jersey from Atif bhai</t>
  </si>
  <si>
    <t xml:space="preserve">Swimming </t>
  </si>
  <si>
    <t>Win cable internet</t>
  </si>
  <si>
    <t>iTrust Investment</t>
  </si>
  <si>
    <t>Groceries from Simba</t>
  </si>
  <si>
    <t xml:space="preserve">Massage Gun </t>
  </si>
  <si>
    <t>Mummy reimbursement</t>
  </si>
  <si>
    <t>Protein Shake (USN .5kg)</t>
  </si>
  <si>
    <t>The Pyschology of Money</t>
  </si>
  <si>
    <t>Long Sleeve T-shirt - LC Waikiki Aura</t>
  </si>
  <si>
    <t>End of month petrol</t>
  </si>
  <si>
    <t>Bank monthly charges</t>
  </si>
  <si>
    <t>Mbudya expenses</t>
  </si>
  <si>
    <t>Mbaruku help</t>
  </si>
  <si>
    <t>Reetisha ticket</t>
  </si>
  <si>
    <t>Rec'd from mummy</t>
  </si>
  <si>
    <t>Movie with fam (Kesari 2)</t>
  </si>
  <si>
    <t>NF Relapse</t>
  </si>
  <si>
    <t>Personal groceries for Arsenal game</t>
  </si>
  <si>
    <t>Pickleball Subscription</t>
  </si>
  <si>
    <t>Cricket Sessions with Raji</t>
  </si>
  <si>
    <t>Transport to HOP Pickle</t>
  </si>
  <si>
    <t>Dinner at Waterfront w/ tej, yash, kheel</t>
  </si>
  <si>
    <t>Subway after Arsenal match</t>
  </si>
  <si>
    <t>Papa for medicine</t>
  </si>
  <si>
    <t>Sunscreen from SES TZ on IG</t>
  </si>
  <si>
    <t>Jain Sangh Zanzibar Ghee Purchase</t>
  </si>
  <si>
    <t xml:space="preserve">Reetisha </t>
  </si>
  <si>
    <t>Bank Statement request</t>
  </si>
  <si>
    <t>Actual Units</t>
  </si>
  <si>
    <t>Actul Worth</t>
  </si>
  <si>
    <t>Fund transfer from Airtel to Selcom</t>
  </si>
  <si>
    <t>Transport to Oysterbay Primary School</t>
  </si>
  <si>
    <t>Juice @ Taste Me</t>
  </si>
  <si>
    <t>Chips @ Burger53</t>
  </si>
  <si>
    <t>Sound bar from RAAH Electronics</t>
  </si>
  <si>
    <t xml:space="preserve">Pizza offer from Swastik </t>
  </si>
  <si>
    <t>Transport to Leaders</t>
  </si>
  <si>
    <t>Prime Video Subscription</t>
  </si>
  <si>
    <t>Chai + chips at Modern Dhaba</t>
  </si>
  <si>
    <t>Mobile to cash</t>
  </si>
  <si>
    <t>Chilly Paneer at Chilly and Spice</t>
  </si>
  <si>
    <t>Juice @ Chilly and Spice</t>
  </si>
  <si>
    <t>Transport to Evolve</t>
  </si>
  <si>
    <t>India Purchases Deep</t>
  </si>
  <si>
    <t>Movie with Deep&amp;Jay S (final dest. DFM)</t>
  </si>
  <si>
    <t>Juice @ Gymkhana</t>
  </si>
  <si>
    <t>Bread for mummy</t>
  </si>
  <si>
    <t>Housefull 5 tickets</t>
  </si>
  <si>
    <t xml:space="preserve">Bicycle servicing </t>
  </si>
  <si>
    <t>Bolt to and from gym and TCA</t>
  </si>
  <si>
    <t>Bolt to TCA</t>
  </si>
  <si>
    <t>Tofu from Chinese supermarket Masaki</t>
  </si>
  <si>
    <t>Cheesecake @ GoNuts</t>
  </si>
  <si>
    <t>Sushi @Dar Fish Market</t>
  </si>
  <si>
    <t>Bolt to Mikocheni</t>
  </si>
  <si>
    <t>Dinner @Chilly N Spice</t>
  </si>
  <si>
    <t>Transport home from chilly</t>
  </si>
  <si>
    <t>Dinner @Orchid with school friends</t>
  </si>
  <si>
    <t>Juice @Gymkhana</t>
  </si>
  <si>
    <t>Lunch @Gymkhana</t>
  </si>
  <si>
    <t>Savannah Fibre Internet</t>
  </si>
  <si>
    <t>Dinner @Burger53</t>
  </si>
  <si>
    <t>ATM removal</t>
  </si>
  <si>
    <t>ATM charges</t>
  </si>
  <si>
    <t>Brunch @Epid'or</t>
  </si>
  <si>
    <t>Dinner @backyard with friends</t>
  </si>
  <si>
    <t>Munchies</t>
  </si>
  <si>
    <t>Aaryan</t>
  </si>
  <si>
    <t>Half allowance for Malawi tour</t>
  </si>
  <si>
    <t>Pickleball w/ deep and akil</t>
  </si>
  <si>
    <t>Petrol refill</t>
  </si>
  <si>
    <t>Petrol refill offer</t>
  </si>
  <si>
    <t>Reetisha payback</t>
  </si>
  <si>
    <t>Oreo Krushers Wednesday</t>
  </si>
  <si>
    <t>Makato for Charity sent</t>
  </si>
  <si>
    <t>Snacks from Shrijees</t>
  </si>
  <si>
    <t>Thursday Movie</t>
  </si>
  <si>
    <t>India Purchases Jay S</t>
  </si>
  <si>
    <t>Ashnas Grocery for Malawi</t>
  </si>
  <si>
    <t xml:space="preserve">Saily Malawi internet </t>
  </si>
  <si>
    <t>Malawi Purchases</t>
  </si>
  <si>
    <t>Mix and soda</t>
  </si>
  <si>
    <t>Sno Cream banana split offer</t>
  </si>
  <si>
    <t>Malawi remaining balance</t>
  </si>
  <si>
    <t>Shrijees Grocery shopping</t>
  </si>
  <si>
    <t>Pinky masi bundle</t>
  </si>
  <si>
    <t>Sun N Sand lunch</t>
  </si>
  <si>
    <t>Chai on Wheels dinner</t>
  </si>
  <si>
    <t>Petrol refill NMB offer</t>
  </si>
  <si>
    <t>Canva subscription</t>
  </si>
  <si>
    <t>Malawi Bonus</t>
  </si>
  <si>
    <t>Jubilee Insurance Renewal</t>
  </si>
  <si>
    <t>LUKU family</t>
  </si>
  <si>
    <t>?</t>
  </si>
  <si>
    <t xml:space="preserve">Bolt </t>
  </si>
  <si>
    <t>Pickleball @saleh</t>
  </si>
  <si>
    <t>3D Prints Deep</t>
  </si>
  <si>
    <t>Movie @aura SonOfSardaar</t>
  </si>
  <si>
    <t>Café Aroma breakfast</t>
  </si>
  <si>
    <t>Munchies ice cream @gymkhna</t>
  </si>
  <si>
    <t>Padel @miko</t>
  </si>
  <si>
    <t>Padel extra for rackets</t>
  </si>
  <si>
    <t>Airtel Gawio la faida</t>
  </si>
  <si>
    <t>Pickle/Padel Subs</t>
  </si>
  <si>
    <t>Aga Khan Dental - 1 Cavity Filling</t>
  </si>
  <si>
    <t>Internet bundle - Savannah Fibre</t>
  </si>
  <si>
    <t>Suncreen from SES</t>
  </si>
  <si>
    <t>Sportybet funds withdrawal</t>
  </si>
  <si>
    <t>Cash to mob</t>
  </si>
  <si>
    <t>Dinner from Siyaan</t>
  </si>
  <si>
    <t>Arun Yadav</t>
  </si>
  <si>
    <t>Groceies from 14 Star (too expensive)</t>
  </si>
  <si>
    <t>3D Prints for toothbrush Deep</t>
  </si>
  <si>
    <t>Saiyaara Aura Mall Movie</t>
  </si>
  <si>
    <t>Tahir bhai bat repairs</t>
  </si>
  <si>
    <t>Socks from LC Waikiki</t>
  </si>
  <si>
    <t>Sanitizer + Hair Brush from Shrijees</t>
  </si>
  <si>
    <t>Hairband+Hairtrimmer India Bharat Mama</t>
  </si>
  <si>
    <t>SA trip allowance</t>
  </si>
  <si>
    <t>Arsenal blue away jersey</t>
  </si>
  <si>
    <t>Jumbe payback</t>
  </si>
  <si>
    <t>Bank to Selcom</t>
  </si>
  <si>
    <t>Starbucks Menlyn</t>
  </si>
  <si>
    <t>Mr Price SA Clothes shopping</t>
  </si>
  <si>
    <t>Jumbe Mr Price shopping</t>
  </si>
  <si>
    <t>1.8kg Protein shake+shaker XtremeNutritionSA</t>
  </si>
  <si>
    <t>Bouncy Fielding Ball</t>
  </si>
  <si>
    <t>Washing powder for team</t>
  </si>
  <si>
    <t>IPTV subs</t>
  </si>
  <si>
    <t>South Africa eSim Airalo</t>
  </si>
  <si>
    <t>3 Prime hydrations from PickNPay</t>
  </si>
  <si>
    <t>Protein bar +Dr Pepper soda airport</t>
  </si>
  <si>
    <t>Dinner@10to10</t>
  </si>
  <si>
    <t>mob to cash</t>
  </si>
  <si>
    <t>Padel</t>
  </si>
  <si>
    <t>Laksh SA Loan clearance</t>
  </si>
  <si>
    <t>TCA Water for match</t>
  </si>
  <si>
    <t>Coach lunch at TCA</t>
  </si>
  <si>
    <t>Coach lunch reimbursement</t>
  </si>
  <si>
    <t>TCA water for match reimbursement</t>
  </si>
  <si>
    <t>INCOME BREAKDOWN</t>
  </si>
  <si>
    <t>*** Emergency fund will be in my iTrust Account ***</t>
  </si>
  <si>
    <t>Netflix subscription</t>
  </si>
  <si>
    <t>UTT UMOJA FUND INVESTMENT - HEALTH FUND</t>
  </si>
  <si>
    <t>ITRUST IGROWTH INVESTMENT - EMERGENCY FUND</t>
  </si>
  <si>
    <t>HEALTH FUND (UTT)</t>
  </si>
  <si>
    <t>EMERGENCY FUND (ITRUST)</t>
  </si>
  <si>
    <t>Sensodine toothpaste</t>
  </si>
  <si>
    <t>KFC Combo</t>
  </si>
  <si>
    <t>BEACH HOUSE FUND (QUIVER)</t>
  </si>
  <si>
    <t>QUIVER'S 15% FUND INVESTMENT - BEACH HOUSE FUND</t>
  </si>
  <si>
    <t>Quiver Investment</t>
  </si>
  <si>
    <t>Savannah Fibre</t>
  </si>
  <si>
    <t>Lip balm</t>
  </si>
  <si>
    <t>Zim trip half allowance</t>
  </si>
  <si>
    <t>Shoppers protein bars+grocery for trip</t>
  </si>
  <si>
    <t>Shrijees Grocery shopping - trip</t>
  </si>
  <si>
    <t>Zimbabwe eSim</t>
  </si>
  <si>
    <t>Laksh birthday treat - muffin</t>
  </si>
  <si>
    <t>Zim groceries</t>
  </si>
  <si>
    <t>Zim protein+muesli+sweetchillysauce</t>
  </si>
  <si>
    <t>Sandwich at Zim Airport</t>
  </si>
  <si>
    <t>Zim trip remaining allowance</t>
  </si>
  <si>
    <t>Mummy cash for internet</t>
  </si>
  <si>
    <t>Airtime</t>
  </si>
  <si>
    <t>Coffee and chocolate from petrolstation</t>
  </si>
  <si>
    <t>Sunscreen SES</t>
  </si>
  <si>
    <t>Vivek dinner repayment</t>
  </si>
  <si>
    <t>Alyssa dinner repayment</t>
  </si>
  <si>
    <t>X-ray afri-turk</t>
  </si>
  <si>
    <t>Ice-gola SnoBerry</t>
  </si>
  <si>
    <t>Ice gola repayment mummy</t>
  </si>
  <si>
    <t>Chips dinner</t>
  </si>
  <si>
    <t>Mummy spa birthday</t>
  </si>
  <si>
    <t>Braces Syrian Dental Clinic</t>
  </si>
  <si>
    <t>Dinner gymkhana</t>
  </si>
  <si>
    <t>Batting gloves India - Jaimini</t>
  </si>
  <si>
    <t>Burger53 dinner w/ Vivek + Alyssa</t>
  </si>
  <si>
    <t>X-ray Muhimbili</t>
  </si>
  <si>
    <t>Bolt to Smiles</t>
  </si>
  <si>
    <t>Bolt to UDSM</t>
  </si>
  <si>
    <t>Juice @hubbly</t>
  </si>
  <si>
    <t>Juice @backyard</t>
  </si>
  <si>
    <t>Bolt to SJS</t>
  </si>
  <si>
    <t>Tip</t>
  </si>
  <si>
    <t>Diwali cash from parents+Gagda family</t>
  </si>
  <si>
    <t>Nazir ice-cream</t>
  </si>
  <si>
    <t>India purchases - flosser+tank top</t>
  </si>
  <si>
    <t>Jaimini chocolate+chataka</t>
  </si>
  <si>
    <t>Lunch @alcove masaki</t>
  </si>
  <si>
    <t>Bank to Airtel</t>
  </si>
  <si>
    <t>Subscriptions</t>
  </si>
  <si>
    <t>Dessert @orchid</t>
  </si>
  <si>
    <t>Money Transfer</t>
  </si>
  <si>
    <t>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</si>
</sst>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7">
    <numFmt numFmtId="42" formatCode="_-&quot;TSh&quot;* #,##0_-;\-&quot;TSh&quot;* #,##0_-;_-&quot;TSh&quot;* &quot;-&quot;_-;_-@_-"/>
    <numFmt numFmtId="41" formatCode="_-* #,##0_-;\-* #,##0_-;_-* &quot;-&quot;_-;_-@_-"/>
    <numFmt numFmtId="44" formatCode="_-&quot;TSh&quot;* #,##0.00_-;\-&quot;TSh&quot;* #,##0.00_-;_-&quot;TSh&quot;* &quot;-&quot;??_-;_-@_-"/>
    <numFmt numFmtId="43" formatCode="_-* #,##0.00_-;\-* #,##0.00_-;_-* &quot;-&quot;??_-;_-@_-"/>
    <numFmt numFmtId="164" formatCode="_-&quot;R&quot;* #,##0.00_-;\-&quot;R&quot;* #,##0.00_-;_-&quot;R&quot;* &quot;-&quot;??_-;_-@_-"/>
    <numFmt numFmtId="165" formatCode="dd/mm/yy"/>
    <numFmt numFmtId="166" formatCode="#,##0.00_ ;\-#,##0.00\ "/>
    <numFmt numFmtId="167" formatCode="[$-F800]dddd\,\ mmmm\ dd\,\ yyyy"/>
    <numFmt numFmtId="168" formatCode="&quot;TSh&quot;#,##0.00"/>
    <numFmt numFmtId="169" formatCode="&quot;TSh&quot;#,##0"/>
    <numFmt numFmtId="170" formatCode="0.0%"/>
    <numFmt numFmtId="171" formatCode="_-[$TSh]* #,##0.00_-;\-[$TSh]* #,##0.00_-;_-[$TSh]* &quot;-&quot;??_-;_-@_-" x16r2:formatCode16="_-[$TSh-en-TZ]* #,##0.00_-;\-[$TSh-en-TZ]* #,##0.00_-;_-[$TSh-en-TZ]* &quot;-&quot;??_-;_-@_-"/>
    <numFmt numFmtId="172" formatCode="[$TZS]\ #,##0"/>
    <numFmt numFmtId="173" formatCode="_-[$TZS]\ * #,##0_-;\-[$TZS]\ * #,##0_-;_-[$TZS]\ * &quot;-&quot;_-;_-@_-"/>
    <numFmt numFmtId="174" formatCode="[$$-409]#,##0.00_ ;\-[$$-409]#,##0.00\ "/>
    <numFmt numFmtId="175" formatCode="[$$-409]#,##0.00"/>
    <numFmt numFmtId="176" formatCode="_-* #,##0_-;\-* #,##0_-;_-* &quot;-&quot;??_-;_-@_-"/>
  </numFmts>
  <fonts count="17" x14ac:knownFonts="1">
    <font>
      <sz val="11"/>
      <color theme="1"/>
      <name val="Calibri"/>
      <family val="2"/>
      <scheme val="minor"/>
    </font>
    <font>
      <sz val="11"/>
      <color theme="1"/>
      <name val="Calibri"/>
      <family val="2"/>
      <scheme val="minor"/>
    </font>
    <font>
      <b/>
      <sz val="18"/>
      <color theme="4" tint="-0.499984740745262"/>
      <name val="Calibri"/>
      <family val="2"/>
      <scheme val="minor"/>
    </font>
    <font>
      <b/>
      <sz val="11"/>
      <color theme="1"/>
      <name val="Calibri"/>
      <family val="2"/>
      <scheme val="minor"/>
    </font>
    <font>
      <b/>
      <sz val="11"/>
      <color rgb="FFFF0000"/>
      <name val="Calibri"/>
      <family val="2"/>
      <scheme val="minor"/>
    </font>
    <font>
      <b/>
      <sz val="12"/>
      <color theme="4" tint="-0.499984740745262"/>
      <name val="Calibri"/>
      <family val="2"/>
      <scheme val="minor"/>
    </font>
    <font>
      <sz val="11"/>
      <name val="Calibri"/>
      <family val="2"/>
      <scheme val="minor"/>
    </font>
    <font>
      <sz val="11"/>
      <color theme="1"/>
      <name val="Calibri"/>
      <family val="2"/>
      <scheme val="minor"/>
    </font>
    <font>
      <i/>
      <sz val="11"/>
      <color theme="1"/>
      <name val="Calibri"/>
      <family val="2"/>
      <scheme val="minor"/>
    </font>
    <font>
      <sz val="11"/>
      <color theme="1"/>
      <name val="Calibri"/>
      <family val="2"/>
      <scheme val="minor"/>
    </font>
    <font>
      <sz val="11"/>
      <color theme="1"/>
      <name val="Calibri"/>
      <family val="2"/>
      <scheme val="minor"/>
    </font>
    <font>
      <b/>
      <sz val="14"/>
      <color theme="1"/>
      <name val="Calibri"/>
      <family val="2"/>
      <scheme val="minor"/>
    </font>
    <font>
      <sz val="14"/>
      <color theme="1"/>
      <name val="Calibri"/>
      <family val="2"/>
      <scheme val="minor"/>
    </font>
    <font>
      <sz val="11"/>
      <color theme="1"/>
      <name val="Calibri"/>
      <family val="2"/>
      <scheme val="minor"/>
    </font>
    <font>
      <sz val="11"/>
      <color theme="1"/>
      <name val="Calibri"/>
      <scheme val="minor"/>
    </font>
    <font>
      <b/>
      <sz val="11"/>
      <color theme="0"/>
      <name val="Calibri"/>
      <family val="2"/>
      <scheme val="minor"/>
    </font>
    <font>
      <u/>
      <sz val="11"/>
      <color theme="10"/>
      <name val="Calibri"/>
      <family val="2"/>
      <scheme val="minor"/>
    </font>
  </fonts>
  <fills count="15">
    <fill>
      <patternFill patternType="none"/>
    </fill>
    <fill>
      <patternFill patternType="gray125"/>
    </fill>
    <fill>
      <patternFill patternType="solid">
        <fgColor theme="4" tint="-0.249977111117893"/>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bgColor theme="4"/>
      </patternFill>
    </fill>
    <fill>
      <patternFill patternType="solid">
        <fgColor theme="5" tint="0.59999389629810485"/>
        <bgColor indexed="64"/>
      </patternFill>
    </fill>
    <fill>
      <patternFill patternType="solid">
        <fgColor theme="9" tint="0.59999389629810485"/>
        <bgColor theme="4" tint="0.79998168889431442"/>
      </patternFill>
    </fill>
    <fill>
      <patternFill patternType="solid">
        <fgColor theme="9" tint="0.59999389629810485"/>
        <bgColor indexed="64"/>
      </patternFill>
    </fill>
    <fill>
      <patternFill patternType="solid">
        <fgColor theme="5" tint="0.59999389629810485"/>
        <bgColor theme="4" tint="0.79998168889431442"/>
      </patternFill>
    </fill>
  </fills>
  <borders count="12">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double">
        <color indexed="64"/>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indexed="64"/>
      </left>
      <right/>
      <top/>
      <bottom/>
      <diagonal/>
    </border>
  </borders>
  <cellStyleXfs count="6">
    <xf numFmtId="0" fontId="0" fillId="0" borderId="0"/>
    <xf numFmtId="4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0" fontId="16" fillId="0" borderId="0" applyNumberFormat="0" applyFill="0" applyBorder="0" applyAlignment="0" applyProtection="0"/>
  </cellStyleXfs>
  <cellXfs count="109">
    <xf numFmtId="0" fontId="0" fillId="0" borderId="0" xfId="0"/>
    <xf numFmtId="42" fontId="0" fillId="0" borderId="0" xfId="1" applyNumberFormat="1" applyFont="1"/>
    <xf numFmtId="14" fontId="0" fillId="0" borderId="0" xfId="0" applyNumberFormat="1"/>
    <xf numFmtId="0" fontId="0" fillId="0" borderId="0" xfId="1" applyNumberFormat="1" applyFont="1"/>
    <xf numFmtId="0" fontId="0" fillId="0" borderId="0" xfId="0" pivotButton="1"/>
    <xf numFmtId="0" fontId="0" fillId="0" borderId="0" xfId="0" applyAlignment="1">
      <alignment horizontal="left"/>
    </xf>
    <xf numFmtId="0" fontId="0" fillId="3" borderId="0" xfId="0" applyFill="1"/>
    <xf numFmtId="3" fontId="0" fillId="0" borderId="0" xfId="0" applyNumberFormat="1"/>
    <xf numFmtId="0" fontId="0" fillId="2" borderId="0" xfId="0" applyFill="1" applyAlignment="1">
      <alignment horizontal="center" vertical="center"/>
    </xf>
    <xf numFmtId="0" fontId="3" fillId="4" borderId="0" xfId="0" applyFont="1" applyFill="1"/>
    <xf numFmtId="0" fontId="4" fillId="4" borderId="3" xfId="0" applyFont="1" applyFill="1" applyBorder="1" applyAlignment="1">
      <alignment horizontal="right"/>
    </xf>
    <xf numFmtId="4" fontId="4" fillId="4" borderId="4" xfId="0" applyNumberFormat="1" applyFont="1" applyFill="1" applyBorder="1" applyAlignment="1">
      <alignment horizontal="right"/>
    </xf>
    <xf numFmtId="10" fontId="4" fillId="4" borderId="4" xfId="0" applyNumberFormat="1" applyFont="1" applyFill="1" applyBorder="1" applyAlignment="1">
      <alignment horizontal="right"/>
    </xf>
    <xf numFmtId="4" fontId="4" fillId="4" borderId="2" xfId="0" applyNumberFormat="1" applyFont="1" applyFill="1" applyBorder="1" applyAlignment="1">
      <alignment horizontal="right"/>
    </xf>
    <xf numFmtId="0" fontId="0" fillId="0" borderId="0" xfId="0" applyAlignment="1">
      <alignment horizontal="left" indent="1"/>
    </xf>
    <xf numFmtId="1" fontId="0" fillId="0" borderId="0" xfId="0" applyNumberFormat="1"/>
    <xf numFmtId="42" fontId="0" fillId="0" borderId="0" xfId="0" applyNumberFormat="1"/>
    <xf numFmtId="165" fontId="0" fillId="0" borderId="0" xfId="0" applyNumberFormat="1" applyAlignment="1">
      <alignment horizontal="center"/>
    </xf>
    <xf numFmtId="14" fontId="6" fillId="0" borderId="0" xfId="0" applyNumberFormat="1" applyFont="1"/>
    <xf numFmtId="0" fontId="6" fillId="0" borderId="0" xfId="0" applyFont="1"/>
    <xf numFmtId="3" fontId="6" fillId="0" borderId="0" xfId="0" applyNumberFormat="1" applyFont="1"/>
    <xf numFmtId="42" fontId="6" fillId="0" borderId="0" xfId="0" applyNumberFormat="1" applyFont="1"/>
    <xf numFmtId="0" fontId="7" fillId="0" borderId="0" xfId="1" applyNumberFormat="1" applyFont="1"/>
    <xf numFmtId="42" fontId="7" fillId="0" borderId="0" xfId="1" applyNumberFormat="1" applyFont="1"/>
    <xf numFmtId="0" fontId="0" fillId="0" borderId="0" xfId="0" applyAlignment="1">
      <alignment horizontal="center"/>
    </xf>
    <xf numFmtId="0" fontId="0" fillId="0" borderId="5" xfId="0" applyBorder="1" applyAlignment="1">
      <alignment horizontal="center"/>
    </xf>
    <xf numFmtId="167" fontId="3" fillId="0" borderId="5" xfId="0" applyNumberFormat="1" applyFont="1" applyBorder="1" applyAlignment="1">
      <alignment horizontal="center"/>
    </xf>
    <xf numFmtId="0" fontId="0" fillId="0" borderId="6" xfId="0" applyBorder="1" applyAlignment="1">
      <alignment horizontal="center"/>
    </xf>
    <xf numFmtId="42" fontId="0" fillId="0" borderId="5" xfId="1" applyNumberFormat="1" applyFont="1" applyBorder="1" applyAlignment="1">
      <alignment horizontal="center"/>
    </xf>
    <xf numFmtId="42" fontId="3" fillId="0" borderId="5" xfId="0" applyNumberFormat="1" applyFont="1" applyBorder="1"/>
    <xf numFmtId="0" fontId="3" fillId="0" borderId="5" xfId="0" applyFont="1" applyBorder="1" applyAlignment="1">
      <alignment horizontal="center"/>
    </xf>
    <xf numFmtId="42" fontId="3" fillId="0" borderId="5" xfId="1" applyNumberFormat="1" applyFont="1" applyBorder="1" applyAlignment="1">
      <alignment horizontal="center"/>
    </xf>
    <xf numFmtId="166" fontId="3" fillId="0" borderId="5" xfId="0" applyNumberFormat="1" applyFont="1" applyBorder="1" applyAlignment="1">
      <alignment horizontal="center"/>
    </xf>
    <xf numFmtId="2" fontId="3" fillId="0" borderId="5" xfId="0" applyNumberFormat="1" applyFont="1" applyBorder="1" applyAlignment="1">
      <alignment horizontal="center"/>
    </xf>
    <xf numFmtId="1" fontId="3" fillId="0" borderId="5" xfId="0" applyNumberFormat="1" applyFont="1" applyBorder="1" applyAlignment="1">
      <alignment horizontal="center"/>
    </xf>
    <xf numFmtId="0" fontId="9" fillId="0" borderId="0" xfId="1" applyNumberFormat="1" applyFont="1"/>
    <xf numFmtId="42" fontId="9" fillId="0" borderId="0" xfId="1" applyNumberFormat="1" applyFont="1"/>
    <xf numFmtId="42" fontId="0" fillId="0" borderId="0" xfId="1" applyNumberFormat="1" applyFont="1" applyFill="1"/>
    <xf numFmtId="0" fontId="10" fillId="0" borderId="0" xfId="1" applyNumberFormat="1" applyFont="1"/>
    <xf numFmtId="42" fontId="10" fillId="0" borderId="0" xfId="1" applyNumberFormat="1" applyFont="1"/>
    <xf numFmtId="168" fontId="0" fillId="0" borderId="0" xfId="0" applyNumberFormat="1"/>
    <xf numFmtId="169" fontId="0" fillId="0" borderId="0" xfId="0" applyNumberFormat="1"/>
    <xf numFmtId="168" fontId="0" fillId="0" borderId="0" xfId="0" applyNumberFormat="1" applyAlignment="1">
      <alignment horizontal="left"/>
    </xf>
    <xf numFmtId="169" fontId="0" fillId="0" borderId="0" xfId="0" applyNumberFormat="1" applyAlignment="1">
      <alignment horizontal="left"/>
    </xf>
    <xf numFmtId="0" fontId="3" fillId="0" borderId="0" xfId="0" applyFont="1"/>
    <xf numFmtId="9" fontId="0" fillId="0" borderId="0" xfId="0" applyNumberFormat="1"/>
    <xf numFmtId="171" fontId="0" fillId="0" borderId="0" xfId="0" applyNumberFormat="1" applyAlignment="1">
      <alignment horizontal="center"/>
    </xf>
    <xf numFmtId="14" fontId="0" fillId="0" borderId="0" xfId="0" applyNumberFormat="1" applyAlignment="1">
      <alignment horizontal="center"/>
    </xf>
    <xf numFmtId="172" fontId="0" fillId="0" borderId="0" xfId="0" applyNumberFormat="1" applyAlignment="1">
      <alignment horizontal="center"/>
    </xf>
    <xf numFmtId="173" fontId="0" fillId="0" borderId="0" xfId="1" applyNumberFormat="1" applyFont="1"/>
    <xf numFmtId="172" fontId="0" fillId="0" borderId="0" xfId="0" applyNumberFormat="1"/>
    <xf numFmtId="174" fontId="0" fillId="0" borderId="0" xfId="0" applyNumberFormat="1" applyAlignment="1">
      <alignment horizontal="center"/>
    </xf>
    <xf numFmtId="0" fontId="3" fillId="0" borderId="7" xfId="0" applyFont="1" applyBorder="1" applyAlignment="1">
      <alignment horizontal="center"/>
    </xf>
    <xf numFmtId="172" fontId="3" fillId="0" borderId="7" xfId="0" applyNumberFormat="1" applyFont="1" applyBorder="1" applyAlignment="1">
      <alignment horizontal="center"/>
    </xf>
    <xf numFmtId="9" fontId="3" fillId="0" borderId="7" xfId="0" applyNumberFormat="1" applyFont="1" applyBorder="1" applyAlignment="1">
      <alignment horizontal="center"/>
    </xf>
    <xf numFmtId="175" fontId="3" fillId="0" borderId="7" xfId="0" applyNumberFormat="1" applyFont="1" applyBorder="1" applyAlignment="1">
      <alignment horizontal="center"/>
    </xf>
    <xf numFmtId="170" fontId="0" fillId="0" borderId="0" xfId="4" applyNumberFormat="1" applyFont="1" applyAlignment="1">
      <alignment horizontal="center"/>
    </xf>
    <xf numFmtId="0" fontId="0" fillId="5" borderId="0" xfId="0" applyFill="1" applyAlignment="1">
      <alignment horizontal="center"/>
    </xf>
    <xf numFmtId="170" fontId="0" fillId="5" borderId="0" xfId="4" applyNumberFormat="1" applyFont="1" applyFill="1" applyAlignment="1">
      <alignment horizontal="center"/>
    </xf>
    <xf numFmtId="0" fontId="0" fillId="6" borderId="0" xfId="0" applyFill="1" applyAlignment="1">
      <alignment horizontal="center"/>
    </xf>
    <xf numFmtId="170" fontId="0" fillId="6" borderId="0" xfId="4" applyNumberFormat="1" applyFont="1" applyFill="1" applyAlignment="1">
      <alignment horizontal="center"/>
    </xf>
    <xf numFmtId="0" fontId="0" fillId="7" borderId="0" xfId="0" applyFill="1" applyAlignment="1">
      <alignment horizontal="center"/>
    </xf>
    <xf numFmtId="170" fontId="0" fillId="7" borderId="0" xfId="4" applyNumberFormat="1" applyFont="1" applyFill="1" applyAlignment="1">
      <alignment horizontal="center"/>
    </xf>
    <xf numFmtId="0" fontId="11" fillId="8" borderId="0" xfId="0" applyFont="1" applyFill="1"/>
    <xf numFmtId="0" fontId="12" fillId="8" borderId="0" xfId="0" applyFont="1" applyFill="1"/>
    <xf numFmtId="0" fontId="0" fillId="2" borderId="0" xfId="0" applyFill="1"/>
    <xf numFmtId="0" fontId="0" fillId="8" borderId="0" xfId="0" applyFill="1"/>
    <xf numFmtId="42" fontId="13" fillId="0" borderId="0" xfId="1" applyNumberFormat="1" applyFont="1"/>
    <xf numFmtId="176" fontId="0" fillId="0" borderId="0" xfId="2" applyNumberFormat="1" applyFont="1" applyAlignment="1">
      <alignment horizontal="center"/>
    </xf>
    <xf numFmtId="0" fontId="0" fillId="9" borderId="0" xfId="0" applyFill="1"/>
    <xf numFmtId="0" fontId="0" fillId="9" borderId="0" xfId="0" applyFill="1" applyAlignment="1">
      <alignment horizontal="center"/>
    </xf>
    <xf numFmtId="176" fontId="0" fillId="9" borderId="0" xfId="2" applyNumberFormat="1" applyFont="1" applyFill="1" applyAlignment="1">
      <alignment horizontal="center"/>
    </xf>
    <xf numFmtId="42" fontId="14" fillId="0" borderId="0" xfId="1" applyNumberFormat="1" applyFont="1"/>
    <xf numFmtId="0" fontId="15" fillId="10" borderId="9" xfId="0" applyFont="1" applyFill="1" applyBorder="1" applyAlignment="1">
      <alignment horizontal="center"/>
    </xf>
    <xf numFmtId="4" fontId="0" fillId="9" borderId="0" xfId="0" applyNumberFormat="1" applyFill="1" applyAlignment="1">
      <alignment horizontal="center"/>
    </xf>
    <xf numFmtId="42" fontId="16" fillId="0" borderId="0" xfId="5" applyNumberFormat="1"/>
    <xf numFmtId="2" fontId="8" fillId="11" borderId="0" xfId="0" applyNumberFormat="1" applyFont="1" applyFill="1"/>
    <xf numFmtId="2" fontId="0" fillId="11" borderId="0" xfId="0" applyNumberFormat="1" applyFill="1"/>
    <xf numFmtId="3" fontId="0" fillId="11" borderId="0" xfId="0" applyNumberFormat="1" applyFill="1"/>
    <xf numFmtId="16" fontId="0" fillId="12" borderId="8" xfId="0" applyNumberFormat="1" applyFill="1" applyBorder="1" applyAlignment="1">
      <alignment horizontal="center"/>
    </xf>
    <xf numFmtId="16" fontId="0" fillId="13" borderId="8" xfId="0" applyNumberFormat="1" applyFill="1" applyBorder="1" applyAlignment="1">
      <alignment horizontal="center"/>
    </xf>
    <xf numFmtId="16" fontId="0" fillId="13" borderId="10" xfId="0" applyNumberFormat="1" applyFill="1" applyBorder="1" applyAlignment="1">
      <alignment horizontal="center"/>
    </xf>
    <xf numFmtId="3" fontId="0" fillId="12" borderId="8" xfId="0" applyNumberFormat="1" applyFill="1" applyBorder="1" applyAlignment="1">
      <alignment horizontal="center"/>
    </xf>
    <xf numFmtId="3" fontId="0" fillId="13" borderId="8" xfId="0" applyNumberFormat="1" applyFill="1" applyBorder="1" applyAlignment="1">
      <alignment horizontal="center"/>
    </xf>
    <xf numFmtId="3" fontId="0" fillId="13" borderId="10" xfId="0" applyNumberFormat="1" applyFill="1" applyBorder="1" applyAlignment="1">
      <alignment horizontal="center"/>
    </xf>
    <xf numFmtId="0" fontId="0" fillId="12" borderId="8" xfId="0" applyFill="1" applyBorder="1" applyAlignment="1">
      <alignment horizontal="center"/>
    </xf>
    <xf numFmtId="0" fontId="0" fillId="13" borderId="8" xfId="0" applyFill="1" applyBorder="1" applyAlignment="1">
      <alignment horizontal="center"/>
    </xf>
    <xf numFmtId="0" fontId="0" fillId="13" borderId="10" xfId="0" applyFill="1" applyBorder="1" applyAlignment="1">
      <alignment horizontal="center"/>
    </xf>
    <xf numFmtId="3" fontId="0" fillId="14" borderId="8" xfId="0" applyNumberFormat="1" applyFill="1" applyBorder="1" applyAlignment="1">
      <alignment horizontal="center"/>
    </xf>
    <xf numFmtId="3" fontId="0" fillId="11" borderId="8" xfId="0" applyNumberFormat="1" applyFill="1" applyBorder="1" applyAlignment="1">
      <alignment horizontal="center"/>
    </xf>
    <xf numFmtId="2" fontId="0" fillId="14" borderId="8" xfId="0" applyNumberFormat="1" applyFill="1" applyBorder="1" applyAlignment="1">
      <alignment horizontal="center"/>
    </xf>
    <xf numFmtId="2" fontId="0" fillId="11" borderId="8" xfId="0" applyNumberFormat="1" applyFill="1" applyBorder="1" applyAlignment="1">
      <alignment horizontal="center"/>
    </xf>
    <xf numFmtId="3" fontId="0" fillId="13" borderId="0" xfId="0" applyNumberFormat="1" applyFill="1"/>
    <xf numFmtId="0" fontId="0" fillId="13" borderId="0" xfId="0" applyFill="1"/>
    <xf numFmtId="2" fontId="8" fillId="14" borderId="8" xfId="0" applyNumberFormat="1" applyFont="1" applyFill="1" applyBorder="1" applyAlignment="1">
      <alignment horizontal="center"/>
    </xf>
    <xf numFmtId="14" fontId="0" fillId="13" borderId="0" xfId="0" applyNumberFormat="1" applyFill="1"/>
    <xf numFmtId="41" fontId="2" fillId="3" borderId="0" xfId="2" applyNumberFormat="1" applyFont="1" applyFill="1" applyBorder="1" applyAlignment="1">
      <alignment horizontal="center" vertical="center"/>
    </xf>
    <xf numFmtId="41" fontId="2" fillId="3" borderId="1" xfId="2" applyNumberFormat="1" applyFont="1" applyFill="1" applyBorder="1" applyAlignment="1">
      <alignment horizontal="center" vertical="center"/>
    </xf>
    <xf numFmtId="41" fontId="2" fillId="3" borderId="0" xfId="2" applyNumberFormat="1" applyFont="1" applyFill="1" applyBorder="1" applyAlignment="1">
      <alignment vertical="center"/>
    </xf>
    <xf numFmtId="41" fontId="2" fillId="3" borderId="1" xfId="2" applyNumberFormat="1" applyFont="1" applyFill="1" applyBorder="1" applyAlignment="1">
      <alignment vertical="center"/>
    </xf>
    <xf numFmtId="0" fontId="3" fillId="0" borderId="11" xfId="0" applyFont="1" applyBorder="1" applyAlignment="1">
      <alignment horizontal="center"/>
    </xf>
    <xf numFmtId="0" fontId="3" fillId="0" borderId="0" xfId="0" applyFont="1" applyAlignment="1">
      <alignment horizontal="center"/>
    </xf>
    <xf numFmtId="0" fontId="0" fillId="0" borderId="0" xfId="0" applyAlignment="1">
      <alignment horizontal="center"/>
    </xf>
    <xf numFmtId="0" fontId="3" fillId="4" borderId="0" xfId="0" applyFont="1" applyFill="1" applyAlignment="1">
      <alignment horizontal="right"/>
    </xf>
    <xf numFmtId="0" fontId="5" fillId="4" borderId="0" xfId="0" applyFont="1" applyFill="1" applyAlignment="1">
      <alignment horizontal="center"/>
    </xf>
    <xf numFmtId="172" fontId="0" fillId="0" borderId="0" xfId="2" applyNumberFormat="1" applyFont="1"/>
    <xf numFmtId="172" fontId="6" fillId="0" borderId="0" xfId="2" applyNumberFormat="1" applyFont="1"/>
    <xf numFmtId="172" fontId="6" fillId="0" borderId="0" xfId="0" applyNumberFormat="1" applyFont="1"/>
    <xf numFmtId="172" fontId="0" fillId="0" borderId="0" xfId="1" applyNumberFormat="1" applyFont="1"/>
  </cellXfs>
  <cellStyles count="6">
    <cellStyle name="Comma" xfId="2" builtinId="3"/>
    <cellStyle name="Currency" xfId="1" builtinId="4"/>
    <cellStyle name="Currency 2" xfId="3" xr:uid="{00000000-0005-0000-0000-000002000000}"/>
    <cellStyle name="Hyperlink" xfId="5" builtinId="8"/>
    <cellStyle name="Normal" xfId="0" builtinId="0"/>
    <cellStyle name="Percent" xfId="4" builtinId="5"/>
  </cellStyles>
  <dxfs count="80">
    <dxf>
      <fill>
        <patternFill>
          <bgColor theme="9" tint="0.39994506668294322"/>
        </patternFill>
      </fill>
    </dxf>
    <dxf>
      <fill>
        <patternFill>
          <bgColor theme="5" tint="0.39994506668294322"/>
        </patternFill>
      </fill>
    </dxf>
    <dxf>
      <fill>
        <patternFill>
          <bgColor theme="7" tint="0.39994506668294322"/>
        </patternFill>
      </fill>
    </dxf>
    <dxf>
      <numFmt numFmtId="1" formatCode="0"/>
    </dxf>
    <dxf>
      <numFmt numFmtId="1" formatCode="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 formatCode="0.00"/>
      <fill>
        <patternFill>
          <bgColor theme="5" tint="0.59999389629810485"/>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numFmt numFmtId="3" formatCode="#,##0"/>
      <fill>
        <patternFill>
          <bgColor theme="5" tint="0.59999389629810485"/>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numFmt numFmtId="2" formatCode="0.00"/>
      <fill>
        <patternFill>
          <bgColor theme="5" tint="0.59999389629810485"/>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bgColor theme="9" tint="0.59999389629810485"/>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numFmt numFmtId="3" formatCode="#,##0"/>
      <fill>
        <patternFill>
          <bgColor theme="9" tint="0.59999389629810485"/>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numFmt numFmtId="21" formatCode="dd\-mmm"/>
      <fill>
        <patternFill>
          <bgColor theme="9" tint="0.59999389629810485"/>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 formatCode="0.00"/>
      <fill>
        <patternFill>
          <bgColor theme="5" tint="0.59999389629810485"/>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numFmt numFmtId="3" formatCode="#,##0"/>
      <fill>
        <patternFill>
          <bgColor theme="5" tint="0.59999389629810485"/>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numFmt numFmtId="2" formatCode="0.00"/>
      <fill>
        <patternFill patternType="solid">
          <bgColor theme="5" tint="0.59999389629810485"/>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bgColor theme="9" tint="0.59999389629810485"/>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numFmt numFmtId="3" formatCode="#,##0"/>
      <fill>
        <patternFill>
          <bgColor theme="9" tint="0.59999389629810485"/>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numFmt numFmtId="21" formatCode="dd\-mmm"/>
      <fill>
        <patternFill>
          <bgColor theme="9" tint="0.59999389629810485"/>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bottom" textRotation="0" wrapText="0" indent="0" justifyLastLine="0" shrinkToFit="0" readingOrder="0"/>
    </dxf>
    <dxf>
      <numFmt numFmtId="2" formatCode="0.00"/>
      <fill>
        <patternFill patternType="solid">
          <fgColor indexed="64"/>
          <bgColor theme="5" tint="0.59999389629810485"/>
        </patternFill>
      </fill>
    </dxf>
    <dxf>
      <numFmt numFmtId="3" formatCode="#,##0"/>
      <fill>
        <patternFill patternType="solid">
          <fgColor indexed="64"/>
          <bgColor theme="5" tint="0.59999389629810485"/>
        </patternFill>
      </fill>
    </dxf>
    <dxf>
      <numFmt numFmtId="2" formatCode="0.00"/>
      <fill>
        <patternFill patternType="solid">
          <fgColor indexed="64"/>
          <bgColor theme="5" tint="0.59999389629810485"/>
        </patternFill>
      </fill>
    </dxf>
    <dxf>
      <fill>
        <patternFill patternType="solid">
          <fgColor indexed="64"/>
          <bgColor theme="9" tint="0.59999389629810485"/>
        </patternFill>
      </fill>
    </dxf>
    <dxf>
      <fill>
        <patternFill patternType="solid">
          <fgColor indexed="64"/>
          <bgColor theme="9" tint="0.59999389629810485"/>
        </patternFill>
      </fill>
    </dxf>
    <dxf>
      <numFmt numFmtId="19" formatCode="dd/mm/yyyy"/>
      <fill>
        <patternFill patternType="solid">
          <fgColor indexed="64"/>
          <bgColor theme="9" tint="0.59999389629810485"/>
        </patternFill>
      </fill>
    </dxf>
    <dxf>
      <font>
        <b val="0"/>
        <i val="0"/>
        <strike val="0"/>
        <condense val="0"/>
        <extend val="0"/>
        <outline val="0"/>
        <shadow val="0"/>
        <u val="none"/>
        <vertAlign val="baseline"/>
        <sz val="11"/>
        <color theme="1"/>
        <name val="Calibri"/>
        <family val="2"/>
        <scheme val="minor"/>
      </font>
      <numFmt numFmtId="170" formatCode="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numFmt numFmtId="171" formatCode="_-[$TSh]* #,##0.00_-;\-[$TSh]* #,##0.00_-;_-[$TSh]* &quot;-&quot;??_-;_-@_-" x16r2:formatCode16="_-[$TSh-en-TZ]* #,##0.00_-;\-[$TSh-en-TZ]* #,##0.00_-;_-[$TSh-en-TZ]* &quot;-&quot;??_-;_-@_-"/>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4" formatCode="[$$-409]#,##0.00_ ;\-[$$-409]#,##0.00\ "/>
      <alignment horizontal="center" vertical="bottom" textRotation="0" wrapText="0" indent="0" justifyLastLine="0" shrinkToFit="0" readingOrder="0"/>
    </dxf>
    <dxf>
      <numFmt numFmtId="172" formatCode="[$TZS]\ #,##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0" formatCode="0.0%"/>
      <alignment horizontal="center" vertical="bottom" textRotation="0" wrapText="0" indent="0" justifyLastLine="0" shrinkToFit="0" readingOrder="0"/>
    </dxf>
    <dxf>
      <numFmt numFmtId="172" formatCode="[$TZS]\ #,##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2" formatCode="[$TZS]\ #,##0"/>
    </dxf>
    <dxf>
      <numFmt numFmtId="172" formatCode="[$TZS]\ #,##0"/>
    </dxf>
    <dxf>
      <numFmt numFmtId="169" formatCode="&quot;TSh&quot;#,##0"/>
    </dxf>
    <dxf>
      <numFmt numFmtId="168" formatCode="&quot;TSh&quot;#,##0.00"/>
    </dxf>
    <dxf>
      <numFmt numFmtId="172" formatCode="[$TZS]\ #,##0"/>
    </dxf>
    <dxf>
      <numFmt numFmtId="172" formatCode="[$TZS]\ #,##0"/>
    </dxf>
    <dxf>
      <numFmt numFmtId="169" formatCode="&quot;TSh&quot;#,##0"/>
    </dxf>
    <dxf>
      <numFmt numFmtId="168" formatCode="&quot;TSh&quot;#,##0.00"/>
    </dxf>
    <dxf>
      <numFmt numFmtId="172" formatCode="[$TZS]\ #,##0"/>
    </dxf>
    <dxf>
      <numFmt numFmtId="169" formatCode="&quot;TSh&quot;#,##0"/>
    </dxf>
    <dxf>
      <numFmt numFmtId="168" formatCode="&quot;TSh&quot;#,##0.00"/>
    </dxf>
    <dxf>
      <numFmt numFmtId="13" formatCode="0%"/>
    </dxf>
    <dxf>
      <numFmt numFmtId="14" formatCode="0.00%"/>
    </dxf>
    <dxf>
      <numFmt numFmtId="169" formatCode="&quot;TSh&quot;#,##0"/>
    </dxf>
    <dxf>
      <numFmt numFmtId="169" formatCode="&quot;TSh&quot;#,##0"/>
    </dxf>
    <dxf>
      <numFmt numFmtId="168" formatCode="&quot;TSh&quot;#,##0.00"/>
    </dxf>
    <dxf>
      <numFmt numFmtId="172" formatCode="[$TZS]\ #,##0"/>
    </dxf>
    <dxf>
      <numFmt numFmtId="173" formatCode="_-[$TZS]\ * #,##0_-;\-[$TZS]\ * #,##0_-;_-[$TZS]\ * &quot;-&quot;_-;_-@_-"/>
    </dxf>
    <dxf>
      <font>
        <b val="0"/>
        <i val="0"/>
        <strike val="0"/>
        <condense val="0"/>
        <extend val="0"/>
        <outline val="0"/>
        <shadow val="0"/>
        <u val="none"/>
        <vertAlign val="baseline"/>
        <sz val="11"/>
        <color theme="1"/>
        <name val="Calibri"/>
        <family val="2"/>
        <scheme val="minor"/>
      </font>
      <numFmt numFmtId="173" formatCode="_-[$TZS]\ * #,##0_-;\-[$TZS]\ * #,##0_-;_-[$TZS]\ * &quot;-&quot;_-;_-@_-"/>
    </dxf>
    <dxf>
      <numFmt numFmtId="173" formatCode="_-[$TZS]\ * #,##0_-;\-[$TZS]\ * #,##0_-;_-[$TZS]\ * &quot;-&quot;_-;_-@_-"/>
    </dxf>
    <dxf>
      <numFmt numFmtId="173" formatCode="_-[$TZS]\ * #,##0_-;\-[$TZS]\ * #,##0_-;_-[$TZS]\ * &quot;-&quot;_-;_-@_-"/>
    </dxf>
    <dxf>
      <font>
        <b val="0"/>
        <i val="0"/>
        <strike val="0"/>
        <condense val="0"/>
        <extend val="0"/>
        <outline val="0"/>
        <shadow val="0"/>
        <u val="none"/>
        <vertAlign val="baseline"/>
        <sz val="11"/>
        <color theme="1"/>
        <name val="Calibri"/>
        <scheme val="minor"/>
      </font>
      <numFmt numFmtId="32" formatCode="_-&quot;TSh&quot;* #,##0_-;\-&quot;TSh&quot;* #,##0_-;_-&quot;TSh&quot;* &quot;-&quot;_-;_-@_-"/>
    </dxf>
    <dxf>
      <numFmt numFmtId="32" formatCode="_-&quot;TSh&quot;* #,##0_-;\-&quot;TSh&quot;* #,##0_-;_-&quot;TSh&quot;* &quot;-&quot;_-;_-@_-"/>
    </dxf>
    <dxf>
      <numFmt numFmtId="32" formatCode="_-&quot;TSh&quot;* #,##0_-;\-&quot;TSh&quot;* #,##0_-;_-&quot;TSh&quot;* &quot;-&quot;_-;_-@_-"/>
    </dxf>
    <dxf>
      <numFmt numFmtId="19" formatCode="dd/mm/yyyy"/>
    </dxf>
    <dxf>
      <numFmt numFmtId="0" formatCode="General"/>
    </dxf>
    <dxf>
      <font>
        <b val="0"/>
        <i val="0"/>
        <strike val="0"/>
        <condense val="0"/>
        <extend val="0"/>
        <outline val="0"/>
        <shadow val="0"/>
        <u val="none"/>
        <vertAlign val="baseline"/>
        <sz val="11"/>
        <color theme="1"/>
        <name val="Calibri"/>
        <scheme val="minor"/>
      </font>
      <numFmt numFmtId="0" formatCode="General"/>
    </dxf>
    <dxf>
      <numFmt numFmtId="0" formatCode="General"/>
    </dxf>
  </dxfs>
  <tableStyles count="1" defaultTableStyle="TableStyleMedium2" defaultPivotStyle="PivotStyleLight16">
    <tableStyle name="Slicer Style 1" pivot="0" table="0" count="1" xr9:uid="{00000000-0011-0000-FFFF-FFFF00000000}"/>
  </tableStyles>
  <colors>
    <mruColors>
      <color rgb="FFFF7575"/>
    </mruColors>
  </colors>
  <extLst>
    <ext xmlns:x14="http://schemas.microsoft.com/office/spreadsheetml/2009/9/main" uri="{46F421CA-312F-682f-3DD2-61675219B42D}">
      <x14:dxfs count="1">
        <dxf>
          <font>
            <color theme="0"/>
          </font>
          <fill>
            <patternFill>
              <bgColor theme="4"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Finances Sheet.xlsx]Analysis!PivotTable2</c:name>
    <c:fmtId val="9"/>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Cash Flow</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TZ"/>
        </a:p>
      </c:txPr>
    </c:title>
    <c:autoTitleDeleted val="0"/>
    <c:pivotFmts>
      <c:pivotFmt>
        <c:idx val="0"/>
      </c:pivotFmt>
      <c:pivotFmt>
        <c:idx val="1"/>
      </c:pivotFmt>
      <c:pivotFmt>
        <c:idx val="2"/>
      </c:pivotFmt>
      <c:pivotFmt>
        <c:idx val="3"/>
      </c:pivotFmt>
      <c:pivotFmt>
        <c:idx val="4"/>
      </c:pivotFmt>
      <c:pivotFmt>
        <c:idx val="5"/>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TZ"/>
            </a:p>
          </c:txPr>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TZ"/>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52695714845724"/>
          <c:y val="0.18705075445816188"/>
          <c:w val="0.62216416016388121"/>
          <c:h val="0.73613168724279832"/>
        </c:manualLayout>
      </c:layout>
      <c:lineChart>
        <c:grouping val="standard"/>
        <c:varyColors val="0"/>
        <c:ser>
          <c:idx val="0"/>
          <c:order val="0"/>
          <c:tx>
            <c:strRef>
              <c:f>Analysis!$R$5</c:f>
              <c:strCache>
                <c:ptCount val="1"/>
                <c:pt idx="0">
                  <c:v>Sum of Income</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multiLvlStrRef>
              <c:f>Analysis!$Q$6:$Q$56</c:f>
              <c:multiLvlStrCache>
                <c:ptCount val="44"/>
                <c:lvl>
                  <c:pt idx="1">
                    <c:v>September</c:v>
                  </c:pt>
                  <c:pt idx="2">
                    <c:v>October</c:v>
                  </c:pt>
                  <c:pt idx="3">
                    <c:v>November</c:v>
                  </c:pt>
                  <c:pt idx="4">
                    <c:v>December</c:v>
                  </c:pt>
                  <c:pt idx="5">
                    <c:v>January</c:v>
                  </c:pt>
                  <c:pt idx="6">
                    <c:v>February</c:v>
                  </c:pt>
                  <c:pt idx="7">
                    <c:v>March</c:v>
                  </c:pt>
                  <c:pt idx="8">
                    <c:v>April</c:v>
                  </c:pt>
                  <c:pt idx="9">
                    <c:v>May</c:v>
                  </c:pt>
                  <c:pt idx="10">
                    <c:v>June</c:v>
                  </c:pt>
                  <c:pt idx="11">
                    <c:v>July</c:v>
                  </c:pt>
                  <c:pt idx="12">
                    <c:v>December</c:v>
                  </c:pt>
                  <c:pt idx="13">
                    <c:v>January</c:v>
                  </c:pt>
                  <c:pt idx="14">
                    <c:v>February</c:v>
                  </c:pt>
                  <c:pt idx="15">
                    <c:v>March</c:v>
                  </c:pt>
                  <c:pt idx="16">
                    <c:v>April</c:v>
                  </c:pt>
                  <c:pt idx="17">
                    <c:v>August</c:v>
                  </c:pt>
                  <c:pt idx="18">
                    <c:v>September</c:v>
                  </c:pt>
                  <c:pt idx="19">
                    <c:v>October</c:v>
                  </c:pt>
                  <c:pt idx="20">
                    <c:v>November</c:v>
                  </c:pt>
                  <c:pt idx="21">
                    <c:v>December</c:v>
                  </c:pt>
                  <c:pt idx="22">
                    <c:v>January</c:v>
                  </c:pt>
                  <c:pt idx="23">
                    <c:v>February</c:v>
                  </c:pt>
                  <c:pt idx="24">
                    <c:v>March</c:v>
                  </c:pt>
                  <c:pt idx="25">
                    <c:v>April</c:v>
                  </c:pt>
                  <c:pt idx="26">
                    <c:v>May</c:v>
                  </c:pt>
                  <c:pt idx="27">
                    <c:v>June</c:v>
                  </c:pt>
                  <c:pt idx="28">
                    <c:v>July</c:v>
                  </c:pt>
                  <c:pt idx="29">
                    <c:v>August</c:v>
                  </c:pt>
                  <c:pt idx="30">
                    <c:v>September</c:v>
                  </c:pt>
                  <c:pt idx="31">
                    <c:v>October</c:v>
                  </c:pt>
                  <c:pt idx="32">
                    <c:v>November</c:v>
                  </c:pt>
                  <c:pt idx="33">
                    <c:v>December</c:v>
                  </c:pt>
                  <c:pt idx="34">
                    <c:v>January</c:v>
                  </c:pt>
                  <c:pt idx="35">
                    <c:v>February</c:v>
                  </c:pt>
                  <c:pt idx="36">
                    <c:v>March</c:v>
                  </c:pt>
                  <c:pt idx="37">
                    <c:v>April</c:v>
                  </c:pt>
                  <c:pt idx="38">
                    <c:v>May</c:v>
                  </c:pt>
                  <c:pt idx="39">
                    <c:v>June</c:v>
                  </c:pt>
                  <c:pt idx="40">
                    <c:v>July</c:v>
                  </c:pt>
                  <c:pt idx="41">
                    <c:v>August</c:v>
                  </c:pt>
                  <c:pt idx="42">
                    <c:v>September</c:v>
                  </c:pt>
                  <c:pt idx="43">
                    <c:v>October</c:v>
                  </c:pt>
                </c:lvl>
                <c:lvl>
                  <c:pt idx="0">
                    <c:v>0</c:v>
                  </c:pt>
                  <c:pt idx="1">
                    <c:v>2021</c:v>
                  </c:pt>
                  <c:pt idx="5">
                    <c:v>2022</c:v>
                  </c:pt>
                  <c:pt idx="13">
                    <c:v>2023</c:v>
                  </c:pt>
                  <c:pt idx="22">
                    <c:v>2024</c:v>
                  </c:pt>
                  <c:pt idx="34">
                    <c:v>2025</c:v>
                  </c:pt>
                </c:lvl>
              </c:multiLvlStrCache>
            </c:multiLvlStrRef>
          </c:cat>
          <c:val>
            <c:numRef>
              <c:f>Analysis!$R$6:$R$56</c:f>
              <c:numCache>
                <c:formatCode>[$TZS]\ #,##0</c:formatCode>
                <c:ptCount val="44"/>
                <c:pt idx="1">
                  <c:v>906000</c:v>
                </c:pt>
                <c:pt idx="2">
                  <c:v>835700</c:v>
                </c:pt>
                <c:pt idx="3">
                  <c:v>230000</c:v>
                </c:pt>
                <c:pt idx="4">
                  <c:v>276000</c:v>
                </c:pt>
                <c:pt idx="5">
                  <c:v>15000</c:v>
                </c:pt>
                <c:pt idx="6">
                  <c:v>208000</c:v>
                </c:pt>
                <c:pt idx="7">
                  <c:v>41000</c:v>
                </c:pt>
                <c:pt idx="8">
                  <c:v>10000</c:v>
                </c:pt>
                <c:pt idx="9">
                  <c:v>110000</c:v>
                </c:pt>
                <c:pt idx="10">
                  <c:v>275000</c:v>
                </c:pt>
                <c:pt idx="11">
                  <c:v>141500</c:v>
                </c:pt>
                <c:pt idx="13">
                  <c:v>680000</c:v>
                </c:pt>
                <c:pt idx="14">
                  <c:v>186000</c:v>
                </c:pt>
                <c:pt idx="15">
                  <c:v>250000</c:v>
                </c:pt>
                <c:pt idx="16">
                  <c:v>20000</c:v>
                </c:pt>
                <c:pt idx="17">
                  <c:v>1131500</c:v>
                </c:pt>
                <c:pt idx="18">
                  <c:v>1027000</c:v>
                </c:pt>
                <c:pt idx="19">
                  <c:v>515000</c:v>
                </c:pt>
                <c:pt idx="20">
                  <c:v>958300</c:v>
                </c:pt>
                <c:pt idx="21">
                  <c:v>200000</c:v>
                </c:pt>
                <c:pt idx="22">
                  <c:v>10000</c:v>
                </c:pt>
                <c:pt idx="23">
                  <c:v>1440000</c:v>
                </c:pt>
                <c:pt idx="24">
                  <c:v>390000</c:v>
                </c:pt>
                <c:pt idx="25">
                  <c:v>1281000</c:v>
                </c:pt>
                <c:pt idx="26">
                  <c:v>590000</c:v>
                </c:pt>
                <c:pt idx="27">
                  <c:v>870000</c:v>
                </c:pt>
                <c:pt idx="28">
                  <c:v>50000</c:v>
                </c:pt>
                <c:pt idx="29">
                  <c:v>7150000</c:v>
                </c:pt>
                <c:pt idx="30">
                  <c:v>820000</c:v>
                </c:pt>
                <c:pt idx="31">
                  <c:v>2907423</c:v>
                </c:pt>
                <c:pt idx="32">
                  <c:v>1221807</c:v>
                </c:pt>
                <c:pt idx="33">
                  <c:v>1875000</c:v>
                </c:pt>
                <c:pt idx="34">
                  <c:v>2281646.7999999998</c:v>
                </c:pt>
                <c:pt idx="35">
                  <c:v>124100</c:v>
                </c:pt>
                <c:pt idx="36">
                  <c:v>129900</c:v>
                </c:pt>
                <c:pt idx="37">
                  <c:v>774023</c:v>
                </c:pt>
                <c:pt idx="38">
                  <c:v>1619000</c:v>
                </c:pt>
                <c:pt idx="39">
                  <c:v>1453700</c:v>
                </c:pt>
                <c:pt idx="40">
                  <c:v>620000</c:v>
                </c:pt>
                <c:pt idx="41">
                  <c:v>1685074</c:v>
                </c:pt>
                <c:pt idx="42">
                  <c:v>2085200</c:v>
                </c:pt>
                <c:pt idx="43">
                  <c:v>1457000</c:v>
                </c:pt>
              </c:numCache>
            </c:numRef>
          </c:val>
          <c:smooth val="0"/>
          <c:extLst>
            <c:ext xmlns:c16="http://schemas.microsoft.com/office/drawing/2014/chart" uri="{C3380CC4-5D6E-409C-BE32-E72D297353CC}">
              <c16:uniqueId val="{00000000-48A6-4280-8573-E7C5897E3460}"/>
            </c:ext>
          </c:extLst>
        </c:ser>
        <c:ser>
          <c:idx val="1"/>
          <c:order val="1"/>
          <c:tx>
            <c:strRef>
              <c:f>Analysis!$S$5</c:f>
              <c:strCache>
                <c:ptCount val="1"/>
                <c:pt idx="0">
                  <c:v>Sum of Expenses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multiLvlStrRef>
              <c:f>Analysis!$Q$6:$Q$56</c:f>
              <c:multiLvlStrCache>
                <c:ptCount val="44"/>
                <c:lvl>
                  <c:pt idx="1">
                    <c:v>September</c:v>
                  </c:pt>
                  <c:pt idx="2">
                    <c:v>October</c:v>
                  </c:pt>
                  <c:pt idx="3">
                    <c:v>November</c:v>
                  </c:pt>
                  <c:pt idx="4">
                    <c:v>December</c:v>
                  </c:pt>
                  <c:pt idx="5">
                    <c:v>January</c:v>
                  </c:pt>
                  <c:pt idx="6">
                    <c:v>February</c:v>
                  </c:pt>
                  <c:pt idx="7">
                    <c:v>March</c:v>
                  </c:pt>
                  <c:pt idx="8">
                    <c:v>April</c:v>
                  </c:pt>
                  <c:pt idx="9">
                    <c:v>May</c:v>
                  </c:pt>
                  <c:pt idx="10">
                    <c:v>June</c:v>
                  </c:pt>
                  <c:pt idx="11">
                    <c:v>July</c:v>
                  </c:pt>
                  <c:pt idx="12">
                    <c:v>December</c:v>
                  </c:pt>
                  <c:pt idx="13">
                    <c:v>January</c:v>
                  </c:pt>
                  <c:pt idx="14">
                    <c:v>February</c:v>
                  </c:pt>
                  <c:pt idx="15">
                    <c:v>March</c:v>
                  </c:pt>
                  <c:pt idx="16">
                    <c:v>April</c:v>
                  </c:pt>
                  <c:pt idx="17">
                    <c:v>August</c:v>
                  </c:pt>
                  <c:pt idx="18">
                    <c:v>September</c:v>
                  </c:pt>
                  <c:pt idx="19">
                    <c:v>October</c:v>
                  </c:pt>
                  <c:pt idx="20">
                    <c:v>November</c:v>
                  </c:pt>
                  <c:pt idx="21">
                    <c:v>December</c:v>
                  </c:pt>
                  <c:pt idx="22">
                    <c:v>January</c:v>
                  </c:pt>
                  <c:pt idx="23">
                    <c:v>February</c:v>
                  </c:pt>
                  <c:pt idx="24">
                    <c:v>March</c:v>
                  </c:pt>
                  <c:pt idx="25">
                    <c:v>April</c:v>
                  </c:pt>
                  <c:pt idx="26">
                    <c:v>May</c:v>
                  </c:pt>
                  <c:pt idx="27">
                    <c:v>June</c:v>
                  </c:pt>
                  <c:pt idx="28">
                    <c:v>July</c:v>
                  </c:pt>
                  <c:pt idx="29">
                    <c:v>August</c:v>
                  </c:pt>
                  <c:pt idx="30">
                    <c:v>September</c:v>
                  </c:pt>
                  <c:pt idx="31">
                    <c:v>October</c:v>
                  </c:pt>
                  <c:pt idx="32">
                    <c:v>November</c:v>
                  </c:pt>
                  <c:pt idx="33">
                    <c:v>December</c:v>
                  </c:pt>
                  <c:pt idx="34">
                    <c:v>January</c:v>
                  </c:pt>
                  <c:pt idx="35">
                    <c:v>February</c:v>
                  </c:pt>
                  <c:pt idx="36">
                    <c:v>March</c:v>
                  </c:pt>
                  <c:pt idx="37">
                    <c:v>April</c:v>
                  </c:pt>
                  <c:pt idx="38">
                    <c:v>May</c:v>
                  </c:pt>
                  <c:pt idx="39">
                    <c:v>June</c:v>
                  </c:pt>
                  <c:pt idx="40">
                    <c:v>July</c:v>
                  </c:pt>
                  <c:pt idx="41">
                    <c:v>August</c:v>
                  </c:pt>
                  <c:pt idx="42">
                    <c:v>September</c:v>
                  </c:pt>
                  <c:pt idx="43">
                    <c:v>October</c:v>
                  </c:pt>
                </c:lvl>
                <c:lvl>
                  <c:pt idx="0">
                    <c:v>0</c:v>
                  </c:pt>
                  <c:pt idx="1">
                    <c:v>2021</c:v>
                  </c:pt>
                  <c:pt idx="5">
                    <c:v>2022</c:v>
                  </c:pt>
                  <c:pt idx="13">
                    <c:v>2023</c:v>
                  </c:pt>
                  <c:pt idx="22">
                    <c:v>2024</c:v>
                  </c:pt>
                  <c:pt idx="34">
                    <c:v>2025</c:v>
                  </c:pt>
                </c:lvl>
              </c:multiLvlStrCache>
            </c:multiLvlStrRef>
          </c:cat>
          <c:val>
            <c:numRef>
              <c:f>Analysis!$S$6:$S$56</c:f>
              <c:numCache>
                <c:formatCode>[$TZS]\ #,##0</c:formatCode>
                <c:ptCount val="44"/>
                <c:pt idx="1">
                  <c:v>146100</c:v>
                </c:pt>
                <c:pt idx="2">
                  <c:v>874700</c:v>
                </c:pt>
                <c:pt idx="3">
                  <c:v>204500</c:v>
                </c:pt>
                <c:pt idx="4">
                  <c:v>330400</c:v>
                </c:pt>
                <c:pt idx="5">
                  <c:v>159000</c:v>
                </c:pt>
                <c:pt idx="6">
                  <c:v>182500</c:v>
                </c:pt>
                <c:pt idx="7">
                  <c:v>47500</c:v>
                </c:pt>
                <c:pt idx="8">
                  <c:v>64000</c:v>
                </c:pt>
                <c:pt idx="9">
                  <c:v>59500</c:v>
                </c:pt>
                <c:pt idx="10">
                  <c:v>432000</c:v>
                </c:pt>
                <c:pt idx="11">
                  <c:v>60000</c:v>
                </c:pt>
                <c:pt idx="12">
                  <c:v>72000</c:v>
                </c:pt>
                <c:pt idx="13">
                  <c:v>352000</c:v>
                </c:pt>
                <c:pt idx="14">
                  <c:v>57000</c:v>
                </c:pt>
                <c:pt idx="15">
                  <c:v>302000</c:v>
                </c:pt>
                <c:pt idx="16">
                  <c:v>425000</c:v>
                </c:pt>
                <c:pt idx="17">
                  <c:v>330000</c:v>
                </c:pt>
                <c:pt idx="18">
                  <c:v>1435700</c:v>
                </c:pt>
                <c:pt idx="19">
                  <c:v>166200</c:v>
                </c:pt>
                <c:pt idx="20">
                  <c:v>1510126</c:v>
                </c:pt>
                <c:pt idx="21">
                  <c:v>309309</c:v>
                </c:pt>
                <c:pt idx="22">
                  <c:v>211149</c:v>
                </c:pt>
                <c:pt idx="23">
                  <c:v>314915</c:v>
                </c:pt>
                <c:pt idx="24">
                  <c:v>421814</c:v>
                </c:pt>
                <c:pt idx="25">
                  <c:v>1566000</c:v>
                </c:pt>
                <c:pt idx="26">
                  <c:v>508899.97</c:v>
                </c:pt>
                <c:pt idx="27">
                  <c:v>377301.37999999995</c:v>
                </c:pt>
                <c:pt idx="28">
                  <c:v>135400</c:v>
                </c:pt>
                <c:pt idx="29">
                  <c:v>3036224</c:v>
                </c:pt>
                <c:pt idx="30">
                  <c:v>479000</c:v>
                </c:pt>
                <c:pt idx="31">
                  <c:v>2806277</c:v>
                </c:pt>
                <c:pt idx="32">
                  <c:v>2963477</c:v>
                </c:pt>
                <c:pt idx="33">
                  <c:v>2440430</c:v>
                </c:pt>
                <c:pt idx="34">
                  <c:v>366668</c:v>
                </c:pt>
                <c:pt idx="35">
                  <c:v>427634</c:v>
                </c:pt>
                <c:pt idx="36">
                  <c:v>437083</c:v>
                </c:pt>
                <c:pt idx="37">
                  <c:v>2499153</c:v>
                </c:pt>
                <c:pt idx="38">
                  <c:v>2036114</c:v>
                </c:pt>
                <c:pt idx="39">
                  <c:v>1439010</c:v>
                </c:pt>
                <c:pt idx="40">
                  <c:v>918485</c:v>
                </c:pt>
                <c:pt idx="41">
                  <c:v>2644289</c:v>
                </c:pt>
                <c:pt idx="42">
                  <c:v>1152173</c:v>
                </c:pt>
                <c:pt idx="43">
                  <c:v>2078887</c:v>
                </c:pt>
              </c:numCache>
            </c:numRef>
          </c:val>
          <c:smooth val="0"/>
          <c:extLst>
            <c:ext xmlns:c16="http://schemas.microsoft.com/office/drawing/2014/chart" uri="{C3380CC4-5D6E-409C-BE32-E72D297353CC}">
              <c16:uniqueId val="{00000001-48A6-4280-8573-E7C5897E3460}"/>
            </c:ext>
          </c:extLst>
        </c:ser>
        <c:dLbls>
          <c:showLegendKey val="0"/>
          <c:showVal val="0"/>
          <c:showCatName val="0"/>
          <c:showSerName val="0"/>
          <c:showPercent val="0"/>
          <c:showBubbleSize val="0"/>
        </c:dLbls>
        <c:marker val="1"/>
        <c:smooth val="0"/>
        <c:axId val="409886192"/>
        <c:axId val="409888688"/>
      </c:lineChart>
      <c:catAx>
        <c:axId val="409886192"/>
        <c:scaling>
          <c:orientation val="minMax"/>
        </c:scaling>
        <c:delete val="1"/>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crossAx val="409888688"/>
        <c:crosses val="autoZero"/>
        <c:auto val="1"/>
        <c:lblAlgn val="ctr"/>
        <c:lblOffset val="100"/>
        <c:noMultiLvlLbl val="0"/>
      </c:catAx>
      <c:valAx>
        <c:axId val="40988868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TZS]\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TZ"/>
          </a:p>
        </c:txPr>
        <c:crossAx val="409886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TZ"/>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T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Finances Sheet.xlsx]Analysis!PivotTable1</c:name>
    <c:fmtId val="8"/>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Expenses</a:t>
            </a:r>
            <a:r>
              <a:rPr lang="en-US" sz="1400" baseline="0"/>
              <a:t> Breakdown by Year</a:t>
            </a:r>
            <a:endParaRPr lang="en-US" sz="1400"/>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TZ"/>
            </a:p>
          </c:txPr>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TZ"/>
            </a:p>
          </c:txPr>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TZ"/>
            </a:p>
          </c:txPr>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TZ"/>
            </a:p>
          </c:txPr>
          <c:showLegendKey val="0"/>
          <c:showVal val="0"/>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TZ"/>
            </a:p>
          </c:txPr>
          <c:showLegendKey val="0"/>
          <c:showVal val="0"/>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TZ"/>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Analysis!$B$5:$B$6</c:f>
              <c:strCache>
                <c:ptCount val="1"/>
                <c:pt idx="0">
                  <c:v>2021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Analysis!$A$7</c:f>
              <c:strCache>
                <c:ptCount val="1"/>
                <c:pt idx="0">
                  <c:v>Total</c:v>
                </c:pt>
              </c:strCache>
            </c:strRef>
          </c:cat>
          <c:val>
            <c:numRef>
              <c:f>Analysis!$B$7</c:f>
              <c:numCache>
                <c:formatCode>[$TZS]\ #,##0</c:formatCode>
                <c:ptCount val="1"/>
                <c:pt idx="0">
                  <c:v>1555700</c:v>
                </c:pt>
              </c:numCache>
            </c:numRef>
          </c:val>
          <c:extLst>
            <c:ext xmlns:c16="http://schemas.microsoft.com/office/drawing/2014/chart" uri="{C3380CC4-5D6E-409C-BE32-E72D297353CC}">
              <c16:uniqueId val="{00000000-A2EC-4B8E-9186-0FE94657B628}"/>
            </c:ext>
          </c:extLst>
        </c:ser>
        <c:ser>
          <c:idx val="1"/>
          <c:order val="1"/>
          <c:tx>
            <c:strRef>
              <c:f>Analysis!$C$5:$C$6</c:f>
              <c:strCache>
                <c:ptCount val="1"/>
                <c:pt idx="0">
                  <c:v>2022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Analysis!$A$7</c:f>
              <c:strCache>
                <c:ptCount val="1"/>
                <c:pt idx="0">
                  <c:v>Total</c:v>
                </c:pt>
              </c:strCache>
            </c:strRef>
          </c:cat>
          <c:val>
            <c:numRef>
              <c:f>Analysis!$C$7</c:f>
              <c:numCache>
                <c:formatCode>[$TZS]\ #,##0</c:formatCode>
                <c:ptCount val="1"/>
                <c:pt idx="0">
                  <c:v>1076500</c:v>
                </c:pt>
              </c:numCache>
            </c:numRef>
          </c:val>
          <c:extLst>
            <c:ext xmlns:c16="http://schemas.microsoft.com/office/drawing/2014/chart" uri="{C3380CC4-5D6E-409C-BE32-E72D297353CC}">
              <c16:uniqueId val="{0000000C-A2EC-4B8E-9186-0FE94657B628}"/>
            </c:ext>
          </c:extLst>
        </c:ser>
        <c:ser>
          <c:idx val="2"/>
          <c:order val="2"/>
          <c:tx>
            <c:strRef>
              <c:f>Analysis!$D$5:$D$6</c:f>
              <c:strCache>
                <c:ptCount val="1"/>
                <c:pt idx="0">
                  <c:v>2023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Analysis!$A$7</c:f>
              <c:strCache>
                <c:ptCount val="1"/>
                <c:pt idx="0">
                  <c:v>Total</c:v>
                </c:pt>
              </c:strCache>
            </c:strRef>
          </c:cat>
          <c:val>
            <c:numRef>
              <c:f>Analysis!$D$7</c:f>
              <c:numCache>
                <c:formatCode>[$TZS]\ #,##0</c:formatCode>
                <c:ptCount val="1"/>
                <c:pt idx="0">
                  <c:v>4887335</c:v>
                </c:pt>
              </c:numCache>
            </c:numRef>
          </c:val>
          <c:extLst>
            <c:ext xmlns:c16="http://schemas.microsoft.com/office/drawing/2014/chart" uri="{C3380CC4-5D6E-409C-BE32-E72D297353CC}">
              <c16:uniqueId val="{0000000D-A2EC-4B8E-9186-0FE94657B628}"/>
            </c:ext>
          </c:extLst>
        </c:ser>
        <c:ser>
          <c:idx val="3"/>
          <c:order val="3"/>
          <c:tx>
            <c:strRef>
              <c:f>Analysis!$E$5:$E$6</c:f>
              <c:strCache>
                <c:ptCount val="1"/>
                <c:pt idx="0">
                  <c:v>2024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Analysis!$A$7</c:f>
              <c:strCache>
                <c:ptCount val="1"/>
                <c:pt idx="0">
                  <c:v>Total</c:v>
                </c:pt>
              </c:strCache>
            </c:strRef>
          </c:cat>
          <c:val>
            <c:numRef>
              <c:f>Analysis!$E$7</c:f>
              <c:numCache>
                <c:formatCode>[$TZS]\ #,##0</c:formatCode>
                <c:ptCount val="1"/>
                <c:pt idx="0">
                  <c:v>15260887.350000001</c:v>
                </c:pt>
              </c:numCache>
            </c:numRef>
          </c:val>
          <c:extLst>
            <c:ext xmlns:c16="http://schemas.microsoft.com/office/drawing/2014/chart" uri="{C3380CC4-5D6E-409C-BE32-E72D297353CC}">
              <c16:uniqueId val="{0000000E-A2EC-4B8E-9186-0FE94657B628}"/>
            </c:ext>
          </c:extLst>
        </c:ser>
        <c:ser>
          <c:idx val="4"/>
          <c:order val="4"/>
          <c:tx>
            <c:strRef>
              <c:f>Analysis!$F$5:$F$6</c:f>
              <c:strCache>
                <c:ptCount val="1"/>
                <c:pt idx="0">
                  <c:v>2025</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Analysis!$A$7</c:f>
              <c:strCache>
                <c:ptCount val="1"/>
                <c:pt idx="0">
                  <c:v>Total</c:v>
                </c:pt>
              </c:strCache>
            </c:strRef>
          </c:cat>
          <c:val>
            <c:numRef>
              <c:f>Analysis!$F$7</c:f>
              <c:numCache>
                <c:formatCode>[$TZS]\ #,##0</c:formatCode>
                <c:ptCount val="1"/>
                <c:pt idx="0">
                  <c:v>13999496</c:v>
                </c:pt>
              </c:numCache>
            </c:numRef>
          </c:val>
          <c:extLst>
            <c:ext xmlns:c16="http://schemas.microsoft.com/office/drawing/2014/chart" uri="{C3380CC4-5D6E-409C-BE32-E72D297353CC}">
              <c16:uniqueId val="{00000000-A043-4073-BB1C-2BE92179F876}"/>
            </c:ext>
          </c:extLst>
        </c:ser>
        <c:dLbls>
          <c:showLegendKey val="0"/>
          <c:showVal val="0"/>
          <c:showCatName val="0"/>
          <c:showSerName val="0"/>
          <c:showPercent val="0"/>
          <c:showBubbleSize val="0"/>
        </c:dLbls>
        <c:gapWidth val="100"/>
        <c:overlap val="-24"/>
        <c:axId val="1774924895"/>
        <c:axId val="1774929887"/>
      </c:barChart>
      <c:catAx>
        <c:axId val="1774924895"/>
        <c:scaling>
          <c:orientation val="minMax"/>
        </c:scaling>
        <c:delete val="1"/>
        <c:axPos val="b"/>
        <c:numFmt formatCode="General" sourceLinked="1"/>
        <c:majorTickMark val="none"/>
        <c:minorTickMark val="none"/>
        <c:tickLblPos val="nextTo"/>
        <c:crossAx val="1774929887"/>
        <c:crosses val="autoZero"/>
        <c:auto val="1"/>
        <c:lblAlgn val="ctr"/>
        <c:lblOffset val="100"/>
        <c:noMultiLvlLbl val="0"/>
      </c:catAx>
      <c:valAx>
        <c:axId val="1774929887"/>
        <c:scaling>
          <c:orientation val="minMax"/>
        </c:scaling>
        <c:delete val="0"/>
        <c:axPos val="l"/>
        <c:majorGridlines>
          <c:spPr>
            <a:ln w="9525" cap="flat" cmpd="sng" algn="ctr">
              <a:solidFill>
                <a:schemeClr val="lt1">
                  <a:lumMod val="95000"/>
                  <a:alpha val="10000"/>
                </a:schemeClr>
              </a:solidFill>
              <a:round/>
            </a:ln>
            <a:effectLst/>
          </c:spPr>
        </c:majorGridlines>
        <c:numFmt formatCode="[$TZS]\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TZ"/>
          </a:p>
        </c:txPr>
        <c:crossAx val="177492489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TZ"/>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T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Finances Sheet.xlsx]Analysis!PivotTable3</c:name>
    <c:fmtId val="1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Savings Per Month</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TZ"/>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TZ"/>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Analysis!$Z$5</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multiLvlStrRef>
              <c:f>Analysis!$Y$6:$Y$56</c:f>
              <c:multiLvlStrCache>
                <c:ptCount val="44"/>
                <c:lvl>
                  <c:pt idx="1">
                    <c:v>September</c:v>
                  </c:pt>
                  <c:pt idx="2">
                    <c:v>October</c:v>
                  </c:pt>
                  <c:pt idx="3">
                    <c:v>November</c:v>
                  </c:pt>
                  <c:pt idx="4">
                    <c:v>December</c:v>
                  </c:pt>
                  <c:pt idx="5">
                    <c:v>January</c:v>
                  </c:pt>
                  <c:pt idx="6">
                    <c:v>February</c:v>
                  </c:pt>
                  <c:pt idx="7">
                    <c:v>March</c:v>
                  </c:pt>
                  <c:pt idx="8">
                    <c:v>April</c:v>
                  </c:pt>
                  <c:pt idx="9">
                    <c:v>May</c:v>
                  </c:pt>
                  <c:pt idx="10">
                    <c:v>June</c:v>
                  </c:pt>
                  <c:pt idx="11">
                    <c:v>July</c:v>
                  </c:pt>
                  <c:pt idx="12">
                    <c:v>December</c:v>
                  </c:pt>
                  <c:pt idx="13">
                    <c:v>January</c:v>
                  </c:pt>
                  <c:pt idx="14">
                    <c:v>February</c:v>
                  </c:pt>
                  <c:pt idx="15">
                    <c:v>March</c:v>
                  </c:pt>
                  <c:pt idx="16">
                    <c:v>April</c:v>
                  </c:pt>
                  <c:pt idx="17">
                    <c:v>August</c:v>
                  </c:pt>
                  <c:pt idx="18">
                    <c:v>September</c:v>
                  </c:pt>
                  <c:pt idx="19">
                    <c:v>October</c:v>
                  </c:pt>
                  <c:pt idx="20">
                    <c:v>November</c:v>
                  </c:pt>
                  <c:pt idx="21">
                    <c:v>December</c:v>
                  </c:pt>
                  <c:pt idx="22">
                    <c:v>January</c:v>
                  </c:pt>
                  <c:pt idx="23">
                    <c:v>February</c:v>
                  </c:pt>
                  <c:pt idx="24">
                    <c:v>March</c:v>
                  </c:pt>
                  <c:pt idx="25">
                    <c:v>April</c:v>
                  </c:pt>
                  <c:pt idx="26">
                    <c:v>May</c:v>
                  </c:pt>
                  <c:pt idx="27">
                    <c:v>June</c:v>
                  </c:pt>
                  <c:pt idx="28">
                    <c:v>July</c:v>
                  </c:pt>
                  <c:pt idx="29">
                    <c:v>August</c:v>
                  </c:pt>
                  <c:pt idx="30">
                    <c:v>September</c:v>
                  </c:pt>
                  <c:pt idx="31">
                    <c:v>October</c:v>
                  </c:pt>
                  <c:pt idx="32">
                    <c:v>November</c:v>
                  </c:pt>
                  <c:pt idx="33">
                    <c:v>December</c:v>
                  </c:pt>
                  <c:pt idx="34">
                    <c:v>January</c:v>
                  </c:pt>
                  <c:pt idx="35">
                    <c:v>February</c:v>
                  </c:pt>
                  <c:pt idx="36">
                    <c:v>March</c:v>
                  </c:pt>
                  <c:pt idx="37">
                    <c:v>April</c:v>
                  </c:pt>
                  <c:pt idx="38">
                    <c:v>May</c:v>
                  </c:pt>
                  <c:pt idx="39">
                    <c:v>June</c:v>
                  </c:pt>
                  <c:pt idx="40">
                    <c:v>July</c:v>
                  </c:pt>
                  <c:pt idx="41">
                    <c:v>August</c:v>
                  </c:pt>
                  <c:pt idx="42">
                    <c:v>September</c:v>
                  </c:pt>
                  <c:pt idx="43">
                    <c:v>October</c:v>
                  </c:pt>
                </c:lvl>
                <c:lvl>
                  <c:pt idx="0">
                    <c:v>0</c:v>
                  </c:pt>
                  <c:pt idx="1">
                    <c:v>2021</c:v>
                  </c:pt>
                  <c:pt idx="5">
                    <c:v>2022</c:v>
                  </c:pt>
                  <c:pt idx="13">
                    <c:v>2023</c:v>
                  </c:pt>
                  <c:pt idx="22">
                    <c:v>2024</c:v>
                  </c:pt>
                  <c:pt idx="34">
                    <c:v>2025</c:v>
                  </c:pt>
                </c:lvl>
              </c:multiLvlStrCache>
            </c:multiLvlStrRef>
          </c:cat>
          <c:val>
            <c:numRef>
              <c:f>Analysis!$Z$6:$Z$56</c:f>
              <c:numCache>
                <c:formatCode>[$TZS]\ #,##0</c:formatCode>
                <c:ptCount val="44"/>
                <c:pt idx="0">
                  <c:v>0</c:v>
                </c:pt>
                <c:pt idx="1">
                  <c:v>759900</c:v>
                </c:pt>
                <c:pt idx="2">
                  <c:v>-39000</c:v>
                </c:pt>
                <c:pt idx="3">
                  <c:v>25500</c:v>
                </c:pt>
                <c:pt idx="4">
                  <c:v>-54400</c:v>
                </c:pt>
                <c:pt idx="5">
                  <c:v>-144000</c:v>
                </c:pt>
                <c:pt idx="6">
                  <c:v>25500</c:v>
                </c:pt>
                <c:pt idx="7">
                  <c:v>-6500</c:v>
                </c:pt>
                <c:pt idx="8">
                  <c:v>-54000</c:v>
                </c:pt>
                <c:pt idx="9">
                  <c:v>50500</c:v>
                </c:pt>
                <c:pt idx="10">
                  <c:v>-157000</c:v>
                </c:pt>
                <c:pt idx="11">
                  <c:v>81500</c:v>
                </c:pt>
                <c:pt idx="12">
                  <c:v>-72000</c:v>
                </c:pt>
                <c:pt idx="13">
                  <c:v>328000</c:v>
                </c:pt>
                <c:pt idx="14">
                  <c:v>129000</c:v>
                </c:pt>
                <c:pt idx="15">
                  <c:v>-52000</c:v>
                </c:pt>
                <c:pt idx="16">
                  <c:v>-405000</c:v>
                </c:pt>
                <c:pt idx="17">
                  <c:v>801500</c:v>
                </c:pt>
                <c:pt idx="18">
                  <c:v>-408700</c:v>
                </c:pt>
                <c:pt idx="19">
                  <c:v>348800</c:v>
                </c:pt>
                <c:pt idx="20">
                  <c:v>-551826</c:v>
                </c:pt>
                <c:pt idx="21">
                  <c:v>-109309</c:v>
                </c:pt>
                <c:pt idx="22">
                  <c:v>-201149</c:v>
                </c:pt>
                <c:pt idx="23">
                  <c:v>1125085</c:v>
                </c:pt>
                <c:pt idx="24">
                  <c:v>-31814</c:v>
                </c:pt>
                <c:pt idx="25">
                  <c:v>-285000</c:v>
                </c:pt>
                <c:pt idx="26">
                  <c:v>81100.030000000028</c:v>
                </c:pt>
                <c:pt idx="27">
                  <c:v>492698.62000000005</c:v>
                </c:pt>
                <c:pt idx="28">
                  <c:v>-85400</c:v>
                </c:pt>
                <c:pt idx="29">
                  <c:v>4113776</c:v>
                </c:pt>
                <c:pt idx="30">
                  <c:v>341000</c:v>
                </c:pt>
                <c:pt idx="31">
                  <c:v>101146</c:v>
                </c:pt>
                <c:pt idx="32">
                  <c:v>-1741670</c:v>
                </c:pt>
                <c:pt idx="33">
                  <c:v>-565430</c:v>
                </c:pt>
                <c:pt idx="34">
                  <c:v>1914978.7999999998</c:v>
                </c:pt>
                <c:pt idx="35">
                  <c:v>-303534</c:v>
                </c:pt>
                <c:pt idx="36">
                  <c:v>-307183</c:v>
                </c:pt>
                <c:pt idx="37">
                  <c:v>-1725130</c:v>
                </c:pt>
                <c:pt idx="38">
                  <c:v>-417114</c:v>
                </c:pt>
                <c:pt idx="39">
                  <c:v>14690</c:v>
                </c:pt>
                <c:pt idx="40">
                  <c:v>-298485</c:v>
                </c:pt>
                <c:pt idx="41">
                  <c:v>-959215</c:v>
                </c:pt>
                <c:pt idx="42">
                  <c:v>933027</c:v>
                </c:pt>
                <c:pt idx="43">
                  <c:v>-621887</c:v>
                </c:pt>
              </c:numCache>
            </c:numRef>
          </c:val>
          <c:smooth val="0"/>
          <c:extLst>
            <c:ext xmlns:c16="http://schemas.microsoft.com/office/drawing/2014/chart" uri="{C3380CC4-5D6E-409C-BE32-E72D297353CC}">
              <c16:uniqueId val="{00000000-F0DD-410C-B4F3-2CE2C45D4539}"/>
            </c:ext>
          </c:extLst>
        </c:ser>
        <c:dLbls>
          <c:showLegendKey val="0"/>
          <c:showVal val="0"/>
          <c:showCatName val="0"/>
          <c:showSerName val="0"/>
          <c:showPercent val="0"/>
          <c:showBubbleSize val="0"/>
        </c:dLbls>
        <c:marker val="1"/>
        <c:smooth val="0"/>
        <c:axId val="322540240"/>
        <c:axId val="322545520"/>
      </c:lineChart>
      <c:catAx>
        <c:axId val="322540240"/>
        <c:scaling>
          <c:orientation val="minMax"/>
        </c:scaling>
        <c:delete val="1"/>
        <c:axPos val="b"/>
        <c:numFmt formatCode="General" sourceLinked="1"/>
        <c:majorTickMark val="out"/>
        <c:minorTickMark val="none"/>
        <c:tickLblPos val="nextTo"/>
        <c:crossAx val="322545520"/>
        <c:crosses val="autoZero"/>
        <c:auto val="1"/>
        <c:lblAlgn val="ctr"/>
        <c:lblOffset val="100"/>
        <c:noMultiLvlLbl val="0"/>
      </c:catAx>
      <c:valAx>
        <c:axId val="322545520"/>
        <c:scaling>
          <c:orientation val="minMax"/>
        </c:scaling>
        <c:delete val="0"/>
        <c:axPos val="l"/>
        <c:majorGridlines>
          <c:spPr>
            <a:ln w="9525" cap="flat" cmpd="sng" algn="ctr">
              <a:solidFill>
                <a:schemeClr val="accent2"/>
              </a:solidFill>
              <a:round/>
            </a:ln>
            <a:effectLst/>
          </c:spPr>
        </c:majorGridlines>
        <c:numFmt formatCode="[$TZS]\ #,##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TZ"/>
          </a:p>
        </c:txPr>
        <c:crossAx val="3225402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T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Finances Sheet.xlsx]Analysis!PivotTable4</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Z"/>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Z"/>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Analysis!$B$22</c:f>
              <c:strCache>
                <c:ptCount val="1"/>
                <c:pt idx="0">
                  <c:v>Total</c:v>
                </c:pt>
              </c:strCache>
            </c:strRef>
          </c:tx>
          <c:spPr>
            <a:solidFill>
              <a:schemeClr val="accent1"/>
            </a:solidFill>
            <a:ln>
              <a:noFill/>
            </a:ln>
            <a:effectLst/>
          </c:spPr>
          <c:invertIfNegative val="0"/>
          <c:cat>
            <c:strRef>
              <c:f>Analysis!$A$23:$A$35</c:f>
              <c:strCache>
                <c:ptCount val="12"/>
                <c:pt idx="0">
                  <c:v>Health</c:v>
                </c:pt>
                <c:pt idx="1">
                  <c:v>Family</c:v>
                </c:pt>
                <c:pt idx="2">
                  <c:v>Sport</c:v>
                </c:pt>
                <c:pt idx="3">
                  <c:v>Food&amp;Drink</c:v>
                </c:pt>
                <c:pt idx="4">
                  <c:v>Entertainment</c:v>
                </c:pt>
                <c:pt idx="5">
                  <c:v>Utility</c:v>
                </c:pt>
                <c:pt idx="6">
                  <c:v>Education</c:v>
                </c:pt>
                <c:pt idx="7">
                  <c:v>Technology</c:v>
                </c:pt>
                <c:pt idx="8">
                  <c:v>Investment</c:v>
                </c:pt>
                <c:pt idx="9">
                  <c:v>Transport</c:v>
                </c:pt>
                <c:pt idx="10">
                  <c:v>Charity</c:v>
                </c:pt>
                <c:pt idx="11">
                  <c:v>(blank)</c:v>
                </c:pt>
              </c:strCache>
            </c:strRef>
          </c:cat>
          <c:val>
            <c:numRef>
              <c:f>Analysis!$B$23:$B$35</c:f>
              <c:numCache>
                <c:formatCode>0%</c:formatCode>
                <c:ptCount val="12"/>
                <c:pt idx="0">
                  <c:v>0.21919945354386439</c:v>
                </c:pt>
                <c:pt idx="1">
                  <c:v>0.20902068009797695</c:v>
                </c:pt>
                <c:pt idx="2">
                  <c:v>0.12447953923195589</c:v>
                </c:pt>
                <c:pt idx="3">
                  <c:v>0.10872604099258897</c:v>
                </c:pt>
                <c:pt idx="4">
                  <c:v>8.0946240039384373E-2</c:v>
                </c:pt>
                <c:pt idx="5">
                  <c:v>7.9253447286401615E-2</c:v>
                </c:pt>
                <c:pt idx="6">
                  <c:v>5.2943179711114403E-2</c:v>
                </c:pt>
                <c:pt idx="7">
                  <c:v>4.5633033529442896E-2</c:v>
                </c:pt>
                <c:pt idx="8">
                  <c:v>4.4277200975336932E-2</c:v>
                </c:pt>
                <c:pt idx="9">
                  <c:v>3.1407495414690845E-2</c:v>
                </c:pt>
                <c:pt idx="10">
                  <c:v>4.1136891772427667E-3</c:v>
                </c:pt>
                <c:pt idx="11">
                  <c:v>0</c:v>
                </c:pt>
              </c:numCache>
            </c:numRef>
          </c:val>
          <c:extLst>
            <c:ext xmlns:c16="http://schemas.microsoft.com/office/drawing/2014/chart" uri="{C3380CC4-5D6E-409C-BE32-E72D297353CC}">
              <c16:uniqueId val="{00000000-3215-489D-AAC4-B8CB509A44AA}"/>
            </c:ext>
          </c:extLst>
        </c:ser>
        <c:dLbls>
          <c:showLegendKey val="0"/>
          <c:showVal val="0"/>
          <c:showCatName val="0"/>
          <c:showSerName val="0"/>
          <c:showPercent val="0"/>
          <c:showBubbleSize val="0"/>
        </c:dLbls>
        <c:gapWidth val="219"/>
        <c:overlap val="-27"/>
        <c:axId val="1647562112"/>
        <c:axId val="1647561632"/>
      </c:barChart>
      <c:catAx>
        <c:axId val="1647562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Z"/>
          </a:p>
        </c:txPr>
        <c:crossAx val="1647561632"/>
        <c:crosses val="autoZero"/>
        <c:auto val="1"/>
        <c:lblAlgn val="ctr"/>
        <c:lblOffset val="100"/>
        <c:noMultiLvlLbl val="0"/>
      </c:catAx>
      <c:valAx>
        <c:axId val="16475616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Z"/>
          </a:p>
        </c:txPr>
        <c:crossAx val="1647562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Z"/>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T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285750</xdr:colOff>
      <xdr:row>1</xdr:row>
      <xdr:rowOff>76200</xdr:rowOff>
    </xdr:from>
    <xdr:to>
      <xdr:col>10</xdr:col>
      <xdr:colOff>60159</xdr:colOff>
      <xdr:row>5</xdr:row>
      <xdr:rowOff>104776</xdr:rowOff>
    </xdr:to>
    <xdr:sp macro="" textlink="">
      <xdr:nvSpPr>
        <xdr:cNvPr id="2" name="Rounded Rectangle 1">
          <a:extLst>
            <a:ext uri="{FF2B5EF4-FFF2-40B4-BE49-F238E27FC236}">
              <a16:creationId xmlns:a16="http://schemas.microsoft.com/office/drawing/2014/main" id="{00000000-0008-0000-0000-000002000000}"/>
            </a:ext>
          </a:extLst>
        </xdr:cNvPr>
        <xdr:cNvSpPr/>
      </xdr:nvSpPr>
      <xdr:spPr>
        <a:xfrm>
          <a:off x="1689434" y="266700"/>
          <a:ext cx="4958014" cy="790576"/>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0" cap="none" spc="0">
              <a:ln w="0"/>
              <a:solidFill>
                <a:schemeClr val="accent1">
                  <a:lumMod val="50000"/>
                </a:schemeClr>
              </a:solidFill>
              <a:effectLst>
                <a:outerShdw blurRad="38100" dist="19050" dir="2700000" algn="tl" rotWithShape="0">
                  <a:schemeClr val="dk1">
                    <a:alpha val="40000"/>
                  </a:schemeClr>
                </a:outerShdw>
              </a:effectLst>
            </a:rPr>
            <a:t>Personal Accounts Dashboard</a:t>
          </a:r>
        </a:p>
      </xdr:txBody>
    </xdr:sp>
    <xdr:clientData/>
  </xdr:twoCellAnchor>
  <xdr:twoCellAnchor>
    <xdr:from>
      <xdr:col>2</xdr:col>
      <xdr:colOff>19050</xdr:colOff>
      <xdr:row>6</xdr:row>
      <xdr:rowOff>161925</xdr:rowOff>
    </xdr:from>
    <xdr:to>
      <xdr:col>3</xdr:col>
      <xdr:colOff>600075</xdr:colOff>
      <xdr:row>8</xdr:row>
      <xdr:rowOff>180975</xdr:rowOff>
    </xdr:to>
    <xdr:sp macro="" textlink="">
      <xdr:nvSpPr>
        <xdr:cNvPr id="3" name="Rounded Rectangle 2">
          <a:extLst>
            <a:ext uri="{FF2B5EF4-FFF2-40B4-BE49-F238E27FC236}">
              <a16:creationId xmlns:a16="http://schemas.microsoft.com/office/drawing/2014/main" id="{00000000-0008-0000-0000-000003000000}"/>
            </a:ext>
          </a:extLst>
        </xdr:cNvPr>
        <xdr:cNvSpPr/>
      </xdr:nvSpPr>
      <xdr:spPr>
        <a:xfrm>
          <a:off x="1847850" y="1304925"/>
          <a:ext cx="1190625" cy="400050"/>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0" cap="none" spc="0">
              <a:ln w="0"/>
              <a:solidFill>
                <a:schemeClr val="tx1"/>
              </a:solidFill>
              <a:effectLst>
                <a:outerShdw blurRad="38100" dist="19050" dir="2700000" algn="tl" rotWithShape="0">
                  <a:schemeClr val="dk1">
                    <a:alpha val="40000"/>
                  </a:schemeClr>
                </a:outerShdw>
              </a:effectLst>
            </a:rPr>
            <a:t>Total Income </a:t>
          </a:r>
        </a:p>
      </xdr:txBody>
    </xdr:sp>
    <xdr:clientData/>
  </xdr:twoCellAnchor>
  <xdr:twoCellAnchor>
    <xdr:from>
      <xdr:col>4</xdr:col>
      <xdr:colOff>561975</xdr:colOff>
      <xdr:row>6</xdr:row>
      <xdr:rowOff>171450</xdr:rowOff>
    </xdr:from>
    <xdr:to>
      <xdr:col>7</xdr:col>
      <xdr:colOff>57150</xdr:colOff>
      <xdr:row>8</xdr:row>
      <xdr:rowOff>180975</xdr:rowOff>
    </xdr:to>
    <xdr:sp macro="" textlink="">
      <xdr:nvSpPr>
        <xdr:cNvPr id="4" name="Rounded Rectangle 3">
          <a:extLst>
            <a:ext uri="{FF2B5EF4-FFF2-40B4-BE49-F238E27FC236}">
              <a16:creationId xmlns:a16="http://schemas.microsoft.com/office/drawing/2014/main" id="{00000000-0008-0000-0000-000004000000}"/>
            </a:ext>
          </a:extLst>
        </xdr:cNvPr>
        <xdr:cNvSpPr/>
      </xdr:nvSpPr>
      <xdr:spPr>
        <a:xfrm>
          <a:off x="3609975" y="1314450"/>
          <a:ext cx="1323975" cy="390525"/>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0" cap="none" spc="0">
              <a:ln w="0"/>
              <a:solidFill>
                <a:schemeClr val="tx1"/>
              </a:solidFill>
              <a:effectLst>
                <a:outerShdw blurRad="38100" dist="19050" dir="2700000" algn="tl" rotWithShape="0">
                  <a:schemeClr val="dk1">
                    <a:alpha val="40000"/>
                  </a:schemeClr>
                </a:outerShdw>
              </a:effectLst>
            </a:rPr>
            <a:t>Total</a:t>
          </a:r>
          <a:r>
            <a:rPr lang="en-US" sz="1400" b="0" cap="none" spc="0" baseline="0">
              <a:ln w="0"/>
              <a:solidFill>
                <a:schemeClr val="tx1"/>
              </a:solidFill>
              <a:effectLst>
                <a:outerShdw blurRad="38100" dist="19050" dir="2700000" algn="tl" rotWithShape="0">
                  <a:schemeClr val="dk1">
                    <a:alpha val="40000"/>
                  </a:schemeClr>
                </a:outerShdw>
              </a:effectLst>
            </a:rPr>
            <a:t> Expenses</a:t>
          </a:r>
          <a:endParaRPr lang="en-US" sz="1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7</xdr:col>
      <xdr:colOff>561975</xdr:colOff>
      <xdr:row>6</xdr:row>
      <xdr:rowOff>171450</xdr:rowOff>
    </xdr:from>
    <xdr:to>
      <xdr:col>10</xdr:col>
      <xdr:colOff>180975</xdr:colOff>
      <xdr:row>8</xdr:row>
      <xdr:rowOff>161925</xdr:rowOff>
    </xdr:to>
    <xdr:sp macro="" textlink="">
      <xdr:nvSpPr>
        <xdr:cNvPr id="5" name="Rounded Rectangle 4">
          <a:extLst>
            <a:ext uri="{FF2B5EF4-FFF2-40B4-BE49-F238E27FC236}">
              <a16:creationId xmlns:a16="http://schemas.microsoft.com/office/drawing/2014/main" id="{00000000-0008-0000-0000-000005000000}"/>
            </a:ext>
          </a:extLst>
        </xdr:cNvPr>
        <xdr:cNvSpPr/>
      </xdr:nvSpPr>
      <xdr:spPr>
        <a:xfrm>
          <a:off x="5438775" y="1314450"/>
          <a:ext cx="1447800" cy="371475"/>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Balance</a:t>
          </a:r>
        </a:p>
      </xdr:txBody>
    </xdr:sp>
    <xdr:clientData/>
  </xdr:twoCellAnchor>
  <xdr:twoCellAnchor>
    <xdr:from>
      <xdr:col>1</xdr:col>
      <xdr:colOff>285749</xdr:colOff>
      <xdr:row>11</xdr:row>
      <xdr:rowOff>150395</xdr:rowOff>
    </xdr:from>
    <xdr:to>
      <xdr:col>10</xdr:col>
      <xdr:colOff>196103</xdr:colOff>
      <xdr:row>23</xdr:row>
      <xdr:rowOff>93383</xdr:rowOff>
    </xdr:to>
    <xdr:sp macro="" textlink="">
      <xdr:nvSpPr>
        <xdr:cNvPr id="6" name="Rounded Rectangle 5">
          <a:extLst>
            <a:ext uri="{FF2B5EF4-FFF2-40B4-BE49-F238E27FC236}">
              <a16:creationId xmlns:a16="http://schemas.microsoft.com/office/drawing/2014/main" id="{00000000-0008-0000-0000-000006000000}"/>
            </a:ext>
          </a:extLst>
        </xdr:cNvPr>
        <xdr:cNvSpPr/>
      </xdr:nvSpPr>
      <xdr:spPr>
        <a:xfrm>
          <a:off x="1686484" y="2214145"/>
          <a:ext cx="5055722" cy="2184164"/>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0" cap="none" spc="0">
              <a:ln w="0"/>
              <a:solidFill>
                <a:schemeClr val="accent1">
                  <a:lumMod val="50000"/>
                </a:schemeClr>
              </a:solidFill>
              <a:effectLst>
                <a:outerShdw blurRad="38100" dist="19050" dir="2700000" algn="tl" rotWithShape="0">
                  <a:schemeClr val="dk1">
                    <a:alpha val="40000"/>
                  </a:schemeClr>
                </a:outerShdw>
              </a:effectLst>
            </a:rPr>
            <a:t>Expenses</a:t>
          </a:r>
          <a:r>
            <a:rPr lang="en-US" sz="1400" b="0" cap="none" spc="0" baseline="0">
              <a:ln w="0"/>
              <a:solidFill>
                <a:schemeClr val="accent1">
                  <a:lumMod val="50000"/>
                </a:schemeClr>
              </a:solidFill>
              <a:effectLst>
                <a:outerShdw blurRad="38100" dist="19050" dir="2700000" algn="tl" rotWithShape="0">
                  <a:schemeClr val="dk1">
                    <a:alpha val="40000"/>
                  </a:schemeClr>
                </a:outerShdw>
              </a:effectLst>
            </a:rPr>
            <a:t> by month, year</a:t>
          </a:r>
          <a:endParaRPr lang="en-US" sz="1400" b="0" cap="none" spc="0">
            <a:ln w="0"/>
            <a:solidFill>
              <a:schemeClr val="accent1">
                <a:lumMod val="50000"/>
              </a:schemeClr>
            </a:solidFill>
            <a:effectLst>
              <a:outerShdw blurRad="38100" dist="19050" dir="2700000" algn="tl" rotWithShape="0">
                <a:schemeClr val="dk1">
                  <a:alpha val="40000"/>
                </a:schemeClr>
              </a:outerShdw>
            </a:effectLst>
          </a:endParaRPr>
        </a:p>
      </xdr:txBody>
    </xdr:sp>
    <xdr:clientData/>
  </xdr:twoCellAnchor>
  <xdr:oneCellAnchor>
    <xdr:from>
      <xdr:col>2</xdr:col>
      <xdr:colOff>47625</xdr:colOff>
      <xdr:row>3</xdr:row>
      <xdr:rowOff>85725</xdr:rowOff>
    </xdr:from>
    <xdr:ext cx="1072794" cy="280205"/>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1876425" y="657225"/>
          <a:ext cx="1072794"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i="1">
              <a:solidFill>
                <a:schemeClr val="bg2">
                  <a:lumMod val="50000"/>
                </a:schemeClr>
              </a:solidFill>
            </a:rPr>
            <a:t>figures in</a:t>
          </a:r>
          <a:r>
            <a:rPr lang="en-US" sz="1200" i="1" baseline="0">
              <a:solidFill>
                <a:schemeClr val="bg2">
                  <a:lumMod val="50000"/>
                </a:schemeClr>
              </a:solidFill>
            </a:rPr>
            <a:t> Tshs</a:t>
          </a:r>
          <a:endParaRPr lang="en-US" sz="1200" i="1">
            <a:solidFill>
              <a:schemeClr val="bg2">
                <a:lumMod val="50000"/>
              </a:schemeClr>
            </a:solidFill>
          </a:endParaRPr>
        </a:p>
      </xdr:txBody>
    </xdr:sp>
    <xdr:clientData/>
  </xdr:oneCellAnchor>
  <xdr:oneCellAnchor>
    <xdr:from>
      <xdr:col>11</xdr:col>
      <xdr:colOff>152400</xdr:colOff>
      <xdr:row>30</xdr:row>
      <xdr:rowOff>9524</xdr:rowOff>
    </xdr:from>
    <xdr:ext cx="600075" cy="314325"/>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6858000" y="5724524"/>
          <a:ext cx="600075" cy="314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twoCellAnchor editAs="oneCell">
    <xdr:from>
      <xdr:col>2</xdr:col>
      <xdr:colOff>275723</xdr:colOff>
      <xdr:row>14</xdr:row>
      <xdr:rowOff>37240</xdr:rowOff>
    </xdr:from>
    <xdr:to>
      <xdr:col>5</xdr:col>
      <xdr:colOff>174959</xdr:colOff>
      <xdr:row>22</xdr:row>
      <xdr:rowOff>90237</xdr:rowOff>
    </xdr:to>
    <mc:AlternateContent xmlns:mc="http://schemas.openxmlformats.org/markup-compatibility/2006" xmlns:a14="http://schemas.microsoft.com/office/drawing/2010/main">
      <mc:Choice Requires="a14">
        <xdr:graphicFrame macro="">
          <xdr:nvGraphicFramePr>
            <xdr:cNvPr id="15" name="Category">
              <a:extLst>
                <a:ext uri="{FF2B5EF4-FFF2-40B4-BE49-F238E27FC236}">
                  <a16:creationId xmlns:a16="http://schemas.microsoft.com/office/drawing/2014/main" id="{00000000-0008-0000-0000-00000F0000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965944" y="2661284"/>
              <a:ext cx="1805916" cy="15471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326922</xdr:colOff>
      <xdr:row>14</xdr:row>
      <xdr:rowOff>38731</xdr:rowOff>
    </xdr:from>
    <xdr:to>
      <xdr:col>7</xdr:col>
      <xdr:colOff>269314</xdr:colOff>
      <xdr:row>19</xdr:row>
      <xdr:rowOff>21041</xdr:rowOff>
    </xdr:to>
    <mc:AlternateContent xmlns:mc="http://schemas.openxmlformats.org/markup-compatibility/2006" xmlns:a14="http://schemas.microsoft.com/office/drawing/2010/main">
      <mc:Choice Requires="a14">
        <xdr:graphicFrame macro="">
          <xdr:nvGraphicFramePr>
            <xdr:cNvPr id="16" name="Source">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microsoft.com/office/drawing/2010/slicer">
              <sle:slicer xmlns:sle="http://schemas.microsoft.com/office/drawing/2010/slicer" name="Source"/>
            </a:graphicData>
          </a:graphic>
        </xdr:graphicFrame>
      </mc:Choice>
      <mc:Fallback xmlns="">
        <xdr:sp macro="" textlink="">
          <xdr:nvSpPr>
            <xdr:cNvPr id="0" name=""/>
            <xdr:cNvSpPr>
              <a:spLocks noTextEdit="1"/>
            </xdr:cNvSpPr>
          </xdr:nvSpPr>
          <xdr:spPr>
            <a:xfrm>
              <a:off x="3838098" y="2662775"/>
              <a:ext cx="1232564" cy="9161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561149</xdr:colOff>
      <xdr:row>9</xdr:row>
      <xdr:rowOff>42584</xdr:rowOff>
    </xdr:from>
    <xdr:to>
      <xdr:col>37</xdr:col>
      <xdr:colOff>101411</xdr:colOff>
      <xdr:row>20</xdr:row>
      <xdr:rowOff>40903</xdr:rowOff>
    </xdr:to>
    <xdr:graphicFrame macro="">
      <xdr:nvGraphicFramePr>
        <xdr:cNvPr id="17" name="Chart 16">
          <a:extLst>
            <a:ext uri="{FF2B5EF4-FFF2-40B4-BE49-F238E27FC236}">
              <a16:creationId xmlns:a16="http://schemas.microsoft.com/office/drawing/2014/main" id="{00000000-0008-0000-00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438111</xdr:colOff>
      <xdr:row>14</xdr:row>
      <xdr:rowOff>52099</xdr:rowOff>
    </xdr:from>
    <xdr:to>
      <xdr:col>10</xdr:col>
      <xdr:colOff>7586</xdr:colOff>
      <xdr:row>20</xdr:row>
      <xdr:rowOff>145268</xdr:rowOff>
    </xdr:to>
    <mc:AlternateContent xmlns:mc="http://schemas.openxmlformats.org/markup-compatibility/2006" xmlns:a14="http://schemas.microsoft.com/office/drawing/2010/main">
      <mc:Choice Requires="a14">
        <xdr:graphicFrame macro="">
          <xdr:nvGraphicFramePr>
            <xdr:cNvPr id="22" name="Year">
              <a:extLst>
                <a:ext uri="{FF2B5EF4-FFF2-40B4-BE49-F238E27FC236}">
                  <a16:creationId xmlns:a16="http://schemas.microsoft.com/office/drawing/2014/main" id="{00000000-0008-0000-0000-000016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163258" y="2676143"/>
              <a:ext cx="1382845" cy="12137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358588</xdr:colOff>
      <xdr:row>11</xdr:row>
      <xdr:rowOff>142876</xdr:rowOff>
    </xdr:from>
    <xdr:to>
      <xdr:col>20</xdr:col>
      <xdr:colOff>504825</xdr:colOff>
      <xdr:row>24</xdr:row>
      <xdr:rowOff>104775</xdr:rowOff>
    </xdr:to>
    <xdr:graphicFrame macro="">
      <xdr:nvGraphicFramePr>
        <xdr:cNvPr id="8" name="Chart 7">
          <a:extLst>
            <a:ext uri="{FF2B5EF4-FFF2-40B4-BE49-F238E27FC236}">
              <a16:creationId xmlns:a16="http://schemas.microsoft.com/office/drawing/2014/main" id="{091D4CA5-976D-4393-812E-A938E04B1B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347381</xdr:colOff>
      <xdr:row>0</xdr:row>
      <xdr:rowOff>44825</xdr:rowOff>
    </xdr:from>
    <xdr:to>
      <xdr:col>20</xdr:col>
      <xdr:colOff>515471</xdr:colOff>
      <xdr:row>11</xdr:row>
      <xdr:rowOff>67236</xdr:rowOff>
    </xdr:to>
    <xdr:graphicFrame macro="">
      <xdr:nvGraphicFramePr>
        <xdr:cNvPr id="7" name="Chart 6">
          <a:extLst>
            <a:ext uri="{FF2B5EF4-FFF2-40B4-BE49-F238E27FC236}">
              <a16:creationId xmlns:a16="http://schemas.microsoft.com/office/drawing/2014/main" id="{D6E78D76-D355-494C-BB90-5363358745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323850</xdr:colOff>
      <xdr:row>19</xdr:row>
      <xdr:rowOff>123825</xdr:rowOff>
    </xdr:from>
    <xdr:to>
      <xdr:col>10</xdr:col>
      <xdr:colOff>28575</xdr:colOff>
      <xdr:row>34</xdr:row>
      <xdr:rowOff>9525</xdr:rowOff>
    </xdr:to>
    <xdr:graphicFrame macro="">
      <xdr:nvGraphicFramePr>
        <xdr:cNvPr id="4" name="Chart 3">
          <a:extLst>
            <a:ext uri="{FF2B5EF4-FFF2-40B4-BE49-F238E27FC236}">
              <a16:creationId xmlns:a16="http://schemas.microsoft.com/office/drawing/2014/main" id="{10BD49D5-3E91-8E1B-54B4-6911847077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rumit" refreshedDate="45957.793892592592" missingItemsLimit="0" createdVersion="6" refreshedVersion="8" minRefreshableVersion="3" recordCount="1877" xr:uid="{00000000-000A-0000-FFFF-FFFF1C000000}">
  <cacheSource type="worksheet">
    <worksheetSource name="Table44"/>
  </cacheSource>
  <cacheFields count="14">
    <cacheField name="Entry no." numFmtId="0">
      <sharedItems containsMixedTypes="1" containsNumber="1" containsInteger="1" minValue="1" maxValue="63"/>
    </cacheField>
    <cacheField name="Year" numFmtId="0">
      <sharedItems containsSemiMixedTypes="0" containsString="0" containsNumber="1" containsInteger="1" minValue="0" maxValue="2025" count="6">
        <n v="2021"/>
        <n v="2022"/>
        <n v="2023"/>
        <n v="2024"/>
        <n v="2025"/>
        <n v="0"/>
      </sharedItems>
    </cacheField>
    <cacheField name="Month" numFmtId="0">
      <sharedItems count="13">
        <s v="September"/>
        <s v="October"/>
        <s v="November"/>
        <s v="December"/>
        <s v="January"/>
        <s v="February"/>
        <s v="March"/>
        <s v="April"/>
        <s v="May"/>
        <s v="June"/>
        <s v="July"/>
        <s v="August"/>
        <s v=""/>
      </sharedItems>
    </cacheField>
    <cacheField name="Date" numFmtId="0">
      <sharedItems containsNonDate="0" containsDate="1" containsString="0" containsBlank="1" minDate="2021-09-01T00:00:00" maxDate="2025-10-27T00:00:00"/>
    </cacheField>
    <cacheField name="Description" numFmtId="0">
      <sharedItems containsBlank="1"/>
    </cacheField>
    <cacheField name="Category" numFmtId="0">
      <sharedItems containsBlank="1" count="22">
        <s v="Misc"/>
        <s v="Match fees"/>
        <s v="OtherInc"/>
        <s v="Family"/>
        <s v="Education"/>
        <s v="Entertainment"/>
        <s v="Transport"/>
        <s v="Food&amp;Drink"/>
        <s v="Utility"/>
        <s v="Sport"/>
        <s v="Money Transfer"/>
        <s v="Umpiring"/>
        <s v="Technology"/>
        <s v="Training Allowance"/>
        <s v="Investment"/>
        <s v="Charity"/>
        <s v="Subscriptions"/>
        <s v="TCA Analyst Salary"/>
        <s v="Health"/>
        <s v="Loan"/>
        <s v="Trip Allowance"/>
        <m/>
      </sharedItems>
    </cacheField>
    <cacheField name="Income" numFmtId="0">
      <sharedItems containsString="0" containsBlank="1" containsNumber="1" minValue="800" maxValue="2100000"/>
    </cacheField>
    <cacheField name="Expenses" numFmtId="0">
      <sharedItems containsString="0" containsBlank="1" containsNumber="1" minValue="500" maxValue="1478021"/>
    </cacheField>
    <cacheField name="Source" numFmtId="42">
      <sharedItems containsBlank="1" count="5">
        <s v="Cash"/>
        <s v="Bank"/>
        <s v="Inv"/>
        <s v="Mobile"/>
        <m/>
      </sharedItems>
    </cacheField>
    <cacheField name="Cash Balance" numFmtId="173">
      <sharedItems containsString="0" containsBlank="1" containsNumber="1" containsInteger="1" minValue="-13000" maxValue="1944400"/>
    </cacheField>
    <cacheField name="Bank Balance" numFmtId="173">
      <sharedItems containsSemiMixedTypes="0" containsString="0" containsNumber="1" minValue="0" maxValue="5653377.6500000004"/>
    </cacheField>
    <cacheField name="Mobile Balance" numFmtId="173">
      <sharedItems containsSemiMixedTypes="0" containsString="0" containsNumber="1" containsInteger="1" minValue="-20568" maxValue="1713761"/>
    </cacheField>
    <cacheField name="Inv Balance" numFmtId="173">
      <sharedItems containsSemiMixedTypes="0" containsString="0" containsNumber="1" containsInteger="1" minValue="0" maxValue="1140000"/>
    </cacheField>
    <cacheField name="Savings" numFmtId="0" formula="Income-Expenses"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7">
  <r>
    <n v="1"/>
    <x v="0"/>
    <x v="0"/>
    <d v="2021-09-01T00:00:00"/>
    <s v="Cash Balance"/>
    <x v="0"/>
    <n v="71000"/>
    <m/>
    <x v="0"/>
    <n v="71000"/>
    <n v="0"/>
    <n v="0"/>
    <n v="0"/>
  </r>
  <r>
    <n v="2"/>
    <x v="0"/>
    <x v="0"/>
    <d v="2021-09-01T00:00:00"/>
    <s v="Bank Balance"/>
    <x v="0"/>
    <n v="345000"/>
    <m/>
    <x v="1"/>
    <m/>
    <n v="345000"/>
    <n v="0"/>
    <n v="0"/>
  </r>
  <r>
    <n v="3"/>
    <x v="0"/>
    <x v="0"/>
    <d v="2021-09-05T00:00:00"/>
    <s v="Total APL Money"/>
    <x v="1"/>
    <n v="320000"/>
    <m/>
    <x v="0"/>
    <n v="391000"/>
    <n v="345000"/>
    <n v="0"/>
    <n v="0"/>
  </r>
  <r>
    <n v="4"/>
    <x v="0"/>
    <x v="0"/>
    <d v="2021-09-05T00:00:00"/>
    <s v="APL Prize Money"/>
    <x v="2"/>
    <n v="75000"/>
    <m/>
    <x v="0"/>
    <n v="466000"/>
    <n v="345000"/>
    <n v="0"/>
    <n v="0"/>
  </r>
  <r>
    <n v="5"/>
    <x v="0"/>
    <x v="0"/>
    <d v="2021-09-05T00:00:00"/>
    <s v="Gave loan to Mummy "/>
    <x v="3"/>
    <m/>
    <n v="40000"/>
    <x v="0"/>
    <n v="426000"/>
    <n v="345000"/>
    <n v="0"/>
    <n v="0"/>
  </r>
  <r>
    <n v="6"/>
    <x v="0"/>
    <x v="0"/>
    <d v="2021-09-06T00:00:00"/>
    <s v="Rich Dad Poor Dad"/>
    <x v="4"/>
    <m/>
    <n v="15000"/>
    <x v="0"/>
    <n v="411000"/>
    <n v="345000"/>
    <n v="0"/>
    <n v="0"/>
  </r>
  <r>
    <n v="7"/>
    <x v="0"/>
    <x v="0"/>
    <d v="2021-09-07T00:00:00"/>
    <s v="Mummy repayment"/>
    <x v="3"/>
    <n v="45000"/>
    <m/>
    <x v="0"/>
    <n v="456000"/>
    <n v="345000"/>
    <n v="0"/>
    <n v="0"/>
  </r>
  <r>
    <n v="8"/>
    <x v="0"/>
    <x v="0"/>
    <d v="2021-09-09T00:00:00"/>
    <s v="Movie(Pop + Slush)"/>
    <x v="5"/>
    <m/>
    <n v="11000"/>
    <x v="0"/>
    <n v="445000"/>
    <n v="345000"/>
    <n v="0"/>
    <n v="0"/>
  </r>
  <r>
    <n v="9"/>
    <x v="0"/>
    <x v="0"/>
    <d v="2021-09-10T00:00:00"/>
    <s v="Miwa + Bicycle repairs"/>
    <x v="6"/>
    <m/>
    <n v="1600"/>
    <x v="0"/>
    <n v="443400"/>
    <n v="345000"/>
    <n v="0"/>
    <n v="0"/>
  </r>
  <r>
    <n v="10"/>
    <x v="0"/>
    <x v="0"/>
    <d v="2021-09-12T00:00:00"/>
    <s v="JS 1st prize money"/>
    <x v="2"/>
    <n v="50000"/>
    <m/>
    <x v="0"/>
    <n v="493400"/>
    <n v="345000"/>
    <n v="0"/>
    <n v="0"/>
  </r>
  <r>
    <n v="11"/>
    <x v="0"/>
    <x v="0"/>
    <d v="2021-09-12T00:00:00"/>
    <s v="Ice cream"/>
    <x v="7"/>
    <m/>
    <n v="2000"/>
    <x v="0"/>
    <n v="491400"/>
    <n v="345000"/>
    <n v="0"/>
    <n v="0"/>
  </r>
  <r>
    <n v="12"/>
    <x v="0"/>
    <x v="0"/>
    <d v="2021-09-15T00:00:00"/>
    <s v="Juice"/>
    <x v="7"/>
    <m/>
    <n v="1000"/>
    <x v="0"/>
    <n v="490400"/>
    <n v="345000"/>
    <n v="0"/>
    <n v="0"/>
  </r>
  <r>
    <n v="13"/>
    <x v="0"/>
    <x v="0"/>
    <d v="2021-09-16T00:00:00"/>
    <s v="Miwa"/>
    <x v="7"/>
    <m/>
    <n v="500"/>
    <x v="0"/>
    <n v="489900"/>
    <n v="345000"/>
    <n v="0"/>
    <n v="0"/>
  </r>
  <r>
    <n v="14"/>
    <x v="0"/>
    <x v="0"/>
    <d v="2021-09-19T00:00:00"/>
    <s v="Airtel Money"/>
    <x v="8"/>
    <m/>
    <n v="50000"/>
    <x v="0"/>
    <n v="439900"/>
    <n v="345000"/>
    <n v="0"/>
    <n v="0"/>
  </r>
  <r>
    <n v="15"/>
    <x v="0"/>
    <x v="0"/>
    <d v="2021-09-20T00:00:00"/>
    <s v="Ice cream (Maua)"/>
    <x v="7"/>
    <m/>
    <n v="12000"/>
    <x v="0"/>
    <n v="427900"/>
    <n v="345000"/>
    <n v="0"/>
    <n v="0"/>
  </r>
  <r>
    <n v="16"/>
    <x v="0"/>
    <x v="0"/>
    <d v="2021-09-21T00:00:00"/>
    <s v="Ice cream for team"/>
    <x v="7"/>
    <m/>
    <n v="9000"/>
    <x v="0"/>
    <n v="418900"/>
    <n v="345000"/>
    <n v="0"/>
    <n v="0"/>
  </r>
  <r>
    <n v="17"/>
    <x v="0"/>
    <x v="0"/>
    <d v="2021-09-21T00:00:00"/>
    <s v="Uber"/>
    <x v="6"/>
    <m/>
    <n v="4000"/>
    <x v="0"/>
    <n v="414900"/>
    <n v="345000"/>
    <n v="0"/>
    <n v="0"/>
  </r>
  <r>
    <n v="1"/>
    <x v="0"/>
    <x v="1"/>
    <d v="2021-10-08T00:00:00"/>
    <s v="U19 Match Fees"/>
    <x v="1"/>
    <n v="500000"/>
    <m/>
    <x v="0"/>
    <n v="914900"/>
    <n v="345000"/>
    <n v="0"/>
    <n v="0"/>
  </r>
  <r>
    <n v="2"/>
    <x v="0"/>
    <x v="1"/>
    <d v="2021-10-10T00:00:00"/>
    <s v="Crisps"/>
    <x v="7"/>
    <m/>
    <n v="5000"/>
    <x v="0"/>
    <n v="909900"/>
    <n v="345000"/>
    <n v="0"/>
    <n v="0"/>
  </r>
  <r>
    <n v="3"/>
    <x v="0"/>
    <x v="1"/>
    <d v="2021-10-11T00:00:00"/>
    <s v="Arsenal Jersey"/>
    <x v="9"/>
    <m/>
    <n v="28000"/>
    <x v="0"/>
    <n v="881900"/>
    <n v="345000"/>
    <n v="0"/>
    <n v="0"/>
  </r>
  <r>
    <n v="4"/>
    <x v="0"/>
    <x v="1"/>
    <d v="2021-10-12T00:00:00"/>
    <s v="Maths Prize Money"/>
    <x v="2"/>
    <n v="1700"/>
    <m/>
    <x v="0"/>
    <n v="883600"/>
    <n v="345000"/>
    <n v="0"/>
    <n v="0"/>
  </r>
  <r>
    <n v="5"/>
    <x v="0"/>
    <x v="1"/>
    <d v="2021-10-14T00:00:00"/>
    <s v="Moment of the match"/>
    <x v="1"/>
    <n v="20000"/>
    <m/>
    <x v="0"/>
    <n v="903600"/>
    <n v="345000"/>
    <n v="0"/>
    <n v="0"/>
  </r>
  <r>
    <n v="6"/>
    <x v="0"/>
    <x v="1"/>
    <d v="2021-10-15T00:00:00"/>
    <s v="Printing the Vision Board"/>
    <x v="4"/>
    <m/>
    <n v="1000"/>
    <x v="0"/>
    <n v="902600"/>
    <n v="345000"/>
    <n v="0"/>
    <n v="0"/>
  </r>
  <r>
    <n v="7"/>
    <x v="0"/>
    <x v="1"/>
    <d v="2021-10-16T00:00:00"/>
    <s v="Uber"/>
    <x v="6"/>
    <m/>
    <n v="4000"/>
    <x v="0"/>
    <n v="898600"/>
    <n v="345000"/>
    <n v="0"/>
    <n v="0"/>
  </r>
  <r>
    <n v="8"/>
    <x v="0"/>
    <x v="1"/>
    <d v="2021-10-17T00:00:00"/>
    <s v="Weekly Allowance"/>
    <x v="2"/>
    <n v="20000"/>
    <m/>
    <x v="0"/>
    <n v="918600"/>
    <n v="345000"/>
    <n v="0"/>
    <n v="0"/>
  </r>
  <r>
    <n v="9"/>
    <x v="0"/>
    <x v="1"/>
    <d v="2021-10-20T00:00:00"/>
    <s v="FD 1"/>
    <x v="10"/>
    <m/>
    <n v="500000"/>
    <x v="0"/>
    <n v="418600"/>
    <n v="345000"/>
    <n v="0"/>
    <n v="0"/>
  </r>
  <r>
    <n v="10"/>
    <x v="0"/>
    <x v="1"/>
    <d v="2021-10-27T00:00:00"/>
    <s v="U19 Bonus"/>
    <x v="1"/>
    <n v="294000"/>
    <m/>
    <x v="0"/>
    <n v="712600"/>
    <n v="345000"/>
    <n v="0"/>
    <n v="0"/>
  </r>
  <r>
    <n v="11"/>
    <x v="0"/>
    <x v="1"/>
    <d v="2021-10-28T00:00:00"/>
    <s v="FD 2"/>
    <x v="10"/>
    <m/>
    <n v="300000"/>
    <x v="0"/>
    <n v="412600"/>
    <n v="345000"/>
    <n v="0"/>
    <n v="0"/>
  </r>
  <r>
    <n v="12"/>
    <x v="0"/>
    <x v="1"/>
    <d v="2021-10-29T00:00:00"/>
    <s v="Notebook"/>
    <x v="4"/>
    <m/>
    <n v="31700"/>
    <x v="0"/>
    <n v="380900"/>
    <n v="345000"/>
    <n v="0"/>
    <n v="0"/>
  </r>
  <r>
    <n v="13"/>
    <x v="0"/>
    <x v="1"/>
    <d v="2021-10-29T00:00:00"/>
    <s v="Notebok delivery"/>
    <x v="6"/>
    <m/>
    <n v="5000"/>
    <x v="0"/>
    <n v="375900"/>
    <n v="345000"/>
    <n v="0"/>
    <n v="0"/>
  </r>
  <r>
    <n v="1"/>
    <x v="0"/>
    <x v="2"/>
    <d v="2021-11-03T00:00:00"/>
    <s v="Diwali Money"/>
    <x v="2"/>
    <n v="100000"/>
    <m/>
    <x v="0"/>
    <n v="475900"/>
    <n v="345000"/>
    <n v="0"/>
    <n v="0"/>
  </r>
  <r>
    <n v="2"/>
    <x v="0"/>
    <x v="2"/>
    <d v="2021-11-03T00:00:00"/>
    <s v="Shirt + Shorts"/>
    <x v="8"/>
    <m/>
    <n v="46000"/>
    <x v="0"/>
    <n v="429900"/>
    <n v="345000"/>
    <n v="0"/>
    <n v="0"/>
  </r>
  <r>
    <n v="3"/>
    <x v="0"/>
    <x v="2"/>
    <d v="2021-11-04T00:00:00"/>
    <s v="Dinner"/>
    <x v="7"/>
    <m/>
    <n v="20000"/>
    <x v="0"/>
    <n v="409900"/>
    <n v="345000"/>
    <n v="0"/>
    <n v="0"/>
  </r>
  <r>
    <n v="4"/>
    <x v="0"/>
    <x v="2"/>
    <d v="2021-11-05T00:00:00"/>
    <s v="Soda + Drinks with friends"/>
    <x v="7"/>
    <m/>
    <n v="4000"/>
    <x v="0"/>
    <n v="405900"/>
    <n v="345000"/>
    <n v="0"/>
    <n v="0"/>
  </r>
  <r>
    <n v="5"/>
    <x v="0"/>
    <x v="2"/>
    <d v="2021-11-05T00:00:00"/>
    <s v="Uber"/>
    <x v="6"/>
    <m/>
    <n v="3000"/>
    <x v="0"/>
    <n v="402900"/>
    <n v="345000"/>
    <n v="0"/>
    <n v="0"/>
  </r>
  <r>
    <n v="6"/>
    <x v="0"/>
    <x v="2"/>
    <d v="2021-11-06T00:00:00"/>
    <s v="Football "/>
    <x v="9"/>
    <m/>
    <n v="1000"/>
    <x v="0"/>
    <n v="401900"/>
    <n v="345000"/>
    <n v="0"/>
    <n v="0"/>
  </r>
  <r>
    <n v="7"/>
    <x v="0"/>
    <x v="2"/>
    <d v="2021-11-07T00:00:00"/>
    <s v="Man of the match"/>
    <x v="1"/>
    <n v="50000"/>
    <m/>
    <x v="0"/>
    <n v="451900"/>
    <n v="345000"/>
    <n v="0"/>
    <n v="0"/>
  </r>
  <r>
    <n v="8"/>
    <x v="0"/>
    <x v="2"/>
    <d v="2021-11-07T00:00:00"/>
    <s v="Diwali Money"/>
    <x v="2"/>
    <n v="10000"/>
    <m/>
    <x v="0"/>
    <n v="461900"/>
    <n v="345000"/>
    <n v="0"/>
    <n v="0"/>
  </r>
  <r>
    <n v="9"/>
    <x v="0"/>
    <x v="2"/>
    <d v="2021-11-08T00:00:00"/>
    <s v="Ice Cream"/>
    <x v="7"/>
    <m/>
    <n v="1000"/>
    <x v="0"/>
    <n v="460900"/>
    <n v="345000"/>
    <n v="0"/>
    <n v="0"/>
  </r>
  <r>
    <n v="10"/>
    <x v="0"/>
    <x v="2"/>
    <d v="2021-11-09T00:00:00"/>
    <s v="Smoothie"/>
    <x v="7"/>
    <m/>
    <n v="10000"/>
    <x v="0"/>
    <n v="450900"/>
    <n v="345000"/>
    <n v="0"/>
    <n v="0"/>
  </r>
  <r>
    <n v="11"/>
    <x v="0"/>
    <x v="2"/>
    <d v="2021-11-09T00:00:00"/>
    <s v="Bolt"/>
    <x v="6"/>
    <m/>
    <n v="10000"/>
    <x v="0"/>
    <n v="440900"/>
    <n v="345000"/>
    <n v="0"/>
    <n v="0"/>
  </r>
  <r>
    <n v="12"/>
    <x v="0"/>
    <x v="2"/>
    <d v="2021-11-14T00:00:00"/>
    <s v="Man of the match"/>
    <x v="1"/>
    <n v="30000"/>
    <m/>
    <x v="0"/>
    <n v="470900"/>
    <n v="345000"/>
    <n v="0"/>
    <n v="0"/>
  </r>
  <r>
    <n v="13"/>
    <x v="0"/>
    <x v="2"/>
    <d v="2021-11-14T00:00:00"/>
    <s v="Mummy repayment"/>
    <x v="3"/>
    <n v="20000"/>
    <m/>
    <x v="0"/>
    <n v="490900"/>
    <n v="345000"/>
    <n v="0"/>
    <n v="0"/>
  </r>
  <r>
    <n v="14"/>
    <x v="0"/>
    <x v="2"/>
    <d v="2021-11-15T00:00:00"/>
    <s v="Money to Reetisha for use"/>
    <x v="3"/>
    <m/>
    <n v="20000"/>
    <x v="0"/>
    <n v="470900"/>
    <n v="345000"/>
    <n v="0"/>
    <n v="0"/>
  </r>
  <r>
    <n v="15"/>
    <x v="0"/>
    <x v="2"/>
    <d v="2021-11-15T00:00:00"/>
    <s v="Bicycle Pressure Re-stabilization"/>
    <x v="6"/>
    <m/>
    <n v="500"/>
    <x v="0"/>
    <n v="470400"/>
    <n v="345000"/>
    <n v="0"/>
    <n v="0"/>
  </r>
  <r>
    <n v="16"/>
    <x v="0"/>
    <x v="2"/>
    <d v="2021-11-15T00:00:00"/>
    <s v="Football "/>
    <x v="9"/>
    <m/>
    <n v="1000"/>
    <x v="0"/>
    <n v="469400"/>
    <n v="345000"/>
    <n v="0"/>
    <n v="0"/>
  </r>
  <r>
    <n v="17"/>
    <x v="0"/>
    <x v="2"/>
    <d v="2021-11-16T00:00:00"/>
    <s v="Milkshake "/>
    <x v="7"/>
    <m/>
    <n v="10000"/>
    <x v="0"/>
    <n v="459400"/>
    <n v="345000"/>
    <n v="0"/>
    <n v="0"/>
  </r>
  <r>
    <n v="18"/>
    <x v="0"/>
    <x v="2"/>
    <d v="2021-11-18T00:00:00"/>
    <s v="Reetisha returns money"/>
    <x v="3"/>
    <n v="20000"/>
    <m/>
    <x v="0"/>
    <n v="479400"/>
    <n v="345000"/>
    <n v="0"/>
    <n v="0"/>
  </r>
  <r>
    <n v="19"/>
    <x v="0"/>
    <x v="2"/>
    <d v="2021-11-20T00:00:00"/>
    <s v="Lunch"/>
    <x v="7"/>
    <m/>
    <n v="10000"/>
    <x v="0"/>
    <n v="469400"/>
    <n v="345000"/>
    <n v="0"/>
    <n v="0"/>
  </r>
  <r>
    <n v="20"/>
    <x v="0"/>
    <x v="2"/>
    <d v="2021-11-22T00:00:00"/>
    <s v="Udemy Multiplayer Course"/>
    <x v="4"/>
    <m/>
    <n v="25000"/>
    <x v="0"/>
    <n v="444400"/>
    <n v="345000"/>
    <n v="0"/>
    <n v="0"/>
  </r>
  <r>
    <n v="21"/>
    <x v="0"/>
    <x v="2"/>
    <d v="2021-11-22T00:00:00"/>
    <s v="Football "/>
    <x v="9"/>
    <m/>
    <n v="1000"/>
    <x v="0"/>
    <n v="443400"/>
    <n v="345000"/>
    <n v="0"/>
    <n v="0"/>
  </r>
  <r>
    <n v="22"/>
    <x v="0"/>
    <x v="2"/>
    <d v="2021-11-23T00:00:00"/>
    <s v="Notebook"/>
    <x v="4"/>
    <m/>
    <n v="6000"/>
    <x v="0"/>
    <n v="437400"/>
    <n v="345000"/>
    <n v="0"/>
    <n v="0"/>
  </r>
  <r>
    <n v="23"/>
    <x v="0"/>
    <x v="2"/>
    <d v="2021-11-23T00:00:00"/>
    <s v="Ice cream"/>
    <x v="7"/>
    <m/>
    <n v="2500"/>
    <x v="0"/>
    <n v="434900"/>
    <n v="345000"/>
    <n v="0"/>
    <n v="0"/>
  </r>
  <r>
    <n v="24"/>
    <x v="0"/>
    <x v="2"/>
    <d v="2021-11-23T00:00:00"/>
    <s v="Pen"/>
    <x v="4"/>
    <m/>
    <n v="500"/>
    <x v="0"/>
    <n v="434400"/>
    <n v="345000"/>
    <n v="0"/>
    <n v="0"/>
  </r>
  <r>
    <n v="25"/>
    <x v="0"/>
    <x v="2"/>
    <d v="2021-11-25T00:00:00"/>
    <s v="Madafu"/>
    <x v="7"/>
    <m/>
    <n v="1000"/>
    <x v="0"/>
    <n v="433400"/>
    <n v="345000"/>
    <n v="0"/>
    <n v="0"/>
  </r>
  <r>
    <n v="26"/>
    <x v="0"/>
    <x v="2"/>
    <d v="2021-11-27T00:00:00"/>
    <s v="Football "/>
    <x v="9"/>
    <m/>
    <n v="2000"/>
    <x v="0"/>
    <n v="431400"/>
    <n v="345000"/>
    <n v="0"/>
    <n v="0"/>
  </r>
  <r>
    <n v="27"/>
    <x v="0"/>
    <x v="2"/>
    <d v="2021-11-30T00:00:00"/>
    <s v="Mummy "/>
    <x v="3"/>
    <m/>
    <n v="30000"/>
    <x v="0"/>
    <n v="401400"/>
    <n v="345000"/>
    <n v="0"/>
    <n v="0"/>
  </r>
  <r>
    <n v="1"/>
    <x v="0"/>
    <x v="3"/>
    <d v="2021-12-02T00:00:00"/>
    <s v="Mummy repayment"/>
    <x v="3"/>
    <n v="30000"/>
    <m/>
    <x v="0"/>
    <n v="431400"/>
    <n v="345000"/>
    <n v="0"/>
    <n v="0"/>
  </r>
  <r>
    <n v="2"/>
    <x v="0"/>
    <x v="3"/>
    <d v="2021-12-02T00:00:00"/>
    <s v="Weekly Allowance"/>
    <x v="2"/>
    <n v="10000"/>
    <m/>
    <x v="0"/>
    <n v="441400"/>
    <n v="345000"/>
    <n v="0"/>
    <n v="0"/>
  </r>
  <r>
    <n v="3"/>
    <x v="0"/>
    <x v="3"/>
    <d v="2021-12-02T00:00:00"/>
    <s v="Lunch at Monit's"/>
    <x v="2"/>
    <n v="16000"/>
    <m/>
    <x v="0"/>
    <n v="457400"/>
    <n v="345000"/>
    <n v="0"/>
    <n v="0"/>
  </r>
  <r>
    <n v="4"/>
    <x v="0"/>
    <x v="3"/>
    <d v="2021-12-05T00:00:00"/>
    <s v="Man of the series"/>
    <x v="1"/>
    <n v="100000"/>
    <m/>
    <x v="0"/>
    <n v="557400"/>
    <n v="345000"/>
    <n v="0"/>
    <n v="0"/>
  </r>
  <r>
    <n v="5"/>
    <x v="0"/>
    <x v="3"/>
    <d v="2021-12-05T00:00:00"/>
    <s v="Airtel Money"/>
    <x v="8"/>
    <m/>
    <n v="100000"/>
    <x v="0"/>
    <n v="457400"/>
    <n v="345000"/>
    <n v="0"/>
    <n v="0"/>
  </r>
  <r>
    <n v="6"/>
    <x v="0"/>
    <x v="3"/>
    <d v="2021-12-06T00:00:00"/>
    <s v="Man of the Match"/>
    <x v="1"/>
    <n v="50000"/>
    <m/>
    <x v="0"/>
    <n v="507400"/>
    <n v="345000"/>
    <n v="0"/>
    <n v="0"/>
  </r>
  <r>
    <n v="7"/>
    <x v="0"/>
    <x v="3"/>
    <d v="2021-12-06T00:00:00"/>
    <s v="Miscalleneous (To balance out)"/>
    <x v="8"/>
    <m/>
    <n v="26400"/>
    <x v="0"/>
    <n v="481000"/>
    <n v="345000"/>
    <n v="0"/>
    <n v="0"/>
  </r>
  <r>
    <n v="8"/>
    <x v="0"/>
    <x v="3"/>
    <d v="2021-12-07T00:00:00"/>
    <s v="GSP Football"/>
    <x v="9"/>
    <m/>
    <n v="5000"/>
    <x v="0"/>
    <n v="476000"/>
    <n v="345000"/>
    <n v="0"/>
    <n v="0"/>
  </r>
  <r>
    <n v="9"/>
    <x v="0"/>
    <x v="3"/>
    <d v="2021-12-09T00:00:00"/>
    <s v="Football Shoes"/>
    <x v="9"/>
    <m/>
    <n v="50000"/>
    <x v="0"/>
    <n v="426000"/>
    <n v="345000"/>
    <n v="0"/>
    <n v="0"/>
  </r>
  <r>
    <n v="10"/>
    <x v="0"/>
    <x v="3"/>
    <d v="2021-12-10T00:00:00"/>
    <s v="Mummy"/>
    <x v="3"/>
    <m/>
    <n v="50000"/>
    <x v="0"/>
    <n v="376000"/>
    <n v="345000"/>
    <n v="0"/>
    <n v="0"/>
  </r>
  <r>
    <n v="11"/>
    <x v="0"/>
    <x v="3"/>
    <d v="2021-12-13T00:00:00"/>
    <s v="Ikigai book "/>
    <x v="4"/>
    <m/>
    <n v="15000"/>
    <x v="0"/>
    <n v="361000"/>
    <n v="345000"/>
    <n v="0"/>
    <n v="0"/>
  </r>
  <r>
    <n v="12"/>
    <x v="0"/>
    <x v="3"/>
    <d v="2021-12-14T00:00:00"/>
    <s v="Water"/>
    <x v="7"/>
    <m/>
    <n v="1000"/>
    <x v="0"/>
    <n v="360000"/>
    <n v="345000"/>
    <n v="0"/>
    <n v="0"/>
  </r>
  <r>
    <n v="13"/>
    <x v="0"/>
    <x v="3"/>
    <d v="2021-12-15T00:00:00"/>
    <s v="Uber"/>
    <x v="6"/>
    <m/>
    <n v="10000"/>
    <x v="0"/>
    <n v="350000"/>
    <n v="345000"/>
    <n v="0"/>
    <n v="0"/>
  </r>
  <r>
    <n v="14"/>
    <x v="0"/>
    <x v="3"/>
    <d v="2021-12-16T00:00:00"/>
    <s v="Dinner"/>
    <x v="7"/>
    <m/>
    <n v="10000"/>
    <x v="0"/>
    <n v="340000"/>
    <n v="345000"/>
    <n v="0"/>
    <n v="0"/>
  </r>
  <r>
    <n v="15"/>
    <x v="0"/>
    <x v="3"/>
    <d v="2021-12-20T00:00:00"/>
    <s v="Movie + Uber"/>
    <x v="5"/>
    <m/>
    <n v="20000"/>
    <x v="0"/>
    <n v="320000"/>
    <n v="345000"/>
    <n v="0"/>
    <n v="0"/>
  </r>
  <r>
    <n v="16"/>
    <x v="0"/>
    <x v="3"/>
    <d v="2021-12-20T00:00:00"/>
    <s v="Haircut"/>
    <x v="8"/>
    <m/>
    <n v="10000"/>
    <x v="0"/>
    <n v="310000"/>
    <n v="345000"/>
    <n v="0"/>
    <n v="0"/>
  </r>
  <r>
    <n v="17"/>
    <x v="0"/>
    <x v="3"/>
    <d v="2021-12-22T00:00:00"/>
    <s v="Uber"/>
    <x v="6"/>
    <m/>
    <n v="10000"/>
    <x v="0"/>
    <n v="300000"/>
    <n v="345000"/>
    <n v="0"/>
    <n v="0"/>
  </r>
  <r>
    <n v="18"/>
    <x v="0"/>
    <x v="3"/>
    <d v="2021-12-22T00:00:00"/>
    <s v="Mummy repayment + interest"/>
    <x v="3"/>
    <n v="70000"/>
    <m/>
    <x v="0"/>
    <n v="370000"/>
    <n v="345000"/>
    <n v="0"/>
    <n v="0"/>
  </r>
  <r>
    <n v="19"/>
    <x v="0"/>
    <x v="3"/>
    <d v="2021-12-27T00:00:00"/>
    <s v="Uber"/>
    <x v="6"/>
    <m/>
    <n v="9000"/>
    <x v="0"/>
    <n v="361000"/>
    <n v="345000"/>
    <n v="0"/>
    <n v="0"/>
  </r>
  <r>
    <n v="20"/>
    <x v="0"/>
    <x v="3"/>
    <d v="2021-12-27T00:00:00"/>
    <s v="Badminton shuttles"/>
    <x v="9"/>
    <m/>
    <n v="4000"/>
    <x v="0"/>
    <n v="357000"/>
    <n v="345000"/>
    <n v="0"/>
    <n v="0"/>
  </r>
  <r>
    <n v="21"/>
    <x v="0"/>
    <x v="3"/>
    <d v="2021-12-29T00:00:00"/>
    <s v="Uber"/>
    <x v="6"/>
    <m/>
    <n v="10000"/>
    <x v="0"/>
    <n v="347000"/>
    <n v="345000"/>
    <n v="0"/>
    <n v="0"/>
  </r>
  <r>
    <n v="1"/>
    <x v="1"/>
    <x v="4"/>
    <d v="2022-01-04T00:00:00"/>
    <s v="Uber"/>
    <x v="6"/>
    <m/>
    <n v="3000"/>
    <x v="0"/>
    <n v="344000"/>
    <n v="345000"/>
    <n v="0"/>
    <n v="0"/>
  </r>
  <r>
    <n v="2"/>
    <x v="1"/>
    <x v="4"/>
    <d v="2022-01-05T00:00:00"/>
    <s v="Uber"/>
    <x v="6"/>
    <m/>
    <n v="7000"/>
    <x v="0"/>
    <n v="337000"/>
    <n v="345000"/>
    <n v="0"/>
    <n v="0"/>
  </r>
  <r>
    <n v="3"/>
    <x v="1"/>
    <x v="4"/>
    <d v="2022-01-09T00:00:00"/>
    <s v="Umpiring"/>
    <x v="11"/>
    <n v="15000"/>
    <m/>
    <x v="0"/>
    <n v="352000"/>
    <n v="345000"/>
    <n v="0"/>
    <n v="0"/>
  </r>
  <r>
    <n v="4"/>
    <x v="1"/>
    <x v="4"/>
    <d v="2022-01-09T00:00:00"/>
    <s v="Miscalleneous"/>
    <x v="8"/>
    <m/>
    <n v="15000"/>
    <x v="0"/>
    <n v="337000"/>
    <n v="345000"/>
    <n v="0"/>
    <n v="0"/>
  </r>
  <r>
    <n v="5"/>
    <x v="1"/>
    <x v="4"/>
    <d v="2022-01-12T00:00:00"/>
    <s v="Dinner"/>
    <x v="7"/>
    <m/>
    <n v="30000"/>
    <x v="0"/>
    <n v="307000"/>
    <n v="345000"/>
    <n v="0"/>
    <n v="0"/>
  </r>
  <r>
    <n v="6"/>
    <x v="1"/>
    <x v="4"/>
    <d v="2022-01-19T00:00:00"/>
    <s v="Oil for mummy"/>
    <x v="8"/>
    <m/>
    <n v="10000"/>
    <x v="0"/>
    <n v="297000"/>
    <n v="345000"/>
    <n v="0"/>
    <n v="0"/>
  </r>
  <r>
    <n v="7"/>
    <x v="1"/>
    <x v="4"/>
    <d v="2022-01-22T00:00:00"/>
    <s v="Leo club membership fees"/>
    <x v="8"/>
    <m/>
    <n v="20000"/>
    <x v="0"/>
    <n v="277000"/>
    <n v="345000"/>
    <n v="0"/>
    <n v="0"/>
  </r>
  <r>
    <n v="8"/>
    <x v="1"/>
    <x v="4"/>
    <d v="2022-01-23T00:00:00"/>
    <s v="Hospital (Tetanus shot) bills"/>
    <x v="8"/>
    <m/>
    <n v="40000"/>
    <x v="0"/>
    <n v="237000"/>
    <n v="345000"/>
    <n v="0"/>
    <n v="0"/>
  </r>
  <r>
    <n v="9"/>
    <x v="1"/>
    <x v="4"/>
    <d v="2022-01-24T00:00:00"/>
    <s v="Vipin's daughter's birthday gift"/>
    <x v="8"/>
    <m/>
    <n v="21000"/>
    <x v="0"/>
    <n v="216000"/>
    <n v="345000"/>
    <n v="0"/>
    <n v="0"/>
  </r>
  <r>
    <n v="10"/>
    <x v="1"/>
    <x v="4"/>
    <d v="2022-01-28T00:00:00"/>
    <s v="Ulker choco sandwich"/>
    <x v="7"/>
    <m/>
    <n v="1000"/>
    <x v="0"/>
    <n v="215000"/>
    <n v="345000"/>
    <n v="0"/>
    <n v="0"/>
  </r>
  <r>
    <n v="11"/>
    <x v="1"/>
    <x v="4"/>
    <d v="2022-01-29T00:00:00"/>
    <s v="Haircut"/>
    <x v="8"/>
    <m/>
    <n v="10000"/>
    <x v="0"/>
    <n v="205000"/>
    <n v="345000"/>
    <n v="0"/>
    <n v="0"/>
  </r>
  <r>
    <n v="12"/>
    <x v="1"/>
    <x v="4"/>
    <d v="2022-01-29T00:00:00"/>
    <s v="Bicycle puncture"/>
    <x v="6"/>
    <m/>
    <n v="2000"/>
    <x v="0"/>
    <n v="203000"/>
    <n v="345000"/>
    <n v="0"/>
    <n v="0"/>
  </r>
  <r>
    <n v="1"/>
    <x v="1"/>
    <x v="5"/>
    <d v="2022-02-01T00:00:00"/>
    <s v="Umpiring"/>
    <x v="11"/>
    <n v="30000"/>
    <m/>
    <x v="0"/>
    <n v="233000"/>
    <n v="345000"/>
    <n v="0"/>
    <n v="0"/>
  </r>
  <r>
    <n v="2"/>
    <x v="1"/>
    <x v="5"/>
    <d v="2022-02-04T00:00:00"/>
    <s v="Mummy repayment"/>
    <x v="3"/>
    <n v="100000"/>
    <m/>
    <x v="0"/>
    <n v="333000"/>
    <n v="345000"/>
    <n v="0"/>
    <n v="0"/>
  </r>
  <r>
    <n v="3"/>
    <x v="1"/>
    <x v="5"/>
    <d v="2022-02-05T00:00:00"/>
    <s v="Reetisha"/>
    <x v="3"/>
    <m/>
    <n v="10000"/>
    <x v="0"/>
    <n v="323000"/>
    <n v="345000"/>
    <n v="0"/>
    <n v="0"/>
  </r>
  <r>
    <n v="4"/>
    <x v="1"/>
    <x v="5"/>
    <d v="2022-02-07T00:00:00"/>
    <s v="Physics"/>
    <x v="4"/>
    <m/>
    <n v="2000"/>
    <x v="0"/>
    <n v="321000"/>
    <n v="345000"/>
    <n v="0"/>
    <n v="0"/>
  </r>
  <r>
    <n v="5"/>
    <x v="1"/>
    <x v="5"/>
    <d v="2022-02-08T00:00:00"/>
    <s v="Reetisha repayment"/>
    <x v="3"/>
    <n v="10000"/>
    <m/>
    <x v="0"/>
    <n v="331000"/>
    <n v="345000"/>
    <n v="0"/>
    <n v="0"/>
  </r>
  <r>
    <n v="6"/>
    <x v="1"/>
    <x v="5"/>
    <d v="2022-02-09T00:00:00"/>
    <s v="Ice cream during match"/>
    <x v="7"/>
    <m/>
    <n v="2000"/>
    <x v="0"/>
    <n v="329000"/>
    <n v="345000"/>
    <n v="0"/>
    <n v="0"/>
  </r>
  <r>
    <n v="7"/>
    <x v="1"/>
    <x v="5"/>
    <d v="2022-02-10T00:00:00"/>
    <s v="The Alchemist"/>
    <x v="4"/>
    <m/>
    <n v="28000"/>
    <x v="0"/>
    <n v="301000"/>
    <n v="345000"/>
    <n v="0"/>
    <n v="0"/>
  </r>
  <r>
    <n v="8"/>
    <x v="1"/>
    <x v="5"/>
    <d v="2022-02-11T00:00:00"/>
    <s v="Mummy Loan"/>
    <x v="3"/>
    <m/>
    <n v="20000"/>
    <x v="0"/>
    <n v="281000"/>
    <n v="345000"/>
    <n v="0"/>
    <n v="0"/>
  </r>
  <r>
    <n v="9"/>
    <x v="1"/>
    <x v="5"/>
    <d v="2022-02-12T00:00:00"/>
    <s v="Juice and madafu"/>
    <x v="7"/>
    <m/>
    <n v="3000"/>
    <x v="0"/>
    <n v="278000"/>
    <n v="345000"/>
    <n v="0"/>
    <n v="0"/>
  </r>
  <r>
    <n v="10"/>
    <x v="1"/>
    <x v="5"/>
    <d v="2022-02-13T00:00:00"/>
    <s v="Ice cream"/>
    <x v="7"/>
    <m/>
    <n v="500"/>
    <x v="0"/>
    <n v="277500"/>
    <n v="345000"/>
    <n v="0"/>
    <n v="0"/>
  </r>
  <r>
    <n v="11"/>
    <x v="1"/>
    <x v="5"/>
    <d v="2022-02-14T00:00:00"/>
    <s v="Dinner"/>
    <x v="7"/>
    <m/>
    <n v="10000"/>
    <x v="0"/>
    <n v="267500"/>
    <n v="345000"/>
    <n v="0"/>
    <n v="0"/>
  </r>
  <r>
    <n v="12"/>
    <x v="1"/>
    <x v="5"/>
    <d v="2022-02-15T00:00:00"/>
    <s v="Tournament"/>
    <x v="9"/>
    <m/>
    <n v="10000"/>
    <x v="0"/>
    <n v="257500"/>
    <n v="345000"/>
    <n v="0"/>
    <n v="0"/>
  </r>
  <r>
    <n v="13"/>
    <x v="1"/>
    <x v="5"/>
    <d v="2022-02-16T00:00:00"/>
    <s v="Mummy"/>
    <x v="3"/>
    <m/>
    <n v="10000"/>
    <x v="0"/>
    <n v="247500"/>
    <n v="345000"/>
    <n v="0"/>
    <n v="0"/>
  </r>
  <r>
    <n v="14"/>
    <x v="1"/>
    <x v="5"/>
    <d v="2022-02-17T00:00:00"/>
    <s v="Tournament Fees"/>
    <x v="9"/>
    <m/>
    <n v="40000"/>
    <x v="0"/>
    <n v="207500"/>
    <n v="345000"/>
    <n v="0"/>
    <n v="0"/>
  </r>
  <r>
    <n v="15"/>
    <x v="1"/>
    <x v="5"/>
    <d v="2022-02-18T00:00:00"/>
    <s v="Yash and Jay tournament fees"/>
    <x v="2"/>
    <n v="15000"/>
    <m/>
    <x v="0"/>
    <n v="222500"/>
    <n v="345000"/>
    <n v="0"/>
    <n v="0"/>
  </r>
  <r>
    <n v="16"/>
    <x v="1"/>
    <x v="5"/>
    <d v="2022-02-19T00:00:00"/>
    <s v="Kheel and Gokz tournament fees"/>
    <x v="2"/>
    <n v="18000"/>
    <m/>
    <x v="0"/>
    <n v="240500"/>
    <n v="345000"/>
    <n v="0"/>
    <n v="0"/>
  </r>
  <r>
    <n v="17"/>
    <x v="1"/>
    <x v="5"/>
    <d v="2022-02-20T00:00:00"/>
    <s v="Uber"/>
    <x v="6"/>
    <m/>
    <n v="6000"/>
    <x v="0"/>
    <n v="234500"/>
    <n v="345000"/>
    <n v="0"/>
    <n v="0"/>
  </r>
  <r>
    <n v="18"/>
    <x v="1"/>
    <x v="5"/>
    <d v="2022-02-21T00:00:00"/>
    <s v="Ice cream &amp; Elisha"/>
    <x v="7"/>
    <m/>
    <n v="4000"/>
    <x v="0"/>
    <n v="230500"/>
    <n v="345000"/>
    <n v="0"/>
    <n v="0"/>
  </r>
  <r>
    <n v="19"/>
    <x v="1"/>
    <x v="5"/>
    <d v="2022-02-22T00:00:00"/>
    <s v="Dinner at Barometer Bistro"/>
    <x v="7"/>
    <m/>
    <n v="11000"/>
    <x v="0"/>
    <n v="219500"/>
    <n v="345000"/>
    <n v="0"/>
    <n v="0"/>
  </r>
  <r>
    <n v="20"/>
    <x v="1"/>
    <x v="5"/>
    <d v="2022-02-23T00:00:00"/>
    <s v="Ice cream"/>
    <x v="7"/>
    <m/>
    <n v="3000"/>
    <x v="0"/>
    <n v="216500"/>
    <n v="345000"/>
    <n v="0"/>
    <n v="0"/>
  </r>
  <r>
    <n v="21"/>
    <x v="1"/>
    <x v="5"/>
    <d v="2022-02-24T00:00:00"/>
    <s v="Vanza food mela ticket"/>
    <x v="5"/>
    <m/>
    <n v="10000"/>
    <x v="0"/>
    <n v="206500"/>
    <n v="345000"/>
    <n v="0"/>
    <n v="0"/>
  </r>
  <r>
    <n v="22"/>
    <x v="1"/>
    <x v="5"/>
    <d v="2022-02-25T00:00:00"/>
    <s v="Physics copy and Football"/>
    <x v="4"/>
    <m/>
    <n v="3000"/>
    <x v="0"/>
    <n v="203500"/>
    <n v="345000"/>
    <n v="0"/>
    <n v="0"/>
  </r>
  <r>
    <n v="23"/>
    <x v="1"/>
    <x v="5"/>
    <d v="2022-02-26T00:00:00"/>
    <s v="Woman for phone"/>
    <x v="8"/>
    <m/>
    <n v="10000"/>
    <x v="0"/>
    <n v="193500"/>
    <n v="345000"/>
    <n v="0"/>
    <n v="0"/>
  </r>
  <r>
    <n v="24"/>
    <x v="1"/>
    <x v="5"/>
    <d v="2022-02-27T00:00:00"/>
    <s v="Umpiring"/>
    <x v="11"/>
    <n v="35000"/>
    <m/>
    <x v="0"/>
    <n v="228500"/>
    <n v="345000"/>
    <n v="0"/>
    <n v="0"/>
  </r>
  <r>
    <n v="1"/>
    <x v="1"/>
    <x v="6"/>
    <d v="2022-03-01T00:00:00"/>
    <s v="Miwa"/>
    <x v="7"/>
    <m/>
    <n v="500"/>
    <x v="0"/>
    <n v="228000"/>
    <n v="345000"/>
    <n v="0"/>
    <n v="0"/>
  </r>
  <r>
    <n v="2"/>
    <x v="1"/>
    <x v="6"/>
    <d v="2022-03-01T00:00:00"/>
    <s v="Madafu"/>
    <x v="7"/>
    <m/>
    <n v="1000"/>
    <x v="0"/>
    <n v="227000"/>
    <n v="345000"/>
    <n v="0"/>
    <n v="0"/>
  </r>
  <r>
    <n v="3"/>
    <x v="1"/>
    <x v="6"/>
    <d v="2022-03-24T00:00:00"/>
    <s v="Chess Tournament"/>
    <x v="9"/>
    <m/>
    <n v="20000"/>
    <x v="0"/>
    <n v="207000"/>
    <n v="345000"/>
    <n v="0"/>
    <n v="0"/>
  </r>
  <r>
    <n v="4"/>
    <x v="1"/>
    <x v="6"/>
    <d v="2022-03-25T00:00:00"/>
    <s v="Bicycle Light and Bell"/>
    <x v="6"/>
    <m/>
    <n v="15000"/>
    <x v="0"/>
    <n v="192000"/>
    <n v="345000"/>
    <n v="0"/>
    <n v="0"/>
  </r>
  <r>
    <n v="5"/>
    <x v="1"/>
    <x v="6"/>
    <d v="2022-03-26T00:00:00"/>
    <s v="Milkshake and Ice-Cream "/>
    <x v="7"/>
    <m/>
    <n v="10000"/>
    <x v="0"/>
    <n v="182000"/>
    <n v="345000"/>
    <n v="0"/>
    <n v="0"/>
  </r>
  <r>
    <n v="6"/>
    <x v="1"/>
    <x v="6"/>
    <d v="2022-03-27T00:00:00"/>
    <s v="Mummy repayment"/>
    <x v="3"/>
    <n v="30000"/>
    <m/>
    <x v="0"/>
    <n v="212000"/>
    <n v="345000"/>
    <n v="0"/>
    <n v="0"/>
  </r>
  <r>
    <n v="7"/>
    <x v="1"/>
    <x v="6"/>
    <d v="2022-03-28T00:00:00"/>
    <s v="Miwa"/>
    <x v="7"/>
    <m/>
    <n v="1000"/>
    <x v="0"/>
    <n v="211000"/>
    <n v="345000"/>
    <n v="0"/>
    <n v="0"/>
  </r>
  <r>
    <n v="8"/>
    <x v="1"/>
    <x v="6"/>
    <d v="2022-03-29T00:00:00"/>
    <s v="Deficit "/>
    <x v="2"/>
    <n v="11000"/>
    <m/>
    <x v="0"/>
    <n v="222000"/>
    <n v="345000"/>
    <n v="0"/>
    <n v="0"/>
  </r>
  <r>
    <n v="1"/>
    <x v="1"/>
    <x v="7"/>
    <d v="2022-04-03T00:00:00"/>
    <s v="Oysterbay day out "/>
    <x v="5"/>
    <m/>
    <n v="10000"/>
    <x v="0"/>
    <n v="212000"/>
    <n v="345000"/>
    <n v="0"/>
    <n v="0"/>
  </r>
  <r>
    <n v="2"/>
    <x v="1"/>
    <x v="7"/>
    <d v="2022-04-05T00:00:00"/>
    <s v="Uber"/>
    <x v="6"/>
    <m/>
    <n v="3000"/>
    <x v="0"/>
    <n v="209000"/>
    <n v="345000"/>
    <n v="0"/>
    <n v="0"/>
  </r>
  <r>
    <n v="3"/>
    <x v="1"/>
    <x v="7"/>
    <d v="2022-04-05T00:00:00"/>
    <s v="The Monk Who Sold His Ferrari"/>
    <x v="4"/>
    <m/>
    <n v="20000"/>
    <x v="0"/>
    <n v="189000"/>
    <n v="345000"/>
    <n v="0"/>
    <n v="0"/>
  </r>
  <r>
    <n v="4"/>
    <x v="1"/>
    <x v="7"/>
    <d v="2022-04-06T00:00:00"/>
    <s v="Ektanu Gift"/>
    <x v="2"/>
    <n v="10000"/>
    <m/>
    <x v="0"/>
    <n v="199000"/>
    <n v="345000"/>
    <n v="0"/>
    <n v="0"/>
  </r>
  <r>
    <n v="5"/>
    <x v="1"/>
    <x v="7"/>
    <d v="2022-04-07T00:00:00"/>
    <s v="Mouse"/>
    <x v="12"/>
    <m/>
    <n v="20000"/>
    <x v="0"/>
    <n v="179000"/>
    <n v="345000"/>
    <n v="0"/>
    <n v="0"/>
  </r>
  <r>
    <n v="6"/>
    <x v="1"/>
    <x v="7"/>
    <d v="2022-04-08T00:00:00"/>
    <s v="Earphones"/>
    <x v="12"/>
    <m/>
    <n v="10000"/>
    <x v="0"/>
    <n v="169000"/>
    <n v="345000"/>
    <n v="0"/>
    <n v="0"/>
  </r>
  <r>
    <n v="7"/>
    <x v="1"/>
    <x v="7"/>
    <d v="2022-04-09T00:00:00"/>
    <s v="1k to Driving Teacher for water"/>
    <x v="8"/>
    <m/>
    <n v="1000"/>
    <x v="0"/>
    <n v="168000"/>
    <n v="345000"/>
    <n v="0"/>
    <n v="0"/>
  </r>
  <r>
    <n v="1"/>
    <x v="1"/>
    <x v="8"/>
    <d v="2022-05-12T00:00:00"/>
    <s v="National Team Camp"/>
    <x v="13"/>
    <n v="10000"/>
    <m/>
    <x v="0"/>
    <n v="178000"/>
    <n v="345000"/>
    <n v="0"/>
    <n v="0"/>
  </r>
  <r>
    <n v="2"/>
    <x v="1"/>
    <x v="8"/>
    <d v="2022-05-12T00:00:00"/>
    <s v="Miwa"/>
    <x v="7"/>
    <m/>
    <n v="500"/>
    <x v="0"/>
    <n v="177500"/>
    <n v="345000"/>
    <n v="0"/>
    <n v="0"/>
  </r>
  <r>
    <n v="3"/>
    <x v="1"/>
    <x v="8"/>
    <d v="2022-05-13T00:00:00"/>
    <s v="Ice cream"/>
    <x v="7"/>
    <m/>
    <n v="1000"/>
    <x v="0"/>
    <n v="176500"/>
    <n v="345000"/>
    <n v="0"/>
    <n v="0"/>
  </r>
  <r>
    <n v="4"/>
    <x v="1"/>
    <x v="8"/>
    <d v="2022-05-14T00:00:00"/>
    <s v="National Team Camp"/>
    <x v="13"/>
    <n v="10000"/>
    <m/>
    <x v="0"/>
    <n v="186500"/>
    <n v="345000"/>
    <n v="0"/>
    <n v="0"/>
  </r>
  <r>
    <n v="5"/>
    <x v="1"/>
    <x v="8"/>
    <d v="2022-05-15T00:00:00"/>
    <s v="Elisha"/>
    <x v="8"/>
    <m/>
    <n v="5000"/>
    <x v="0"/>
    <n v="181500"/>
    <n v="345000"/>
    <n v="0"/>
    <n v="0"/>
  </r>
  <r>
    <n v="6"/>
    <x v="1"/>
    <x v="8"/>
    <d v="2022-05-16T00:00:00"/>
    <s v="Movie + Hanging out w/ friends"/>
    <x v="5"/>
    <m/>
    <n v="19000"/>
    <x v="0"/>
    <n v="162500"/>
    <n v="345000"/>
    <n v="0"/>
    <n v="0"/>
  </r>
  <r>
    <n v="7"/>
    <x v="1"/>
    <x v="8"/>
    <d v="2022-05-21T00:00:00"/>
    <s v="Oysterbay"/>
    <x v="5"/>
    <m/>
    <n v="5000"/>
    <x v="0"/>
    <n v="157500"/>
    <n v="345000"/>
    <n v="0"/>
    <n v="0"/>
  </r>
  <r>
    <n v="8"/>
    <x v="1"/>
    <x v="8"/>
    <d v="2022-05-21T00:00:00"/>
    <s v="Training"/>
    <x v="13"/>
    <n v="10000"/>
    <m/>
    <x v="0"/>
    <n v="167500"/>
    <n v="345000"/>
    <n v="0"/>
    <n v="0"/>
  </r>
  <r>
    <n v="9"/>
    <x v="1"/>
    <x v="8"/>
    <d v="2022-05-22T00:00:00"/>
    <s v="Askari"/>
    <x v="8"/>
    <m/>
    <n v="1000"/>
    <x v="0"/>
    <n v="166500"/>
    <n v="345000"/>
    <n v="0"/>
    <n v="0"/>
  </r>
  <r>
    <n v="10"/>
    <x v="1"/>
    <x v="8"/>
    <d v="2022-05-22T00:00:00"/>
    <s v="Umpiring"/>
    <x v="11"/>
    <n v="30000"/>
    <m/>
    <x v="0"/>
    <n v="196500"/>
    <n v="345000"/>
    <n v="0"/>
    <n v="0"/>
  </r>
  <r>
    <n v="11"/>
    <x v="1"/>
    <x v="8"/>
    <d v="2022-05-23T00:00:00"/>
    <s v="Training"/>
    <x v="13"/>
    <n v="10000"/>
    <m/>
    <x v="0"/>
    <n v="206500"/>
    <n v="345000"/>
    <n v="0"/>
    <n v="0"/>
  </r>
  <r>
    <n v="12"/>
    <x v="1"/>
    <x v="8"/>
    <d v="2022-05-24T00:00:00"/>
    <s v="Training"/>
    <x v="13"/>
    <n v="10000"/>
    <m/>
    <x v="0"/>
    <n v="216500"/>
    <n v="345000"/>
    <n v="0"/>
    <n v="0"/>
  </r>
  <r>
    <n v="13"/>
    <x v="1"/>
    <x v="8"/>
    <d v="2022-05-25T00:00:00"/>
    <s v="Training"/>
    <x v="13"/>
    <n v="10000"/>
    <m/>
    <x v="0"/>
    <n v="226500"/>
    <n v="345000"/>
    <n v="0"/>
    <n v="0"/>
  </r>
  <r>
    <n v="14"/>
    <x v="1"/>
    <x v="8"/>
    <d v="2022-05-25T00:00:00"/>
    <s v="The 5AM Club"/>
    <x v="4"/>
    <m/>
    <n v="28000"/>
    <x v="0"/>
    <n v="198500"/>
    <n v="345000"/>
    <n v="0"/>
    <n v="0"/>
  </r>
  <r>
    <n v="15"/>
    <x v="1"/>
    <x v="8"/>
    <d v="2022-05-26T00:00:00"/>
    <s v="Training"/>
    <x v="13"/>
    <n v="10000"/>
    <m/>
    <x v="0"/>
    <n v="208500"/>
    <n v="345000"/>
    <n v="0"/>
    <n v="0"/>
  </r>
  <r>
    <n v="16"/>
    <x v="1"/>
    <x v="8"/>
    <d v="2022-05-27T00:00:00"/>
    <s v="Training"/>
    <x v="13"/>
    <n v="10000"/>
    <m/>
    <x v="0"/>
    <n v="218500"/>
    <n v="345000"/>
    <n v="0"/>
    <n v="0"/>
  </r>
  <r>
    <n v="1"/>
    <x v="1"/>
    <x v="9"/>
    <d v="2022-06-03T00:00:00"/>
    <s v="Training (Weekly)"/>
    <x v="13"/>
    <n v="50000"/>
    <m/>
    <x v="0"/>
    <n v="268500"/>
    <n v="345000"/>
    <n v="0"/>
    <n v="0"/>
  </r>
  <r>
    <n v="2"/>
    <x v="1"/>
    <x v="9"/>
    <d v="2022-06-04T00:00:00"/>
    <s v="Dinner"/>
    <x v="7"/>
    <m/>
    <n v="30000"/>
    <x v="0"/>
    <n v="238500"/>
    <n v="345000"/>
    <n v="0"/>
    <n v="0"/>
  </r>
  <r>
    <n v="3"/>
    <x v="1"/>
    <x v="9"/>
    <d v="2022-06-06T00:00:00"/>
    <s v="Dodoma Allowance"/>
    <x v="2"/>
    <n v="100000"/>
    <m/>
    <x v="0"/>
    <n v="338500"/>
    <n v="345000"/>
    <n v="0"/>
    <n v="0"/>
  </r>
  <r>
    <n v="4"/>
    <x v="1"/>
    <x v="9"/>
    <d v="2022-06-06T00:00:00"/>
    <s v="Rupi Kaur Book (Sun and her Flowers)"/>
    <x v="4"/>
    <m/>
    <n v="30000"/>
    <x v="0"/>
    <n v="308500"/>
    <n v="345000"/>
    <n v="0"/>
    <n v="0"/>
  </r>
  <r>
    <n v="5"/>
    <x v="1"/>
    <x v="9"/>
    <d v="2022-06-11T00:00:00"/>
    <s v="Training (Weekly)"/>
    <x v="13"/>
    <n v="50000"/>
    <m/>
    <x v="0"/>
    <n v="358500"/>
    <n v="345000"/>
    <n v="0"/>
    <n v="0"/>
  </r>
  <r>
    <n v="6"/>
    <x v="1"/>
    <x v="9"/>
    <d v="2022-06-12T00:00:00"/>
    <s v="Apples + Dinner for nightout"/>
    <x v="7"/>
    <m/>
    <n v="15000"/>
    <x v="0"/>
    <n v="343500"/>
    <n v="345000"/>
    <n v="0"/>
    <n v="0"/>
  </r>
  <r>
    <n v="7"/>
    <x v="1"/>
    <x v="9"/>
    <d v="2022-06-13T00:00:00"/>
    <s v="TCA Training Money Not Given"/>
    <x v="0"/>
    <m/>
    <n v="20000"/>
    <x v="0"/>
    <n v="323500"/>
    <n v="345000"/>
    <n v="0"/>
    <n v="0"/>
  </r>
  <r>
    <n v="8"/>
    <x v="1"/>
    <x v="9"/>
    <d v="2022-06-18T00:00:00"/>
    <s v="Training (Weekly)"/>
    <x v="13"/>
    <n v="50000"/>
    <m/>
    <x v="0"/>
    <n v="373500"/>
    <n v="345000"/>
    <n v="0"/>
    <n v="0"/>
  </r>
  <r>
    <n v="9"/>
    <x v="1"/>
    <x v="9"/>
    <d v="2022-06-18T00:00:00"/>
    <s v="TCA Training Money Not Given"/>
    <x v="0"/>
    <m/>
    <n v="20000"/>
    <x v="0"/>
    <n v="353500"/>
    <n v="345000"/>
    <n v="0"/>
    <n v="0"/>
  </r>
  <r>
    <n v="10"/>
    <x v="1"/>
    <x v="9"/>
    <d v="2022-06-19T00:00:00"/>
    <s v="Football + Oysterbay"/>
    <x v="5"/>
    <m/>
    <n v="9000"/>
    <x v="0"/>
    <n v="344500"/>
    <n v="345000"/>
    <n v="0"/>
    <n v="0"/>
  </r>
  <r>
    <n v="11"/>
    <x v="1"/>
    <x v="9"/>
    <d v="2022-06-25T00:00:00"/>
    <s v="Backyard with friends"/>
    <x v="7"/>
    <m/>
    <n v="15000"/>
    <x v="0"/>
    <n v="329500"/>
    <n v="345000"/>
    <n v="0"/>
    <n v="0"/>
  </r>
  <r>
    <n v="12"/>
    <x v="1"/>
    <x v="9"/>
    <d v="2022-06-26T00:00:00"/>
    <s v="Umpiring + Saturday TCA game"/>
    <x v="11"/>
    <n v="25000"/>
    <m/>
    <x v="0"/>
    <n v="354500"/>
    <n v="345000"/>
    <n v="0"/>
    <n v="0"/>
  </r>
  <r>
    <n v="13"/>
    <x v="1"/>
    <x v="9"/>
    <d v="2022-06-26T00:00:00"/>
    <s v="Uber"/>
    <x v="6"/>
    <m/>
    <n v="3000"/>
    <x v="0"/>
    <n v="351500"/>
    <n v="345000"/>
    <n v="0"/>
    <n v="0"/>
  </r>
  <r>
    <n v="14"/>
    <x v="1"/>
    <x v="9"/>
    <d v="2022-06-27T00:00:00"/>
    <s v="LED lights"/>
    <x v="12"/>
    <m/>
    <n v="60000"/>
    <x v="0"/>
    <n v="291500"/>
    <n v="345000"/>
    <n v="0"/>
    <n v="0"/>
  </r>
  <r>
    <n v="15"/>
    <x v="1"/>
    <x v="9"/>
    <d v="2022-06-30T00:00:00"/>
    <s v="New Microphone!"/>
    <x v="12"/>
    <m/>
    <n v="230000"/>
    <x v="0"/>
    <n v="61500"/>
    <n v="345000"/>
    <n v="0"/>
    <n v="0"/>
  </r>
  <r>
    <n v="1"/>
    <x v="1"/>
    <x v="10"/>
    <d v="2022-07-05T00:00:00"/>
    <s v="Party at Onomo"/>
    <x v="5"/>
    <m/>
    <n v="11000"/>
    <x v="0"/>
    <n v="50500"/>
    <n v="345000"/>
    <n v="0"/>
    <n v="0"/>
  </r>
  <r>
    <n v="2"/>
    <x v="1"/>
    <x v="10"/>
    <d v="2022-07-05T00:00:00"/>
    <s v="Uber and water"/>
    <x v="6"/>
    <m/>
    <n v="7000"/>
    <x v="0"/>
    <n v="43500"/>
    <n v="345000"/>
    <n v="0"/>
    <n v="0"/>
  </r>
  <r>
    <n v="3"/>
    <x v="1"/>
    <x v="10"/>
    <d v="2022-07-08T00:00:00"/>
    <s v="MaryBrown"/>
    <x v="7"/>
    <m/>
    <n v="10000"/>
    <x v="0"/>
    <n v="33500"/>
    <n v="345000"/>
    <n v="0"/>
    <n v="0"/>
  </r>
  <r>
    <n v="4"/>
    <x v="1"/>
    <x v="10"/>
    <d v="2022-07-11T00:00:00"/>
    <s v="Umpiring"/>
    <x v="11"/>
    <n v="14000"/>
    <m/>
    <x v="0"/>
    <n v="47500"/>
    <n v="345000"/>
    <n v="0"/>
    <n v="0"/>
  </r>
  <r>
    <n v="5"/>
    <x v="1"/>
    <x v="10"/>
    <d v="2022-07-12T00:00:00"/>
    <s v="Nani and Nana"/>
    <x v="2"/>
    <n v="50000"/>
    <m/>
    <x v="0"/>
    <n v="97500"/>
    <n v="345000"/>
    <n v="0"/>
    <n v="0"/>
  </r>
  <r>
    <n v="6"/>
    <x v="1"/>
    <x v="10"/>
    <d v="2022-07-13T00:00:00"/>
    <s v="Bicycle repairs"/>
    <x v="6"/>
    <m/>
    <n v="1000"/>
    <x v="0"/>
    <n v="96500"/>
    <n v="345000"/>
    <n v="0"/>
    <n v="0"/>
  </r>
  <r>
    <n v="7"/>
    <x v="1"/>
    <x v="10"/>
    <d v="2022-07-17T00:00:00"/>
    <s v="Badminton Tournament"/>
    <x v="9"/>
    <m/>
    <n v="30000"/>
    <x v="0"/>
    <n v="66500"/>
    <n v="345000"/>
    <n v="0"/>
    <n v="0"/>
  </r>
  <r>
    <n v="8"/>
    <x v="1"/>
    <x v="10"/>
    <d v="2022-07-24T00:00:00"/>
    <s v="Umpiring"/>
    <x v="11"/>
    <n v="15000"/>
    <m/>
    <x v="0"/>
    <n v="81500"/>
    <n v="345000"/>
    <n v="0"/>
    <n v="0"/>
  </r>
  <r>
    <n v="9"/>
    <x v="1"/>
    <x v="10"/>
    <d v="2022-07-27T00:00:00"/>
    <s v="Miscallenous"/>
    <x v="8"/>
    <m/>
    <n v="1000"/>
    <x v="0"/>
    <n v="80500"/>
    <n v="345000"/>
    <n v="0"/>
    <n v="0"/>
  </r>
  <r>
    <n v="10"/>
    <x v="1"/>
    <x v="10"/>
    <d v="2022-07-28T00:00:00"/>
    <s v="Jain Sangh Education "/>
    <x v="2"/>
    <n v="50000"/>
    <m/>
    <x v="0"/>
    <n v="130500"/>
    <n v="345000"/>
    <n v="0"/>
    <n v="0"/>
  </r>
  <r>
    <n v="11"/>
    <x v="1"/>
    <x v="10"/>
    <d v="2022-07-29T00:00:00"/>
    <s v="Umpiring"/>
    <x v="11"/>
    <n v="12500"/>
    <m/>
    <x v="0"/>
    <n v="143000"/>
    <n v="345000"/>
    <n v="0"/>
    <n v="0"/>
  </r>
  <r>
    <n v="1"/>
    <x v="1"/>
    <x v="3"/>
    <d v="2022-12-31T00:00:00"/>
    <s v="Miscallenous"/>
    <x v="8"/>
    <m/>
    <n v="72000"/>
    <x v="0"/>
    <n v="71000"/>
    <n v="345000"/>
    <n v="0"/>
    <n v="0"/>
  </r>
  <r>
    <n v="1"/>
    <x v="2"/>
    <x v="4"/>
    <d v="2023-01-01T00:00:00"/>
    <s v="National Team First Trip Allowance"/>
    <x v="1"/>
    <n v="345000"/>
    <m/>
    <x v="0"/>
    <n v="416000"/>
    <n v="345000"/>
    <n v="0"/>
    <n v="0"/>
  </r>
  <r>
    <n v="2"/>
    <x v="2"/>
    <x v="4"/>
    <d v="2023-01-02T00:00:00"/>
    <s v="Balance b/d"/>
    <x v="0"/>
    <n v="10000"/>
    <m/>
    <x v="0"/>
    <n v="426000"/>
    <n v="345000"/>
    <n v="0"/>
    <n v="0"/>
  </r>
  <r>
    <n v="3"/>
    <x v="2"/>
    <x v="4"/>
    <d v="2023-01-02T00:00:00"/>
    <s v="Pizza hut"/>
    <x v="7"/>
    <m/>
    <n v="34000"/>
    <x v="0"/>
    <n v="392000"/>
    <n v="345000"/>
    <n v="0"/>
    <n v="0"/>
  </r>
  <r>
    <n v="4"/>
    <x v="2"/>
    <x v="4"/>
    <d v="2023-01-03T00:00:00"/>
    <s v="Mummy"/>
    <x v="3"/>
    <n v="30000"/>
    <m/>
    <x v="0"/>
    <n v="422000"/>
    <n v="345000"/>
    <n v="0"/>
    <n v="0"/>
  </r>
  <r>
    <n v="5"/>
    <x v="2"/>
    <x v="4"/>
    <d v="2023-01-03T00:00:00"/>
    <s v="Cash"/>
    <x v="10"/>
    <n v="15000"/>
    <m/>
    <x v="1"/>
    <n v="422000"/>
    <n v="360000"/>
    <n v="0"/>
    <n v="0"/>
  </r>
  <r>
    <n v="6"/>
    <x v="2"/>
    <x v="4"/>
    <d v="2023-01-03T00:00:00"/>
    <s v="Bank"/>
    <x v="10"/>
    <m/>
    <n v="15000"/>
    <x v="0"/>
    <n v="407000"/>
    <n v="360000"/>
    <n v="0"/>
    <n v="0"/>
  </r>
  <r>
    <n v="7"/>
    <x v="2"/>
    <x v="4"/>
    <d v="2023-01-08T00:00:00"/>
    <s v="Umpiring"/>
    <x v="11"/>
    <n v="12000"/>
    <m/>
    <x v="0"/>
    <n v="419000"/>
    <n v="360000"/>
    <n v="0"/>
    <n v="0"/>
  </r>
  <r>
    <n v="8"/>
    <x v="2"/>
    <x v="4"/>
    <d v="2023-01-08T00:00:00"/>
    <s v="Gymkhana Juice"/>
    <x v="7"/>
    <m/>
    <n v="1000"/>
    <x v="0"/>
    <n v="418000"/>
    <n v="360000"/>
    <n v="0"/>
    <n v="0"/>
  </r>
  <r>
    <n v="9"/>
    <x v="2"/>
    <x v="4"/>
    <d v="2023-01-08T00:00:00"/>
    <s v="Orchid Café "/>
    <x v="7"/>
    <m/>
    <n v="3000"/>
    <x v="0"/>
    <n v="415000"/>
    <n v="360000"/>
    <n v="0"/>
    <n v="0"/>
  </r>
  <r>
    <n v="10"/>
    <x v="2"/>
    <x v="4"/>
    <d v="2023-01-09T00:00:00"/>
    <s v="NIDA Office (Papa)"/>
    <x v="8"/>
    <m/>
    <n v="10000"/>
    <x v="0"/>
    <n v="405000"/>
    <n v="360000"/>
    <n v="0"/>
    <n v="0"/>
  </r>
  <r>
    <n v="11"/>
    <x v="2"/>
    <x v="4"/>
    <d v="2023-01-12T00:00:00"/>
    <s v="Papa"/>
    <x v="3"/>
    <n v="10000"/>
    <m/>
    <x v="0"/>
    <n v="415000"/>
    <n v="360000"/>
    <n v="0"/>
    <n v="0"/>
  </r>
  <r>
    <n v="12"/>
    <x v="2"/>
    <x v="4"/>
    <d v="2023-01-12T00:00:00"/>
    <s v="Umpiring"/>
    <x v="11"/>
    <n v="13000"/>
    <m/>
    <x v="0"/>
    <n v="428000"/>
    <n v="360000"/>
    <n v="0"/>
    <n v="0"/>
  </r>
  <r>
    <n v="13"/>
    <x v="2"/>
    <x v="4"/>
    <d v="2023-01-12T00:00:00"/>
    <s v="Football"/>
    <x v="9"/>
    <m/>
    <n v="7000"/>
    <x v="0"/>
    <n v="421000"/>
    <n v="360000"/>
    <n v="0"/>
    <n v="0"/>
  </r>
  <r>
    <n v="14"/>
    <x v="2"/>
    <x v="4"/>
    <d v="2023-01-15T00:00:00"/>
    <s v="Dinner with friends"/>
    <x v="7"/>
    <m/>
    <n v="14000"/>
    <x v="0"/>
    <n v="407000"/>
    <n v="360000"/>
    <n v="0"/>
    <n v="0"/>
  </r>
  <r>
    <n v="15"/>
    <x v="2"/>
    <x v="4"/>
    <d v="2023-01-18T00:00:00"/>
    <s v="Cash"/>
    <x v="10"/>
    <n v="240000"/>
    <m/>
    <x v="1"/>
    <n v="407000"/>
    <n v="600000"/>
    <n v="0"/>
    <n v="0"/>
  </r>
  <r>
    <n v="16"/>
    <x v="2"/>
    <x v="4"/>
    <d v="2023-01-18T00:00:00"/>
    <s v="Parking"/>
    <x v="8"/>
    <m/>
    <n v="1000"/>
    <x v="0"/>
    <n v="406000"/>
    <n v="600000"/>
    <n v="0"/>
    <n v="0"/>
  </r>
  <r>
    <n v="17"/>
    <x v="2"/>
    <x v="4"/>
    <d v="2023-01-18T00:00:00"/>
    <s v="Eno for home + Dinner w/ Reetisha"/>
    <x v="8"/>
    <m/>
    <n v="10000"/>
    <x v="0"/>
    <n v="396000"/>
    <n v="600000"/>
    <n v="0"/>
    <n v="0"/>
  </r>
  <r>
    <n v="18"/>
    <x v="2"/>
    <x v="4"/>
    <d v="2023-01-18T00:00:00"/>
    <s v="Bank"/>
    <x v="10"/>
    <m/>
    <n v="240000"/>
    <x v="0"/>
    <n v="156000"/>
    <n v="600000"/>
    <n v="0"/>
    <n v="0"/>
  </r>
  <r>
    <n v="19"/>
    <x v="2"/>
    <x v="4"/>
    <d v="2023-01-21T00:00:00"/>
    <s v="Mummy"/>
    <x v="3"/>
    <n v="5000"/>
    <m/>
    <x v="0"/>
    <n v="161000"/>
    <n v="600000"/>
    <n v="0"/>
    <n v="0"/>
  </r>
  <r>
    <n v="20"/>
    <x v="2"/>
    <x v="4"/>
    <d v="2023-01-22T00:00:00"/>
    <s v="Dinner with friends"/>
    <x v="7"/>
    <m/>
    <n v="10000"/>
    <x v="0"/>
    <n v="151000"/>
    <n v="600000"/>
    <n v="0"/>
    <n v="0"/>
  </r>
  <r>
    <n v="21"/>
    <x v="2"/>
    <x v="4"/>
    <d v="2023-01-27T00:00:00"/>
    <s v="Uber to Gymkhana (twice) + Juice"/>
    <x v="6"/>
    <m/>
    <n v="5000"/>
    <x v="0"/>
    <n v="146000"/>
    <n v="600000"/>
    <n v="0"/>
    <n v="0"/>
  </r>
  <r>
    <n v="22"/>
    <x v="2"/>
    <x v="4"/>
    <d v="2023-01-28T00:00:00"/>
    <s v="Uber "/>
    <x v="6"/>
    <m/>
    <n v="2000"/>
    <x v="0"/>
    <n v="144000"/>
    <n v="600000"/>
    <n v="0"/>
    <n v="0"/>
  </r>
  <r>
    <n v="1"/>
    <x v="2"/>
    <x v="5"/>
    <d v="2023-02-03T00:00:00"/>
    <s v="Uber to Gymkhana "/>
    <x v="6"/>
    <m/>
    <n v="3000"/>
    <x v="0"/>
    <n v="141000"/>
    <n v="600000"/>
    <n v="0"/>
    <n v="0"/>
  </r>
  <r>
    <n v="2"/>
    <x v="2"/>
    <x v="5"/>
    <d v="2023-02-05T00:00:00"/>
    <s v="Umpiring"/>
    <x v="11"/>
    <n v="30000"/>
    <m/>
    <x v="0"/>
    <n v="171000"/>
    <n v="600000"/>
    <n v="0"/>
    <n v="0"/>
  </r>
  <r>
    <n v="3"/>
    <x v="2"/>
    <x v="5"/>
    <d v="2023-02-05T00:00:00"/>
    <s v="Subway Lunch"/>
    <x v="7"/>
    <m/>
    <n v="15000"/>
    <x v="0"/>
    <n v="156000"/>
    <n v="600000"/>
    <n v="0"/>
    <n v="0"/>
  </r>
  <r>
    <n v="4"/>
    <x v="2"/>
    <x v="5"/>
    <d v="2023-02-08T00:00:00"/>
    <s v="Mummy"/>
    <x v="3"/>
    <n v="20000"/>
    <m/>
    <x v="0"/>
    <n v="176000"/>
    <n v="600000"/>
    <n v="0"/>
    <n v="0"/>
  </r>
  <r>
    <n v="5"/>
    <x v="2"/>
    <x v="5"/>
    <d v="2023-02-11T00:00:00"/>
    <s v="SJS Sports Function"/>
    <x v="2"/>
    <n v="120000"/>
    <m/>
    <x v="0"/>
    <n v="296000"/>
    <n v="600000"/>
    <n v="0"/>
    <n v="0"/>
  </r>
  <r>
    <n v="6"/>
    <x v="2"/>
    <x v="5"/>
    <d v="2023-02-11T00:00:00"/>
    <s v="Slipway "/>
    <x v="5"/>
    <m/>
    <n v="6000"/>
    <x v="0"/>
    <n v="290000"/>
    <n v="600000"/>
    <n v="0"/>
    <n v="0"/>
  </r>
  <r>
    <n v="7"/>
    <x v="2"/>
    <x v="5"/>
    <d v="2023-02-12T00:00:00"/>
    <s v="Gymkhana Juice"/>
    <x v="7"/>
    <m/>
    <n v="1000"/>
    <x v="0"/>
    <n v="289000"/>
    <n v="600000"/>
    <n v="0"/>
    <n v="0"/>
  </r>
  <r>
    <n v="8"/>
    <x v="2"/>
    <x v="5"/>
    <d v="2023-02-12T00:00:00"/>
    <s v="Uber"/>
    <x v="6"/>
    <m/>
    <n v="2000"/>
    <x v="0"/>
    <n v="287000"/>
    <n v="600000"/>
    <n v="0"/>
    <n v="0"/>
  </r>
  <r>
    <n v="9"/>
    <x v="2"/>
    <x v="5"/>
    <d v="2023-02-15T00:00:00"/>
    <s v="Reetisha gift"/>
    <x v="3"/>
    <m/>
    <n v="10000"/>
    <x v="0"/>
    <n v="277000"/>
    <n v="600000"/>
    <n v="0"/>
    <n v="0"/>
  </r>
  <r>
    <n v="10"/>
    <x v="2"/>
    <x v="5"/>
    <d v="2023-02-16T00:00:00"/>
    <s v="Hubbly Juice and Mojito"/>
    <x v="7"/>
    <m/>
    <n v="12000"/>
    <x v="0"/>
    <n v="265000"/>
    <n v="600000"/>
    <n v="0"/>
    <n v="0"/>
  </r>
  <r>
    <n v="11"/>
    <x v="2"/>
    <x v="5"/>
    <d v="2023-02-23T00:00:00"/>
    <s v="TCA Training Nauli"/>
    <x v="13"/>
    <n v="6000"/>
    <m/>
    <x v="0"/>
    <n v="271000"/>
    <n v="600000"/>
    <n v="0"/>
    <n v="0"/>
  </r>
  <r>
    <n v="12"/>
    <x v="2"/>
    <x v="5"/>
    <d v="2023-02-23T00:00:00"/>
    <s v="Mummy "/>
    <x v="3"/>
    <n v="5000"/>
    <m/>
    <x v="0"/>
    <n v="276000"/>
    <n v="600000"/>
    <n v="0"/>
    <n v="0"/>
  </r>
  <r>
    <n v="13"/>
    <x v="2"/>
    <x v="5"/>
    <d v="2023-02-23T00:00:00"/>
    <s v="Hubbly Juice"/>
    <x v="7"/>
    <m/>
    <n v="5000"/>
    <x v="0"/>
    <n v="271000"/>
    <n v="600000"/>
    <n v="0"/>
    <n v="0"/>
  </r>
  <r>
    <n v="14"/>
    <x v="2"/>
    <x v="5"/>
    <d v="2023-02-26T00:00:00"/>
    <s v="Gymkhana Juice and Ice cream"/>
    <x v="7"/>
    <m/>
    <n v="3000"/>
    <x v="0"/>
    <n v="268000"/>
    <n v="600000"/>
    <n v="0"/>
    <n v="0"/>
  </r>
  <r>
    <n v="15"/>
    <x v="2"/>
    <x v="5"/>
    <d v="2023-02-28T00:00:00"/>
    <s v="TCA Training Nauli"/>
    <x v="13"/>
    <n v="5000"/>
    <m/>
    <x v="0"/>
    <n v="273000"/>
    <n v="600000"/>
    <n v="0"/>
    <n v="0"/>
  </r>
  <r>
    <n v="1"/>
    <x v="2"/>
    <x v="6"/>
    <d v="2023-03-05T00:00:00"/>
    <s v="Umpiring"/>
    <x v="11"/>
    <n v="50000"/>
    <m/>
    <x v="0"/>
    <n v="323000"/>
    <n v="600000"/>
    <n v="0"/>
    <n v="0"/>
  </r>
  <r>
    <n v="2"/>
    <x v="2"/>
    <x v="6"/>
    <d v="2023-03-05T00:00:00"/>
    <s v="TCA Nauli for the week "/>
    <x v="13"/>
    <n v="10000"/>
    <m/>
    <x v="0"/>
    <n v="333000"/>
    <n v="600000"/>
    <n v="0"/>
    <n v="0"/>
  </r>
  <r>
    <n v="3"/>
    <x v="2"/>
    <x v="6"/>
    <d v="2023-03-05T00:00:00"/>
    <s v="Dinner + Uber"/>
    <x v="7"/>
    <m/>
    <n v="27000"/>
    <x v="0"/>
    <n v="306000"/>
    <n v="600000"/>
    <n v="0"/>
    <n v="0"/>
  </r>
  <r>
    <n v="4"/>
    <x v="2"/>
    <x v="6"/>
    <d v="2023-03-10T00:00:00"/>
    <s v="TCA Nauli for the week "/>
    <x v="13"/>
    <n v="5000"/>
    <m/>
    <x v="0"/>
    <n v="311000"/>
    <n v="600000"/>
    <n v="0"/>
    <n v="0"/>
  </r>
  <r>
    <n v="5"/>
    <x v="2"/>
    <x v="6"/>
    <d v="2023-03-12T00:00:00"/>
    <s v="Colorfest"/>
    <x v="5"/>
    <m/>
    <n v="30000"/>
    <x v="0"/>
    <n v="281000"/>
    <n v="600000"/>
    <n v="0"/>
    <n v="0"/>
  </r>
  <r>
    <n v="6"/>
    <x v="2"/>
    <x v="6"/>
    <d v="2023-03-13T00:00:00"/>
    <s v="Rungu "/>
    <x v="8"/>
    <m/>
    <n v="1000"/>
    <x v="0"/>
    <n v="280000"/>
    <n v="600000"/>
    <n v="0"/>
    <n v="0"/>
  </r>
  <r>
    <n v="7"/>
    <x v="2"/>
    <x v="6"/>
    <d v="2023-03-14T00:00:00"/>
    <s v="TCA Nauli for the week "/>
    <x v="13"/>
    <n v="5000"/>
    <m/>
    <x v="0"/>
    <n v="285000"/>
    <n v="600000"/>
    <n v="0"/>
    <n v="0"/>
  </r>
  <r>
    <n v="8"/>
    <x v="2"/>
    <x v="6"/>
    <d v="2023-03-15T00:00:00"/>
    <s v="Gym"/>
    <x v="9"/>
    <m/>
    <n v="10000"/>
    <x v="0"/>
    <n v="275000"/>
    <n v="600000"/>
    <n v="0"/>
    <n v="0"/>
  </r>
  <r>
    <n v="9"/>
    <x v="2"/>
    <x v="6"/>
    <d v="2023-03-17T00:00:00"/>
    <s v="Papa cash for gloves"/>
    <x v="3"/>
    <n v="90000"/>
    <m/>
    <x v="0"/>
    <n v="365000"/>
    <n v="600000"/>
    <n v="0"/>
    <n v="0"/>
  </r>
  <r>
    <n v="10"/>
    <x v="2"/>
    <x v="6"/>
    <d v="2023-03-17T00:00:00"/>
    <s v="Cash"/>
    <x v="10"/>
    <n v="90000"/>
    <m/>
    <x v="1"/>
    <n v="365000"/>
    <n v="690000"/>
    <n v="0"/>
    <n v="0"/>
  </r>
  <r>
    <n v="11"/>
    <x v="2"/>
    <x v="6"/>
    <d v="2023-03-17T00:00:00"/>
    <s v="Gym"/>
    <x v="9"/>
    <m/>
    <n v="10000"/>
    <x v="0"/>
    <n v="355000"/>
    <n v="690000"/>
    <n v="0"/>
    <n v="0"/>
  </r>
  <r>
    <n v="12"/>
    <x v="2"/>
    <x v="6"/>
    <d v="2023-03-17T00:00:00"/>
    <s v="Gloves"/>
    <x v="9"/>
    <m/>
    <n v="90000"/>
    <x v="0"/>
    <n v="265000"/>
    <n v="690000"/>
    <n v="0"/>
    <n v="0"/>
  </r>
  <r>
    <n v="13"/>
    <x v="2"/>
    <x v="6"/>
    <d v="2023-03-17T00:00:00"/>
    <s v="Bank"/>
    <x v="10"/>
    <m/>
    <n v="90000"/>
    <x v="0"/>
    <n v="175000"/>
    <n v="690000"/>
    <n v="0"/>
    <n v="0"/>
  </r>
  <r>
    <n v="14"/>
    <x v="2"/>
    <x v="6"/>
    <d v="2023-03-19T00:00:00"/>
    <s v="Reetisha Uber + Lunch"/>
    <x v="3"/>
    <m/>
    <n v="4000"/>
    <x v="0"/>
    <n v="171000"/>
    <n v="690000"/>
    <n v="0"/>
    <n v="0"/>
  </r>
  <r>
    <n v="15"/>
    <x v="2"/>
    <x v="6"/>
    <d v="2023-03-20T00:00:00"/>
    <s v="Gym"/>
    <x v="9"/>
    <m/>
    <n v="10000"/>
    <x v="0"/>
    <n v="161000"/>
    <n v="690000"/>
    <n v="0"/>
    <n v="0"/>
  </r>
  <r>
    <n v="16"/>
    <x v="2"/>
    <x v="6"/>
    <d v="2023-03-27T00:00:00"/>
    <s v="Skillshare Annual Membership"/>
    <x v="4"/>
    <m/>
    <n v="20000"/>
    <x v="0"/>
    <n v="141000"/>
    <n v="690000"/>
    <n v="0"/>
    <n v="0"/>
  </r>
  <r>
    <n v="17"/>
    <x v="2"/>
    <x v="6"/>
    <d v="2023-03-30T00:00:00"/>
    <s v="Football"/>
    <x v="9"/>
    <m/>
    <n v="10000"/>
    <x v="0"/>
    <n v="131000"/>
    <n v="690000"/>
    <n v="0"/>
    <n v="0"/>
  </r>
  <r>
    <n v="1"/>
    <x v="2"/>
    <x v="7"/>
    <d v="2023-04-02T00:00:00"/>
    <s v="Mummy "/>
    <x v="3"/>
    <n v="20000"/>
    <m/>
    <x v="0"/>
    <n v="151000"/>
    <n v="690000"/>
    <n v="0"/>
    <n v="0"/>
  </r>
  <r>
    <n v="2"/>
    <x v="2"/>
    <x v="7"/>
    <d v="2023-04-02T00:00:00"/>
    <s v="Uber"/>
    <x v="6"/>
    <m/>
    <n v="3000"/>
    <x v="0"/>
    <n v="148000"/>
    <n v="690000"/>
    <n v="0"/>
    <n v="0"/>
  </r>
  <r>
    <n v="3"/>
    <x v="2"/>
    <x v="7"/>
    <d v="2023-04-02T00:00:00"/>
    <s v="Dinner at Saphire"/>
    <x v="7"/>
    <m/>
    <n v="10000"/>
    <x v="0"/>
    <n v="138000"/>
    <n v="690000"/>
    <n v="0"/>
    <n v="0"/>
  </r>
  <r>
    <n v="4"/>
    <x v="2"/>
    <x v="7"/>
    <d v="2023-04-30T00:00:00"/>
    <s v="Balancing out "/>
    <x v="0"/>
    <m/>
    <n v="67000"/>
    <x v="0"/>
    <n v="71000"/>
    <n v="690000"/>
    <n v="0"/>
    <n v="0"/>
  </r>
  <r>
    <n v="5"/>
    <x v="2"/>
    <x v="7"/>
    <d v="2023-04-30T00:00:00"/>
    <s v="Balancing out "/>
    <x v="0"/>
    <m/>
    <n v="345000"/>
    <x v="1"/>
    <n v="71000"/>
    <n v="345000"/>
    <n v="0"/>
    <n v="0"/>
  </r>
  <r>
    <n v="1"/>
    <x v="2"/>
    <x v="11"/>
    <d v="2023-08-03T00:00:00"/>
    <s v="ICC Commentary Transport Expenses"/>
    <x v="6"/>
    <m/>
    <n v="12750"/>
    <x v="0"/>
    <n v="58250"/>
    <n v="345000"/>
    <n v="0"/>
    <n v="0"/>
  </r>
  <r>
    <n v="2"/>
    <x v="2"/>
    <x v="11"/>
    <d v="2023-08-03T00:00:00"/>
    <s v="ICC Commentary Compensation"/>
    <x v="2"/>
    <n v="280000"/>
    <m/>
    <x v="0"/>
    <n v="338250"/>
    <n v="345000"/>
    <n v="0"/>
    <n v="0"/>
  </r>
  <r>
    <n v="3"/>
    <x v="2"/>
    <x v="11"/>
    <d v="2023-08-03T00:00:00"/>
    <s v="Movie (Barbie)"/>
    <x v="5"/>
    <m/>
    <n v="14000"/>
    <x v="0"/>
    <n v="324250"/>
    <n v="345000"/>
    <n v="0"/>
    <n v="0"/>
  </r>
  <r>
    <n v="4"/>
    <x v="2"/>
    <x v="11"/>
    <d v="2023-08-03T00:00:00"/>
    <s v="Night Bulb for room"/>
    <x v="8"/>
    <m/>
    <n v="3500"/>
    <x v="0"/>
    <n v="320750"/>
    <n v="345000"/>
    <n v="0"/>
    <n v="0"/>
  </r>
  <r>
    <n v="5"/>
    <x v="2"/>
    <x v="11"/>
    <d v="2023-08-05T00:00:00"/>
    <s v="SSD (256 GB)"/>
    <x v="8"/>
    <m/>
    <n v="125000"/>
    <x v="0"/>
    <n v="195750"/>
    <n v="345000"/>
    <n v="0"/>
    <n v="0"/>
  </r>
  <r>
    <n v="6"/>
    <x v="2"/>
    <x v="11"/>
    <d v="2023-08-05T00:00:00"/>
    <s v="Sunscreen (Nivea)"/>
    <x v="9"/>
    <m/>
    <n v="31500"/>
    <x v="0"/>
    <n v="164250"/>
    <n v="345000"/>
    <n v="0"/>
    <n v="0"/>
  </r>
  <r>
    <n v="7"/>
    <x v="2"/>
    <x v="11"/>
    <d v="2023-08-05T00:00:00"/>
    <s v="Body Spray (Yardley)"/>
    <x v="8"/>
    <m/>
    <n v="7700"/>
    <x v="0"/>
    <n v="156550"/>
    <n v="345000"/>
    <n v="0"/>
    <n v="0"/>
  </r>
  <r>
    <n v="8"/>
    <x v="2"/>
    <x v="11"/>
    <d v="2023-08-05T00:00:00"/>
    <s v="Miscellaneous Family Shopping"/>
    <x v="3"/>
    <m/>
    <n v="19800"/>
    <x v="0"/>
    <n v="136750"/>
    <n v="345000"/>
    <n v="0"/>
    <n v="0"/>
  </r>
  <r>
    <n v="9"/>
    <x v="2"/>
    <x v="11"/>
    <d v="2023-08-05T00:00:00"/>
    <s v="Bolt"/>
    <x v="6"/>
    <m/>
    <n v="2000"/>
    <x v="0"/>
    <n v="134750"/>
    <n v="345000"/>
    <n v="0"/>
    <n v="0"/>
  </r>
  <r>
    <n v="10"/>
    <x v="2"/>
    <x v="11"/>
    <d v="2023-08-07T00:00:00"/>
    <s v="Miscallenous"/>
    <x v="5"/>
    <m/>
    <n v="11750"/>
    <x v="0"/>
    <n v="123000"/>
    <n v="345000"/>
    <n v="0"/>
    <n v="0"/>
  </r>
  <r>
    <n v="11"/>
    <x v="2"/>
    <x v="11"/>
    <d v="2023-08-08T00:00:00"/>
    <s v="Football "/>
    <x v="9"/>
    <m/>
    <n v="1000"/>
    <x v="0"/>
    <n v="122000"/>
    <n v="345000"/>
    <n v="0"/>
    <n v="0"/>
  </r>
  <r>
    <n v="12"/>
    <x v="2"/>
    <x v="11"/>
    <d v="2023-08-09T00:00:00"/>
    <s v="Bank"/>
    <x v="10"/>
    <m/>
    <n v="100000"/>
    <x v="0"/>
    <n v="22000"/>
    <n v="345000"/>
    <n v="0"/>
    <n v="0"/>
  </r>
  <r>
    <n v="13"/>
    <x v="2"/>
    <x v="11"/>
    <d v="2023-08-09T00:00:00"/>
    <s v="Cash"/>
    <x v="10"/>
    <n v="100000"/>
    <m/>
    <x v="1"/>
    <n v="22000"/>
    <n v="445000"/>
    <n v="0"/>
    <n v="0"/>
  </r>
  <r>
    <n v="14"/>
    <x v="2"/>
    <x v="11"/>
    <d v="2023-08-14T00:00:00"/>
    <s v="Bolt"/>
    <x v="6"/>
    <m/>
    <n v="1000"/>
    <x v="0"/>
    <n v="21000"/>
    <n v="445000"/>
    <n v="0"/>
    <n v="0"/>
  </r>
  <r>
    <n v="15"/>
    <x v="2"/>
    <x v="11"/>
    <d v="2023-08-18T00:00:00"/>
    <s v="National Team Allowance 1"/>
    <x v="1"/>
    <n v="751500"/>
    <m/>
    <x v="0"/>
    <n v="772500"/>
    <n v="445000"/>
    <n v="0"/>
    <n v="0"/>
  </r>
  <r>
    <n v="1"/>
    <x v="2"/>
    <x v="0"/>
    <d v="2023-09-02T00:00:00"/>
    <s v="National Team Allowance 2"/>
    <x v="1"/>
    <n v="566000"/>
    <m/>
    <x v="0"/>
    <n v="1338500"/>
    <n v="445000"/>
    <n v="0"/>
    <n v="0"/>
  </r>
  <r>
    <n v="2"/>
    <x v="2"/>
    <x v="0"/>
    <d v="2023-09-02T00:00:00"/>
    <s v="Ice cream (munchies)"/>
    <x v="7"/>
    <m/>
    <n v="3000"/>
    <x v="0"/>
    <n v="1335500"/>
    <n v="445000"/>
    <n v="0"/>
    <n v="0"/>
  </r>
  <r>
    <n v="3"/>
    <x v="2"/>
    <x v="0"/>
    <d v="2023-09-06T00:00:00"/>
    <s v="Reetisha Laptop Gift"/>
    <x v="3"/>
    <m/>
    <n v="1000000"/>
    <x v="0"/>
    <n v="335500"/>
    <n v="445000"/>
    <n v="0"/>
    <n v="0"/>
  </r>
  <r>
    <n v="4"/>
    <x v="2"/>
    <x v="0"/>
    <d v="2023-09-06T00:00:00"/>
    <s v="Bank"/>
    <x v="10"/>
    <m/>
    <n v="300000"/>
    <x v="0"/>
    <n v="35500"/>
    <n v="445000"/>
    <n v="0"/>
    <n v="0"/>
  </r>
  <r>
    <n v="5"/>
    <x v="2"/>
    <x v="0"/>
    <d v="2023-09-06T00:00:00"/>
    <s v="Cash"/>
    <x v="10"/>
    <n v="300000"/>
    <m/>
    <x v="1"/>
    <n v="35500"/>
    <n v="745000"/>
    <n v="0"/>
    <n v="0"/>
  </r>
  <r>
    <n v="6"/>
    <x v="2"/>
    <x v="0"/>
    <d v="2023-09-06T00:00:00"/>
    <s v="Miscallenous"/>
    <x v="7"/>
    <m/>
    <n v="6000"/>
    <x v="0"/>
    <n v="29500"/>
    <n v="745000"/>
    <n v="0"/>
    <n v="0"/>
  </r>
  <r>
    <n v="7"/>
    <x v="2"/>
    <x v="0"/>
    <d v="2023-09-06T00:00:00"/>
    <s v="Bank charges"/>
    <x v="10"/>
    <m/>
    <n v="22000"/>
    <x v="1"/>
    <n v="29500"/>
    <n v="723000"/>
    <n v="0"/>
    <n v="0"/>
  </r>
  <r>
    <n v="8"/>
    <x v="2"/>
    <x v="0"/>
    <d v="2023-09-06T00:00:00"/>
    <s v="Family Allowance"/>
    <x v="3"/>
    <n v="22000"/>
    <m/>
    <x v="0"/>
    <n v="51500"/>
    <n v="723000"/>
    <n v="0"/>
    <n v="0"/>
  </r>
  <r>
    <n v="9"/>
    <x v="2"/>
    <x v="0"/>
    <d v="2023-09-08T00:00:00"/>
    <s v="Mix with friends"/>
    <x v="7"/>
    <m/>
    <n v="1500"/>
    <x v="0"/>
    <n v="50000"/>
    <n v="723000"/>
    <n v="0"/>
    <n v="0"/>
  </r>
  <r>
    <n v="10"/>
    <x v="2"/>
    <x v="0"/>
    <d v="2023-09-10T00:00:00"/>
    <s v="Football "/>
    <x v="9"/>
    <m/>
    <n v="1000"/>
    <x v="0"/>
    <n v="49000"/>
    <n v="723000"/>
    <n v="0"/>
    <n v="0"/>
  </r>
  <r>
    <n v="11"/>
    <x v="2"/>
    <x v="0"/>
    <d v="2023-09-12T00:00:00"/>
    <s v="Transport to UDSM"/>
    <x v="6"/>
    <m/>
    <n v="2000"/>
    <x v="0"/>
    <n v="47000"/>
    <n v="723000"/>
    <n v="0"/>
    <n v="0"/>
  </r>
  <r>
    <n v="12"/>
    <x v="2"/>
    <x v="0"/>
    <d v="2023-09-13T00:00:00"/>
    <s v="Transport to UDSM"/>
    <x v="6"/>
    <m/>
    <n v="2250"/>
    <x v="0"/>
    <n v="44750"/>
    <n v="723000"/>
    <n v="0"/>
    <n v="0"/>
  </r>
  <r>
    <n v="13"/>
    <x v="2"/>
    <x v="0"/>
    <d v="2023-09-13T00:00:00"/>
    <s v="Wali Maharage + Juice"/>
    <x v="7"/>
    <m/>
    <n v="2300"/>
    <x v="0"/>
    <n v="42450"/>
    <n v="723000"/>
    <n v="0"/>
    <n v="0"/>
  </r>
  <r>
    <n v="14"/>
    <x v="2"/>
    <x v="0"/>
    <d v="2023-09-14T00:00:00"/>
    <s v="Transport to UDSM"/>
    <x v="6"/>
    <m/>
    <n v="2750"/>
    <x v="0"/>
    <n v="39700"/>
    <n v="723000"/>
    <n v="0"/>
    <n v="0"/>
  </r>
  <r>
    <n v="15"/>
    <x v="2"/>
    <x v="0"/>
    <d v="2023-09-14T00:00:00"/>
    <s v="Training Allowance"/>
    <x v="13"/>
    <n v="14000"/>
    <m/>
    <x v="0"/>
    <n v="53700"/>
    <n v="723000"/>
    <n v="0"/>
    <n v="0"/>
  </r>
  <r>
    <n v="16"/>
    <x v="2"/>
    <x v="0"/>
    <d v="2023-09-18T00:00:00"/>
    <s v="Training Allowance"/>
    <x v="13"/>
    <n v="35000"/>
    <m/>
    <x v="0"/>
    <n v="88700"/>
    <n v="723000"/>
    <n v="0"/>
    <n v="0"/>
  </r>
  <r>
    <n v="17"/>
    <x v="2"/>
    <x v="0"/>
    <d v="2023-09-19T00:00:00"/>
    <s v="Samvatsari Prabhavna"/>
    <x v="13"/>
    <n v="5000"/>
    <m/>
    <x v="0"/>
    <n v="93700"/>
    <n v="723000"/>
    <n v="0"/>
    <n v="0"/>
  </r>
  <r>
    <n v="18"/>
    <x v="2"/>
    <x v="0"/>
    <d v="2023-09-19T00:00:00"/>
    <s v="Transport to Gymkhana"/>
    <x v="6"/>
    <m/>
    <n v="3000"/>
    <x v="0"/>
    <n v="90700"/>
    <n v="723000"/>
    <n v="0"/>
    <n v="0"/>
  </r>
  <r>
    <n v="19"/>
    <x v="2"/>
    <x v="0"/>
    <d v="2023-09-20T00:00:00"/>
    <s v="Groceries"/>
    <x v="7"/>
    <m/>
    <n v="7500"/>
    <x v="0"/>
    <n v="83200"/>
    <n v="723000"/>
    <n v="0"/>
    <n v="0"/>
  </r>
  <r>
    <n v="20"/>
    <x v="2"/>
    <x v="0"/>
    <d v="2023-09-22T00:00:00"/>
    <s v="Madafu"/>
    <x v="7"/>
    <m/>
    <n v="2000"/>
    <x v="0"/>
    <n v="81200"/>
    <n v="723000"/>
    <n v="0"/>
    <n v="0"/>
  </r>
  <r>
    <n v="21"/>
    <x v="2"/>
    <x v="0"/>
    <d v="2023-09-25T00:00:00"/>
    <s v="Weekly Allowance"/>
    <x v="13"/>
    <n v="35000"/>
    <m/>
    <x v="0"/>
    <n v="116200"/>
    <n v="723000"/>
    <n v="0"/>
    <n v="0"/>
  </r>
  <r>
    <n v="22"/>
    <x v="2"/>
    <x v="0"/>
    <d v="2023-09-25T00:00:00"/>
    <s v="Money for Electrolyte from Mom"/>
    <x v="3"/>
    <n v="50000"/>
    <m/>
    <x v="0"/>
    <n v="166200"/>
    <n v="723000"/>
    <n v="0"/>
    <n v="0"/>
  </r>
  <r>
    <n v="23"/>
    <x v="2"/>
    <x v="0"/>
    <d v="2023-09-26T00:00:00"/>
    <s v="Family Groceries"/>
    <x v="3"/>
    <m/>
    <n v="6400"/>
    <x v="0"/>
    <n v="159800"/>
    <n v="723000"/>
    <n v="0"/>
    <n v="0"/>
  </r>
  <r>
    <n v="24"/>
    <x v="2"/>
    <x v="0"/>
    <d v="2023-09-27T00:00:00"/>
    <s v="Earphones for Reetisha"/>
    <x v="3"/>
    <m/>
    <n v="15000"/>
    <x v="0"/>
    <n v="144800"/>
    <n v="723000"/>
    <n v="0"/>
    <n v="0"/>
  </r>
  <r>
    <n v="25"/>
    <x v="2"/>
    <x v="0"/>
    <d v="2023-09-27T00:00:00"/>
    <s v="Little Theatre Play ticket"/>
    <x v="5"/>
    <m/>
    <n v="35000"/>
    <x v="1"/>
    <n v="144800"/>
    <n v="688000"/>
    <n v="0"/>
    <n v="0"/>
  </r>
  <r>
    <n v="26"/>
    <x v="2"/>
    <x v="0"/>
    <d v="2023-09-29T00:00:00"/>
    <s v="J4 Crips "/>
    <x v="7"/>
    <m/>
    <n v="15000"/>
    <x v="0"/>
    <n v="129800"/>
    <n v="688000"/>
    <n v="0"/>
    <n v="0"/>
  </r>
  <r>
    <n v="27"/>
    <x v="2"/>
    <x v="0"/>
    <d v="2023-09-30T00:00:00"/>
    <s v="Transport to UDSM"/>
    <x v="6"/>
    <m/>
    <n v="6000"/>
    <x v="0"/>
    <n v="123800"/>
    <n v="688000"/>
    <n v="0"/>
    <n v="0"/>
  </r>
  <r>
    <n v="28"/>
    <x v="2"/>
    <x v="0"/>
    <d v="2023-09-30T00:00:00"/>
    <s v="Popcorn + Water at Little Theatre"/>
    <x v="7"/>
    <m/>
    <n v="3000"/>
    <x v="0"/>
    <n v="120800"/>
    <n v="688000"/>
    <n v="0"/>
    <n v="0"/>
  </r>
  <r>
    <n v="1"/>
    <x v="2"/>
    <x v="1"/>
    <d v="2023-10-01T00:00:00"/>
    <s v="Lemon Juice Gymkhana"/>
    <x v="7"/>
    <m/>
    <n v="1000"/>
    <x v="0"/>
    <n v="119800"/>
    <n v="688000"/>
    <n v="0"/>
    <n v="0"/>
  </r>
  <r>
    <n v="2"/>
    <x v="2"/>
    <x v="1"/>
    <d v="2023-10-01T00:00:00"/>
    <s v="Bolt to Mast"/>
    <x v="6"/>
    <m/>
    <n v="2500"/>
    <x v="0"/>
    <n v="117300"/>
    <n v="688000"/>
    <n v="0"/>
    <n v="0"/>
  </r>
  <r>
    <n v="3"/>
    <x v="2"/>
    <x v="1"/>
    <d v="2023-10-03T00:00:00"/>
    <s v="Aloe Vera Juice"/>
    <x v="7"/>
    <m/>
    <n v="3500"/>
    <x v="0"/>
    <n v="113800"/>
    <n v="688000"/>
    <n v="0"/>
    <n v="0"/>
  </r>
  <r>
    <n v="4"/>
    <x v="2"/>
    <x v="1"/>
    <d v="2023-10-05T00:00:00"/>
    <s v="Weekly Allowance"/>
    <x v="13"/>
    <n v="35000"/>
    <m/>
    <x v="0"/>
    <n v="148800"/>
    <n v="688000"/>
    <n v="0"/>
    <n v="0"/>
  </r>
  <r>
    <n v="5"/>
    <x v="2"/>
    <x v="1"/>
    <d v="2023-10-05T00:00:00"/>
    <s v="Bicycle Maintenance"/>
    <x v="6"/>
    <m/>
    <n v="15000"/>
    <x v="0"/>
    <n v="133800"/>
    <n v="688000"/>
    <n v="0"/>
    <n v="0"/>
  </r>
  <r>
    <n v="6"/>
    <x v="2"/>
    <x v="1"/>
    <d v="2023-10-06T00:00:00"/>
    <s v="Barca Innovation Hub Course"/>
    <x v="4"/>
    <m/>
    <n v="74000"/>
    <x v="1"/>
    <n v="133800"/>
    <n v="614000"/>
    <n v="0"/>
    <n v="0"/>
  </r>
  <r>
    <n v="7"/>
    <x v="2"/>
    <x v="1"/>
    <d v="2023-10-06T00:00:00"/>
    <s v="Cetrizine"/>
    <x v="8"/>
    <m/>
    <n v="1000"/>
    <x v="0"/>
    <n v="132800"/>
    <n v="614000"/>
    <n v="0"/>
    <n v="0"/>
  </r>
  <r>
    <n v="8"/>
    <x v="2"/>
    <x v="1"/>
    <d v="2023-10-06T00:00:00"/>
    <s v="Parking fee"/>
    <x v="6"/>
    <m/>
    <n v="500"/>
    <x v="0"/>
    <n v="132300"/>
    <n v="614000"/>
    <n v="0"/>
    <n v="0"/>
  </r>
  <r>
    <n v="9"/>
    <x v="2"/>
    <x v="1"/>
    <d v="2023-10-08T00:00:00"/>
    <s v="Lunch at Gymkhana"/>
    <x v="7"/>
    <m/>
    <n v="10000"/>
    <x v="0"/>
    <n v="122300"/>
    <n v="614000"/>
    <n v="0"/>
    <n v="0"/>
  </r>
  <r>
    <n v="10"/>
    <x v="2"/>
    <x v="1"/>
    <d v="2023-10-08T00:00:00"/>
    <s v="Pizza base"/>
    <x v="7"/>
    <m/>
    <n v="3000"/>
    <x v="0"/>
    <n v="119300"/>
    <n v="614000"/>
    <n v="0"/>
    <n v="0"/>
  </r>
  <r>
    <n v="11"/>
    <x v="2"/>
    <x v="1"/>
    <d v="2023-10-08T00:00:00"/>
    <s v="Aloe Vera Juice"/>
    <x v="7"/>
    <m/>
    <n v="3500"/>
    <x v="0"/>
    <n v="115800"/>
    <n v="614000"/>
    <n v="0"/>
    <n v="0"/>
  </r>
  <r>
    <n v="12"/>
    <x v="2"/>
    <x v="1"/>
    <d v="2023-10-09T00:00:00"/>
    <s v="Weekly Allowance"/>
    <x v="13"/>
    <n v="35000"/>
    <m/>
    <x v="0"/>
    <n v="150800"/>
    <n v="614000"/>
    <n v="0"/>
    <n v="0"/>
  </r>
  <r>
    <n v="13"/>
    <x v="2"/>
    <x v="1"/>
    <d v="2023-10-11T00:00:00"/>
    <s v="Football "/>
    <x v="9"/>
    <m/>
    <n v="5000"/>
    <x v="0"/>
    <n v="145800"/>
    <n v="614000"/>
    <n v="0"/>
    <n v="0"/>
  </r>
  <r>
    <n v="14"/>
    <x v="2"/>
    <x v="1"/>
    <d v="2023-10-13T00:00:00"/>
    <s v="Sungusungu"/>
    <x v="3"/>
    <m/>
    <n v="5000"/>
    <x v="0"/>
    <n v="140800"/>
    <n v="614000"/>
    <n v="0"/>
    <n v="0"/>
  </r>
  <r>
    <n v="15"/>
    <x v="2"/>
    <x v="1"/>
    <d v="2023-10-15T00:00:00"/>
    <s v="Chips from Gymkhana"/>
    <x v="7"/>
    <m/>
    <n v="8000"/>
    <x v="0"/>
    <n v="132800"/>
    <n v="614000"/>
    <n v="0"/>
    <n v="0"/>
  </r>
  <r>
    <n v="16"/>
    <x v="2"/>
    <x v="1"/>
    <d v="2023-10-16T00:00:00"/>
    <s v="TCPL match fee"/>
    <x v="1"/>
    <n v="45000"/>
    <m/>
    <x v="0"/>
    <n v="177800"/>
    <n v="614000"/>
    <n v="0"/>
    <n v="0"/>
  </r>
  <r>
    <n v="17"/>
    <x v="2"/>
    <x v="1"/>
    <d v="2023-10-16T00:00:00"/>
    <s v="Elisha"/>
    <x v="9"/>
    <m/>
    <n v="2000"/>
    <x v="0"/>
    <n v="175800"/>
    <n v="614000"/>
    <n v="0"/>
    <n v="0"/>
  </r>
  <r>
    <n v="18"/>
    <x v="2"/>
    <x v="1"/>
    <d v="2023-10-17T00:00:00"/>
    <s v="Training Allowance"/>
    <x v="13"/>
    <n v="6000"/>
    <m/>
    <x v="0"/>
    <n v="181800"/>
    <n v="614000"/>
    <n v="0"/>
    <n v="0"/>
  </r>
  <r>
    <n v="19"/>
    <x v="2"/>
    <x v="1"/>
    <d v="2023-10-18T00:00:00"/>
    <s v="TCPL match fee"/>
    <x v="1"/>
    <n v="45000"/>
    <m/>
    <x v="0"/>
    <n v="226800"/>
    <n v="614000"/>
    <n v="0"/>
    <n v="0"/>
  </r>
  <r>
    <n v="20"/>
    <x v="2"/>
    <x v="1"/>
    <d v="2023-10-18T00:00:00"/>
    <s v="Groceries"/>
    <x v="7"/>
    <m/>
    <n v="8200"/>
    <x v="0"/>
    <n v="218600"/>
    <n v="614000"/>
    <n v="0"/>
    <n v="0"/>
  </r>
  <r>
    <n v="21"/>
    <x v="2"/>
    <x v="1"/>
    <d v="2023-10-18T00:00:00"/>
    <s v="Parking fee"/>
    <x v="6"/>
    <m/>
    <n v="2000"/>
    <x v="0"/>
    <n v="216600"/>
    <n v="614000"/>
    <n v="0"/>
    <n v="0"/>
  </r>
  <r>
    <n v="22"/>
    <x v="2"/>
    <x v="1"/>
    <d v="2023-10-19T00:00:00"/>
    <s v="Training Allowance"/>
    <x v="13"/>
    <n v="7000"/>
    <m/>
    <x v="0"/>
    <n v="223600"/>
    <n v="614000"/>
    <n v="0"/>
    <n v="0"/>
  </r>
  <r>
    <n v="23"/>
    <x v="2"/>
    <x v="1"/>
    <d v="2023-10-22T00:00:00"/>
    <s v="Parking fee"/>
    <x v="6"/>
    <m/>
    <n v="1000"/>
    <x v="0"/>
    <n v="222600"/>
    <n v="614000"/>
    <n v="0"/>
    <n v="0"/>
  </r>
  <r>
    <n v="24"/>
    <x v="2"/>
    <x v="1"/>
    <d v="2023-10-23T00:00:00"/>
    <s v="Parking fee"/>
    <x v="6"/>
    <m/>
    <n v="1000"/>
    <x v="0"/>
    <n v="221600"/>
    <n v="614000"/>
    <n v="0"/>
    <n v="0"/>
  </r>
  <r>
    <n v="25"/>
    <x v="2"/>
    <x v="1"/>
    <d v="2023-10-23T00:00:00"/>
    <s v="Bananas"/>
    <x v="7"/>
    <m/>
    <n v="1000"/>
    <x v="0"/>
    <n v="220600"/>
    <n v="614000"/>
    <n v="0"/>
    <n v="0"/>
  </r>
  <r>
    <n v="26"/>
    <x v="2"/>
    <x v="1"/>
    <d v="2023-10-23T00:00:00"/>
    <s v="TCPL match fee"/>
    <x v="1"/>
    <n v="45000"/>
    <m/>
    <x v="0"/>
    <n v="265600"/>
    <n v="614000"/>
    <n v="0"/>
    <n v="0"/>
  </r>
  <r>
    <n v="27"/>
    <x v="2"/>
    <x v="1"/>
    <d v="2023-10-24T00:00:00"/>
    <s v="Elisha"/>
    <x v="9"/>
    <m/>
    <n v="500"/>
    <x v="0"/>
    <n v="265100"/>
    <n v="614000"/>
    <n v="0"/>
    <n v="0"/>
  </r>
  <r>
    <n v="28"/>
    <x v="2"/>
    <x v="1"/>
    <d v="2023-10-24T00:00:00"/>
    <s v="TCPL match fee"/>
    <x v="1"/>
    <n v="45000"/>
    <m/>
    <x v="0"/>
    <n v="310100"/>
    <n v="614000"/>
    <n v="0"/>
    <n v="0"/>
  </r>
  <r>
    <n v="29"/>
    <x v="2"/>
    <x v="1"/>
    <d v="2023-10-24T00:00:00"/>
    <s v="Water"/>
    <x v="3"/>
    <m/>
    <n v="5000"/>
    <x v="0"/>
    <n v="305100"/>
    <n v="614000"/>
    <n v="0"/>
    <n v="0"/>
  </r>
  <r>
    <n v="30"/>
    <x v="2"/>
    <x v="1"/>
    <d v="2023-10-24T00:00:00"/>
    <s v="Money for Grocery Shopping"/>
    <x v="3"/>
    <n v="10000"/>
    <m/>
    <x v="0"/>
    <n v="315100"/>
    <n v="614000"/>
    <n v="0"/>
    <n v="0"/>
  </r>
  <r>
    <n v="31"/>
    <x v="2"/>
    <x v="1"/>
    <d v="2023-10-24T00:00:00"/>
    <s v="Groceries"/>
    <x v="7"/>
    <m/>
    <n v="8500"/>
    <x v="0"/>
    <n v="306600"/>
    <n v="614000"/>
    <n v="0"/>
    <n v="0"/>
  </r>
  <r>
    <n v="32"/>
    <x v="2"/>
    <x v="1"/>
    <d v="2023-10-25T00:00:00"/>
    <s v="Training Allowance"/>
    <x v="13"/>
    <n v="7000"/>
    <m/>
    <x v="0"/>
    <n v="313600"/>
    <n v="614000"/>
    <n v="0"/>
    <n v="0"/>
  </r>
  <r>
    <n v="33"/>
    <x v="2"/>
    <x v="1"/>
    <d v="2023-10-26T00:00:00"/>
    <s v="TCPL match fee"/>
    <x v="1"/>
    <n v="45000"/>
    <m/>
    <x v="0"/>
    <n v="358600"/>
    <n v="614000"/>
    <n v="0"/>
    <n v="0"/>
  </r>
  <r>
    <n v="34"/>
    <x v="2"/>
    <x v="1"/>
    <d v="2023-10-26T00:00:00"/>
    <s v="Ice cream Leaders"/>
    <x v="7"/>
    <m/>
    <n v="5000"/>
    <x v="0"/>
    <n v="353600"/>
    <n v="614000"/>
    <n v="0"/>
    <n v="0"/>
  </r>
  <r>
    <n v="35"/>
    <x v="2"/>
    <x v="1"/>
    <d v="2023-10-28T00:00:00"/>
    <s v="TCPL match fee"/>
    <x v="1"/>
    <n v="45000"/>
    <m/>
    <x v="0"/>
    <n v="398600"/>
    <n v="614000"/>
    <n v="0"/>
    <n v="0"/>
  </r>
  <r>
    <n v="36"/>
    <x v="2"/>
    <x v="1"/>
    <d v="2023-10-30T00:00:00"/>
    <s v="TCPL match fee"/>
    <x v="1"/>
    <n v="45000"/>
    <m/>
    <x v="0"/>
    <n v="443600"/>
    <n v="614000"/>
    <n v="0"/>
    <n v="0"/>
  </r>
  <r>
    <n v="37"/>
    <x v="2"/>
    <x v="1"/>
    <d v="2023-10-30T00:00:00"/>
    <s v="Parents Allowance"/>
    <x v="2"/>
    <n v="100000"/>
    <m/>
    <x v="0"/>
    <n v="543600"/>
    <n v="614000"/>
    <n v="0"/>
    <n v="0"/>
  </r>
  <r>
    <n v="1"/>
    <x v="2"/>
    <x v="2"/>
    <d v="2023-11-01T00:00:00"/>
    <s v="Google Pixel 6A"/>
    <x v="8"/>
    <m/>
    <n v="480000"/>
    <x v="0"/>
    <n v="63600"/>
    <n v="614000"/>
    <n v="0"/>
    <n v="0"/>
  </r>
  <r>
    <n v="2"/>
    <x v="2"/>
    <x v="2"/>
    <d v="2023-11-01T00:00:00"/>
    <s v="TCPL match fee"/>
    <x v="1"/>
    <n v="45000"/>
    <m/>
    <x v="0"/>
    <n v="108600"/>
    <n v="614000"/>
    <n v="0"/>
    <n v="0"/>
  </r>
  <r>
    <n v="3"/>
    <x v="2"/>
    <x v="2"/>
    <d v="2023-11-03T00:00:00"/>
    <s v="TCPL match fee"/>
    <x v="1"/>
    <n v="45000"/>
    <m/>
    <x v="0"/>
    <n v="153600"/>
    <n v="614000"/>
    <n v="0"/>
    <n v="0"/>
  </r>
  <r>
    <n v="4"/>
    <x v="2"/>
    <x v="2"/>
    <d v="2023-11-03T00:00:00"/>
    <s v="Ice cream from Leaders"/>
    <x v="7"/>
    <m/>
    <n v="6000"/>
    <x v="0"/>
    <n v="147600"/>
    <n v="614000"/>
    <n v="0"/>
    <n v="0"/>
  </r>
  <r>
    <n v="5"/>
    <x v="2"/>
    <x v="2"/>
    <d v="2023-11-04T00:00:00"/>
    <s v="Papa parking fee"/>
    <x v="3"/>
    <m/>
    <n v="1000"/>
    <x v="0"/>
    <n v="146600"/>
    <n v="614000"/>
    <n v="0"/>
    <n v="0"/>
  </r>
  <r>
    <n v="6"/>
    <x v="2"/>
    <x v="2"/>
    <d v="2023-11-04T00:00:00"/>
    <s v="TCPL match fee"/>
    <x v="1"/>
    <n v="45000"/>
    <m/>
    <x v="0"/>
    <n v="191600"/>
    <n v="614000"/>
    <n v="0"/>
    <n v="0"/>
  </r>
  <r>
    <n v="7"/>
    <x v="2"/>
    <x v="2"/>
    <d v="2023-11-05T00:00:00"/>
    <s v="Barca Innovation Hub Course"/>
    <x v="4"/>
    <m/>
    <n v="75126"/>
    <x v="1"/>
    <n v="191600"/>
    <n v="538874"/>
    <n v="0"/>
    <n v="0"/>
  </r>
  <r>
    <n v="8"/>
    <x v="2"/>
    <x v="2"/>
    <d v="2023-11-07T00:00:00"/>
    <s v="Training Allowance"/>
    <x v="13"/>
    <n v="7000"/>
    <m/>
    <x v="0"/>
    <n v="198600"/>
    <n v="538874"/>
    <n v="0"/>
    <n v="0"/>
  </r>
  <r>
    <n v="9"/>
    <x v="2"/>
    <x v="2"/>
    <d v="2023-11-08T00:00:00"/>
    <s v="Training Allowance"/>
    <x v="13"/>
    <n v="7000"/>
    <m/>
    <x v="0"/>
    <n v="205600"/>
    <n v="538874"/>
    <n v="0"/>
    <n v="0"/>
  </r>
  <r>
    <n v="10"/>
    <x v="2"/>
    <x v="2"/>
    <d v="2023-11-09T00:00:00"/>
    <s v="Training Allowance"/>
    <x v="13"/>
    <n v="7000"/>
    <m/>
    <x v="0"/>
    <n v="212600"/>
    <n v="538874"/>
    <n v="0"/>
    <n v="0"/>
  </r>
  <r>
    <n v="11"/>
    <x v="2"/>
    <x v="2"/>
    <d v="2023-11-10T00:00:00"/>
    <s v="Training Allowance"/>
    <x v="13"/>
    <n v="7000"/>
    <m/>
    <x v="0"/>
    <n v="219600"/>
    <n v="538874"/>
    <n v="0"/>
    <n v="0"/>
  </r>
  <r>
    <n v="12"/>
    <x v="2"/>
    <x v="2"/>
    <d v="2023-11-10T00:00:00"/>
    <s v="Mummy change for training allowance"/>
    <x v="3"/>
    <n v="1000"/>
    <m/>
    <x v="0"/>
    <n v="220600"/>
    <n v="538874"/>
    <n v="0"/>
    <n v="0"/>
  </r>
  <r>
    <n v="13"/>
    <x v="2"/>
    <x v="2"/>
    <d v="2023-11-12T00:00:00"/>
    <s v="Bijal Aunty Diwali gift"/>
    <x v="2"/>
    <n v="21000"/>
    <m/>
    <x v="0"/>
    <n v="241600"/>
    <n v="538874"/>
    <n v="0"/>
    <n v="0"/>
  </r>
  <r>
    <n v="14"/>
    <x v="2"/>
    <x v="2"/>
    <d v="2023-11-12T00:00:00"/>
    <s v="Mummy papa loan"/>
    <x v="3"/>
    <m/>
    <n v="100000"/>
    <x v="0"/>
    <n v="141600"/>
    <n v="538874"/>
    <n v="0"/>
    <n v="0"/>
  </r>
  <r>
    <n v="15"/>
    <x v="2"/>
    <x v="2"/>
    <d v="2023-11-14T00:00:00"/>
    <s v="Uber to Leaders"/>
    <x v="6"/>
    <m/>
    <n v="4000"/>
    <x v="0"/>
    <n v="137600"/>
    <n v="538874"/>
    <n v="0"/>
    <n v="0"/>
  </r>
  <r>
    <n v="16"/>
    <x v="2"/>
    <x v="2"/>
    <d v="2023-11-15T00:00:00"/>
    <s v="Haircut"/>
    <x v="8"/>
    <m/>
    <n v="10000"/>
    <x v="0"/>
    <n v="127600"/>
    <n v="538874"/>
    <n v="0"/>
    <n v="0"/>
  </r>
  <r>
    <n v="17"/>
    <x v="2"/>
    <x v="2"/>
    <d v="2023-11-15T00:00:00"/>
    <s v="Training Allowance"/>
    <x v="13"/>
    <n v="14000"/>
    <m/>
    <x v="0"/>
    <n v="141600"/>
    <n v="538874"/>
    <n v="0"/>
    <n v="0"/>
  </r>
  <r>
    <n v="18"/>
    <x v="2"/>
    <x v="2"/>
    <d v="2023-11-15T00:00:00"/>
    <s v="Money to Mzee Amiri"/>
    <x v="9"/>
    <m/>
    <n v="2000"/>
    <x v="0"/>
    <n v="139600"/>
    <n v="538874"/>
    <n v="0"/>
    <n v="0"/>
  </r>
  <r>
    <n v="19"/>
    <x v="2"/>
    <x v="2"/>
    <d v="2023-11-15T00:00:00"/>
    <s v="Dinner with Alyssa and Ravjot"/>
    <x v="7"/>
    <m/>
    <n v="17000"/>
    <x v="0"/>
    <n v="122600"/>
    <n v="538874"/>
    <n v="0"/>
    <n v="0"/>
  </r>
  <r>
    <n v="20"/>
    <x v="2"/>
    <x v="2"/>
    <d v="2023-11-15T00:00:00"/>
    <s v="Money to Sameer for his medicine"/>
    <x v="8"/>
    <m/>
    <n v="30000"/>
    <x v="1"/>
    <n v="122600"/>
    <n v="508874"/>
    <n v="0"/>
    <n v="0"/>
  </r>
  <r>
    <n v="21"/>
    <x v="2"/>
    <x v="2"/>
    <d v="2023-11-16T00:00:00"/>
    <s v="J4 Crips "/>
    <x v="7"/>
    <m/>
    <n v="1000"/>
    <x v="1"/>
    <n v="122600"/>
    <n v="507874"/>
    <n v="0"/>
    <n v="0"/>
  </r>
  <r>
    <n v="22"/>
    <x v="2"/>
    <x v="2"/>
    <d v="2023-11-17T00:00:00"/>
    <s v="Books and Pen from KalKwik Seifee"/>
    <x v="4"/>
    <m/>
    <n v="19500"/>
    <x v="0"/>
    <n v="103100"/>
    <n v="507874"/>
    <n v="0"/>
    <n v="0"/>
  </r>
  <r>
    <n v="23"/>
    <x v="2"/>
    <x v="2"/>
    <d v="2023-11-17T00:00:00"/>
    <s v="Money from Mummy to use"/>
    <x v="3"/>
    <n v="800"/>
    <m/>
    <x v="0"/>
    <n v="103900"/>
    <n v="507874"/>
    <n v="0"/>
    <n v="0"/>
  </r>
  <r>
    <n v="24"/>
    <x v="2"/>
    <x v="2"/>
    <d v="2023-11-18T00:00:00"/>
    <s v="Adidas Body Wash for trip"/>
    <x v="8"/>
    <m/>
    <n v="12000"/>
    <x v="0"/>
    <n v="91900"/>
    <n v="507874"/>
    <n v="0"/>
    <n v="0"/>
  </r>
  <r>
    <n v="25"/>
    <x v="2"/>
    <x v="2"/>
    <d v="2023-11-18T00:00:00"/>
    <s v="Training Allowance"/>
    <x v="13"/>
    <n v="7000"/>
    <m/>
    <x v="0"/>
    <n v="98900"/>
    <n v="507874"/>
    <n v="0"/>
    <n v="0"/>
  </r>
  <r>
    <n v="26"/>
    <x v="2"/>
    <x v="2"/>
    <d v="2023-11-18T00:00:00"/>
    <s v="10 Band-aids"/>
    <x v="9"/>
    <m/>
    <n v="1000"/>
    <x v="0"/>
    <n v="97900"/>
    <n v="507874"/>
    <n v="0"/>
    <n v="0"/>
  </r>
  <r>
    <n v="27"/>
    <x v="2"/>
    <x v="2"/>
    <d v="2023-11-20T00:00:00"/>
    <s v="WCQ Namibia trip allowance"/>
    <x v="1"/>
    <n v="751500"/>
    <m/>
    <x v="0"/>
    <n v="849400"/>
    <n v="507874"/>
    <n v="0"/>
    <n v="0"/>
  </r>
  <r>
    <n v="28"/>
    <x v="2"/>
    <x v="2"/>
    <d v="2023-11-20T00:00:00"/>
    <s v="Mummy "/>
    <x v="3"/>
    <m/>
    <n v="751500"/>
    <x v="0"/>
    <n v="97900"/>
    <n v="507874"/>
    <n v="0"/>
    <n v="0"/>
  </r>
  <r>
    <n v="1"/>
    <x v="2"/>
    <x v="3"/>
    <d v="2023-12-05T00:00:00"/>
    <s v="Barca Innovation Hub Course"/>
    <x v="4"/>
    <m/>
    <n v="76309"/>
    <x v="1"/>
    <n v="97900"/>
    <n v="431565"/>
    <n v="0"/>
    <n v="0"/>
  </r>
  <r>
    <n v="2"/>
    <x v="2"/>
    <x v="3"/>
    <d v="2023-12-14T00:00:00"/>
    <s v="Bicycle Maintenance"/>
    <x v="6"/>
    <m/>
    <n v="500"/>
    <x v="0"/>
    <n v="97400"/>
    <n v="431565"/>
    <n v="0"/>
    <n v="0"/>
  </r>
  <r>
    <n v="3"/>
    <x v="2"/>
    <x v="3"/>
    <d v="2023-12-14T00:00:00"/>
    <s v="Bread + Soda for family"/>
    <x v="3"/>
    <m/>
    <n v="2000"/>
    <x v="0"/>
    <n v="95400"/>
    <n v="431565"/>
    <n v="0"/>
    <n v="0"/>
  </r>
  <r>
    <n v="4"/>
    <x v="2"/>
    <x v="3"/>
    <d v="2023-12-16T00:00:00"/>
    <s v="Disco Dandiya + water"/>
    <x v="5"/>
    <m/>
    <n v="12000"/>
    <x v="0"/>
    <n v="83400"/>
    <n v="431565"/>
    <n v="0"/>
    <n v="0"/>
  </r>
  <r>
    <n v="5"/>
    <x v="2"/>
    <x v="3"/>
    <d v="2023-12-17T00:00:00"/>
    <s v="Football "/>
    <x v="9"/>
    <m/>
    <n v="1000"/>
    <x v="0"/>
    <n v="82400"/>
    <n v="431565"/>
    <n v="0"/>
    <n v="0"/>
  </r>
  <r>
    <n v="6"/>
    <x v="2"/>
    <x v="3"/>
    <d v="2023-12-17T00:00:00"/>
    <s v="Nishi Aunty Diwali money"/>
    <x v="2"/>
    <n v="50000"/>
    <m/>
    <x v="0"/>
    <n v="132400"/>
    <n v="431565"/>
    <n v="0"/>
    <n v="0"/>
  </r>
  <r>
    <n v="7"/>
    <x v="2"/>
    <x v="3"/>
    <d v="2023-12-18T00:00:00"/>
    <s v="Sketch book for mummy"/>
    <x v="3"/>
    <m/>
    <n v="5000"/>
    <x v="0"/>
    <n v="127400"/>
    <n v="431565"/>
    <n v="0"/>
    <n v="0"/>
  </r>
  <r>
    <n v="8"/>
    <x v="2"/>
    <x v="3"/>
    <d v="2023-12-18T00:00:00"/>
    <s v="Sketch pencils for mummy"/>
    <x v="3"/>
    <m/>
    <n v="6500"/>
    <x v="0"/>
    <n v="120900"/>
    <n v="431565"/>
    <n v="0"/>
    <n v="0"/>
  </r>
  <r>
    <n v="9"/>
    <x v="2"/>
    <x v="3"/>
    <d v="2023-12-19T00:00:00"/>
    <s v="Madafu + Plums"/>
    <x v="7"/>
    <m/>
    <n v="2000"/>
    <x v="0"/>
    <n v="118900"/>
    <n v="431565"/>
    <n v="0"/>
    <n v="0"/>
  </r>
  <r>
    <n v="10"/>
    <x v="2"/>
    <x v="3"/>
    <d v="2023-12-20T00:00:00"/>
    <s v="UTT Amis First Investment"/>
    <x v="14"/>
    <m/>
    <n v="20000"/>
    <x v="1"/>
    <n v="118900"/>
    <n v="411565"/>
    <n v="0"/>
    <n v="0"/>
  </r>
  <r>
    <n v="11"/>
    <x v="2"/>
    <x v="3"/>
    <d v="2023-12-20T00:00:00"/>
    <s v="UTT Amis First Investment"/>
    <x v="14"/>
    <n v="20000"/>
    <m/>
    <x v="2"/>
    <n v="118900"/>
    <n v="411565"/>
    <n v="0"/>
    <n v="20000"/>
  </r>
  <r>
    <n v="11"/>
    <x v="2"/>
    <x v="3"/>
    <d v="2023-12-20T00:00:00"/>
    <s v="Football "/>
    <x v="9"/>
    <m/>
    <n v="7000"/>
    <x v="0"/>
    <n v="111900"/>
    <n v="411565"/>
    <n v="0"/>
    <n v="20000"/>
  </r>
  <r>
    <n v="12"/>
    <x v="2"/>
    <x v="3"/>
    <d v="2023-12-24T00:00:00"/>
    <s v="Football "/>
    <x v="9"/>
    <m/>
    <n v="1000"/>
    <x v="0"/>
    <n v="110900"/>
    <n v="411565"/>
    <n v="0"/>
    <n v="20000"/>
  </r>
  <r>
    <n v="13"/>
    <x v="2"/>
    <x v="3"/>
    <d v="2023-12-24T00:00:00"/>
    <s v="Mummy loan repayment"/>
    <x v="3"/>
    <n v="100000"/>
    <m/>
    <x v="0"/>
    <n v="210900"/>
    <n v="411565"/>
    <n v="0"/>
    <n v="20000"/>
  </r>
  <r>
    <n v="14"/>
    <x v="2"/>
    <x v="3"/>
    <d v="2023-12-24T00:00:00"/>
    <s v="Whey Protein"/>
    <x v="9"/>
    <m/>
    <n v="90000"/>
    <x v="0"/>
    <n v="120900"/>
    <n v="411565"/>
    <n v="0"/>
    <n v="20000"/>
  </r>
  <r>
    <n v="14"/>
    <x v="2"/>
    <x v="3"/>
    <d v="2023-12-24T00:00:00"/>
    <s v="Resistance bands (Miniso + Orca)"/>
    <x v="9"/>
    <m/>
    <n v="13000"/>
    <x v="0"/>
    <n v="107900"/>
    <n v="411565"/>
    <n v="0"/>
    <n v="20000"/>
  </r>
  <r>
    <n v="15"/>
    <x v="2"/>
    <x v="3"/>
    <d v="2023-12-24T00:00:00"/>
    <s v="Carry bag / school bag from Miniso"/>
    <x v="8"/>
    <m/>
    <n v="19000"/>
    <x v="0"/>
    <n v="88900"/>
    <n v="411565"/>
    <n v="0"/>
    <n v="20000"/>
  </r>
  <r>
    <n v="16"/>
    <x v="2"/>
    <x v="3"/>
    <d v="2023-12-24T00:00:00"/>
    <s v="Family lunch at Taste Me"/>
    <x v="3"/>
    <m/>
    <n v="29000"/>
    <x v="0"/>
    <n v="59900"/>
    <n v="411565"/>
    <n v="0"/>
    <n v="20000"/>
  </r>
  <r>
    <n v="17"/>
    <x v="2"/>
    <x v="3"/>
    <d v="2023-12-25T00:00:00"/>
    <s v="Family lunch reimbursement"/>
    <x v="3"/>
    <n v="30000"/>
    <m/>
    <x v="0"/>
    <n v="89900"/>
    <n v="411565"/>
    <n v="0"/>
    <n v="20000"/>
  </r>
  <r>
    <n v="18"/>
    <x v="2"/>
    <x v="3"/>
    <d v="2023-12-28T00:00:00"/>
    <s v="Lunch with friends"/>
    <x v="7"/>
    <m/>
    <n v="15000"/>
    <x v="0"/>
    <n v="74900"/>
    <n v="411565"/>
    <n v="0"/>
    <n v="20000"/>
  </r>
  <r>
    <n v="19"/>
    <x v="2"/>
    <x v="3"/>
    <d v="2023-12-28T00:00:00"/>
    <s v="Transport to town for lunch"/>
    <x v="6"/>
    <m/>
    <n v="5000"/>
    <x v="0"/>
    <n v="69900"/>
    <n v="411565"/>
    <n v="0"/>
    <n v="20000"/>
  </r>
  <r>
    <n v="20"/>
    <x v="2"/>
    <x v="3"/>
    <d v="2023-12-28T00:00:00"/>
    <s v="Football at T2G"/>
    <x v="9"/>
    <m/>
    <n v="5000"/>
    <x v="0"/>
    <n v="64900"/>
    <n v="411565"/>
    <n v="0"/>
    <n v="20000"/>
  </r>
  <r>
    <n v="1"/>
    <x v="3"/>
    <x v="4"/>
    <d v="2024-01-05T00:00:00"/>
    <s v="Barca Innovation Hub Course"/>
    <x v="4"/>
    <m/>
    <n v="76990"/>
    <x v="1"/>
    <n v="64900"/>
    <n v="334575"/>
    <n v="0"/>
    <n v="20000"/>
  </r>
  <r>
    <n v="2"/>
    <x v="3"/>
    <x v="4"/>
    <d v="2024-01-08T00:00:00"/>
    <s v="Start With Why - Sultan Bookstore"/>
    <x v="4"/>
    <m/>
    <n v="38000"/>
    <x v="0"/>
    <n v="26900"/>
    <n v="334575"/>
    <n v="0"/>
    <n v="20000"/>
  </r>
  <r>
    <n v="3"/>
    <x v="3"/>
    <x v="4"/>
    <d v="2024-01-11T00:00:00"/>
    <s v="J4 Donation for making crips"/>
    <x v="15"/>
    <m/>
    <n v="15000"/>
    <x v="1"/>
    <n v="26900"/>
    <n v="319575"/>
    <n v="0"/>
    <n v="20000"/>
  </r>
  <r>
    <n v="4"/>
    <x v="3"/>
    <x v="4"/>
    <d v="2024-01-17T00:00:00"/>
    <s v="Dotted Notebook TryThisInc"/>
    <x v="4"/>
    <m/>
    <n v="25000"/>
    <x v="1"/>
    <n v="26900"/>
    <n v="294575"/>
    <n v="0"/>
    <n v="20000"/>
  </r>
  <r>
    <n v="5"/>
    <x v="3"/>
    <x v="4"/>
    <d v="2024-01-19T00:00:00"/>
    <s v="Bank Charges"/>
    <x v="10"/>
    <m/>
    <n v="16159"/>
    <x v="1"/>
    <n v="26900"/>
    <n v="278416"/>
    <n v="0"/>
    <n v="20000"/>
  </r>
  <r>
    <n v="6"/>
    <x v="3"/>
    <x v="4"/>
    <d v="2024-01-20T00:00:00"/>
    <s v="UTT Investment"/>
    <x v="14"/>
    <m/>
    <n v="10000"/>
    <x v="1"/>
    <n v="26900"/>
    <n v="268416"/>
    <n v="0"/>
    <n v="20000"/>
  </r>
  <r>
    <n v="7"/>
    <x v="3"/>
    <x v="4"/>
    <d v="2024-01-20T00:00:00"/>
    <s v="UTT Investment"/>
    <x v="14"/>
    <n v="10000"/>
    <m/>
    <x v="2"/>
    <n v="26900"/>
    <n v="268416"/>
    <n v="0"/>
    <n v="30000"/>
  </r>
  <r>
    <n v="7"/>
    <x v="3"/>
    <x v="4"/>
    <d v="2024-01-22T00:00:00"/>
    <s v="LUKU"/>
    <x v="8"/>
    <m/>
    <n v="20000"/>
    <x v="1"/>
    <n v="26900"/>
    <n v="248416"/>
    <n v="0"/>
    <n v="30000"/>
  </r>
  <r>
    <n v="8"/>
    <x v="3"/>
    <x v="4"/>
    <d v="2024-01-26T00:00:00"/>
    <s v="Haircut"/>
    <x v="8"/>
    <m/>
    <n v="10000"/>
    <x v="0"/>
    <n v="16900"/>
    <n v="248416"/>
    <n v="0"/>
    <n v="30000"/>
  </r>
  <r>
    <n v="1"/>
    <x v="3"/>
    <x v="5"/>
    <d v="2024-02-02T00:00:00"/>
    <s v="T Gold Subscription"/>
    <x v="16"/>
    <m/>
    <n v="13400"/>
    <x v="1"/>
    <n v="16900"/>
    <n v="235016"/>
    <n v="0"/>
    <n v="30000"/>
  </r>
  <r>
    <n v="2"/>
    <x v="3"/>
    <x v="5"/>
    <d v="2024-02-03T00:00:00"/>
    <s v="Dotted Notebook Delivery"/>
    <x v="6"/>
    <m/>
    <n v="2500"/>
    <x v="1"/>
    <n v="16900"/>
    <n v="232516"/>
    <n v="0"/>
    <n v="30000"/>
  </r>
  <r>
    <n v="3"/>
    <x v="3"/>
    <x v="5"/>
    <d v="2024-02-04T00:00:00"/>
    <s v="LUKU repayment Mummy"/>
    <x v="3"/>
    <n v="20000"/>
    <m/>
    <x v="0"/>
    <n v="36900"/>
    <n v="232516"/>
    <n v="0"/>
    <n v="30000"/>
  </r>
  <r>
    <n v="4"/>
    <x v="3"/>
    <x v="5"/>
    <d v="2024-02-05T00:00:00"/>
    <s v="Barca Innovation Hub Course"/>
    <x v="4"/>
    <m/>
    <n v="77276"/>
    <x v="1"/>
    <n v="36900"/>
    <n v="155240"/>
    <n v="0"/>
    <n v="30000"/>
  </r>
  <r>
    <n v="5"/>
    <x v="3"/>
    <x v="5"/>
    <d v="2024-02-06T00:00:00"/>
    <s v="TCA Analyst First Salary"/>
    <x v="17"/>
    <n v="250000"/>
    <m/>
    <x v="1"/>
    <n v="36900"/>
    <n v="405240"/>
    <n v="0"/>
    <n v="30000"/>
  </r>
  <r>
    <n v="6"/>
    <x v="3"/>
    <x v="5"/>
    <d v="2024-02-07T00:00:00"/>
    <s v="Movie Tickets (Fighter)"/>
    <x v="5"/>
    <m/>
    <n v="18000"/>
    <x v="1"/>
    <n v="36900"/>
    <n v="387240"/>
    <n v="0"/>
    <n v="30000"/>
  </r>
  <r>
    <n v="7"/>
    <x v="3"/>
    <x v="5"/>
    <d v="2024-02-10T00:00:00"/>
    <s v="SJS Sports Function"/>
    <x v="2"/>
    <n v="110000"/>
    <m/>
    <x v="0"/>
    <n v="146900"/>
    <n v="387240"/>
    <n v="0"/>
    <n v="30000"/>
  </r>
  <r>
    <n v="8"/>
    <x v="3"/>
    <x v="5"/>
    <d v="2024-02-12T00:00:00"/>
    <s v="WCQ Namibia trip allowance repayment"/>
    <x v="3"/>
    <n v="800000"/>
    <m/>
    <x v="1"/>
    <n v="146900"/>
    <n v="1187240"/>
    <n v="0"/>
    <n v="30000"/>
  </r>
  <r>
    <n v="9"/>
    <x v="3"/>
    <x v="5"/>
    <d v="2024-02-13T00:00:00"/>
    <s v="Bank fees"/>
    <x v="10"/>
    <m/>
    <n v="5900"/>
    <x v="1"/>
    <n v="146900"/>
    <n v="1181340"/>
    <n v="0"/>
    <n v="30000"/>
  </r>
  <r>
    <n v="10"/>
    <x v="3"/>
    <x v="5"/>
    <d v="2024-02-21T00:00:00"/>
    <s v="UTT Investment"/>
    <x v="14"/>
    <m/>
    <n v="10000"/>
    <x v="1"/>
    <n v="146900"/>
    <n v="1171340"/>
    <n v="0"/>
    <n v="30000"/>
  </r>
  <r>
    <n v="11"/>
    <x v="3"/>
    <x v="5"/>
    <d v="2024-02-21T00:00:00"/>
    <s v="UTT Investment"/>
    <x v="14"/>
    <n v="10000"/>
    <m/>
    <x v="2"/>
    <n v="146900"/>
    <n v="1171340"/>
    <n v="0"/>
    <n v="40000"/>
  </r>
  <r>
    <n v="11"/>
    <x v="3"/>
    <x v="5"/>
    <d v="2024-02-21T00:00:00"/>
    <s v="Bank charges on Self Money Transfer"/>
    <x v="10"/>
    <m/>
    <n v="2100"/>
    <x v="1"/>
    <n v="146900"/>
    <n v="1169240"/>
    <n v="0"/>
    <n v="40000"/>
  </r>
  <r>
    <n v="12"/>
    <x v="3"/>
    <x v="5"/>
    <d v="2024-02-21T00:00:00"/>
    <s v="RR Analytics Course"/>
    <x v="4"/>
    <m/>
    <n v="120739"/>
    <x v="1"/>
    <n v="146900"/>
    <n v="1048501"/>
    <n v="0"/>
    <n v="40000"/>
  </r>
  <r>
    <n v="13"/>
    <x v="3"/>
    <x v="5"/>
    <d v="2024-02-24T00:00:00"/>
    <s v="Laptop stand from India"/>
    <x v="8"/>
    <m/>
    <n v="35000"/>
    <x v="0"/>
    <n v="111900"/>
    <n v="1048501"/>
    <n v="0"/>
    <n v="40000"/>
  </r>
  <r>
    <n v="14"/>
    <x v="3"/>
    <x v="5"/>
    <d v="2024-02-24T00:00:00"/>
    <s v="Cricnomics Book from India"/>
    <x v="4"/>
    <m/>
    <n v="15000"/>
    <x v="0"/>
    <n v="96900"/>
    <n v="1048501"/>
    <n v="0"/>
    <n v="40000"/>
  </r>
  <r>
    <n v="15"/>
    <x v="3"/>
    <x v="5"/>
    <d v="2024-02-24T00:00:00"/>
    <s v="Keyboard (Wired)"/>
    <x v="8"/>
    <m/>
    <n v="15000"/>
    <x v="0"/>
    <n v="81900"/>
    <n v="1048501"/>
    <n v="0"/>
    <n v="40000"/>
  </r>
  <r>
    <n v="16"/>
    <x v="3"/>
    <x v="5"/>
    <d v="2024-02-29T00:00:00"/>
    <s v="TCA Salary"/>
    <x v="17"/>
    <n v="250000"/>
    <m/>
    <x v="1"/>
    <n v="81900"/>
    <n v="1298501"/>
    <n v="0"/>
    <n v="40000"/>
  </r>
  <r>
    <n v="1"/>
    <x v="3"/>
    <x v="6"/>
    <d v="2024-03-01T00:00:00"/>
    <s v="ATM cash removal"/>
    <x v="10"/>
    <m/>
    <n v="70000"/>
    <x v="1"/>
    <n v="81900"/>
    <n v="1228501"/>
    <n v="0"/>
    <n v="40000"/>
  </r>
  <r>
    <n v="2"/>
    <x v="3"/>
    <x v="6"/>
    <d v="2024-03-01T00:00:00"/>
    <s v="ATM cash removal"/>
    <x v="10"/>
    <n v="70000"/>
    <m/>
    <x v="0"/>
    <n v="151900"/>
    <n v="1228501"/>
    <n v="0"/>
    <n v="40000"/>
  </r>
  <r>
    <n v="3"/>
    <x v="3"/>
    <x v="6"/>
    <d v="2024-03-01T00:00:00"/>
    <s v="Choco Protein Shake from Seifee Pharmacy"/>
    <x v="9"/>
    <m/>
    <n v="90000"/>
    <x v="0"/>
    <n v="61900"/>
    <n v="1228501"/>
    <n v="0"/>
    <n v="40000"/>
  </r>
  <r>
    <n v="4"/>
    <x v="3"/>
    <x v="6"/>
    <d v="2024-03-05T00:00:00"/>
    <s v="Barca Innovation Hub Course"/>
    <x v="4"/>
    <m/>
    <n v="77314"/>
    <x v="1"/>
    <n v="61900"/>
    <n v="1151187"/>
    <n v="0"/>
    <n v="40000"/>
  </r>
  <r>
    <n v="5"/>
    <x v="3"/>
    <x v="6"/>
    <d v="2024-03-07T00:00:00"/>
    <s v="Bicycle Air Refill"/>
    <x v="8"/>
    <m/>
    <n v="500"/>
    <x v="0"/>
    <n v="61400"/>
    <n v="1151187"/>
    <n v="0"/>
    <n v="40000"/>
  </r>
  <r>
    <n v="6"/>
    <x v="3"/>
    <x v="6"/>
    <d v="2024-03-07T00:00:00"/>
    <s v="Bicycle Valve Change"/>
    <x v="8"/>
    <m/>
    <n v="1000"/>
    <x v="0"/>
    <n v="60400"/>
    <n v="1151187"/>
    <n v="0"/>
    <n v="40000"/>
  </r>
  <r>
    <n v="7"/>
    <x v="3"/>
    <x v="6"/>
    <d v="2024-03-14T00:00:00"/>
    <s v="ATM cash removal"/>
    <x v="10"/>
    <m/>
    <n v="50000"/>
    <x v="1"/>
    <n v="60400"/>
    <n v="1101187"/>
    <n v="0"/>
    <n v="40000"/>
  </r>
  <r>
    <n v="8"/>
    <x v="3"/>
    <x v="6"/>
    <d v="2024-03-14T00:00:00"/>
    <s v="ATM cash removal"/>
    <x v="10"/>
    <n v="50000"/>
    <m/>
    <x v="0"/>
    <n v="110400"/>
    <n v="1101187"/>
    <n v="0"/>
    <n v="40000"/>
  </r>
  <r>
    <n v="9"/>
    <x v="3"/>
    <x v="6"/>
    <d v="2024-03-14T00:00:00"/>
    <s v="Choco Protein Shake from Seifee Pharmacy"/>
    <x v="9"/>
    <m/>
    <n v="90000"/>
    <x v="0"/>
    <n v="20400"/>
    <n v="1101187"/>
    <n v="0"/>
    <n v="40000"/>
  </r>
  <r>
    <n v="10"/>
    <x v="3"/>
    <x v="6"/>
    <d v="2024-03-17T00:00:00"/>
    <s v="Hug a Mug Café Tea"/>
    <x v="7"/>
    <m/>
    <n v="5000"/>
    <x v="0"/>
    <n v="15400"/>
    <n v="1101187"/>
    <n v="0"/>
    <n v="40000"/>
  </r>
  <r>
    <n v="11"/>
    <x v="3"/>
    <x v="6"/>
    <d v="2024-03-23T00:00:00"/>
    <s v="Bank charges"/>
    <x v="10"/>
    <m/>
    <n v="5000"/>
    <x v="1"/>
    <n v="15400"/>
    <n v="1096187"/>
    <n v="0"/>
    <n v="40000"/>
  </r>
  <r>
    <n v="12"/>
    <x v="3"/>
    <x v="6"/>
    <d v="2024-03-23T00:00:00"/>
    <s v="Previous bank charges"/>
    <x v="10"/>
    <m/>
    <n v="5000"/>
    <x v="1"/>
    <n v="15400"/>
    <n v="1091187"/>
    <n v="0"/>
    <n v="40000"/>
  </r>
  <r>
    <n v="13"/>
    <x v="3"/>
    <x v="6"/>
    <d v="2024-03-24T00:00:00"/>
    <s v="UTT Investment"/>
    <x v="14"/>
    <m/>
    <n v="10000"/>
    <x v="1"/>
    <n v="15400"/>
    <n v="1081187"/>
    <n v="0"/>
    <n v="40000"/>
  </r>
  <r>
    <n v="14"/>
    <x v="3"/>
    <x v="6"/>
    <d v="2024-03-24T00:00:00"/>
    <s v="UTT Investment"/>
    <x v="14"/>
    <n v="10000"/>
    <m/>
    <x v="2"/>
    <n v="15400"/>
    <n v="1081187"/>
    <n v="0"/>
    <n v="50000"/>
  </r>
  <r>
    <n v="14"/>
    <x v="3"/>
    <x v="6"/>
    <d v="2024-03-25T00:00:00"/>
    <s v="Haircut "/>
    <x v="8"/>
    <m/>
    <n v="10000"/>
    <x v="0"/>
    <n v="5400"/>
    <n v="1081187"/>
    <n v="0"/>
    <n v="50000"/>
  </r>
  <r>
    <n v="15"/>
    <x v="3"/>
    <x v="6"/>
    <d v="2024-03-28T00:00:00"/>
    <s v="TCA Salary"/>
    <x v="17"/>
    <n v="250000"/>
    <m/>
    <x v="1"/>
    <n v="5400"/>
    <n v="1331187"/>
    <n v="0"/>
    <n v="50000"/>
  </r>
  <r>
    <n v="16"/>
    <x v="3"/>
    <x v="6"/>
    <d v="2024-03-31T00:00:00"/>
    <s v="Dinner at Hangout Masaki with friends"/>
    <x v="7"/>
    <m/>
    <n v="8000"/>
    <x v="0"/>
    <n v="-2600"/>
    <n v="1331187"/>
    <n v="0"/>
    <n v="50000"/>
  </r>
  <r>
    <n v="17"/>
    <x v="3"/>
    <x v="6"/>
    <d v="2024-03-31T00:00:00"/>
    <s v="Mummy repayment"/>
    <x v="3"/>
    <n v="10000"/>
    <m/>
    <x v="0"/>
    <n v="7400"/>
    <n v="1331187"/>
    <n v="0"/>
    <n v="50000"/>
  </r>
  <r>
    <n v="1"/>
    <x v="3"/>
    <x v="7"/>
    <d v="2024-04-05T00:00:00"/>
    <s v="Barca Innovation Hub Course"/>
    <x v="4"/>
    <m/>
    <n v="78217"/>
    <x v="1"/>
    <n v="7400"/>
    <n v="1252970"/>
    <n v="0"/>
    <n v="50000"/>
  </r>
  <r>
    <n v="2"/>
    <x v="3"/>
    <x v="7"/>
    <d v="2024-04-05T00:00:00"/>
    <s v="Self transfer to Airtel Money"/>
    <x v="10"/>
    <m/>
    <n v="5000"/>
    <x v="1"/>
    <n v="7400"/>
    <n v="1247970"/>
    <n v="0"/>
    <n v="50000"/>
  </r>
  <r>
    <n v="3"/>
    <x v="3"/>
    <x v="7"/>
    <d v="2024-04-05T00:00:00"/>
    <s v="Transfer charges to Airtel Money"/>
    <x v="10"/>
    <m/>
    <n v="2500"/>
    <x v="1"/>
    <n v="7400"/>
    <n v="1245470"/>
    <n v="0"/>
    <n v="50000"/>
  </r>
  <r>
    <n v="4"/>
    <x v="3"/>
    <x v="7"/>
    <d v="2024-04-11T00:00:00"/>
    <s v="Water"/>
    <x v="7"/>
    <m/>
    <n v="1000"/>
    <x v="0"/>
    <n v="6400"/>
    <n v="1245470"/>
    <n v="0"/>
    <n v="50000"/>
  </r>
  <r>
    <n v="5"/>
    <x v="3"/>
    <x v="7"/>
    <d v="2024-04-11T00:00:00"/>
    <s v="Previous bank charges"/>
    <x v="10"/>
    <m/>
    <n v="1655"/>
    <x v="1"/>
    <n v="6400"/>
    <n v="1243815"/>
    <n v="0"/>
    <n v="50000"/>
  </r>
  <r>
    <n v="6"/>
    <x v="3"/>
    <x v="7"/>
    <d v="2024-04-19T00:00:00"/>
    <s v="ATM cash removal"/>
    <x v="10"/>
    <m/>
    <n v="230000"/>
    <x v="1"/>
    <n v="6400"/>
    <n v="1013815"/>
    <n v="0"/>
    <n v="50000"/>
  </r>
  <r>
    <n v="7"/>
    <x v="3"/>
    <x v="7"/>
    <d v="2024-04-19T00:00:00"/>
    <s v="ATM cash removal"/>
    <x v="10"/>
    <n v="230000"/>
    <m/>
    <x v="0"/>
    <n v="236400"/>
    <n v="1013815"/>
    <n v="0"/>
    <n v="50000"/>
  </r>
  <r>
    <n v="8"/>
    <x v="3"/>
    <x v="7"/>
    <d v="2024-04-19T00:00:00"/>
    <s v="ATM fees"/>
    <x v="10"/>
    <m/>
    <n v="2521"/>
    <x v="1"/>
    <n v="236400"/>
    <n v="1011294"/>
    <n v="0"/>
    <n v="50000"/>
  </r>
  <r>
    <n v="9"/>
    <x v="3"/>
    <x v="7"/>
    <d v="2024-04-19T00:00:00"/>
    <s v="Fixed Deposit 6 months"/>
    <x v="10"/>
    <m/>
    <n v="1000000"/>
    <x v="1"/>
    <n v="236400"/>
    <n v="11294"/>
    <n v="0"/>
    <n v="50000"/>
  </r>
  <r>
    <n v="10"/>
    <x v="3"/>
    <x v="7"/>
    <d v="2024-04-19T00:00:00"/>
    <s v="Fixed Deposit 6 months"/>
    <x v="14"/>
    <n v="1000000"/>
    <m/>
    <x v="2"/>
    <n v="236400"/>
    <n v="11294"/>
    <n v="0"/>
    <n v="1050000"/>
  </r>
  <r>
    <n v="10"/>
    <x v="3"/>
    <x v="7"/>
    <d v="2024-04-22T00:00:00"/>
    <s v="Nana Nani Birthday Money"/>
    <x v="3"/>
    <n v="51000"/>
    <m/>
    <x v="0"/>
    <n v="287400"/>
    <n v="11294"/>
    <n v="0"/>
    <n v="1050000"/>
  </r>
  <r>
    <n v="11"/>
    <x v="3"/>
    <x v="7"/>
    <d v="2024-04-25T00:00:00"/>
    <s v="Monthly Bank Charges"/>
    <x v="10"/>
    <m/>
    <n v="1800"/>
    <x v="1"/>
    <n v="287400"/>
    <n v="9494"/>
    <n v="0"/>
    <n v="1050000"/>
  </r>
  <r>
    <n v="12"/>
    <x v="3"/>
    <x v="7"/>
    <d v="2024-04-27T00:00:00"/>
    <s v="Dungri for Mummy"/>
    <x v="3"/>
    <m/>
    <n v="3000"/>
    <x v="0"/>
    <n v="284400"/>
    <n v="9494"/>
    <n v="0"/>
    <n v="1050000"/>
  </r>
  <r>
    <n v="13"/>
    <x v="3"/>
    <x v="7"/>
    <d v="2024-04-28T00:00:00"/>
    <s v="Microsoft OneDrive Subscription"/>
    <x v="16"/>
    <m/>
    <n v="5307"/>
    <x v="1"/>
    <n v="284400"/>
    <n v="4187"/>
    <n v="0"/>
    <n v="1050000"/>
  </r>
  <r>
    <n v="14"/>
    <x v="3"/>
    <x v="7"/>
    <d v="2024-04-29T00:00:00"/>
    <s v="Physio for ankle at Regency"/>
    <x v="18"/>
    <m/>
    <n v="35000"/>
    <x v="0"/>
    <n v="249400"/>
    <n v="4187"/>
    <n v="0"/>
    <n v="1050000"/>
  </r>
  <r>
    <n v="15"/>
    <x v="3"/>
    <x v="7"/>
    <d v="2024-04-29T00:00:00"/>
    <s v="Protein Shake (Optimum Nutrition) 2kg"/>
    <x v="9"/>
    <m/>
    <n v="200000"/>
    <x v="0"/>
    <n v="49400"/>
    <n v="4187"/>
    <n v="0"/>
    <n v="1050000"/>
  </r>
  <r>
    <n v="1"/>
    <x v="3"/>
    <x v="8"/>
    <d v="2024-05-01T00:00:00"/>
    <s v="Physio for ankle at Regency"/>
    <x v="18"/>
    <m/>
    <n v="35000"/>
    <x v="0"/>
    <n v="14400"/>
    <n v="4187"/>
    <n v="0"/>
    <n v="1050000"/>
  </r>
  <r>
    <n v="2"/>
    <x v="3"/>
    <x v="8"/>
    <d v="2024-05-01T00:00:00"/>
    <s v="UTT Investment"/>
    <x v="14"/>
    <m/>
    <n v="10000"/>
    <x v="0"/>
    <n v="4400"/>
    <n v="4187"/>
    <n v="0"/>
    <n v="1050000"/>
  </r>
  <r>
    <n v="3"/>
    <x v="3"/>
    <x v="8"/>
    <d v="2024-05-01T00:00:00"/>
    <s v="UTT Investment"/>
    <x v="14"/>
    <n v="10000"/>
    <m/>
    <x v="2"/>
    <n v="4400"/>
    <n v="4187"/>
    <n v="0"/>
    <n v="1060000"/>
  </r>
  <r>
    <n v="3"/>
    <x v="3"/>
    <x v="8"/>
    <d v="2024-05-02T00:00:00"/>
    <s v="TCA Salary"/>
    <x v="17"/>
    <n v="330000"/>
    <m/>
    <x v="1"/>
    <n v="4400"/>
    <n v="334187"/>
    <n v="0"/>
    <n v="1060000"/>
  </r>
  <r>
    <n v="4"/>
    <x v="3"/>
    <x v="8"/>
    <d v="2024-05-06T00:00:00"/>
    <s v="Airtel Money"/>
    <x v="10"/>
    <m/>
    <n v="5000"/>
    <x v="1"/>
    <n v="4400"/>
    <n v="329187"/>
    <n v="0"/>
    <n v="1060000"/>
  </r>
  <r>
    <n v="5"/>
    <x v="3"/>
    <x v="8"/>
    <d v="2024-05-06T00:00:00"/>
    <s v="Funds transfer charge"/>
    <x v="10"/>
    <m/>
    <n v="1500"/>
    <x v="1"/>
    <n v="4400"/>
    <n v="327687"/>
    <n v="0"/>
    <n v="1060000"/>
  </r>
  <r>
    <n v="6"/>
    <x v="3"/>
    <x v="8"/>
    <d v="2024-05-08T00:00:00"/>
    <s v="Sweet Corn for Mummy"/>
    <x v="3"/>
    <m/>
    <n v="3000"/>
    <x v="0"/>
    <n v="1400"/>
    <n v="327687"/>
    <n v="0"/>
    <n v="1060000"/>
  </r>
  <r>
    <n v="7"/>
    <x v="3"/>
    <x v="8"/>
    <d v="2024-05-09T00:00:00"/>
    <s v="Bank Statement Charges"/>
    <x v="10"/>
    <m/>
    <n v="2000"/>
    <x v="1"/>
    <n v="1400"/>
    <n v="325687"/>
    <n v="0"/>
    <n v="1060000"/>
  </r>
  <r>
    <n v="8"/>
    <x v="3"/>
    <x v="8"/>
    <d v="2024-05-11T00:00:00"/>
    <s v="ATM cash removal"/>
    <x v="10"/>
    <m/>
    <n v="200000"/>
    <x v="1"/>
    <n v="1400"/>
    <n v="125687"/>
    <n v="0"/>
    <n v="1060000"/>
  </r>
  <r>
    <n v="9"/>
    <x v="3"/>
    <x v="8"/>
    <d v="2024-05-11T00:00:00"/>
    <s v="ATM cash removal"/>
    <x v="10"/>
    <n v="200000"/>
    <m/>
    <x v="0"/>
    <n v="201400"/>
    <n v="125687"/>
    <n v="0"/>
    <n v="1060000"/>
  </r>
  <r>
    <n v="10"/>
    <x v="3"/>
    <x v="8"/>
    <d v="2024-05-11T00:00:00"/>
    <s v="ATM fees"/>
    <x v="10"/>
    <m/>
    <n v="2521"/>
    <x v="1"/>
    <n v="201400"/>
    <n v="123166"/>
    <n v="0"/>
    <n v="1060000"/>
  </r>
  <r>
    <n v="11"/>
    <x v="3"/>
    <x v="8"/>
    <d v="2024-05-13T00:00:00"/>
    <s v="RCB Jersey"/>
    <x v="8"/>
    <m/>
    <n v="25000"/>
    <x v="0"/>
    <n v="176400"/>
    <n v="123166"/>
    <n v="0"/>
    <n v="1060000"/>
  </r>
  <r>
    <n v="12"/>
    <x v="3"/>
    <x v="8"/>
    <d v="2024-05-13T00:00:00"/>
    <s v="Airtel Money"/>
    <x v="10"/>
    <m/>
    <n v="5000"/>
    <x v="0"/>
    <n v="171400"/>
    <n v="123166"/>
    <n v="0"/>
    <n v="1060000"/>
  </r>
  <r>
    <n v="13"/>
    <x v="3"/>
    <x v="8"/>
    <d v="2024-05-16T00:00:00"/>
    <s v="Water for everyone in office"/>
    <x v="7"/>
    <m/>
    <n v="1500"/>
    <x v="0"/>
    <n v="169900"/>
    <n v="123166"/>
    <n v="0"/>
    <n v="1060000"/>
  </r>
  <r>
    <n v="14"/>
    <x v="3"/>
    <x v="8"/>
    <d v="2024-05-17T00:00:00"/>
    <s v="Reetisha"/>
    <x v="3"/>
    <m/>
    <n v="10000"/>
    <x v="0"/>
    <n v="159900"/>
    <n v="123166"/>
    <n v="0"/>
    <n v="1060000"/>
  </r>
  <r>
    <n v="15"/>
    <x v="3"/>
    <x v="8"/>
    <d v="2024-05-18T00:00:00"/>
    <s v="Sunrise entrance"/>
    <x v="5"/>
    <m/>
    <n v="30000"/>
    <x v="0"/>
    <n v="129900"/>
    <n v="123166"/>
    <n v="0"/>
    <n v="1060000"/>
  </r>
  <r>
    <n v="16"/>
    <x v="3"/>
    <x v="8"/>
    <d v="2024-05-18T00:00:00"/>
    <s v="Transport"/>
    <x v="6"/>
    <m/>
    <n v="1000"/>
    <x v="0"/>
    <n v="128900"/>
    <n v="123166"/>
    <n v="0"/>
    <n v="1060000"/>
  </r>
  <r>
    <n v="17"/>
    <x v="3"/>
    <x v="8"/>
    <d v="2024-05-18T00:00:00"/>
    <s v="Lunch at Sunrise"/>
    <x v="7"/>
    <m/>
    <n v="54000"/>
    <x v="0"/>
    <n v="74900"/>
    <n v="123166"/>
    <n v="0"/>
    <n v="1060000"/>
  </r>
  <r>
    <n v="18"/>
    <x v="3"/>
    <x v="8"/>
    <d v="2024-05-18T00:00:00"/>
    <s v="Parking"/>
    <x v="6"/>
    <m/>
    <n v="500"/>
    <x v="0"/>
    <n v="74400"/>
    <n v="123166"/>
    <n v="0"/>
    <n v="1060000"/>
  </r>
  <r>
    <n v="19"/>
    <x v="3"/>
    <x v="8"/>
    <d v="2024-05-18T00:00:00"/>
    <s v="TasteMe Dessert with Reetisha"/>
    <x v="7"/>
    <m/>
    <n v="16000"/>
    <x v="0"/>
    <n v="58400"/>
    <n v="123166"/>
    <n v="0"/>
    <n v="1060000"/>
  </r>
  <r>
    <n v="20"/>
    <x v="3"/>
    <x v="8"/>
    <d v="2024-05-23T00:00:00"/>
    <s v="Tinga Tinga Reetisha gifts advance"/>
    <x v="3"/>
    <m/>
    <n v="20000"/>
    <x v="0"/>
    <n v="38400"/>
    <n v="123166"/>
    <n v="0"/>
    <n v="1060000"/>
  </r>
  <r>
    <n v="21"/>
    <x v="3"/>
    <x v="8"/>
    <d v="2024-05-23T00:00:00"/>
    <s v="ToM dinner with Reetisha"/>
    <x v="7"/>
    <m/>
    <n v="40000"/>
    <x v="0"/>
    <n v="-1600"/>
    <n v="123166"/>
    <n v="0"/>
    <n v="1060000"/>
  </r>
  <r>
    <n v="22"/>
    <x v="3"/>
    <x v="8"/>
    <d v="2024-05-25T00:00:00"/>
    <s v="Mummy Loan"/>
    <x v="3"/>
    <n v="40000"/>
    <m/>
    <x v="0"/>
    <n v="38400"/>
    <n v="123166"/>
    <n v="0"/>
    <n v="1060000"/>
  </r>
  <r>
    <n v="23"/>
    <x v="3"/>
    <x v="8"/>
    <d v="2024-05-28T00:00:00"/>
    <s v="Microsoft OneDrive Subscription"/>
    <x v="16"/>
    <m/>
    <n v="5378.97"/>
    <x v="1"/>
    <n v="38400"/>
    <n v="117787.03"/>
    <n v="0"/>
    <n v="1060000"/>
  </r>
  <r>
    <n v="24"/>
    <x v="3"/>
    <x v="8"/>
    <d v="2024-05-29T00:00:00"/>
    <s v="UTT Investment"/>
    <x v="14"/>
    <m/>
    <n v="10000"/>
    <x v="1"/>
    <n v="38400"/>
    <n v="107787.03"/>
    <n v="0"/>
    <n v="1060000"/>
  </r>
  <r>
    <n v="25"/>
    <x v="3"/>
    <x v="8"/>
    <d v="2024-05-29T00:00:00"/>
    <s v="UTT Investment"/>
    <x v="14"/>
    <n v="10000"/>
    <m/>
    <x v="2"/>
    <n v="38400"/>
    <n v="107787.03"/>
    <n v="0"/>
    <n v="1070000"/>
  </r>
  <r>
    <n v="25"/>
    <x v="3"/>
    <x v="8"/>
    <d v="2024-05-29T00:00:00"/>
    <s v="Backyard with friends"/>
    <x v="7"/>
    <m/>
    <n v="20000"/>
    <x v="0"/>
    <n v="18400"/>
    <n v="107787.03"/>
    <n v="0"/>
    <n v="1070000"/>
  </r>
  <r>
    <n v="26"/>
    <x v="3"/>
    <x v="8"/>
    <d v="2024-05-31T00:00:00"/>
    <s v="Lunch at Leaders"/>
    <x v="7"/>
    <m/>
    <n v="11500"/>
    <x v="0"/>
    <n v="6900"/>
    <n v="107787.03"/>
    <n v="0"/>
    <n v="1070000"/>
  </r>
  <r>
    <n v="1"/>
    <x v="3"/>
    <x v="9"/>
    <d v="2024-06-03T00:00:00"/>
    <s v="TCA Salary"/>
    <x v="17"/>
    <n v="330000"/>
    <m/>
    <x v="1"/>
    <n v="6900"/>
    <n v="437787.03"/>
    <n v="0"/>
    <n v="1070000"/>
  </r>
  <r>
    <n v="2"/>
    <x v="3"/>
    <x v="9"/>
    <d v="2024-06-03T00:00:00"/>
    <s v="ATM cash removal"/>
    <x v="10"/>
    <m/>
    <n v="200000"/>
    <x v="1"/>
    <n v="6900"/>
    <n v="237787.03000000003"/>
    <n v="0"/>
    <n v="1070000"/>
  </r>
  <r>
    <n v="3"/>
    <x v="3"/>
    <x v="9"/>
    <d v="2024-06-03T00:00:00"/>
    <s v="ATM cash removal"/>
    <x v="10"/>
    <n v="200000"/>
    <m/>
    <x v="0"/>
    <n v="206900"/>
    <n v="237787.03000000003"/>
    <n v="0"/>
    <n v="1070000"/>
  </r>
  <r>
    <n v="4"/>
    <x v="3"/>
    <x v="9"/>
    <d v="2024-06-03T00:00:00"/>
    <s v="ATM fees"/>
    <x v="10"/>
    <m/>
    <n v="2521"/>
    <x v="1"/>
    <n v="206900"/>
    <n v="235266.03000000003"/>
    <n v="0"/>
    <n v="1070000"/>
  </r>
  <r>
    <n v="5"/>
    <x v="3"/>
    <x v="9"/>
    <d v="2024-06-03T00:00:00"/>
    <s v="Monthly Bank Charges"/>
    <x v="10"/>
    <m/>
    <n v="1800"/>
    <x v="1"/>
    <n v="206900"/>
    <n v="233466.03000000003"/>
    <n v="0"/>
    <n v="1070000"/>
  </r>
  <r>
    <n v="6"/>
    <x v="3"/>
    <x v="9"/>
    <d v="2024-06-04T00:00:00"/>
    <s v="Adobe Subscription"/>
    <x v="16"/>
    <m/>
    <n v="9000"/>
    <x v="1"/>
    <n v="206900"/>
    <n v="224466.03000000003"/>
    <n v="0"/>
    <n v="1070000"/>
  </r>
  <r>
    <n v="7"/>
    <x v="3"/>
    <x v="9"/>
    <d v="2024-06-04T00:00:00"/>
    <s v="Mummy loan repayment"/>
    <x v="3"/>
    <m/>
    <n v="40000"/>
    <x v="0"/>
    <n v="166900"/>
    <n v="224466.03000000003"/>
    <n v="0"/>
    <n v="1070000"/>
  </r>
  <r>
    <n v="8"/>
    <x v="3"/>
    <x v="9"/>
    <d v="2024-06-04T00:00:00"/>
    <s v="Haircut"/>
    <x v="18"/>
    <m/>
    <n v="10000"/>
    <x v="0"/>
    <n v="156900"/>
    <n v="224466.03000000003"/>
    <n v="0"/>
    <n v="1070000"/>
  </r>
  <r>
    <n v="9"/>
    <x v="3"/>
    <x v="9"/>
    <d v="2024-06-07T00:00:00"/>
    <s v="eSim Turkey"/>
    <x v="12"/>
    <m/>
    <n v="9533.74"/>
    <x v="1"/>
    <n v="156900"/>
    <n v="214932.29000000004"/>
    <n v="0"/>
    <n v="1070000"/>
  </r>
  <r>
    <n v="10"/>
    <x v="3"/>
    <x v="9"/>
    <d v="2024-06-13T00:00:00"/>
    <s v="eSim Turkey"/>
    <x v="12"/>
    <m/>
    <n v="12242.16"/>
    <x v="1"/>
    <n v="156900"/>
    <n v="202690.13000000003"/>
    <n v="0"/>
    <n v="1070000"/>
  </r>
  <r>
    <n v="11"/>
    <x v="3"/>
    <x v="9"/>
    <d v="2024-06-20T00:00:00"/>
    <s v="UTT Investment"/>
    <x v="14"/>
    <m/>
    <n v="10000"/>
    <x v="1"/>
    <n v="156900"/>
    <n v="192690.13000000003"/>
    <n v="0"/>
    <n v="1070000"/>
  </r>
  <r>
    <n v="12"/>
    <x v="3"/>
    <x v="9"/>
    <d v="2024-06-20T00:00:00"/>
    <s v="UTT Investment"/>
    <x v="14"/>
    <n v="10000"/>
    <m/>
    <x v="2"/>
    <n v="156900"/>
    <n v="192690.13000000003"/>
    <n v="0"/>
    <n v="1080000"/>
  </r>
  <r>
    <n v="12"/>
    <x v="3"/>
    <x v="9"/>
    <d v="2024-06-20T00:00:00"/>
    <s v="Atif Jersey Purchase"/>
    <x v="9"/>
    <m/>
    <n v="25000"/>
    <x v="1"/>
    <n v="156900"/>
    <n v="167690.13000000003"/>
    <n v="0"/>
    <n v="1080000"/>
  </r>
  <r>
    <n v="13"/>
    <x v="3"/>
    <x v="9"/>
    <d v="2024-06-20T00:00:00"/>
    <s v="Bank Charges"/>
    <x v="10"/>
    <m/>
    <n v="3000"/>
    <x v="1"/>
    <n v="156900"/>
    <n v="164690.13000000003"/>
    <n v="0"/>
    <n v="1080000"/>
  </r>
  <r>
    <n v="14"/>
    <x v="3"/>
    <x v="9"/>
    <d v="2024-06-20T00:00:00"/>
    <s v="Lamination for Arun "/>
    <x v="9"/>
    <m/>
    <n v="15000"/>
    <x v="0"/>
    <n v="141900"/>
    <n v="164690.13000000003"/>
    <n v="0"/>
    <n v="1080000"/>
  </r>
  <r>
    <n v="15"/>
    <x v="3"/>
    <x v="9"/>
    <d v="2024-06-26T00:00:00"/>
    <s v="HEVC Extension Windows for Videos"/>
    <x v="12"/>
    <m/>
    <n v="2724.48"/>
    <x v="1"/>
    <n v="141900"/>
    <n v="161965.65000000002"/>
    <n v="0"/>
    <n v="1080000"/>
  </r>
  <r>
    <n v="16"/>
    <x v="3"/>
    <x v="9"/>
    <d v="2024-06-25T00:00:00"/>
    <s v="Mzee Amiri"/>
    <x v="15"/>
    <m/>
    <n v="1000"/>
    <x v="0"/>
    <n v="140900"/>
    <n v="161965.65000000002"/>
    <n v="0"/>
    <n v="1080000"/>
  </r>
  <r>
    <n v="17"/>
    <x v="3"/>
    <x v="9"/>
    <d v="2024-06-26T00:00:00"/>
    <s v="Dada Zaituni birthday cake mchango"/>
    <x v="7"/>
    <m/>
    <n v="5000"/>
    <x v="0"/>
    <n v="135900"/>
    <n v="161965.65000000002"/>
    <n v="0"/>
    <n v="1080000"/>
  </r>
  <r>
    <n v="18"/>
    <x v="3"/>
    <x v="9"/>
    <d v="2024-06-28T00:00:00"/>
    <s v="Microsoft OneDrive Subscription"/>
    <x v="16"/>
    <m/>
    <n v="5480"/>
    <x v="1"/>
    <n v="135900"/>
    <n v="156485.65000000002"/>
    <n v="0"/>
    <n v="1080000"/>
  </r>
  <r>
    <n v="18"/>
    <x v="3"/>
    <x v="9"/>
    <d v="2024-06-30T00:00:00"/>
    <s v="Dada Zaituni money for kid's school"/>
    <x v="15"/>
    <m/>
    <n v="25000"/>
    <x v="1"/>
    <n v="135900"/>
    <n v="131485.65000000002"/>
    <n v="0"/>
    <n v="1080000"/>
  </r>
  <r>
    <n v="19"/>
    <x v="3"/>
    <x v="9"/>
    <d v="2024-06-30T00:00:00"/>
    <s v="TCA Salary"/>
    <x v="17"/>
    <n v="330000"/>
    <m/>
    <x v="1"/>
    <n v="135900"/>
    <n v="461485.65"/>
    <n v="0"/>
    <n v="1080000"/>
  </r>
  <r>
    <n v="1"/>
    <x v="3"/>
    <x v="10"/>
    <d v="2024-07-06T00:00:00"/>
    <s v="Backyard with friends"/>
    <x v="7"/>
    <m/>
    <n v="17000"/>
    <x v="0"/>
    <n v="118900"/>
    <n v="461485.65"/>
    <n v="0"/>
    <n v="1080000"/>
  </r>
  <r>
    <n v="2"/>
    <x v="3"/>
    <x v="10"/>
    <d v="2024-07-06T00:00:00"/>
    <s v="Deep money for mouse, rings &amp; book"/>
    <x v="8"/>
    <m/>
    <n v="40000"/>
    <x v="0"/>
    <n v="78900"/>
    <n v="461485.65"/>
    <n v="0"/>
    <n v="1080000"/>
  </r>
  <r>
    <n v="3"/>
    <x v="3"/>
    <x v="10"/>
    <d v="2024-07-06T00:00:00"/>
    <s v="Transport money from TCA"/>
    <x v="2"/>
    <n v="5000"/>
    <m/>
    <x v="0"/>
    <n v="83900"/>
    <n v="461485.65"/>
    <n v="0"/>
    <n v="1080000"/>
  </r>
  <r>
    <n v="4"/>
    <x v="3"/>
    <x v="10"/>
    <d v="2024-07-07T00:00:00"/>
    <s v="USB-C Wired Earphones"/>
    <x v="12"/>
    <m/>
    <n v="10000"/>
    <x v="0"/>
    <n v="73900"/>
    <n v="461485.65"/>
    <n v="0"/>
    <n v="1080000"/>
  </r>
  <r>
    <n v="5"/>
    <x v="3"/>
    <x v="10"/>
    <d v="2024-07-06T00:00:00"/>
    <s v="Airtel Money"/>
    <x v="10"/>
    <m/>
    <n v="2000"/>
    <x v="1"/>
    <n v="73900"/>
    <n v="459485.65"/>
    <n v="0"/>
    <n v="1080000"/>
  </r>
  <r>
    <n v="6"/>
    <x v="3"/>
    <x v="10"/>
    <d v="2024-07-06T00:00:00"/>
    <s v="Bank charges"/>
    <x v="10"/>
    <m/>
    <n v="8600"/>
    <x v="1"/>
    <n v="73900"/>
    <n v="450885.65"/>
    <n v="0"/>
    <n v="1080000"/>
  </r>
  <r>
    <n v="7"/>
    <x v="3"/>
    <x v="10"/>
    <d v="2024-07-11T00:00:00"/>
    <s v="Google One Subscription"/>
    <x v="16"/>
    <m/>
    <n v="4500"/>
    <x v="1"/>
    <n v="73900"/>
    <n v="446385.65"/>
    <n v="0"/>
    <n v="1080000"/>
  </r>
  <r>
    <n v="8"/>
    <x v="3"/>
    <x v="10"/>
    <d v="2024-07-08T00:00:00"/>
    <s v="Senior Team vs Invitational Match Fees"/>
    <x v="1"/>
    <n v="15000"/>
    <m/>
    <x v="0"/>
    <n v="88900"/>
    <n v="446385.65"/>
    <n v="0"/>
    <n v="1080000"/>
  </r>
  <r>
    <n v="9"/>
    <x v="3"/>
    <x v="10"/>
    <d v="2024-07-12T00:00:00"/>
    <s v="Zamo"/>
    <x v="15"/>
    <m/>
    <n v="2000"/>
    <x v="0"/>
    <n v="86900"/>
    <n v="446385.65"/>
    <n v="0"/>
    <n v="1080000"/>
  </r>
  <r>
    <n v="10"/>
    <x v="3"/>
    <x v="10"/>
    <d v="2024-07-16T00:00:00"/>
    <s v="Mix with Deep (farewell)"/>
    <x v="7"/>
    <m/>
    <n v="10000"/>
    <x v="0"/>
    <n v="76900"/>
    <n v="446385.65"/>
    <n v="0"/>
    <n v="1080000"/>
  </r>
  <r>
    <n v="11"/>
    <x v="3"/>
    <x v="10"/>
    <d v="2024-07-20T00:00:00"/>
    <s v="UTT Investment"/>
    <x v="14"/>
    <m/>
    <n v="20000"/>
    <x v="1"/>
    <n v="76900"/>
    <n v="426385.65"/>
    <n v="0"/>
    <n v="1080000"/>
  </r>
  <r>
    <n v="12"/>
    <x v="3"/>
    <x v="10"/>
    <d v="2024-07-20T00:00:00"/>
    <s v="UTT Investment"/>
    <x v="14"/>
    <n v="20000"/>
    <m/>
    <x v="2"/>
    <n v="76900"/>
    <n v="426385.65"/>
    <n v="0"/>
    <n v="1100000"/>
  </r>
  <r>
    <n v="13"/>
    <x v="3"/>
    <x v="10"/>
    <d v="2024-07-23T00:00:00"/>
    <s v="Airtel Money"/>
    <x v="10"/>
    <m/>
    <n v="3000"/>
    <x v="1"/>
    <n v="76900"/>
    <n v="423385.65"/>
    <n v="0"/>
    <n v="1100000"/>
  </r>
  <r>
    <n v="14"/>
    <x v="3"/>
    <x v="10"/>
    <d v="2024-07-23T00:00:00"/>
    <s v="Transfer charges to Airtel Money"/>
    <x v="10"/>
    <m/>
    <n v="800"/>
    <x v="1"/>
    <n v="76900"/>
    <n v="422585.65"/>
    <n v="0"/>
    <n v="1100000"/>
  </r>
  <r>
    <n v="15"/>
    <x v="3"/>
    <x v="10"/>
    <d v="2024-07-22T00:00:00"/>
    <s v="Kanut"/>
    <x v="15"/>
    <m/>
    <n v="1000"/>
    <x v="0"/>
    <n v="75900"/>
    <n v="422585.65"/>
    <n v="0"/>
    <n v="1100000"/>
  </r>
  <r>
    <n v="16"/>
    <x v="3"/>
    <x v="10"/>
    <d v="2024-07-26T00:00:00"/>
    <s v="Haircut"/>
    <x v="18"/>
    <m/>
    <n v="10000"/>
    <x v="0"/>
    <n v="65900"/>
    <n v="422585.65"/>
    <n v="0"/>
    <n v="1100000"/>
  </r>
  <r>
    <n v="17"/>
    <x v="3"/>
    <x v="10"/>
    <d v="2024-07-28T00:00:00"/>
    <s v="Funds transfer test from papa "/>
    <x v="3"/>
    <n v="10000"/>
    <m/>
    <x v="1"/>
    <n v="65900"/>
    <n v="432585.65"/>
    <n v="0"/>
    <n v="1100000"/>
  </r>
  <r>
    <n v="18"/>
    <x v="3"/>
    <x v="10"/>
    <d v="2024-07-30T00:00:00"/>
    <s v="Bolt"/>
    <x v="6"/>
    <m/>
    <n v="2500"/>
    <x v="0"/>
    <n v="63400"/>
    <n v="432585.65"/>
    <n v="0"/>
    <n v="1100000"/>
  </r>
  <r>
    <n v="19"/>
    <x v="3"/>
    <x v="10"/>
    <d v="2024-07-31T00:00:00"/>
    <s v="Bolt"/>
    <x v="6"/>
    <m/>
    <n v="4000"/>
    <x v="0"/>
    <n v="59400"/>
    <n v="432585.65"/>
    <n v="0"/>
    <n v="1100000"/>
  </r>
  <r>
    <n v="1"/>
    <x v="3"/>
    <x v="11"/>
    <d v="2024-08-01T00:00:00"/>
    <s v="Liaison Officer Payment"/>
    <x v="2"/>
    <n v="550000"/>
    <m/>
    <x v="0"/>
    <n v="609400"/>
    <n v="432585.65"/>
    <n v="0"/>
    <n v="1100000"/>
  </r>
  <r>
    <n v="2"/>
    <x v="3"/>
    <x v="11"/>
    <d v="2024-08-02T00:00:00"/>
    <s v="Birthday Money"/>
    <x v="3"/>
    <n v="2100000"/>
    <m/>
    <x v="1"/>
    <n v="609400"/>
    <n v="2532585.65"/>
    <n v="0"/>
    <n v="1100000"/>
  </r>
  <r>
    <n v="3"/>
    <x v="3"/>
    <x v="11"/>
    <d v="2024-08-10T00:00:00"/>
    <s v="TCA Dinner Loan"/>
    <x v="19"/>
    <m/>
    <n v="270000"/>
    <x v="0"/>
    <n v="339400"/>
    <n v="2532585.65"/>
    <n v="0"/>
    <n v="1100000"/>
  </r>
  <r>
    <n v="4"/>
    <x v="3"/>
    <x v="11"/>
    <d v="2024-08-11T00:00:00"/>
    <s v="Liaison Officer Payment"/>
    <x v="2"/>
    <n v="550000"/>
    <m/>
    <x v="0"/>
    <n v="889400"/>
    <n v="2532585.65"/>
    <n v="0"/>
    <n v="1100000"/>
  </r>
  <r>
    <n v="5"/>
    <x v="3"/>
    <x v="11"/>
    <d v="2024-08-12T00:00:00"/>
    <s v="Data Analyst Tournament Allownace"/>
    <x v="2"/>
    <n v="1000000"/>
    <m/>
    <x v="0"/>
    <n v="1889400"/>
    <n v="2532585.65"/>
    <n v="0"/>
    <n v="1100000"/>
  </r>
  <r>
    <n v="6"/>
    <x v="3"/>
    <x v="11"/>
    <d v="2024-08-12T00:00:00"/>
    <s v="Viru Kaka gift for winning tourney"/>
    <x v="2"/>
    <n v="50000"/>
    <m/>
    <x v="0"/>
    <n v="1939400"/>
    <n v="2532585.65"/>
    <n v="0"/>
    <n v="1100000"/>
  </r>
  <r>
    <n v="7"/>
    <x v="3"/>
    <x v="11"/>
    <d v="2024-08-02T00:00:00"/>
    <s v="Bajaji to Asili Point"/>
    <x v="6"/>
    <m/>
    <n v="4000"/>
    <x v="0"/>
    <n v="1935400"/>
    <n v="2532585.65"/>
    <n v="0"/>
    <n v="1100000"/>
  </r>
  <r>
    <n v="8"/>
    <x v="3"/>
    <x v="11"/>
    <d v="2024-08-01T00:00:00"/>
    <s v="TCA Salary"/>
    <x v="17"/>
    <n v="330000"/>
    <m/>
    <x v="1"/>
    <n v="1935400"/>
    <n v="2862585.65"/>
    <n v="0"/>
    <n v="1100000"/>
  </r>
  <r>
    <n v="9"/>
    <x v="3"/>
    <x v="11"/>
    <d v="2024-08-14T00:00:00"/>
    <s v="Bolt"/>
    <x v="6"/>
    <m/>
    <n v="3000"/>
    <x v="0"/>
    <n v="1932400"/>
    <n v="2862585.65"/>
    <n v="0"/>
    <n v="1100000"/>
  </r>
  <r>
    <n v="10"/>
    <x v="3"/>
    <x v="11"/>
    <d v="2024-08-14T00:00:00"/>
    <s v="Internet and Cable"/>
    <x v="8"/>
    <m/>
    <n v="75000"/>
    <x v="0"/>
    <n v="1857400"/>
    <n v="2862585.65"/>
    <n v="0"/>
    <n v="1100000"/>
  </r>
  <r>
    <n v="11"/>
    <x v="3"/>
    <x v="11"/>
    <d v="2024-08-14T00:00:00"/>
    <s v="Limca"/>
    <x v="7"/>
    <m/>
    <n v="2000"/>
    <x v="0"/>
    <n v="1855400"/>
    <n v="2862585.65"/>
    <n v="0"/>
    <n v="1100000"/>
  </r>
  <r>
    <n v="12"/>
    <x v="3"/>
    <x v="11"/>
    <d v="2024-08-17T00:00:00"/>
    <s v="Ankle binding Seifee"/>
    <x v="9"/>
    <m/>
    <n v="14000"/>
    <x v="0"/>
    <n v="1841400"/>
    <n v="2862585.65"/>
    <n v="0"/>
    <n v="1100000"/>
  </r>
  <r>
    <n v="13"/>
    <x v="3"/>
    <x v="11"/>
    <d v="2024-08-17T00:00:00"/>
    <s v="Invisible socks"/>
    <x v="8"/>
    <m/>
    <n v="14000"/>
    <x v="0"/>
    <n v="1827400"/>
    <n v="2862585.65"/>
    <n v="0"/>
    <n v="1100000"/>
  </r>
  <r>
    <n v="14"/>
    <x v="3"/>
    <x v="11"/>
    <d v="2024-08-17T00:00:00"/>
    <s v="Books for me and Amara"/>
    <x v="4"/>
    <m/>
    <n v="75000"/>
    <x v="0"/>
    <n v="1752400"/>
    <n v="2862585.65"/>
    <n v="0"/>
    <n v="1100000"/>
  </r>
  <r>
    <n v="15"/>
    <x v="3"/>
    <x v="11"/>
    <d v="2024-08-17T00:00:00"/>
    <s v="Marrybrown lunch at Mlimani"/>
    <x v="7"/>
    <m/>
    <n v="78000"/>
    <x v="0"/>
    <n v="1674400"/>
    <n v="2862585.65"/>
    <n v="0"/>
    <n v="1100000"/>
  </r>
  <r>
    <n v="16"/>
    <x v="3"/>
    <x v="11"/>
    <d v="2024-08-20T00:00:00"/>
    <s v="UTT Investment"/>
    <x v="14"/>
    <m/>
    <n v="20000"/>
    <x v="1"/>
    <n v="1674400"/>
    <n v="2842585.65"/>
    <n v="0"/>
    <n v="1100000"/>
  </r>
  <r>
    <n v="17"/>
    <x v="3"/>
    <x v="11"/>
    <d v="2024-08-20T00:00:00"/>
    <s v="UTT Investment"/>
    <x v="14"/>
    <n v="20000"/>
    <m/>
    <x v="2"/>
    <n v="1674400"/>
    <n v="2842585.65"/>
    <n v="0"/>
    <n v="1120000"/>
  </r>
  <r>
    <n v="18"/>
    <x v="3"/>
    <x v="11"/>
    <d v="2024-08-16T00:00:00"/>
    <s v="Jubilee Medical Insurance"/>
    <x v="18"/>
    <m/>
    <n v="1170524"/>
    <x v="1"/>
    <n v="1674400"/>
    <n v="1672061.65"/>
    <n v="0"/>
    <n v="1120000"/>
  </r>
  <r>
    <n v="19"/>
    <x v="3"/>
    <x v="11"/>
    <d v="2024-08-21T00:00:00"/>
    <s v="TCA Dinner Loan Repayment"/>
    <x v="19"/>
    <n v="270000"/>
    <m/>
    <x v="0"/>
    <n v="1944400"/>
    <n v="1672061.65"/>
    <n v="0"/>
    <n v="1120000"/>
  </r>
  <r>
    <n v="20"/>
    <x v="3"/>
    <x v="11"/>
    <d v="2024-08-21T00:00:00"/>
    <s v="Movie with parents"/>
    <x v="5"/>
    <m/>
    <n v="25000"/>
    <x v="0"/>
    <n v="1919400"/>
    <n v="1672061.65"/>
    <n v="0"/>
    <n v="1120000"/>
  </r>
  <r>
    <n v="21"/>
    <x v="3"/>
    <x v="11"/>
    <d v="2024-08-23T00:00:00"/>
    <s v="Transport to and from Epi'dor"/>
    <x v="6"/>
    <m/>
    <n v="13000"/>
    <x v="0"/>
    <n v="1906400"/>
    <n v="1672061.65"/>
    <n v="0"/>
    <n v="1120000"/>
  </r>
  <r>
    <n v="22"/>
    <x v="3"/>
    <x v="11"/>
    <d v="2024-08-23T00:00:00"/>
    <s v="Mummy money"/>
    <x v="3"/>
    <n v="10000"/>
    <m/>
    <x v="0"/>
    <n v="1916400"/>
    <n v="1672061.65"/>
    <n v="0"/>
    <n v="1120000"/>
  </r>
  <r>
    <n v="23"/>
    <x v="3"/>
    <x v="11"/>
    <d v="2024-08-27T00:00:00"/>
    <s v="Audible gift for Ronak"/>
    <x v="3"/>
    <m/>
    <n v="251100"/>
    <x v="1"/>
    <n v="1916400"/>
    <n v="1420961.65"/>
    <n v="0"/>
    <n v="1120000"/>
  </r>
  <r>
    <n v="24"/>
    <x v="3"/>
    <x v="11"/>
    <d v="2024-08-28T00:00:00"/>
    <s v="Bank transfer"/>
    <x v="10"/>
    <m/>
    <n v="1000000"/>
    <x v="0"/>
    <n v="916400"/>
    <n v="1420961.65"/>
    <n v="0"/>
    <n v="1120000"/>
  </r>
  <r>
    <n v="25"/>
    <x v="3"/>
    <x v="11"/>
    <d v="2024-08-28T00:00:00"/>
    <s v="Bank transfer"/>
    <x v="10"/>
    <n v="1000000"/>
    <m/>
    <x v="1"/>
    <n v="916400"/>
    <n v="2420961.65"/>
    <n v="0"/>
    <n v="1120000"/>
  </r>
  <r>
    <n v="26"/>
    <x v="3"/>
    <x v="11"/>
    <d v="2024-08-28T00:00:00"/>
    <s v="Papa reimbursement"/>
    <x v="3"/>
    <n v="150000"/>
    <m/>
    <x v="1"/>
    <n v="916400"/>
    <n v="2570961.65"/>
    <n v="0"/>
    <n v="1120000"/>
  </r>
  <r>
    <n v="27"/>
    <x v="3"/>
    <x v="11"/>
    <d v="2024-08-18T00:00:00"/>
    <s v="Ankit Mama gift"/>
    <x v="3"/>
    <n v="250000"/>
    <m/>
    <x v="1"/>
    <n v="916400"/>
    <n v="2820961.65"/>
    <n v="0"/>
    <n v="1120000"/>
  </r>
  <r>
    <n v="28"/>
    <x v="3"/>
    <x v="11"/>
    <d v="2024-08-30T00:00:00"/>
    <s v="TCA Salary"/>
    <x v="17"/>
    <n v="870000"/>
    <m/>
    <x v="1"/>
    <n v="916400"/>
    <n v="3690961.65"/>
    <n v="0"/>
    <n v="1120000"/>
  </r>
  <r>
    <n v="29"/>
    <x v="3"/>
    <x v="11"/>
    <d v="2024-08-07T00:00:00"/>
    <s v="Jain Sangh Prabhavna"/>
    <x v="15"/>
    <m/>
    <n v="5000"/>
    <x v="0"/>
    <n v="911400"/>
    <n v="3690961.65"/>
    <n v="0"/>
    <n v="1120000"/>
  </r>
  <r>
    <n v="30"/>
    <x v="3"/>
    <x v="11"/>
    <d v="2024-08-10T00:00:00"/>
    <s v="Band aids Seifee"/>
    <x v="18"/>
    <m/>
    <n v="10000"/>
    <x v="0"/>
    <n v="901400"/>
    <n v="3690961.65"/>
    <n v="0"/>
    <n v="1120000"/>
  </r>
  <r>
    <n v="29"/>
    <x v="3"/>
    <x v="11"/>
    <d v="2024-08-31T00:00:00"/>
    <s v="Soda for family"/>
    <x v="7"/>
    <m/>
    <n v="2100"/>
    <x v="0"/>
    <n v="899300"/>
    <n v="3690961.65"/>
    <n v="0"/>
    <n v="1120000"/>
  </r>
  <r>
    <n v="30"/>
    <x v="3"/>
    <x v="11"/>
    <d v="2024-08-10T00:00:00"/>
    <s v="Google Drive Subscription"/>
    <x v="16"/>
    <m/>
    <n v="4500"/>
    <x v="1"/>
    <n v="899300"/>
    <n v="3686461.65"/>
    <n v="0"/>
    <n v="1120000"/>
  </r>
  <r>
    <n v="1"/>
    <x v="3"/>
    <x v="0"/>
    <d v="2024-09-01T00:00:00"/>
    <s v="Transport to UDSM"/>
    <x v="6"/>
    <m/>
    <n v="8000"/>
    <x v="0"/>
    <n v="891300"/>
    <n v="3686461.65"/>
    <n v="0"/>
    <n v="1120000"/>
  </r>
  <r>
    <n v="2"/>
    <x v="3"/>
    <x v="0"/>
    <d v="2024-09-03T00:00:00"/>
    <s v="Khadija airtel money transfer"/>
    <x v="15"/>
    <m/>
    <n v="2500"/>
    <x v="0"/>
    <n v="888800"/>
    <n v="3686461.65"/>
    <n v="0"/>
    <n v="1120000"/>
  </r>
  <r>
    <n v="3"/>
    <x v="3"/>
    <x v="0"/>
    <d v="2024-09-04T00:00:00"/>
    <s v="Bolt to Jain Sangh"/>
    <x v="6"/>
    <m/>
    <n v="2500"/>
    <x v="0"/>
    <n v="886300"/>
    <n v="3686461.65"/>
    <n v="0"/>
    <n v="1120000"/>
  </r>
  <r>
    <n v="4"/>
    <x v="3"/>
    <x v="0"/>
    <d v="2024-09-04T00:00:00"/>
    <s v="Money for Aarti"/>
    <x v="15"/>
    <m/>
    <n v="3000"/>
    <x v="0"/>
    <n v="883300"/>
    <n v="3686461.65"/>
    <n v="0"/>
    <n v="1120000"/>
  </r>
  <r>
    <n v="5"/>
    <x v="3"/>
    <x v="0"/>
    <d v="2024-09-04T00:00:00"/>
    <s v="IPX7 Toothbrush "/>
    <x v="18"/>
    <m/>
    <n v="20000"/>
    <x v="0"/>
    <n v="863300"/>
    <n v="3686461.65"/>
    <n v="0"/>
    <n v="1120000"/>
  </r>
  <r>
    <n v="6"/>
    <x v="3"/>
    <x v="0"/>
    <d v="2024-09-04T00:00:00"/>
    <s v="Airtel Money charges"/>
    <x v="10"/>
    <m/>
    <n v="900"/>
    <x v="0"/>
    <n v="862400"/>
    <n v="3686461.65"/>
    <n v="0"/>
    <n v="1120000"/>
  </r>
  <r>
    <n v="7"/>
    <x v="3"/>
    <x v="0"/>
    <d v="2024-09-30T00:00:00"/>
    <s v="UTT Investment"/>
    <x v="14"/>
    <m/>
    <n v="20000"/>
    <x v="1"/>
    <n v="862400"/>
    <n v="3666461.65"/>
    <n v="0"/>
    <n v="1120000"/>
  </r>
  <r>
    <n v="8"/>
    <x v="3"/>
    <x v="0"/>
    <d v="2024-09-28T00:00:00"/>
    <s v="Dinner at Dosa Point"/>
    <x v="7"/>
    <m/>
    <n v="47000"/>
    <x v="0"/>
    <n v="815400"/>
    <n v="3666461.65"/>
    <n v="0"/>
    <n v="1120000"/>
  </r>
  <r>
    <n v="9"/>
    <x v="3"/>
    <x v="0"/>
    <d v="2024-09-30T00:00:00"/>
    <s v="UTT Investment"/>
    <x v="14"/>
    <n v="20000"/>
    <m/>
    <x v="2"/>
    <n v="815400"/>
    <n v="3666461.65"/>
    <n v="0"/>
    <n v="1140000"/>
  </r>
  <r>
    <n v="10"/>
    <x v="3"/>
    <x v="0"/>
    <d v="2024-09-10T00:00:00"/>
    <s v="Unknown"/>
    <x v="0"/>
    <m/>
    <n v="10000"/>
    <x v="0"/>
    <n v="805400"/>
    <n v="3666461.65"/>
    <n v="0"/>
    <n v="1140000"/>
  </r>
  <r>
    <n v="11"/>
    <x v="3"/>
    <x v="0"/>
    <d v="2024-09-16T00:00:00"/>
    <s v="Movie bought for parents"/>
    <x v="3"/>
    <m/>
    <n v="18000"/>
    <x v="0"/>
    <n v="787400"/>
    <n v="3666461.65"/>
    <n v="0"/>
    <n v="1140000"/>
  </r>
  <r>
    <n v="12"/>
    <x v="3"/>
    <x v="0"/>
    <d v="2024-09-17T00:00:00"/>
    <s v="Liaison Officer Payment"/>
    <x v="2"/>
    <n v="400000"/>
    <m/>
    <x v="0"/>
    <n v="1187400"/>
    <n v="3666461.65"/>
    <n v="0"/>
    <n v="1140000"/>
  </r>
  <r>
    <n v="13"/>
    <x v="3"/>
    <x v="0"/>
    <d v="2024-09-18T00:00:00"/>
    <s v="Cape Town Fish Market"/>
    <x v="7"/>
    <m/>
    <n v="33000"/>
    <x v="0"/>
    <n v="1154400"/>
    <n v="3666461.65"/>
    <n v="0"/>
    <n v="1140000"/>
  </r>
  <r>
    <n v="14"/>
    <x v="3"/>
    <x v="0"/>
    <d v="2024-09-20T00:00:00"/>
    <s v="Dinner at Asili"/>
    <x v="7"/>
    <m/>
    <n v="15000"/>
    <x v="0"/>
    <n v="1139400"/>
    <n v="3666461.65"/>
    <n v="0"/>
    <n v="1140000"/>
  </r>
  <r>
    <n v="15"/>
    <x v="3"/>
    <x v="0"/>
    <d v="2024-09-21T00:00:00"/>
    <s v="Dinner at White Sands"/>
    <x v="7"/>
    <m/>
    <n v="20000"/>
    <x v="0"/>
    <n v="1119400"/>
    <n v="3666461.65"/>
    <n v="0"/>
    <n v="1140000"/>
  </r>
  <r>
    <n v="16"/>
    <x v="3"/>
    <x v="0"/>
    <d v="2024-09-22T00:00:00"/>
    <s v="Dinner at White Sands"/>
    <x v="7"/>
    <m/>
    <n v="20000"/>
    <x v="0"/>
    <n v="1099400"/>
    <n v="3666461.65"/>
    <n v="0"/>
    <n v="1140000"/>
  </r>
  <r>
    <n v="17"/>
    <x v="3"/>
    <x v="0"/>
    <d v="2024-09-23T00:00:00"/>
    <s v="Lunch at Pizza Hut + KFC"/>
    <x v="7"/>
    <m/>
    <n v="22000"/>
    <x v="0"/>
    <n v="1077400"/>
    <n v="3666461.65"/>
    <n v="0"/>
    <n v="1140000"/>
  </r>
  <r>
    <n v="18"/>
    <x v="3"/>
    <x v="0"/>
    <d v="2024-09-23T00:00:00"/>
    <s v="Dinner at White Sands"/>
    <x v="7"/>
    <m/>
    <n v="21000"/>
    <x v="0"/>
    <n v="1056400"/>
    <n v="3666461.65"/>
    <n v="0"/>
    <n v="1140000"/>
  </r>
  <r>
    <n v="19"/>
    <x v="3"/>
    <x v="0"/>
    <d v="2024-09-24T00:00:00"/>
    <s v="Dinner at White Sands"/>
    <x v="7"/>
    <m/>
    <n v="19000"/>
    <x v="0"/>
    <n v="1037400"/>
    <n v="3666461.65"/>
    <n v="0"/>
    <n v="1140000"/>
  </r>
  <r>
    <n v="20"/>
    <x v="3"/>
    <x v="0"/>
    <d v="2024-09-25T00:00:00"/>
    <s v="Dinner at White Sands"/>
    <x v="7"/>
    <m/>
    <n v="20000"/>
    <x v="0"/>
    <n v="1017400"/>
    <n v="3666461.65"/>
    <n v="0"/>
    <n v="1140000"/>
  </r>
  <r>
    <n v="21"/>
    <x v="3"/>
    <x v="0"/>
    <d v="2024-09-26T00:00:00"/>
    <s v="Liaison Officer Payment"/>
    <x v="2"/>
    <n v="400000"/>
    <m/>
    <x v="0"/>
    <n v="1417400"/>
    <n v="3666461.65"/>
    <n v="0"/>
    <n v="1140000"/>
  </r>
  <r>
    <n v="22"/>
    <x v="3"/>
    <x v="0"/>
    <d v="2024-09-30T00:00:00"/>
    <s v="Revive Physio Consultation"/>
    <x v="18"/>
    <m/>
    <n v="40000"/>
    <x v="0"/>
    <n v="1377400"/>
    <n v="3666461.65"/>
    <n v="0"/>
    <n v="1140000"/>
  </r>
  <r>
    <n v="23"/>
    <x v="3"/>
    <x v="0"/>
    <d v="2024-09-30T00:00:00"/>
    <s v="Revive Physio Treatment"/>
    <x v="18"/>
    <m/>
    <n v="70000"/>
    <x v="0"/>
    <n v="1307400"/>
    <n v="3666461.65"/>
    <n v="0"/>
    <n v="1140000"/>
  </r>
  <r>
    <n v="24"/>
    <x v="3"/>
    <x v="0"/>
    <d v="2024-09-30T00:00:00"/>
    <s v="September Mobile Bundles"/>
    <x v="12"/>
    <m/>
    <n v="10600"/>
    <x v="0"/>
    <n v="1296800"/>
    <n v="3666461.65"/>
    <n v="0"/>
    <n v="1140000"/>
  </r>
  <r>
    <n v="25"/>
    <x v="3"/>
    <x v="0"/>
    <d v="2024-09-30T00:00:00"/>
    <s v="Cricheroes Pro Subscription"/>
    <x v="16"/>
    <m/>
    <n v="32000"/>
    <x v="1"/>
    <n v="1296800"/>
    <n v="3634461.65"/>
    <n v="0"/>
    <n v="1140000"/>
  </r>
  <r>
    <n v="26"/>
    <x v="3"/>
    <x v="0"/>
    <d v="2024-09-10T00:00:00"/>
    <s v="Google Drive Subscription"/>
    <x v="16"/>
    <m/>
    <n v="4500"/>
    <x v="1"/>
    <n v="1296800"/>
    <n v="3629961.65"/>
    <n v="0"/>
    <n v="1140000"/>
  </r>
  <r>
    <n v="27"/>
    <x v="3"/>
    <x v="0"/>
    <d v="2024-09-25T00:00:00"/>
    <s v="Reetisha lunch with Sonal"/>
    <x v="3"/>
    <m/>
    <n v="20000"/>
    <x v="0"/>
    <n v="1276800"/>
    <n v="3629961.65"/>
    <n v="0"/>
    <n v="1140000"/>
  </r>
  <r>
    <n v="1"/>
    <x v="3"/>
    <x v="1"/>
    <d v="2024-10-01T00:00:00"/>
    <s v="Revive Physio Treatment"/>
    <x v="18"/>
    <m/>
    <n v="70000"/>
    <x v="0"/>
    <n v="1206800"/>
    <n v="3629961.65"/>
    <n v="0"/>
    <n v="1140000"/>
  </r>
  <r>
    <n v="2"/>
    <x v="3"/>
    <x v="1"/>
    <d v="2024-10-01T00:00:00"/>
    <s v="Water near TCA"/>
    <x v="7"/>
    <m/>
    <n v="600"/>
    <x v="0"/>
    <n v="1206200"/>
    <n v="3629961.65"/>
    <n v="0"/>
    <n v="1140000"/>
  </r>
  <r>
    <n v="3"/>
    <x v="3"/>
    <x v="1"/>
    <d v="2024-10-01T00:00:00"/>
    <s v="TCA Salary"/>
    <x v="17"/>
    <n v="600000"/>
    <m/>
    <x v="1"/>
    <n v="1206200"/>
    <n v="4229961.6500000004"/>
    <n v="0"/>
    <n v="1140000"/>
  </r>
  <r>
    <n v="4"/>
    <x v="3"/>
    <x v="1"/>
    <d v="2024-10-02T00:00:00"/>
    <s v="Transport to CTFM "/>
    <x v="6"/>
    <m/>
    <n v="5000"/>
    <x v="0"/>
    <n v="1201200"/>
    <n v="4229961.6500000004"/>
    <n v="0"/>
    <n v="1140000"/>
  </r>
  <r>
    <n v="5"/>
    <x v="3"/>
    <x v="1"/>
    <d v="2024-10-02T00:00:00"/>
    <s v="Cape Town Fish Market w/ Ron&amp;Ree"/>
    <x v="7"/>
    <m/>
    <n v="45000"/>
    <x v="1"/>
    <n v="1201200"/>
    <n v="4184961.6500000004"/>
    <n v="0"/>
    <n v="1140000"/>
  </r>
  <r>
    <n v="6"/>
    <x v="3"/>
    <x v="1"/>
    <d v="2024-10-02T00:00:00"/>
    <s v="Revive Physio Treatment"/>
    <x v="18"/>
    <m/>
    <n v="70000"/>
    <x v="0"/>
    <n v="1131200"/>
    <n v="4184961.6500000004"/>
    <n v="0"/>
    <n v="1140000"/>
  </r>
  <r>
    <n v="7"/>
    <x v="3"/>
    <x v="1"/>
    <d v="2024-10-03T00:00:00"/>
    <s v="Revive Physio Treatment"/>
    <x v="18"/>
    <m/>
    <n v="70000"/>
    <x v="0"/>
    <n v="1061200"/>
    <n v="4184961.6500000004"/>
    <n v="0"/>
    <n v="1140000"/>
  </r>
  <r>
    <n v="8"/>
    <x v="3"/>
    <x v="1"/>
    <d v="2024-10-03T00:00:00"/>
    <s v="Cash to Bank - forgotten"/>
    <x v="10"/>
    <m/>
    <n v="66889"/>
    <x v="0"/>
    <n v="994311"/>
    <n v="4184961.6500000004"/>
    <n v="0"/>
    <n v="1140000"/>
  </r>
  <r>
    <n v="9"/>
    <x v="3"/>
    <x v="1"/>
    <d v="2024-10-03T00:00:00"/>
    <s v="Cash to Bank - forgotten"/>
    <x v="10"/>
    <n v="66889"/>
    <m/>
    <x v="1"/>
    <n v="994311"/>
    <n v="4251850.6500000004"/>
    <n v="0"/>
    <n v="1140000"/>
  </r>
  <r>
    <n v="10"/>
    <x v="3"/>
    <x v="1"/>
    <d v="2024-10-03T00:00:00"/>
    <s v="Transfer charges + bundles + misc"/>
    <x v="0"/>
    <m/>
    <n v="26891"/>
    <x v="0"/>
    <n v="967420"/>
    <n v="4251850.6500000004"/>
    <n v="0"/>
    <n v="1140000"/>
  </r>
  <r>
    <n v="11"/>
    <x v="3"/>
    <x v="1"/>
    <d v="2024-10-03T00:00:00"/>
    <s v="Sportybet Deposit"/>
    <x v="5"/>
    <m/>
    <n v="5390"/>
    <x v="0"/>
    <n v="962030"/>
    <n v="4251850.6500000004"/>
    <n v="0"/>
    <n v="1140000"/>
  </r>
  <r>
    <n v="12"/>
    <x v="3"/>
    <x v="1"/>
    <d v="2024-10-04T00:00:00"/>
    <s v="Revive Physio Treatment"/>
    <x v="18"/>
    <m/>
    <n v="70000"/>
    <x v="0"/>
    <n v="892030"/>
    <n v="4251850.6500000004"/>
    <n v="0"/>
    <n v="1140000"/>
  </r>
  <r>
    <n v="13"/>
    <x v="3"/>
    <x v="1"/>
    <d v="2024-10-05T00:00:00"/>
    <s v="Revive Physio Treatment"/>
    <x v="18"/>
    <m/>
    <n v="70000"/>
    <x v="0"/>
    <n v="822030"/>
    <n v="4251850.6500000004"/>
    <n v="0"/>
    <n v="1140000"/>
  </r>
  <r>
    <n v="14"/>
    <x v="3"/>
    <x v="1"/>
    <d v="2024-10-05T00:00:00"/>
    <s v="Pickleball near Muhimbili "/>
    <x v="9"/>
    <m/>
    <n v="5000"/>
    <x v="0"/>
    <n v="817030"/>
    <n v="4251850.6500000004"/>
    <n v="0"/>
    <n v="1140000"/>
  </r>
  <r>
    <n v="15"/>
    <x v="3"/>
    <x v="1"/>
    <d v="2024-10-07T00:00:00"/>
    <s v="Revive Physio Treatment"/>
    <x v="18"/>
    <m/>
    <n v="70000"/>
    <x v="0"/>
    <n v="747030"/>
    <n v="4251850.6500000004"/>
    <n v="0"/>
    <n v="1140000"/>
  </r>
  <r>
    <n v="16"/>
    <x v="3"/>
    <x v="1"/>
    <d v="2024-10-08T00:00:00"/>
    <s v="Uno No Mercy"/>
    <x v="5"/>
    <m/>
    <n v="21000"/>
    <x v="0"/>
    <n v="726030"/>
    <n v="4251850.6500000004"/>
    <n v="0"/>
    <n v="1140000"/>
  </r>
  <r>
    <n v="17"/>
    <x v="3"/>
    <x v="1"/>
    <d v="2024-10-08T00:00:00"/>
    <s v="Dinner at Orchid"/>
    <x v="7"/>
    <m/>
    <n v="45000"/>
    <x v="0"/>
    <n v="681030"/>
    <n v="4251850.6500000004"/>
    <n v="0"/>
    <n v="1140000"/>
  </r>
  <r>
    <n v="18"/>
    <x v="3"/>
    <x v="1"/>
    <d v="2024-10-09T00:00:00"/>
    <s v="Revive Physio Treatment"/>
    <x v="18"/>
    <m/>
    <n v="70000"/>
    <x v="0"/>
    <n v="611030"/>
    <n v="4251850.6500000004"/>
    <n v="0"/>
    <n v="1140000"/>
  </r>
  <r>
    <n v="19"/>
    <x v="3"/>
    <x v="1"/>
    <d v="2024-10-09T00:00:00"/>
    <s v="Surprise Token from National Side"/>
    <x v="2"/>
    <n v="500000"/>
    <m/>
    <x v="0"/>
    <n v="1111030"/>
    <n v="4251850.6500000004"/>
    <n v="0"/>
    <n v="1140000"/>
  </r>
  <r>
    <n v="20"/>
    <x v="3"/>
    <x v="1"/>
    <d v="2024-10-10T00:00:00"/>
    <s v="Lunch at Checkers"/>
    <x v="7"/>
    <m/>
    <n v="56500"/>
    <x v="0"/>
    <n v="1054530"/>
    <n v="4251850.6500000004"/>
    <n v="0"/>
    <n v="1140000"/>
  </r>
  <r>
    <n v="21"/>
    <x v="3"/>
    <x v="1"/>
    <d v="2024-10-10T00:00:00"/>
    <s v="Google Drive Subscription"/>
    <x v="16"/>
    <m/>
    <n v="4500"/>
    <x v="1"/>
    <n v="1054530"/>
    <n v="4247350.6500000004"/>
    <n v="0"/>
    <n v="1140000"/>
  </r>
  <r>
    <n v="22"/>
    <x v="3"/>
    <x v="1"/>
    <d v="2024-10-12T00:00:00"/>
    <s v="Freddie Mercury Museum Tickets x2"/>
    <x v="5"/>
    <m/>
    <n v="22000"/>
    <x v="1"/>
    <n v="1054530"/>
    <n v="4225350.6500000004"/>
    <n v="0"/>
    <n v="1140000"/>
  </r>
  <r>
    <n v="23"/>
    <x v="3"/>
    <x v="1"/>
    <d v="2024-10-12T00:00:00"/>
    <s v="Tip to receptionist at Kendwa"/>
    <x v="15"/>
    <m/>
    <n v="10000"/>
    <x v="0"/>
    <n v="1044530"/>
    <n v="4225350.6500000004"/>
    <n v="0"/>
    <n v="1140000"/>
  </r>
  <r>
    <n v="24"/>
    <x v="3"/>
    <x v="1"/>
    <d v="2024-10-12T00:00:00"/>
    <s v="Dinner at Kendwa"/>
    <x v="7"/>
    <m/>
    <n v="135187"/>
    <x v="1"/>
    <n v="1044530"/>
    <n v="4090163.6500000004"/>
    <n v="0"/>
    <n v="1140000"/>
  </r>
  <r>
    <n v="25"/>
    <x v="3"/>
    <x v="1"/>
    <d v="2024-10-12T00:00:00"/>
    <s v="Waiter tip for dinner"/>
    <x v="7"/>
    <m/>
    <n v="5000"/>
    <x v="0"/>
    <n v="1039530"/>
    <n v="4090163.6500000004"/>
    <n v="0"/>
    <n v="1140000"/>
  </r>
  <r>
    <n v="26"/>
    <x v="3"/>
    <x v="1"/>
    <d v="2024-10-13T00:00:00"/>
    <s v="Cannolo at Mama Mia"/>
    <x v="7"/>
    <m/>
    <n v="12000"/>
    <x v="0"/>
    <n v="1027530"/>
    <n v="4090163.6500000004"/>
    <n v="0"/>
    <n v="1140000"/>
  </r>
  <r>
    <n v="27"/>
    <x v="3"/>
    <x v="1"/>
    <d v="2024-10-15T00:00:00"/>
    <s v="Revive Physio Treatment"/>
    <x v="18"/>
    <m/>
    <n v="70000"/>
    <x v="0"/>
    <n v="957530"/>
    <n v="4090163.6500000004"/>
    <n v="0"/>
    <n v="1140000"/>
  </r>
  <r>
    <n v="28"/>
    <x v="3"/>
    <x v="1"/>
    <d v="2024-10-17T00:00:00"/>
    <s v="Revive Physio Treatment"/>
    <x v="18"/>
    <m/>
    <n v="70000"/>
    <x v="0"/>
    <n v="887530"/>
    <n v="4090163.6500000004"/>
    <n v="0"/>
    <n v="1140000"/>
  </r>
  <r>
    <n v="29"/>
    <x v="3"/>
    <x v="1"/>
    <d v="2024-10-16T00:00:00"/>
    <s v="Fixed Deposit Principal Repayment"/>
    <x v="14"/>
    <n v="15534"/>
    <m/>
    <x v="1"/>
    <n v="887530"/>
    <n v="4105697.6500000004"/>
    <n v="0"/>
    <n v="1140000"/>
  </r>
  <r>
    <n v="30"/>
    <x v="3"/>
    <x v="1"/>
    <d v="2024-10-16T00:00:00"/>
    <s v="Fixed Deposit Principal Repayment"/>
    <x v="10"/>
    <m/>
    <n v="1000000"/>
    <x v="2"/>
    <n v="887530"/>
    <n v="4105697.6500000004"/>
    <n v="0"/>
    <n v="140000"/>
  </r>
  <r>
    <n v="31"/>
    <x v="3"/>
    <x v="1"/>
    <d v="2024-10-16T00:00:00"/>
    <s v="Fixed Deposit Principal Repayment"/>
    <x v="10"/>
    <n v="1000000"/>
    <m/>
    <x v="1"/>
    <n v="887530"/>
    <n v="5105697.6500000004"/>
    <n v="0"/>
    <n v="140000"/>
  </r>
  <r>
    <n v="32"/>
    <x v="3"/>
    <x v="1"/>
    <d v="2024-10-17T00:00:00"/>
    <s v="Bank charges"/>
    <x v="10"/>
    <m/>
    <n v="2820"/>
    <x v="1"/>
    <n v="887530"/>
    <n v="5102877.6500000004"/>
    <n v="0"/>
    <n v="140000"/>
  </r>
  <r>
    <n v="33"/>
    <x v="3"/>
    <x v="1"/>
    <d v="2024-10-17T00:00:00"/>
    <s v="Bolt to Aura Cinema"/>
    <x v="6"/>
    <m/>
    <n v="3000"/>
    <x v="0"/>
    <n v="884530"/>
    <n v="5102877.6500000004"/>
    <n v="0"/>
    <n v="140000"/>
  </r>
  <r>
    <n v="34"/>
    <x v="3"/>
    <x v="1"/>
    <d v="2024-10-19T00:00:00"/>
    <s v="Revive Physio Treatment"/>
    <x v="18"/>
    <m/>
    <n v="70000"/>
    <x v="0"/>
    <n v="814530"/>
    <n v="5102877.6500000004"/>
    <n v="0"/>
    <n v="140000"/>
  </r>
  <r>
    <n v="35"/>
    <x v="3"/>
    <x v="1"/>
    <d v="2024-10-18T00:00:00"/>
    <s v="Panarottis Pizza"/>
    <x v="7"/>
    <m/>
    <n v="10000"/>
    <x v="0"/>
    <n v="804530"/>
    <n v="5102877.6500000004"/>
    <n v="0"/>
    <n v="140000"/>
  </r>
  <r>
    <n v="36"/>
    <x v="3"/>
    <x v="1"/>
    <d v="2024-10-21T00:00:00"/>
    <s v="Revive Physio Treatment"/>
    <x v="18"/>
    <m/>
    <n v="70000"/>
    <x v="0"/>
    <n v="734530"/>
    <n v="5102877.6500000004"/>
    <n v="0"/>
    <n v="140000"/>
  </r>
  <r>
    <n v="37"/>
    <x v="3"/>
    <x v="1"/>
    <d v="2024-10-22T00:00:00"/>
    <s v="Reetisha"/>
    <x v="3"/>
    <m/>
    <n v="10000"/>
    <x v="0"/>
    <n v="724530"/>
    <n v="5102877.6500000004"/>
    <n v="0"/>
    <n v="140000"/>
  </r>
  <r>
    <n v="38"/>
    <x v="3"/>
    <x v="1"/>
    <d v="2024-10-23T00:00:00"/>
    <s v="Ankle binding Seifee"/>
    <x v="18"/>
    <m/>
    <n v="15000"/>
    <x v="0"/>
    <n v="709530"/>
    <n v="5102877.6500000004"/>
    <n v="0"/>
    <n v="140000"/>
  </r>
  <r>
    <n v="39"/>
    <x v="3"/>
    <x v="1"/>
    <d v="2024-10-23T00:00:00"/>
    <s v="Charity at Pharmacy"/>
    <x v="15"/>
    <m/>
    <n v="5000"/>
    <x v="0"/>
    <n v="704530"/>
    <n v="5102877.6500000004"/>
    <n v="0"/>
    <n v="140000"/>
  </r>
  <r>
    <n v="40"/>
    <x v="3"/>
    <x v="1"/>
    <d v="2024-10-30T00:00:00"/>
    <s v="Revive Physio Treatment"/>
    <x v="18"/>
    <m/>
    <n v="70000"/>
    <x v="0"/>
    <n v="634530"/>
    <n v="5102877.6500000004"/>
    <n v="0"/>
    <n v="140000"/>
  </r>
  <r>
    <n v="41"/>
    <x v="3"/>
    <x v="1"/>
    <d v="2024-10-30T00:00:00"/>
    <s v="Cape Town Fish Market Lunch"/>
    <x v="7"/>
    <m/>
    <n v="49500"/>
    <x v="1"/>
    <n v="634530"/>
    <n v="5053377.6500000004"/>
    <n v="0"/>
    <n v="140000"/>
  </r>
  <r>
    <n v="42"/>
    <x v="3"/>
    <x v="1"/>
    <d v="2024-10-31T00:00:00"/>
    <s v="TCA Salary"/>
    <x v="17"/>
    <n v="600000"/>
    <m/>
    <x v="1"/>
    <n v="634530"/>
    <n v="5653377.6500000004"/>
    <n v="0"/>
    <n v="140000"/>
  </r>
  <r>
    <n v="43"/>
    <x v="3"/>
    <x v="1"/>
    <d v="2024-10-30T00:00:00"/>
    <s v="Haircut at Waseem's"/>
    <x v="18"/>
    <m/>
    <n v="10000"/>
    <x v="0"/>
    <n v="624530"/>
    <n v="5653377.6500000004"/>
    <n v="0"/>
    <n v="140000"/>
  </r>
  <r>
    <n v="44"/>
    <x v="3"/>
    <x v="1"/>
    <d v="2024-10-30T00:00:00"/>
    <s v="Reetisha &amp; Ronak"/>
    <x v="3"/>
    <m/>
    <n v="10000"/>
    <x v="0"/>
    <n v="614530"/>
    <n v="5653377.6500000004"/>
    <n v="0"/>
    <n v="140000"/>
  </r>
  <r>
    <n v="45"/>
    <x v="3"/>
    <x v="1"/>
    <d v="2024-10-30T00:00:00"/>
    <s v="Parking &amp; misc"/>
    <x v="8"/>
    <m/>
    <n v="7000"/>
    <x v="0"/>
    <n v="607530"/>
    <n v="5653377.6500000004"/>
    <n v="0"/>
    <n v="140000"/>
  </r>
  <r>
    <n v="46"/>
    <x v="3"/>
    <x v="1"/>
    <d v="2024-10-30T00:00:00"/>
    <s v="Passion Juice at Chai on Wheels"/>
    <x v="7"/>
    <m/>
    <n v="3000"/>
    <x v="0"/>
    <n v="604530"/>
    <n v="5653377.6500000004"/>
    <n v="0"/>
    <n v="140000"/>
  </r>
  <r>
    <n v="47"/>
    <x v="3"/>
    <x v="1"/>
    <d v="2024-10-28T00:00:00"/>
    <s v="Bundle"/>
    <x v="12"/>
    <m/>
    <n v="2000"/>
    <x v="0"/>
    <n v="602530"/>
    <n v="5653377.6500000004"/>
    <n v="0"/>
    <n v="140000"/>
  </r>
  <r>
    <n v="48"/>
    <x v="3"/>
    <x v="1"/>
    <d v="2024-10-24T00:00:00"/>
    <s v="Revive Physio Treatment"/>
    <x v="18"/>
    <m/>
    <n v="70000"/>
    <x v="0"/>
    <n v="532530"/>
    <n v="5653377.6500000004"/>
    <n v="0"/>
    <n v="140000"/>
  </r>
  <r>
    <n v="49"/>
    <x v="3"/>
    <x v="1"/>
    <d v="2024-10-17T00:00:00"/>
    <s v="UTT Investment"/>
    <x v="14"/>
    <m/>
    <n v="20000"/>
    <x v="0"/>
    <n v="512530"/>
    <n v="5653377.6500000004"/>
    <n v="0"/>
    <n v="140000"/>
  </r>
  <r>
    <n v="50"/>
    <x v="3"/>
    <x v="1"/>
    <d v="2024-10-17T00:00:00"/>
    <s v="UTT Investment"/>
    <x v="14"/>
    <n v="20000"/>
    <m/>
    <x v="2"/>
    <n v="512530"/>
    <n v="5653377.6500000004"/>
    <n v="0"/>
    <n v="160000"/>
  </r>
  <r>
    <n v="51"/>
    <x v="3"/>
    <x v="1"/>
    <d v="2024-10-26T00:00:00"/>
    <s v="Practice matches trasport allowance"/>
    <x v="1"/>
    <n v="20000"/>
    <m/>
    <x v="0"/>
    <n v="532530"/>
    <n v="5653377.6500000004"/>
    <n v="0"/>
    <n v="160000"/>
  </r>
  <r>
    <n v="52"/>
    <x v="3"/>
    <x v="1"/>
    <d v="2024-10-31T00:00:00"/>
    <s v="Mozarella Cheese"/>
    <x v="7"/>
    <m/>
    <n v="12000"/>
    <x v="0"/>
    <n v="520530"/>
    <n v="5653377.6500000004"/>
    <n v="0"/>
    <n v="160000"/>
  </r>
  <r>
    <n v="53"/>
    <x v="3"/>
    <x v="1"/>
    <d v="2024-10-31T00:00:00"/>
    <s v="Fire TV stick"/>
    <x v="12"/>
    <m/>
    <n v="185000"/>
    <x v="0"/>
    <n v="335530"/>
    <n v="5653377.6500000004"/>
    <n v="0"/>
    <n v="160000"/>
  </r>
  <r>
    <n v="54"/>
    <x v="3"/>
    <x v="1"/>
    <d v="2024-10-19T00:00:00"/>
    <s v="Azhaar Umpiring Course Payment"/>
    <x v="10"/>
    <m/>
    <n v="86000"/>
    <x v="1"/>
    <n v="335530"/>
    <n v="5567377.6500000004"/>
    <n v="0"/>
    <n v="160000"/>
  </r>
  <r>
    <n v="55"/>
    <x v="3"/>
    <x v="1"/>
    <d v="2024-10-19T00:00:00"/>
    <s v="Azhaar Umpiring Course Payment"/>
    <x v="10"/>
    <n v="85000"/>
    <m/>
    <x v="0"/>
    <n v="420530"/>
    <n v="5567377.6500000004"/>
    <n v="0"/>
    <n v="160000"/>
  </r>
  <r>
    <n v="1"/>
    <x v="3"/>
    <x v="2"/>
    <d v="2024-11-01T00:00:00"/>
    <s v="Revive Physio Treatment"/>
    <x v="18"/>
    <m/>
    <n v="70000"/>
    <x v="0"/>
    <n v="350530"/>
    <n v="5567377.6500000004"/>
    <n v="0"/>
    <n v="160000"/>
  </r>
  <r>
    <n v="2"/>
    <x v="3"/>
    <x v="2"/>
    <d v="2024-11-01T00:00:00"/>
    <s v="National Team donation"/>
    <x v="15"/>
    <m/>
    <n v="22000"/>
    <x v="0"/>
    <n v="328530"/>
    <n v="5567377.6500000004"/>
    <n v="0"/>
    <n v="160000"/>
  </r>
  <r>
    <n v="3"/>
    <x v="3"/>
    <x v="2"/>
    <d v="2024-11-01T00:00:00"/>
    <s v="Sanitizer"/>
    <x v="18"/>
    <m/>
    <n v="2500"/>
    <x v="0"/>
    <n v="326030"/>
    <n v="5567377.6500000004"/>
    <n v="0"/>
    <n v="160000"/>
  </r>
  <r>
    <n v="4"/>
    <x v="3"/>
    <x v="2"/>
    <d v="2024-11-01T00:00:00"/>
    <s v="Cetrizine"/>
    <x v="18"/>
    <m/>
    <n v="1000"/>
    <x v="0"/>
    <n v="325030"/>
    <n v="5567377.6500000004"/>
    <n v="0"/>
    <n v="160000"/>
  </r>
  <r>
    <n v="5"/>
    <x v="3"/>
    <x v="2"/>
    <d v="2024-11-02T00:00:00"/>
    <s v="Luku loan"/>
    <x v="3"/>
    <m/>
    <n v="100000"/>
    <x v="1"/>
    <n v="325030"/>
    <n v="5467377.6500000004"/>
    <n v="0"/>
    <n v="160000"/>
  </r>
  <r>
    <n v="6"/>
    <x v="3"/>
    <x v="2"/>
    <d v="2024-11-17T00:00:00"/>
    <s v="Internet bundle"/>
    <x v="8"/>
    <m/>
    <n v="2000"/>
    <x v="0"/>
    <n v="323030"/>
    <n v="5467377.6500000004"/>
    <n v="0"/>
    <n v="160000"/>
  </r>
  <r>
    <n v="7"/>
    <x v="3"/>
    <x v="2"/>
    <d v="2024-11-02T00:00:00"/>
    <s v="Jr League loan TCA"/>
    <x v="19"/>
    <m/>
    <n v="160000"/>
    <x v="1"/>
    <n v="323030"/>
    <n v="5307377.6500000004"/>
    <n v="0"/>
    <n v="160000"/>
  </r>
  <r>
    <n v="8"/>
    <x v="3"/>
    <x v="2"/>
    <d v="2024-11-02T00:00:00"/>
    <s v="Diwali Gift from Nana "/>
    <x v="3"/>
    <n v="60000"/>
    <m/>
    <x v="0"/>
    <n v="383030"/>
    <n v="5307377.6500000004"/>
    <n v="0"/>
    <n v="160000"/>
  </r>
  <r>
    <n v="9"/>
    <x v="3"/>
    <x v="2"/>
    <d v="2024-11-02T00:00:00"/>
    <s v="Uganda allowance half"/>
    <x v="20"/>
    <n v="255000"/>
    <m/>
    <x v="0"/>
    <n v="638030"/>
    <n v="5307377.6500000004"/>
    <n v="0"/>
    <n v="160000"/>
  </r>
  <r>
    <n v="10"/>
    <x v="3"/>
    <x v="2"/>
    <d v="2024-11-04T00:00:00"/>
    <s v="eSim Uganda"/>
    <x v="8"/>
    <m/>
    <n v="37000"/>
    <x v="1"/>
    <n v="638030"/>
    <n v="5270377.6500000004"/>
    <n v="0"/>
    <n v="160000"/>
  </r>
  <r>
    <n v="11"/>
    <x v="3"/>
    <x v="2"/>
    <d v="2024-11-10T00:00:00"/>
    <s v="Google Drive Subscription"/>
    <x v="16"/>
    <m/>
    <n v="6900"/>
    <x v="1"/>
    <n v="638030"/>
    <n v="5263477.6500000004"/>
    <n v="0"/>
    <n v="160000"/>
  </r>
  <r>
    <n v="12"/>
    <x v="3"/>
    <x v="2"/>
    <d v="2024-11-02T00:00:00"/>
    <s v="Funds transfer charge"/>
    <x v="8"/>
    <m/>
    <n v="10000"/>
    <x v="1"/>
    <n v="638030"/>
    <n v="5253477.6500000004"/>
    <n v="0"/>
    <n v="160000"/>
  </r>
  <r>
    <n v="13"/>
    <x v="3"/>
    <x v="2"/>
    <d v="2024-11-02T00:00:00"/>
    <s v="Monthly Bank Charges"/>
    <x v="10"/>
    <m/>
    <n v="4196"/>
    <x v="1"/>
    <n v="638030"/>
    <n v="5249281.6500000004"/>
    <n v="0"/>
    <n v="160000"/>
  </r>
  <r>
    <n v="14"/>
    <x v="3"/>
    <x v="2"/>
    <d v="2024-11-19T00:00:00"/>
    <s v="Bat grip from India"/>
    <x v="9"/>
    <m/>
    <n v="5869"/>
    <x v="1"/>
    <n v="638030"/>
    <n v="5243412.6500000004"/>
    <n v="0"/>
    <n v="160000"/>
  </r>
  <r>
    <n v="15"/>
    <x v="3"/>
    <x v="2"/>
    <d v="2024-11-20T00:00:00"/>
    <s v="Hamisi brother death mchango"/>
    <x v="15"/>
    <m/>
    <n v="10000"/>
    <x v="0"/>
    <n v="628030"/>
    <n v="5243412.6500000004"/>
    <n v="0"/>
    <n v="160000"/>
  </r>
  <r>
    <n v="16"/>
    <x v="3"/>
    <x v="2"/>
    <d v="2024-11-23T00:00:00"/>
    <s v="Nintendo switch+3 games+protector+case+grip cone"/>
    <x v="5"/>
    <m/>
    <n v="1478021"/>
    <x v="1"/>
    <n v="628030"/>
    <n v="3765391.6500000004"/>
    <n v="0"/>
    <n v="160000"/>
  </r>
  <r>
    <n v="17"/>
    <x v="3"/>
    <x v="2"/>
    <d v="2024-11-23T00:00:00"/>
    <s v="Bank charges for overseas transaction"/>
    <x v="10"/>
    <m/>
    <n v="15000"/>
    <x v="1"/>
    <n v="628030"/>
    <n v="3750391.6500000004"/>
    <n v="0"/>
    <n v="160000"/>
  </r>
  <r>
    <n v="18"/>
    <x v="3"/>
    <x v="2"/>
    <d v="2024-11-22T00:00:00"/>
    <s v="Reetisha 10k for mix "/>
    <x v="3"/>
    <m/>
    <n v="10000"/>
    <x v="0"/>
    <n v="618030"/>
    <n v="3750391.6500000004"/>
    <n v="0"/>
    <n v="160000"/>
  </r>
  <r>
    <n v="19"/>
    <x v="3"/>
    <x v="2"/>
    <d v="2024-11-26T00:00:00"/>
    <s v="Uganda remaining allowance"/>
    <x v="20"/>
    <n v="255000"/>
    <m/>
    <x v="0"/>
    <n v="873030"/>
    <n v="3750391.6500000004"/>
    <n v="0"/>
    <n v="160000"/>
  </r>
  <r>
    <n v="20"/>
    <x v="3"/>
    <x v="2"/>
    <d v="2024-11-24T00:00:00"/>
    <s v="Mummy groceries"/>
    <x v="3"/>
    <m/>
    <n v="16200"/>
    <x v="0"/>
    <n v="856830"/>
    <n v="3750391.6500000004"/>
    <n v="0"/>
    <n v="160000"/>
  </r>
  <r>
    <n v="21"/>
    <x v="3"/>
    <x v="2"/>
    <d v="2024-11-25T00:00:00"/>
    <s v="Internet bundle"/>
    <x v="8"/>
    <m/>
    <n v="2000"/>
    <x v="0"/>
    <n v="854830"/>
    <n v="3750391.6500000004"/>
    <n v="0"/>
    <n v="160000"/>
  </r>
  <r>
    <n v="22"/>
    <x v="3"/>
    <x v="2"/>
    <d v="2024-11-26T00:00:00"/>
    <s v="Airtel Money balance"/>
    <x v="10"/>
    <n v="631807"/>
    <m/>
    <x v="3"/>
    <n v="854830"/>
    <n v="3750391.6500000004"/>
    <n v="631807"/>
    <n v="160000"/>
  </r>
  <r>
    <n v="23"/>
    <x v="3"/>
    <x v="2"/>
    <d v="2024-11-26T00:00:00"/>
    <s v="Airtel Money balance"/>
    <x v="10"/>
    <m/>
    <n v="631807"/>
    <x v="0"/>
    <n v="223023"/>
    <n v="3750391.6500000004"/>
    <n v="631807"/>
    <n v="160000"/>
  </r>
  <r>
    <n v="24"/>
    <x v="3"/>
    <x v="2"/>
    <d v="2024-11-25T00:00:00"/>
    <s v="Bat grip from Tahir bhai"/>
    <x v="9"/>
    <m/>
    <n v="10000"/>
    <x v="0"/>
    <n v="213023"/>
    <n v="3750391.6500000004"/>
    <n v="631807"/>
    <n v="160000"/>
  </r>
  <r>
    <n v="25"/>
    <x v="3"/>
    <x v="2"/>
    <d v="2024-11-26T00:00:00"/>
    <s v="UTT Investment"/>
    <x v="14"/>
    <n v="20000"/>
    <m/>
    <x v="2"/>
    <n v="213023"/>
    <n v="3750391.6500000004"/>
    <n v="631807"/>
    <n v="180000"/>
  </r>
  <r>
    <n v="26"/>
    <x v="3"/>
    <x v="2"/>
    <d v="2024-11-26T00:00:00"/>
    <s v="UTT Investment"/>
    <x v="14"/>
    <m/>
    <n v="20000"/>
    <x v="3"/>
    <n v="213023"/>
    <n v="3750391.6500000004"/>
    <n v="611807"/>
    <n v="180000"/>
  </r>
  <r>
    <n v="27"/>
    <x v="3"/>
    <x v="2"/>
    <d v="2024-11-26T00:00:00"/>
    <s v="Data camp subscription"/>
    <x v="4"/>
    <m/>
    <n v="206522"/>
    <x v="1"/>
    <n v="213023"/>
    <n v="3543869.6500000004"/>
    <n v="611807"/>
    <n v="180000"/>
  </r>
  <r>
    <n v="28"/>
    <x v="3"/>
    <x v="2"/>
    <d v="2024-11-28T00:00:00"/>
    <s v="McKay Johns sports scraping course"/>
    <x v="4"/>
    <m/>
    <n v="94462"/>
    <x v="1"/>
    <n v="213023"/>
    <n v="3449407.6500000004"/>
    <n v="611807"/>
    <n v="180000"/>
  </r>
  <r>
    <n v="29"/>
    <x v="3"/>
    <x v="2"/>
    <d v="2024-11-26T00:00:00"/>
    <s v="Groceries"/>
    <x v="7"/>
    <m/>
    <n v="8000"/>
    <x v="0"/>
    <n v="205023"/>
    <n v="3449407.6500000004"/>
    <n v="611807"/>
    <n v="180000"/>
  </r>
  <r>
    <n v="30"/>
    <x v="3"/>
    <x v="2"/>
    <d v="2024-11-27T00:00:00"/>
    <s v="Pickleball near Muhimbili "/>
    <x v="9"/>
    <m/>
    <n v="10000"/>
    <x v="0"/>
    <n v="195023"/>
    <n v="3449407.6500000004"/>
    <n v="611807"/>
    <n v="180000"/>
  </r>
  <r>
    <n v="31"/>
    <x v="3"/>
    <x v="2"/>
    <d v="2024-11-30T00:00:00"/>
    <s v="Panarottis Pizza"/>
    <x v="7"/>
    <m/>
    <n v="30000"/>
    <x v="3"/>
    <n v="195023"/>
    <n v="3449407.6500000004"/>
    <n v="581807"/>
    <n v="180000"/>
  </r>
  <r>
    <n v="1"/>
    <x v="3"/>
    <x v="3"/>
    <d v="2024-12-03T00:00:00"/>
    <s v="India Visas Loan"/>
    <x v="19"/>
    <m/>
    <n v="288000"/>
    <x v="1"/>
    <n v="195023"/>
    <n v="3161407.6500000004"/>
    <n v="581807"/>
    <n v="180000"/>
  </r>
  <r>
    <n v="2"/>
    <x v="3"/>
    <x v="3"/>
    <d v="2024-12-06T00:00:00"/>
    <s v="TCA Salary"/>
    <x v="17"/>
    <n v="600000"/>
    <m/>
    <x v="1"/>
    <n v="195023"/>
    <n v="3761407.6500000004"/>
    <n v="581807"/>
    <n v="180000"/>
  </r>
  <r>
    <n v="3"/>
    <x v="3"/>
    <x v="3"/>
    <d v="2024-12-10T00:00:00"/>
    <s v="Google Drive Subscription"/>
    <x v="16"/>
    <m/>
    <n v="6900"/>
    <x v="1"/>
    <n v="195023"/>
    <n v="3754507.6500000004"/>
    <n v="581807"/>
    <n v="180000"/>
  </r>
  <r>
    <n v="4"/>
    <x v="3"/>
    <x v="3"/>
    <d v="2024-12-06T00:00:00"/>
    <s v="Internet bundle"/>
    <x v="8"/>
    <m/>
    <n v="2900"/>
    <x v="3"/>
    <n v="195023"/>
    <n v="3754507.6500000004"/>
    <n v="578907"/>
    <n v="180000"/>
  </r>
  <r>
    <n v="5"/>
    <x v="3"/>
    <x v="3"/>
    <d v="2024-12-06T00:00:00"/>
    <s v="Panarottis Pizza"/>
    <x v="7"/>
    <m/>
    <n v="15000"/>
    <x v="3"/>
    <n v="195023"/>
    <n v="3754507.6500000004"/>
    <n v="563907"/>
    <n v="180000"/>
  </r>
  <r>
    <n v="6"/>
    <x v="3"/>
    <x v="3"/>
    <d v="2024-12-08T00:00:00"/>
    <s v="Siyaan grocery shopping"/>
    <x v="7"/>
    <m/>
    <n v="13000"/>
    <x v="3"/>
    <n v="195023"/>
    <n v="3754507.6500000004"/>
    <n v="550907"/>
    <n v="180000"/>
  </r>
  <r>
    <n v="7"/>
    <x v="3"/>
    <x v="3"/>
    <d v="2024-12-10T00:00:00"/>
    <s v="Bank transfer"/>
    <x v="10"/>
    <m/>
    <n v="300000"/>
    <x v="3"/>
    <n v="195023"/>
    <n v="3754507.6500000004"/>
    <n v="250907"/>
    <n v="180000"/>
  </r>
  <r>
    <n v="8"/>
    <x v="3"/>
    <x v="3"/>
    <d v="2024-12-10T00:00:00"/>
    <s v="Bank transfer"/>
    <x v="10"/>
    <n v="300000"/>
    <m/>
    <x v="0"/>
    <n v="495023"/>
    <n v="3754507.6500000004"/>
    <n v="250907"/>
    <n v="180000"/>
  </r>
  <r>
    <n v="9"/>
    <x v="3"/>
    <x v="3"/>
    <d v="2024-12-15T00:00:00"/>
    <s v="Internet bundle"/>
    <x v="8"/>
    <m/>
    <n v="2900"/>
    <x v="3"/>
    <n v="495023"/>
    <n v="3754507.6500000004"/>
    <n v="248007"/>
    <n v="180000"/>
  </r>
  <r>
    <n v="10"/>
    <x v="3"/>
    <x v="3"/>
    <d v="2024-12-16T00:00:00"/>
    <s v="Siyaan grocery shopping"/>
    <x v="7"/>
    <m/>
    <n v="4000"/>
    <x v="3"/>
    <n v="495023"/>
    <n v="3754507.6500000004"/>
    <n v="244007"/>
    <n v="180000"/>
  </r>
  <r>
    <n v="11"/>
    <x v="3"/>
    <x v="3"/>
    <d v="2024-12-17T00:00:00"/>
    <s v="Training allowance"/>
    <x v="13"/>
    <n v="90000"/>
    <m/>
    <x v="3"/>
    <n v="495023"/>
    <n v="3754507.6500000004"/>
    <n v="334007"/>
    <n v="180000"/>
  </r>
  <r>
    <n v="12"/>
    <x v="3"/>
    <x v="3"/>
    <d v="2024-12-18T00:00:00"/>
    <s v="Internet bundle"/>
    <x v="8"/>
    <m/>
    <n v="2900"/>
    <x v="3"/>
    <n v="495023"/>
    <n v="3754507.6500000004"/>
    <n v="331107"/>
    <n v="180000"/>
  </r>
  <r>
    <n v="13"/>
    <x v="3"/>
    <x v="3"/>
    <d v="2024-12-19T00:00:00"/>
    <s v="Training allowance"/>
    <x v="13"/>
    <n v="55000"/>
    <m/>
    <x v="3"/>
    <n v="495023"/>
    <n v="3754507.6500000004"/>
    <n v="386107"/>
    <n v="180000"/>
  </r>
  <r>
    <n v="14"/>
    <x v="3"/>
    <x v="3"/>
    <d v="2024-12-22T00:00:00"/>
    <s v="Match fee (trials)"/>
    <x v="1"/>
    <n v="20000"/>
    <m/>
    <x v="3"/>
    <n v="495023"/>
    <n v="3754507.6500000004"/>
    <n v="406107"/>
    <n v="180000"/>
  </r>
  <r>
    <n v="15"/>
    <x v="3"/>
    <x v="3"/>
    <d v="2024-12-01T00:00:00"/>
    <s v="Rijali money transfer for u19 league"/>
    <x v="10"/>
    <m/>
    <n v="160000"/>
    <x v="3"/>
    <n v="495023"/>
    <n v="3754507.6500000004"/>
    <n v="246107"/>
    <n v="180000"/>
  </r>
  <r>
    <n v="16"/>
    <x v="3"/>
    <x v="3"/>
    <d v="2024-12-01T00:00:00"/>
    <s v="Rijali money transfer for u19 league"/>
    <x v="10"/>
    <n v="160000"/>
    <m/>
    <x v="0"/>
    <n v="655023"/>
    <n v="3754507.6500000004"/>
    <n v="246107"/>
    <n v="180000"/>
  </r>
  <r>
    <n v="17"/>
    <x v="3"/>
    <x v="3"/>
    <d v="2024-12-23T00:00:00"/>
    <s v="Lunch with Deep (my treat)"/>
    <x v="7"/>
    <m/>
    <n v="40000"/>
    <x v="1"/>
    <n v="655023"/>
    <n v="3714507.6500000004"/>
    <n v="246107"/>
    <n v="180000"/>
  </r>
  <r>
    <n v="18"/>
    <x v="3"/>
    <x v="3"/>
    <d v="2024-12-23T00:00:00"/>
    <s v="Mummy Revive Physio Consultation"/>
    <x v="3"/>
    <m/>
    <n v="40000"/>
    <x v="3"/>
    <n v="655023"/>
    <n v="3714507.6500000004"/>
    <n v="206107"/>
    <n v="180000"/>
  </r>
  <r>
    <n v="19"/>
    <x v="3"/>
    <x v="3"/>
    <d v="2024-12-24T00:00:00"/>
    <s v="Secret Santa gift for Papa"/>
    <x v="3"/>
    <m/>
    <n v="24000"/>
    <x v="3"/>
    <n v="655023"/>
    <n v="3714507.6500000004"/>
    <n v="182107"/>
    <n v="180000"/>
  </r>
  <r>
    <n v="20"/>
    <x v="3"/>
    <x v="3"/>
    <d v="2024-12-24T00:00:00"/>
    <s v="Pyjamas for myself"/>
    <x v="8"/>
    <m/>
    <n v="59000"/>
    <x v="3"/>
    <n v="655023"/>
    <n v="3714507.6500000004"/>
    <n v="123107"/>
    <n v="180000"/>
  </r>
  <r>
    <n v="21"/>
    <x v="3"/>
    <x v="3"/>
    <d v="2024-12-24T00:00:00"/>
    <s v="Shrijees shopping - gift wrapper "/>
    <x v="8"/>
    <m/>
    <n v="12800"/>
    <x v="3"/>
    <n v="655023"/>
    <n v="3714507.6500000004"/>
    <n v="110307"/>
    <n v="180000"/>
  </r>
  <r>
    <n v="22"/>
    <x v="3"/>
    <x v="3"/>
    <d v="2024-12-24T00:00:00"/>
    <s v="Reetisha secret santa gift"/>
    <x v="3"/>
    <m/>
    <n v="30000"/>
    <x v="1"/>
    <n v="655023"/>
    <n v="3684507.6500000004"/>
    <n v="110307"/>
    <n v="180000"/>
  </r>
  <r>
    <n v="23"/>
    <x v="3"/>
    <x v="3"/>
    <d v="2024-12-24T00:00:00"/>
    <s v="Mummy Sketchers shoes gift"/>
    <x v="3"/>
    <m/>
    <n v="200000"/>
    <x v="1"/>
    <n v="655023"/>
    <n v="3484507.6500000004"/>
    <n v="110307"/>
    <n v="180000"/>
  </r>
  <r>
    <n v="24"/>
    <x v="3"/>
    <x v="3"/>
    <d v="2024-12-24T00:00:00"/>
    <s v="TCA Salary"/>
    <x v="17"/>
    <n v="600000"/>
    <m/>
    <x v="1"/>
    <n v="655023"/>
    <n v="4084507.6500000004"/>
    <n v="110307"/>
    <n v="180000"/>
  </r>
  <r>
    <n v="25"/>
    <x v="3"/>
    <x v="3"/>
    <d v="2024-12-25T00:00:00"/>
    <s v="Reetisha Cape Town Ticket Loan"/>
    <x v="3"/>
    <m/>
    <n v="671530"/>
    <x v="1"/>
    <n v="655023"/>
    <n v="3412977.6500000004"/>
    <n v="110307"/>
    <n v="180000"/>
  </r>
  <r>
    <n v="26"/>
    <x v="3"/>
    <x v="3"/>
    <d v="2024-12-25T00:00:00"/>
    <s v="Training allowance"/>
    <x v="13"/>
    <n v="20000"/>
    <m/>
    <x v="3"/>
    <n v="655023"/>
    <n v="3412977.6500000004"/>
    <n v="130307"/>
    <n v="180000"/>
  </r>
  <r>
    <n v="27"/>
    <x v="3"/>
    <x v="3"/>
    <d v="2024-12-26T00:00:00"/>
    <s v="Café Aroma with Reetisha"/>
    <x v="7"/>
    <m/>
    <n v="18500"/>
    <x v="3"/>
    <n v="655023"/>
    <n v="3412977.6500000004"/>
    <n v="111807"/>
    <n v="180000"/>
  </r>
  <r>
    <n v="28"/>
    <x v="3"/>
    <x v="3"/>
    <d v="2024-12-26T00:00:00"/>
    <s v="Ashnas Grocery"/>
    <x v="7"/>
    <m/>
    <n v="4000"/>
    <x v="3"/>
    <n v="655023"/>
    <n v="3412977.6500000004"/>
    <n v="107807"/>
    <n v="180000"/>
  </r>
  <r>
    <n v="29"/>
    <x v="3"/>
    <x v="3"/>
    <d v="2024-12-27T00:00:00"/>
    <s v="Match fee (trials)"/>
    <x v="1"/>
    <n v="10000"/>
    <m/>
    <x v="3"/>
    <n v="655023"/>
    <n v="3412977.6500000004"/>
    <n v="117807"/>
    <n v="180000"/>
  </r>
  <r>
    <n v="30"/>
    <x v="3"/>
    <x v="3"/>
    <d v="2024-12-31T00:00:00"/>
    <s v="Untracked cash expenses"/>
    <x v="0"/>
    <m/>
    <n v="525000"/>
    <x v="0"/>
    <n v="130023"/>
    <n v="3412977.6500000004"/>
    <n v="117807"/>
    <n v="180000"/>
  </r>
  <r>
    <n v="31"/>
    <x v="3"/>
    <x v="3"/>
    <d v="2024-12-23T00:00:00"/>
    <s v="UTT Investment"/>
    <x v="14"/>
    <m/>
    <n v="20000"/>
    <x v="0"/>
    <n v="110023"/>
    <n v="3412977.6500000004"/>
    <n v="117807"/>
    <n v="180000"/>
  </r>
  <r>
    <n v="32"/>
    <x v="3"/>
    <x v="3"/>
    <d v="2024-12-23T00:00:00"/>
    <s v="UTT Investment"/>
    <x v="14"/>
    <n v="20000"/>
    <m/>
    <x v="2"/>
    <n v="110023"/>
    <n v="3412977.6500000004"/>
    <n v="117807"/>
    <n v="200000"/>
  </r>
  <r>
    <n v="1"/>
    <x v="4"/>
    <x v="4"/>
    <d v="2025-01-01T00:00:00"/>
    <s v="Misc"/>
    <x v="0"/>
    <m/>
    <n v="19000"/>
    <x v="3"/>
    <n v="110023"/>
    <n v="3412977.6500000004"/>
    <n v="98807"/>
    <n v="200000"/>
  </r>
  <r>
    <n v="2"/>
    <x v="4"/>
    <x v="4"/>
    <d v="2025-01-06T00:00:00"/>
    <s v="Baker's Bread"/>
    <x v="7"/>
    <m/>
    <n v="3000"/>
    <x v="3"/>
    <n v="110023"/>
    <n v="3412977.6500000004"/>
    <n v="95807"/>
    <n v="200000"/>
  </r>
  <r>
    <n v="3"/>
    <x v="4"/>
    <x v="4"/>
    <d v="2025-01-07T00:00:00"/>
    <s v="Training allowance"/>
    <x v="13"/>
    <n v="65000"/>
    <m/>
    <x v="3"/>
    <n v="110023"/>
    <n v="3412977.6500000004"/>
    <n v="160807"/>
    <n v="200000"/>
  </r>
  <r>
    <n v="4"/>
    <x v="4"/>
    <x v="4"/>
    <d v="2025-01-11T00:00:00"/>
    <s v="Training allowance"/>
    <x v="13"/>
    <n v="65000"/>
    <m/>
    <x v="3"/>
    <n v="110023"/>
    <n v="3412977.6500000004"/>
    <n v="225807"/>
    <n v="200000"/>
  </r>
  <r>
    <n v="5"/>
    <x v="4"/>
    <x v="4"/>
    <d v="2025-01-17T00:00:00"/>
    <s v="UTT Investment"/>
    <x v="14"/>
    <m/>
    <n v="20000"/>
    <x v="3"/>
    <n v="110023"/>
    <n v="3412977.6500000004"/>
    <n v="205807"/>
    <n v="200000"/>
  </r>
  <r>
    <n v="6"/>
    <x v="4"/>
    <x v="4"/>
    <d v="2025-01-17T00:00:00"/>
    <s v="UTT Investment"/>
    <x v="14"/>
    <n v="20000"/>
    <m/>
    <x v="2"/>
    <n v="110023"/>
    <n v="3412977.6500000004"/>
    <n v="205807"/>
    <n v="220000"/>
  </r>
  <r>
    <n v="7"/>
    <x v="4"/>
    <x v="4"/>
    <d v="2025-01-21T00:00:00"/>
    <s v="Training allowance"/>
    <x v="13"/>
    <n v="75000"/>
    <m/>
    <x v="3"/>
    <n v="110023"/>
    <n v="3412977.6500000004"/>
    <n v="280807"/>
    <n v="220000"/>
  </r>
  <r>
    <n v="8"/>
    <x v="4"/>
    <x v="4"/>
    <d v="2025-01-31T00:00:00"/>
    <s v="Baker's Paradise"/>
    <x v="7"/>
    <m/>
    <n v="7000"/>
    <x v="3"/>
    <n v="110023"/>
    <n v="3412977.6500000004"/>
    <n v="273807"/>
    <n v="220000"/>
  </r>
  <r>
    <n v="9"/>
    <x v="4"/>
    <x v="4"/>
    <d v="2025-01-28T00:00:00"/>
    <s v="Training allowance"/>
    <x v="13"/>
    <n v="45000"/>
    <m/>
    <x v="3"/>
    <n v="110023"/>
    <n v="3412977.6500000004"/>
    <n v="318807"/>
    <n v="220000"/>
  </r>
  <r>
    <n v="10"/>
    <x v="4"/>
    <x v="4"/>
    <d v="2025-01-10T00:00:00"/>
    <s v="Google Drive Subscription"/>
    <x v="16"/>
    <m/>
    <n v="6900"/>
    <x v="1"/>
    <n v="110023"/>
    <n v="3406077.6500000004"/>
    <n v="318807"/>
    <n v="220000"/>
  </r>
  <r>
    <n v="11"/>
    <x v="4"/>
    <x v="4"/>
    <d v="2025-01-13T00:00:00"/>
    <s v="Reetisha payback+extra from Cresensia"/>
    <x v="3"/>
    <n v="2000000"/>
    <m/>
    <x v="1"/>
    <n v="110023"/>
    <n v="5406077.6500000004"/>
    <n v="318807"/>
    <n v="220000"/>
  </r>
  <r>
    <n v="12"/>
    <x v="4"/>
    <x v="4"/>
    <d v="2025-01-22T00:00:00"/>
    <s v="Sushi at CTFM"/>
    <x v="7"/>
    <m/>
    <n v="36000"/>
    <x v="1"/>
    <n v="110023"/>
    <n v="5370077.6500000004"/>
    <n v="318807"/>
    <n v="220000"/>
  </r>
  <r>
    <n v="13"/>
    <x v="4"/>
    <x v="4"/>
    <d v="2025-01-25T00:00:00"/>
    <s v="YouTube Premium subscription"/>
    <x v="16"/>
    <m/>
    <n v="8300"/>
    <x v="1"/>
    <n v="110023"/>
    <n v="5361777.6500000004"/>
    <n v="318807"/>
    <n v="220000"/>
  </r>
  <r>
    <n v="14"/>
    <x v="4"/>
    <x v="4"/>
    <d v="2025-01-31T00:00:00"/>
    <s v="End of month petrol filling"/>
    <x v="6"/>
    <m/>
    <n v="116468"/>
    <x v="1"/>
    <n v="110023"/>
    <n v="5245309.6500000004"/>
    <n v="318807"/>
    <n v="220000"/>
  </r>
  <r>
    <n v="15"/>
    <x v="4"/>
    <x v="4"/>
    <d v="2025-01-31T00:00:00"/>
    <s v="End of month petrol offer 10% cashback"/>
    <x v="6"/>
    <n v="11646.8"/>
    <m/>
    <x v="1"/>
    <n v="110023"/>
    <n v="5256956.45"/>
    <n v="318807"/>
    <n v="220000"/>
  </r>
  <r>
    <n v="16"/>
    <x v="4"/>
    <x v="4"/>
    <d v="2025-01-31T00:00:00"/>
    <s v="Gloves from Tahir bhai"/>
    <x v="9"/>
    <m/>
    <n v="110000"/>
    <x v="1"/>
    <n v="110023"/>
    <n v="5146956.45"/>
    <n v="318807"/>
    <n v="220000"/>
  </r>
  <r>
    <n v="17"/>
    <x v="4"/>
    <x v="4"/>
    <d v="2025-01-31T00:00:00"/>
    <s v="Table tennis racket from Tahir bhai"/>
    <x v="9"/>
    <m/>
    <n v="40000"/>
    <x v="1"/>
    <n v="110023"/>
    <n v="5106956.45"/>
    <n v="318807"/>
    <n v="220000"/>
  </r>
  <r>
    <n v="1"/>
    <x v="4"/>
    <x v="5"/>
    <d v="2025-02-10T00:00:00"/>
    <s v="Google Drive Subscription"/>
    <x v="16"/>
    <m/>
    <n v="6900"/>
    <x v="1"/>
    <n v="110023"/>
    <n v="5100056.45"/>
    <n v="318807"/>
    <n v="220000"/>
  </r>
  <r>
    <n v="2"/>
    <x v="4"/>
    <x v="5"/>
    <d v="2025-02-11T00:00:00"/>
    <s v="ChatGPT subscription"/>
    <x v="16"/>
    <m/>
    <n v="63059"/>
    <x v="1"/>
    <n v="110023"/>
    <n v="5036997.45"/>
    <n v="318807"/>
    <n v="220000"/>
  </r>
  <r>
    <n v="3"/>
    <x v="4"/>
    <x v="5"/>
    <d v="2025-02-11T00:00:00"/>
    <s v="Papa money for AK first aid kit "/>
    <x v="3"/>
    <n v="100000"/>
    <m/>
    <x v="1"/>
    <n v="110023"/>
    <n v="5136997.45"/>
    <n v="318807"/>
    <n v="220000"/>
  </r>
  <r>
    <n v="4"/>
    <x v="4"/>
    <x v="5"/>
    <d v="2025-02-23T00:00:00"/>
    <s v="LUKU"/>
    <x v="8"/>
    <m/>
    <n v="10000"/>
    <x v="1"/>
    <n v="110023"/>
    <n v="5126997.45"/>
    <n v="318807"/>
    <n v="220000"/>
  </r>
  <r>
    <n v="5"/>
    <x v="4"/>
    <x v="5"/>
    <d v="2025-02-25T00:00:00"/>
    <s v="YouTube Premium subscription"/>
    <x v="16"/>
    <m/>
    <n v="8300"/>
    <x v="1"/>
    <n v="110023"/>
    <n v="5118697.45"/>
    <n v="318807"/>
    <n v="220000"/>
  </r>
  <r>
    <n v="6"/>
    <x v="4"/>
    <x v="5"/>
    <d v="2025-02-07T00:00:00"/>
    <s v="Misc"/>
    <x v="0"/>
    <m/>
    <n v="35000"/>
    <x v="3"/>
    <n v="110023"/>
    <n v="5118697.45"/>
    <n v="283807"/>
    <n v="220000"/>
  </r>
  <r>
    <n v="7"/>
    <x v="4"/>
    <x v="5"/>
    <d v="2025-02-07T00:00:00"/>
    <s v="Duka Direct"/>
    <x v="7"/>
    <m/>
    <n v="11000"/>
    <x v="3"/>
    <n v="110023"/>
    <n v="5118697.45"/>
    <n v="272807"/>
    <n v="220000"/>
  </r>
  <r>
    <n v="8"/>
    <x v="4"/>
    <x v="5"/>
    <d v="2025-02-08T00:00:00"/>
    <s v="Dinner outside"/>
    <x v="7"/>
    <m/>
    <n v="56000"/>
    <x v="3"/>
    <n v="110023"/>
    <n v="5118697.45"/>
    <n v="216807"/>
    <n v="220000"/>
  </r>
  <r>
    <n v="9"/>
    <x v="4"/>
    <x v="5"/>
    <d v="2025-02-11T00:00:00"/>
    <s v="First Aid Kit for AK"/>
    <x v="18"/>
    <m/>
    <n v="100000"/>
    <x v="3"/>
    <n v="110023"/>
    <n v="5118697.45"/>
    <n v="116807"/>
    <n v="220000"/>
  </r>
  <r>
    <n v="10"/>
    <x v="4"/>
    <x v="5"/>
    <d v="2025-02-14T00:00:00"/>
    <s v="Internet bundle"/>
    <x v="3"/>
    <m/>
    <n v="50000"/>
    <x v="3"/>
    <n v="110023"/>
    <n v="5118697.45"/>
    <n v="66807"/>
    <n v="220000"/>
  </r>
  <r>
    <n v="11"/>
    <x v="4"/>
    <x v="5"/>
    <d v="2025-02-14T00:00:00"/>
    <s v="Maua ice cream"/>
    <x v="7"/>
    <m/>
    <n v="10000"/>
    <x v="3"/>
    <n v="110023"/>
    <n v="5118697.45"/>
    <n v="56807"/>
    <n v="220000"/>
  </r>
  <r>
    <n v="12"/>
    <x v="4"/>
    <x v="5"/>
    <d v="2025-02-17T00:00:00"/>
    <s v="Serve n Smash Pickleball tournament"/>
    <x v="9"/>
    <m/>
    <n v="30375"/>
    <x v="3"/>
    <n v="110023"/>
    <n v="5118697.45"/>
    <n v="26432"/>
    <n v="220000"/>
  </r>
  <r>
    <n v="13"/>
    <x v="4"/>
    <x v="5"/>
    <d v="2025-02-23T00:00:00"/>
    <s v="Movie"/>
    <x v="5"/>
    <m/>
    <n v="22000"/>
    <x v="3"/>
    <n v="110023"/>
    <n v="5118697.45"/>
    <n v="4432"/>
    <n v="220000"/>
  </r>
  <r>
    <n v="14"/>
    <x v="4"/>
    <x v="5"/>
    <d v="2025-02-26T00:00:00"/>
    <s v="Win cable"/>
    <x v="3"/>
    <m/>
    <n v="25000"/>
    <x v="3"/>
    <n v="110023"/>
    <n v="5118697.45"/>
    <n v="-20568"/>
    <n v="220000"/>
  </r>
  <r>
    <n v="15"/>
    <x v="4"/>
    <x v="5"/>
    <d v="2025-02-27T00:00:00"/>
    <s v="Misc"/>
    <x v="0"/>
    <n v="24100"/>
    <m/>
    <x v="3"/>
    <n v="110023"/>
    <n v="5118697.45"/>
    <n v="3532"/>
    <n v="220000"/>
  </r>
  <r>
    <n v="1"/>
    <x v="4"/>
    <x v="6"/>
    <d v="2025-03-04T00:00:00"/>
    <s v="Ramadhan Pickleball tournament"/>
    <x v="9"/>
    <m/>
    <n v="20000"/>
    <x v="0"/>
    <n v="90023"/>
    <n v="5118697.45"/>
    <n v="3532"/>
    <n v="220000"/>
  </r>
  <r>
    <n v="2"/>
    <x v="4"/>
    <x v="6"/>
    <d v="2025-03-06T00:00:00"/>
    <s v="Misc"/>
    <x v="0"/>
    <n v="58900"/>
    <m/>
    <x v="1"/>
    <n v="90023"/>
    <n v="5177597.45"/>
    <n v="3532"/>
    <n v="220000"/>
  </r>
  <r>
    <n v="3"/>
    <x v="4"/>
    <x v="6"/>
    <d v="2025-03-15T00:00:00"/>
    <s v="Uber to UDSM with Laksh"/>
    <x v="6"/>
    <m/>
    <n v="10000"/>
    <x v="0"/>
    <n v="80023"/>
    <n v="5177597.45"/>
    <n v="3532"/>
    <n v="220000"/>
  </r>
  <r>
    <n v="4"/>
    <x v="4"/>
    <x v="6"/>
    <d v="2025-03-10T00:00:00"/>
    <s v="Google One Subscription"/>
    <x v="16"/>
    <m/>
    <n v="6900"/>
    <x v="1"/>
    <n v="80023"/>
    <n v="5170697.45"/>
    <n v="3532"/>
    <n v="220000"/>
  </r>
  <r>
    <n v="5"/>
    <x v="4"/>
    <x v="6"/>
    <d v="2025-03-14T00:00:00"/>
    <s v="Cursor Subscription"/>
    <x v="16"/>
    <m/>
    <n v="55080"/>
    <x v="1"/>
    <n v="80023"/>
    <n v="5115617.45"/>
    <n v="3532"/>
    <n v="220000"/>
  </r>
  <r>
    <n v="6"/>
    <x v="4"/>
    <x v="6"/>
    <d v="2025-03-14T00:00:00"/>
    <s v="Cursor Akil Repayment"/>
    <x v="19"/>
    <n v="36000"/>
    <m/>
    <x v="3"/>
    <n v="80023"/>
    <n v="5115617.45"/>
    <n v="39532"/>
    <n v="220000"/>
  </r>
  <r>
    <n v="7"/>
    <x v="4"/>
    <x v="6"/>
    <d v="2025-03-16T00:00:00"/>
    <s v="Sent to Selcom Pesa"/>
    <x v="10"/>
    <m/>
    <n v="20000"/>
    <x v="1"/>
    <n v="80023"/>
    <n v="5095617.45"/>
    <n v="39532"/>
    <n v="220000"/>
  </r>
  <r>
    <n v="8"/>
    <x v="4"/>
    <x v="6"/>
    <d v="2025-03-10T00:00:00"/>
    <s v="Internet bundle"/>
    <x v="8"/>
    <m/>
    <n v="2000"/>
    <x v="3"/>
    <n v="80023"/>
    <n v="5095617.45"/>
    <n v="37532"/>
    <n v="220000"/>
  </r>
  <r>
    <n v="9"/>
    <x v="4"/>
    <x v="6"/>
    <d v="2025-03-16T00:00:00"/>
    <s v="Bolt to Gymkhana"/>
    <x v="6"/>
    <m/>
    <n v="3000"/>
    <x v="0"/>
    <n v="77023"/>
    <n v="5095617.45"/>
    <n v="37532"/>
    <n v="220000"/>
  </r>
  <r>
    <n v="10"/>
    <x v="4"/>
    <x v="6"/>
    <d v="2025-03-17T00:00:00"/>
    <s v="India Cricket Purchases"/>
    <x v="9"/>
    <m/>
    <n v="125503"/>
    <x v="1"/>
    <n v="77023"/>
    <n v="4970114.45"/>
    <n v="37532"/>
    <n v="220000"/>
  </r>
  <r>
    <n v="11"/>
    <x v="4"/>
    <x v="6"/>
    <d v="2025-03-23T00:00:00"/>
    <s v="Bolt"/>
    <x v="6"/>
    <m/>
    <n v="1000"/>
    <x v="0"/>
    <n v="76023"/>
    <n v="4970114.45"/>
    <n v="37532"/>
    <n v="220000"/>
  </r>
  <r>
    <n v="12"/>
    <x v="4"/>
    <x v="6"/>
    <d v="2025-03-17T00:00:00"/>
    <s v="Internet bundle"/>
    <x v="8"/>
    <m/>
    <n v="2000"/>
    <x v="3"/>
    <n v="76023"/>
    <n v="4970114.45"/>
    <n v="35532"/>
    <n v="220000"/>
  </r>
  <r>
    <n v="13"/>
    <x v="4"/>
    <x v="6"/>
    <d v="2025-03-17T00:00:00"/>
    <s v="Swimming at SRSS"/>
    <x v="18"/>
    <m/>
    <n v="10000"/>
    <x v="0"/>
    <n v="66023"/>
    <n v="4970114.45"/>
    <n v="35532"/>
    <n v="220000"/>
  </r>
  <r>
    <n v="14"/>
    <x v="4"/>
    <x v="6"/>
    <d v="2025-03-24T00:00:00"/>
    <s v="Swimming at T2G"/>
    <x v="18"/>
    <m/>
    <n v="10000"/>
    <x v="0"/>
    <n v="56023"/>
    <n v="4970114.45"/>
    <n v="35532"/>
    <n v="220000"/>
  </r>
  <r>
    <n v="15"/>
    <x v="4"/>
    <x v="6"/>
    <d v="2025-03-24T00:00:00"/>
    <s v="Swimming cap"/>
    <x v="9"/>
    <m/>
    <n v="10000"/>
    <x v="0"/>
    <n v="46023"/>
    <n v="4970114.45"/>
    <n v="35532"/>
    <n v="220000"/>
  </r>
  <r>
    <n v="16"/>
    <x v="4"/>
    <x v="6"/>
    <d v="2025-03-24T00:00:00"/>
    <s v="Waffles at House of Cravings"/>
    <x v="7"/>
    <m/>
    <n v="11300"/>
    <x v="3"/>
    <n v="46023"/>
    <n v="4970114.45"/>
    <n v="24232"/>
    <n v="220000"/>
  </r>
  <r>
    <n v="17"/>
    <x v="4"/>
    <x v="6"/>
    <d v="2025-03-25T00:00:00"/>
    <s v="Internet bundle"/>
    <x v="8"/>
    <m/>
    <n v="2000"/>
    <x v="3"/>
    <n v="46023"/>
    <n v="4970114.45"/>
    <n v="22232"/>
    <n v="220000"/>
  </r>
  <r>
    <n v="18"/>
    <x v="4"/>
    <x v="6"/>
    <d v="2025-03-25T00:00:00"/>
    <s v="YouTube Premium subscription"/>
    <x v="16"/>
    <m/>
    <n v="8300"/>
    <x v="1"/>
    <n v="46023"/>
    <n v="4961814.45"/>
    <n v="22232"/>
    <n v="220000"/>
  </r>
  <r>
    <n v="19"/>
    <x v="4"/>
    <x v="6"/>
    <d v="2025-03-30T00:00:00"/>
    <s v="Swimming"/>
    <x v="9"/>
    <m/>
    <n v="10000"/>
    <x v="0"/>
    <n v="36023"/>
    <n v="4961814.45"/>
    <n v="22232"/>
    <n v="220000"/>
  </r>
  <r>
    <n v="20"/>
    <x v="4"/>
    <x v="6"/>
    <d v="2025-03-30T00:00:00"/>
    <s v="Pani puri ashnas"/>
    <x v="7"/>
    <m/>
    <n v="10000"/>
    <x v="0"/>
    <n v="26023"/>
    <n v="4961814.45"/>
    <n v="22232"/>
    <n v="220000"/>
  </r>
  <r>
    <n v="21"/>
    <x v="4"/>
    <x v="6"/>
    <d v="2025-03-30T00:00:00"/>
    <s v="Pickleball "/>
    <x v="9"/>
    <m/>
    <n v="20000"/>
    <x v="1"/>
    <n v="26023"/>
    <n v="4941814.45"/>
    <n v="22232"/>
    <n v="220000"/>
  </r>
  <r>
    <n v="22"/>
    <x v="4"/>
    <x v="6"/>
    <d v="2025-03-28T00:00:00"/>
    <s v="Fuel in new car"/>
    <x v="6"/>
    <m/>
    <n v="90000"/>
    <x v="1"/>
    <n v="26023"/>
    <n v="4851814.45"/>
    <n v="22232"/>
    <n v="220000"/>
  </r>
  <r>
    <n v="23"/>
    <x v="4"/>
    <x v="6"/>
    <d v="2025-03-29T00:00:00"/>
    <s v="Papa money for cable"/>
    <x v="3"/>
    <n v="25000"/>
    <m/>
    <x v="3"/>
    <n v="26023"/>
    <n v="4851814.45"/>
    <n v="47232"/>
    <n v="220000"/>
  </r>
  <r>
    <n v="24"/>
    <x v="4"/>
    <x v="6"/>
    <d v="2025-03-27T00:00:00"/>
    <s v="LUKU "/>
    <x v="3"/>
    <m/>
    <n v="10000"/>
    <x v="1"/>
    <n v="26023"/>
    <n v="4841814.45"/>
    <n v="47232"/>
    <n v="220000"/>
  </r>
  <r>
    <n v="25"/>
    <x v="4"/>
    <x v="6"/>
    <d v="2025-03-27T00:00:00"/>
    <s v="LUKU repayment Mummy"/>
    <x v="3"/>
    <n v="10000"/>
    <m/>
    <x v="0"/>
    <n v="36023"/>
    <n v="4841814.45"/>
    <n v="47232"/>
    <n v="220000"/>
  </r>
  <r>
    <n v="1"/>
    <x v="4"/>
    <x v="7"/>
    <d v="2025-04-01T00:00:00"/>
    <s v="Reetisha delivery fees"/>
    <x v="3"/>
    <m/>
    <n v="10212"/>
    <x v="1"/>
    <n v="36023"/>
    <n v="4831602.45"/>
    <n v="47232"/>
    <n v="220000"/>
  </r>
  <r>
    <n v="2"/>
    <x v="4"/>
    <x v="7"/>
    <d v="2025-04-03T00:00:00"/>
    <s v="Phone Tripod from Jadef store "/>
    <x v="12"/>
    <m/>
    <n v="57000"/>
    <x v="1"/>
    <n v="36023"/>
    <n v="4774602.45"/>
    <n v="47232"/>
    <n v="220000"/>
  </r>
  <r>
    <n v="3"/>
    <x v="4"/>
    <x v="7"/>
    <d v="2025-04-02T00:00:00"/>
    <s v="Internet bundle"/>
    <x v="8"/>
    <m/>
    <n v="2000"/>
    <x v="3"/>
    <n v="36023"/>
    <n v="4774602.45"/>
    <n v="45232"/>
    <n v="220000"/>
  </r>
  <r>
    <n v="4"/>
    <x v="4"/>
    <x v="7"/>
    <d v="2025-04-01T00:00:00"/>
    <s v="Bank charges"/>
    <x v="10"/>
    <m/>
    <n v="8000"/>
    <x v="1"/>
    <n v="36023"/>
    <n v="4766602.45"/>
    <n v="45232"/>
    <n v="220000"/>
  </r>
  <r>
    <n v="5"/>
    <x v="4"/>
    <x v="7"/>
    <d v="2025-04-09T00:00:00"/>
    <s v="SF Bat purchase from Tahir bhai"/>
    <x v="9"/>
    <m/>
    <n v="1100000"/>
    <x v="1"/>
    <n v="36023"/>
    <n v="3666602.45"/>
    <n v="45232"/>
    <n v="220000"/>
  </r>
  <r>
    <n v="6"/>
    <x v="4"/>
    <x v="7"/>
    <d v="2025-04-09T00:00:00"/>
    <s v="Transfer charges"/>
    <x v="10"/>
    <m/>
    <n v="11000"/>
    <x v="1"/>
    <n v="36023"/>
    <n v="3655602.45"/>
    <n v="45232"/>
    <n v="220000"/>
  </r>
  <r>
    <n v="7"/>
    <x v="4"/>
    <x v="7"/>
    <d v="2025-04-10T00:00:00"/>
    <s v="iGrowth initial investment"/>
    <x v="14"/>
    <m/>
    <n v="100000"/>
    <x v="1"/>
    <n v="36023"/>
    <n v="3555602.45"/>
    <n v="45232"/>
    <n v="220000"/>
  </r>
  <r>
    <n v="8"/>
    <x v="4"/>
    <x v="7"/>
    <d v="2025-04-10T00:00:00"/>
    <s v="iGrowth initial investment"/>
    <x v="14"/>
    <n v="100000"/>
    <m/>
    <x v="2"/>
    <n v="36023"/>
    <n v="3555602.45"/>
    <n v="45232"/>
    <n v="320000"/>
  </r>
  <r>
    <n v="9"/>
    <x v="4"/>
    <x v="7"/>
    <d v="2025-04-10T00:00:00"/>
    <s v="Transfer charges"/>
    <x v="10"/>
    <m/>
    <n v="1000"/>
    <x v="1"/>
    <n v="36023"/>
    <n v="3554602.45"/>
    <n v="45232"/>
    <n v="320000"/>
  </r>
  <r>
    <n v="10"/>
    <x v="4"/>
    <x v="7"/>
    <d v="2025-04-07T00:00:00"/>
    <s v="Swimming at T2G"/>
    <x v="9"/>
    <m/>
    <n v="10000"/>
    <x v="0"/>
    <n v="26023"/>
    <n v="3554602.45"/>
    <n v="45232"/>
    <n v="320000"/>
  </r>
  <r>
    <n v="11"/>
    <x v="4"/>
    <x v="7"/>
    <d v="2025-04-01T00:00:00"/>
    <s v="Airtel Money"/>
    <x v="10"/>
    <m/>
    <n v="14023"/>
    <x v="0"/>
    <n v="12000"/>
    <n v="3554602.45"/>
    <n v="45232"/>
    <n v="320000"/>
  </r>
  <r>
    <n v="12"/>
    <x v="4"/>
    <x v="7"/>
    <d v="2025-04-07T00:00:00"/>
    <s v="Airtel Money"/>
    <x v="10"/>
    <n v="14023"/>
    <m/>
    <x v="3"/>
    <n v="12000"/>
    <n v="3554602.45"/>
    <n v="59255"/>
    <n v="320000"/>
  </r>
  <r>
    <n v="13"/>
    <x v="4"/>
    <x v="7"/>
    <d v="2025-04-07T00:00:00"/>
    <s v="Other purchases"/>
    <x v="0"/>
    <m/>
    <n v="12000"/>
    <x v="0"/>
    <n v="0"/>
    <n v="3554602.45"/>
    <n v="59255"/>
    <n v="320000"/>
  </r>
  <r>
    <n v="14"/>
    <x v="4"/>
    <x v="7"/>
    <d v="2025-04-10T00:00:00"/>
    <s v="UTT Investment"/>
    <x v="14"/>
    <m/>
    <n v="40000"/>
    <x v="3"/>
    <n v="0"/>
    <n v="3554602.45"/>
    <n v="19255"/>
    <n v="320000"/>
  </r>
  <r>
    <n v="15"/>
    <x v="4"/>
    <x v="7"/>
    <d v="2025-04-10T00:00:00"/>
    <s v="UTT Investment"/>
    <x v="14"/>
    <n v="40000"/>
    <m/>
    <x v="2"/>
    <n v="0"/>
    <n v="3554602.45"/>
    <n v="19255"/>
    <n v="360000"/>
  </r>
  <r>
    <n v="16"/>
    <x v="4"/>
    <x v="7"/>
    <d v="2025-04-11T00:00:00"/>
    <s v="Google One Subscription"/>
    <x v="16"/>
    <m/>
    <n v="8100"/>
    <x v="1"/>
    <n v="0"/>
    <n v="3546502.45"/>
    <n v="19255"/>
    <n v="360000"/>
  </r>
  <r>
    <n v="17"/>
    <x v="4"/>
    <x v="7"/>
    <d v="2025-04-11T00:00:00"/>
    <s v="Cash removal ATM"/>
    <x v="10"/>
    <m/>
    <n v="200000"/>
    <x v="1"/>
    <n v="0"/>
    <n v="3346502.45"/>
    <n v="19255"/>
    <n v="360000"/>
  </r>
  <r>
    <n v="18"/>
    <x v="4"/>
    <x v="7"/>
    <d v="2025-04-11T00:00:00"/>
    <s v="Cash removal ATM"/>
    <x v="10"/>
    <n v="200000"/>
    <m/>
    <x v="0"/>
    <n v="200000"/>
    <n v="3346502.45"/>
    <n v="19255"/>
    <n v="360000"/>
  </r>
  <r>
    <n v="19"/>
    <x v="4"/>
    <x v="7"/>
    <d v="2025-04-11T00:00:00"/>
    <s v="14 Star Grocery Purchases "/>
    <x v="7"/>
    <m/>
    <n v="11200"/>
    <x v="1"/>
    <n v="200000"/>
    <n v="3335302.45"/>
    <n v="19255"/>
    <n v="360000"/>
  </r>
  <r>
    <n v="20"/>
    <x v="4"/>
    <x v="7"/>
    <d v="2025-04-11T00:00:00"/>
    <s v="Deo and Sunscreen from 14 star"/>
    <x v="18"/>
    <m/>
    <n v="30000"/>
    <x v="1"/>
    <n v="200000"/>
    <n v="3305302.45"/>
    <n v="19255"/>
    <n v="360000"/>
  </r>
  <r>
    <n v="21"/>
    <x v="4"/>
    <x v="7"/>
    <d v="2025-04-11T00:00:00"/>
    <s v="Bank charges"/>
    <x v="10"/>
    <m/>
    <n v="2520"/>
    <x v="1"/>
    <n v="200000"/>
    <n v="3302782.45"/>
    <n v="19255"/>
    <n v="360000"/>
  </r>
  <r>
    <n v="22"/>
    <x v="4"/>
    <x v="7"/>
    <d v="2025-04-11T00:00:00"/>
    <s v="Training cones"/>
    <x v="9"/>
    <m/>
    <n v="20000"/>
    <x v="0"/>
    <n v="180000"/>
    <n v="3302782.45"/>
    <n v="19255"/>
    <n v="360000"/>
  </r>
  <r>
    <n v="23"/>
    <x v="4"/>
    <x v="7"/>
    <d v="2025-04-12T00:00:00"/>
    <s v="Dinner at Backyard"/>
    <x v="7"/>
    <m/>
    <n v="12000"/>
    <x v="0"/>
    <n v="168000"/>
    <n v="3302782.45"/>
    <n v="19255"/>
    <n v="360000"/>
  </r>
  <r>
    <n v="24"/>
    <x v="4"/>
    <x v="7"/>
    <d v="2025-04-14T00:00:00"/>
    <s v="GT Jersey from Atif bhai"/>
    <x v="9"/>
    <m/>
    <n v="30000"/>
    <x v="0"/>
    <n v="138000"/>
    <n v="3302782.45"/>
    <n v="19255"/>
    <n v="360000"/>
  </r>
  <r>
    <n v="25"/>
    <x v="4"/>
    <x v="7"/>
    <d v="2025-04-14T00:00:00"/>
    <s v="Swimming "/>
    <x v="9"/>
    <m/>
    <n v="5000"/>
    <x v="0"/>
    <n v="133000"/>
    <n v="3302782.45"/>
    <n v="19255"/>
    <n v="360000"/>
  </r>
  <r>
    <n v="26"/>
    <x v="4"/>
    <x v="7"/>
    <d v="2025-04-14T00:00:00"/>
    <s v="Swimming "/>
    <x v="9"/>
    <m/>
    <n v="5000"/>
    <x v="3"/>
    <n v="133000"/>
    <n v="3302782.45"/>
    <n v="14255"/>
    <n v="360000"/>
  </r>
  <r>
    <n v="27"/>
    <x v="4"/>
    <x v="7"/>
    <d v="2025-04-15T00:00:00"/>
    <s v="Bank transfer"/>
    <x v="10"/>
    <m/>
    <n v="100000"/>
    <x v="1"/>
    <n v="133000"/>
    <n v="3202782.45"/>
    <n v="14255"/>
    <n v="360000"/>
  </r>
  <r>
    <n v="28"/>
    <x v="4"/>
    <x v="7"/>
    <d v="2025-04-15T00:00:00"/>
    <s v="Bank transfer"/>
    <x v="10"/>
    <n v="100000"/>
    <m/>
    <x v="3"/>
    <n v="133000"/>
    <n v="3202782.45"/>
    <n v="114255"/>
    <n v="360000"/>
  </r>
  <r>
    <n v="29"/>
    <x v="4"/>
    <x v="7"/>
    <d v="2025-04-15T00:00:00"/>
    <s v="Transfer charges"/>
    <x v="10"/>
    <m/>
    <n v="1000"/>
    <x v="1"/>
    <n v="133000"/>
    <n v="3201782.45"/>
    <n v="114255"/>
    <n v="360000"/>
  </r>
  <r>
    <n v="30"/>
    <x v="4"/>
    <x v="7"/>
    <d v="2025-04-15T00:00:00"/>
    <s v="Transfer charges"/>
    <x v="10"/>
    <m/>
    <n v="1000"/>
    <x v="3"/>
    <n v="133000"/>
    <n v="3201782.45"/>
    <n v="113255"/>
    <n v="360000"/>
  </r>
  <r>
    <n v="31"/>
    <x v="4"/>
    <x v="7"/>
    <d v="2025-04-15T00:00:00"/>
    <s v="Win cable internet"/>
    <x v="3"/>
    <m/>
    <n v="50000"/>
    <x v="3"/>
    <n v="133000"/>
    <n v="3201782.45"/>
    <n v="63255"/>
    <n v="360000"/>
  </r>
  <r>
    <n v="32"/>
    <x v="4"/>
    <x v="7"/>
    <d v="2025-04-15T00:00:00"/>
    <s v="UTT Investment"/>
    <x v="14"/>
    <m/>
    <n v="10000"/>
    <x v="3"/>
    <n v="133000"/>
    <n v="3201782.45"/>
    <n v="53255"/>
    <n v="360000"/>
  </r>
  <r>
    <n v="33"/>
    <x v="4"/>
    <x v="7"/>
    <d v="2025-04-15T00:00:00"/>
    <s v="UTT Investment"/>
    <x v="14"/>
    <n v="10000"/>
    <m/>
    <x v="2"/>
    <n v="133000"/>
    <n v="3201782.45"/>
    <n v="53255"/>
    <n v="370000"/>
  </r>
  <r>
    <n v="34"/>
    <x v="4"/>
    <x v="7"/>
    <d v="2025-04-15T00:00:00"/>
    <s v="iTrust Investment"/>
    <x v="14"/>
    <m/>
    <n v="10000"/>
    <x v="3"/>
    <n v="133000"/>
    <n v="3201782.45"/>
    <n v="43255"/>
    <n v="370000"/>
  </r>
  <r>
    <n v="35"/>
    <x v="4"/>
    <x v="7"/>
    <d v="2025-04-15T00:00:00"/>
    <s v="iTrust Investment"/>
    <x v="14"/>
    <n v="10000"/>
    <m/>
    <x v="2"/>
    <n v="133000"/>
    <n v="3201782.45"/>
    <n v="43255"/>
    <n v="380000"/>
  </r>
  <r>
    <n v="36"/>
    <x v="4"/>
    <x v="7"/>
    <d v="2025-04-16T00:00:00"/>
    <s v="Groceries from Simba"/>
    <x v="7"/>
    <m/>
    <n v="29598"/>
    <x v="3"/>
    <n v="133000"/>
    <n v="3201782.45"/>
    <n v="13657"/>
    <n v="380000"/>
  </r>
  <r>
    <n v="37"/>
    <x v="4"/>
    <x v="7"/>
    <d v="2025-04-17T00:00:00"/>
    <s v="Movie"/>
    <x v="5"/>
    <m/>
    <n v="12000"/>
    <x v="3"/>
    <n v="133000"/>
    <n v="3201782.45"/>
    <n v="1657"/>
    <n v="380000"/>
  </r>
  <r>
    <n v="38"/>
    <x v="4"/>
    <x v="7"/>
    <d v="2025-04-17T00:00:00"/>
    <s v="Bank transfer"/>
    <x v="10"/>
    <m/>
    <n v="50000"/>
    <x v="1"/>
    <n v="133000"/>
    <n v="3151782.45"/>
    <n v="1657"/>
    <n v="380000"/>
  </r>
  <r>
    <n v="39"/>
    <x v="4"/>
    <x v="7"/>
    <d v="2025-04-17T00:00:00"/>
    <s v="Bank transfer"/>
    <x v="10"/>
    <n v="50000"/>
    <m/>
    <x v="3"/>
    <n v="133000"/>
    <n v="3151782.45"/>
    <n v="51657"/>
    <n v="380000"/>
  </r>
  <r>
    <n v="40"/>
    <x v="4"/>
    <x v="7"/>
    <d v="2025-04-17T00:00:00"/>
    <s v="Bundle"/>
    <x v="12"/>
    <m/>
    <n v="1300"/>
    <x v="3"/>
    <n v="133000"/>
    <n v="3151782.45"/>
    <n v="50357"/>
    <n v="380000"/>
  </r>
  <r>
    <n v="41"/>
    <x v="4"/>
    <x v="7"/>
    <d v="2025-04-23T00:00:00"/>
    <s v="Massage Gun "/>
    <x v="18"/>
    <m/>
    <n v="30000"/>
    <x v="0"/>
    <n v="103000"/>
    <n v="3151782.45"/>
    <n v="50357"/>
    <n v="380000"/>
  </r>
  <r>
    <n v="42"/>
    <x v="4"/>
    <x v="7"/>
    <d v="2025-04-23T00:00:00"/>
    <s v="Movie"/>
    <x v="5"/>
    <m/>
    <n v="24000"/>
    <x v="3"/>
    <n v="103000"/>
    <n v="3151782.45"/>
    <n v="26357"/>
    <n v="380000"/>
  </r>
  <r>
    <n v="43"/>
    <x v="4"/>
    <x v="7"/>
    <d v="2025-04-24T00:00:00"/>
    <s v="Mummy reimbursement"/>
    <x v="3"/>
    <n v="75000"/>
    <m/>
    <x v="3"/>
    <n v="103000"/>
    <n v="3151782.45"/>
    <n v="101357"/>
    <n v="380000"/>
  </r>
  <r>
    <n v="44"/>
    <x v="4"/>
    <x v="7"/>
    <d v="2025-04-24T00:00:00"/>
    <s v="Nani and Nana"/>
    <x v="3"/>
    <n v="25000"/>
    <m/>
    <x v="3"/>
    <n v="103000"/>
    <n v="3151782.45"/>
    <n v="126357"/>
    <n v="380000"/>
  </r>
  <r>
    <n v="45"/>
    <x v="4"/>
    <x v="7"/>
    <d v="2025-04-24T00:00:00"/>
    <s v="Protein Shake (USN .5kg)"/>
    <x v="18"/>
    <m/>
    <n v="90000"/>
    <x v="0"/>
    <n v="13000"/>
    <n v="3151782.45"/>
    <n v="126357"/>
    <n v="380000"/>
  </r>
  <r>
    <n v="46"/>
    <x v="4"/>
    <x v="7"/>
    <d v="2025-04-25T00:00:00"/>
    <s v="The Pyschology of Money"/>
    <x v="4"/>
    <m/>
    <n v="16000"/>
    <x v="3"/>
    <n v="13000"/>
    <n v="3151782.45"/>
    <n v="110357"/>
    <n v="380000"/>
  </r>
  <r>
    <n v="47"/>
    <x v="4"/>
    <x v="7"/>
    <d v="2025-04-25T00:00:00"/>
    <s v="Long Sleeve T-shirt - LC Waikiki Aura"/>
    <x v="8"/>
    <m/>
    <n v="54000"/>
    <x v="1"/>
    <n v="13000"/>
    <n v="3097782.45"/>
    <n v="110357"/>
    <n v="380000"/>
  </r>
  <r>
    <n v="48"/>
    <x v="4"/>
    <x v="7"/>
    <d v="2025-04-25T00:00:00"/>
    <s v="End of month petrol"/>
    <x v="6"/>
    <m/>
    <n v="94500"/>
    <x v="1"/>
    <n v="13000"/>
    <n v="3003282.45"/>
    <n v="110357"/>
    <n v="380000"/>
  </r>
  <r>
    <n v="49"/>
    <x v="4"/>
    <x v="7"/>
    <d v="2025-04-25T00:00:00"/>
    <s v="Bank monthly charges"/>
    <x v="10"/>
    <m/>
    <n v="1800"/>
    <x v="1"/>
    <n v="13000"/>
    <n v="3001482.45"/>
    <n v="110357"/>
    <n v="380000"/>
  </r>
  <r>
    <n v="50"/>
    <x v="4"/>
    <x v="7"/>
    <d v="2025-04-27T00:00:00"/>
    <s v="Bank transfer"/>
    <x v="10"/>
    <m/>
    <n v="150000"/>
    <x v="1"/>
    <n v="13000"/>
    <n v="2851482.45"/>
    <n v="110357"/>
    <n v="380000"/>
  </r>
  <r>
    <n v="51"/>
    <x v="4"/>
    <x v="7"/>
    <d v="2025-04-27T00:00:00"/>
    <s v="Bank transfer"/>
    <x v="10"/>
    <n v="150000"/>
    <m/>
    <x v="3"/>
    <n v="13000"/>
    <n v="2851482.45"/>
    <n v="260357"/>
    <n v="380000"/>
  </r>
  <r>
    <n v="52"/>
    <x v="4"/>
    <x v="7"/>
    <d v="2025-04-27T00:00:00"/>
    <s v="Bank charges"/>
    <x v="10"/>
    <m/>
    <n v="1000"/>
    <x v="1"/>
    <n v="13000"/>
    <n v="2850482.45"/>
    <n v="260357"/>
    <n v="380000"/>
  </r>
  <r>
    <n v="53"/>
    <x v="4"/>
    <x v="7"/>
    <d v="2025-04-27T00:00:00"/>
    <s v="Mbudya expenses"/>
    <x v="5"/>
    <m/>
    <n v="70000"/>
    <x v="3"/>
    <n v="13000"/>
    <n v="2850482.45"/>
    <n v="190357"/>
    <n v="380000"/>
  </r>
  <r>
    <n v="54"/>
    <x v="4"/>
    <x v="7"/>
    <d v="2025-04-29T00:00:00"/>
    <s v="YouTube Premium subscription"/>
    <x v="16"/>
    <m/>
    <n v="8900"/>
    <x v="1"/>
    <n v="13000"/>
    <n v="2841582.45"/>
    <n v="190357"/>
    <n v="380000"/>
  </r>
  <r>
    <n v="55"/>
    <x v="4"/>
    <x v="7"/>
    <d v="2025-04-27T00:00:00"/>
    <s v="Mbaruku help"/>
    <x v="15"/>
    <m/>
    <n v="5000"/>
    <x v="3"/>
    <n v="13000"/>
    <n v="2841582.45"/>
    <n v="185357"/>
    <n v="380000"/>
  </r>
  <r>
    <n v="1"/>
    <x v="4"/>
    <x v="8"/>
    <d v="2025-05-05T00:00:00"/>
    <s v="Reetisha ticket"/>
    <x v="3"/>
    <m/>
    <n v="200000"/>
    <x v="1"/>
    <n v="13000"/>
    <n v="2641582.4500000002"/>
    <n v="185357"/>
    <n v="380000"/>
  </r>
  <r>
    <n v="2"/>
    <x v="4"/>
    <x v="8"/>
    <d v="2025-05-08T00:00:00"/>
    <s v="TCA Salary"/>
    <x v="17"/>
    <n v="500000"/>
    <m/>
    <x v="0"/>
    <n v="513000"/>
    <n v="2641582.4500000002"/>
    <n v="185357"/>
    <n v="380000"/>
  </r>
  <r>
    <n v="3"/>
    <x v="4"/>
    <x v="8"/>
    <d v="2025-05-08T00:00:00"/>
    <s v="Haircut"/>
    <x v="18"/>
    <m/>
    <n v="10000"/>
    <x v="0"/>
    <n v="503000"/>
    <n v="2641582.4500000002"/>
    <n v="185357"/>
    <n v="380000"/>
  </r>
  <r>
    <n v="4"/>
    <x v="4"/>
    <x v="8"/>
    <d v="2025-05-08T00:00:00"/>
    <s v="Rec'd from mummy"/>
    <x v="3"/>
    <n v="24000"/>
    <m/>
    <x v="3"/>
    <n v="503000"/>
    <n v="2641582.4500000002"/>
    <n v="209357"/>
    <n v="380000"/>
  </r>
  <r>
    <n v="5"/>
    <x v="4"/>
    <x v="8"/>
    <d v="2025-05-08T00:00:00"/>
    <s v="Movie with fam (Kesari 2)"/>
    <x v="5"/>
    <m/>
    <n v="24100"/>
    <x v="3"/>
    <n v="503000"/>
    <n v="2641582.4500000002"/>
    <n v="185257"/>
    <n v="380000"/>
  </r>
  <r>
    <n v="6"/>
    <x v="4"/>
    <x v="8"/>
    <d v="2025-05-01T00:00:00"/>
    <s v="LUKU "/>
    <x v="3"/>
    <m/>
    <n v="10000"/>
    <x v="3"/>
    <n v="503000"/>
    <n v="2641582.4500000002"/>
    <n v="175257"/>
    <n v="380000"/>
  </r>
  <r>
    <n v="7"/>
    <x v="4"/>
    <x v="8"/>
    <d v="2025-05-01T00:00:00"/>
    <s v="NF Relapse"/>
    <x v="5"/>
    <m/>
    <n v="2500"/>
    <x v="1"/>
    <n v="503000"/>
    <n v="2639082.4500000002"/>
    <n v="175257"/>
    <n v="380000"/>
  </r>
  <r>
    <n v="8"/>
    <x v="4"/>
    <x v="8"/>
    <d v="2025-05-01T00:00:00"/>
    <s v="Personal groceries for Arsenal game"/>
    <x v="7"/>
    <m/>
    <n v="33200"/>
    <x v="3"/>
    <n v="503000"/>
    <n v="2639082.4500000002"/>
    <n v="142057"/>
    <n v="380000"/>
  </r>
  <r>
    <n v="9"/>
    <x v="4"/>
    <x v="8"/>
    <d v="2025-05-10T00:00:00"/>
    <s v="Pickleball Subscription"/>
    <x v="9"/>
    <m/>
    <n v="20000"/>
    <x v="3"/>
    <n v="503000"/>
    <n v="2639082.4500000002"/>
    <n v="122057"/>
    <n v="380000"/>
  </r>
  <r>
    <n v="10"/>
    <x v="4"/>
    <x v="8"/>
    <d v="2025-05-10T00:00:00"/>
    <s v="Google One Subscription"/>
    <x v="16"/>
    <m/>
    <n v="8100"/>
    <x v="3"/>
    <n v="503000"/>
    <n v="2639082.4500000002"/>
    <n v="113957"/>
    <n v="380000"/>
  </r>
  <r>
    <n v="11"/>
    <x v="4"/>
    <x v="8"/>
    <d v="2025-05-10T00:00:00"/>
    <s v="Cricket Sessions with Raji"/>
    <x v="9"/>
    <m/>
    <n v="200000"/>
    <x v="1"/>
    <n v="503000"/>
    <n v="2439082.4500000002"/>
    <n v="113957"/>
    <n v="380000"/>
  </r>
  <r>
    <n v="12"/>
    <x v="4"/>
    <x v="8"/>
    <d v="2025-05-10T00:00:00"/>
    <s v="Bank charges"/>
    <x v="10"/>
    <m/>
    <n v="7500"/>
    <x v="1"/>
    <n v="503000"/>
    <n v="2431582.4500000002"/>
    <n v="113957"/>
    <n v="380000"/>
  </r>
  <r>
    <n v="13"/>
    <x v="4"/>
    <x v="8"/>
    <d v="2025-05-10T00:00:00"/>
    <s v="Transport to HOP Pickle"/>
    <x v="6"/>
    <m/>
    <n v="10000"/>
    <x v="0"/>
    <n v="493000"/>
    <n v="2431582.4500000002"/>
    <n v="113957"/>
    <n v="380000"/>
  </r>
  <r>
    <n v="14"/>
    <x v="4"/>
    <x v="8"/>
    <d v="2025-05-10T00:00:00"/>
    <s v="Dinner at Waterfront w/ tej, yash, kheel"/>
    <x v="7"/>
    <m/>
    <n v="30000"/>
    <x v="3"/>
    <n v="493000"/>
    <n v="2431582.4500000002"/>
    <n v="83957"/>
    <n v="380000"/>
  </r>
  <r>
    <n v="15"/>
    <x v="4"/>
    <x v="8"/>
    <d v="2025-05-11T00:00:00"/>
    <s v="Subway after Arsenal match"/>
    <x v="7"/>
    <m/>
    <n v="15000"/>
    <x v="3"/>
    <n v="493000"/>
    <n v="2431582.4500000002"/>
    <n v="68957"/>
    <n v="380000"/>
  </r>
  <r>
    <n v="16"/>
    <x v="4"/>
    <x v="8"/>
    <d v="2025-05-19T00:00:00"/>
    <s v="Papa for medicine"/>
    <x v="3"/>
    <m/>
    <n v="100000"/>
    <x v="0"/>
    <n v="393000"/>
    <n v="2431582.4500000002"/>
    <n v="68957"/>
    <n v="380000"/>
  </r>
  <r>
    <n v="17"/>
    <x v="4"/>
    <x v="8"/>
    <d v="2025-05-21T00:00:00"/>
    <s v="Training allowance"/>
    <x v="13"/>
    <n v="75000"/>
    <m/>
    <x v="3"/>
    <n v="393000"/>
    <n v="2431582.4500000002"/>
    <n v="143957"/>
    <n v="380000"/>
  </r>
  <r>
    <n v="18"/>
    <x v="4"/>
    <x v="8"/>
    <d v="2025-05-22T00:00:00"/>
    <s v="Movie"/>
    <x v="5"/>
    <m/>
    <n v="18000"/>
    <x v="3"/>
    <n v="393000"/>
    <n v="2431582.4500000002"/>
    <n v="125957"/>
    <n v="380000"/>
  </r>
  <r>
    <n v="19"/>
    <x v="4"/>
    <x v="8"/>
    <d v="2025-05-22T00:00:00"/>
    <s v="Sunscreen from SES TZ on IG"/>
    <x v="18"/>
    <m/>
    <n v="63000"/>
    <x v="0"/>
    <n v="330000"/>
    <n v="2431582.4500000002"/>
    <n v="125957"/>
    <n v="380000"/>
  </r>
  <r>
    <n v="20"/>
    <x v="4"/>
    <x v="8"/>
    <d v="2025-05-23T00:00:00"/>
    <s v="Jain Sangh Zanzibar Ghee Purchase"/>
    <x v="3"/>
    <m/>
    <n v="750000"/>
    <x v="1"/>
    <n v="330000"/>
    <n v="1681582.4500000002"/>
    <n v="125957"/>
    <n v="380000"/>
  </r>
  <r>
    <n v="21"/>
    <x v="4"/>
    <x v="8"/>
    <d v="2025-05-23T00:00:00"/>
    <s v="Reetisha "/>
    <x v="3"/>
    <n v="500000"/>
    <m/>
    <x v="1"/>
    <n v="330000"/>
    <n v="2181582.4500000002"/>
    <n v="125957"/>
    <n v="380000"/>
  </r>
  <r>
    <n v="22"/>
    <x v="4"/>
    <x v="8"/>
    <d v="2025-05-30T00:00:00"/>
    <s v="Miscalleneous"/>
    <x v="0"/>
    <m/>
    <n v="40000"/>
    <x v="3"/>
    <n v="330000"/>
    <n v="2181582.4500000002"/>
    <n v="85957"/>
    <n v="380000"/>
  </r>
  <r>
    <n v="23"/>
    <x v="4"/>
    <x v="8"/>
    <d v="2025-05-30T00:00:00"/>
    <s v="Miscalleneous"/>
    <x v="0"/>
    <m/>
    <n v="20000"/>
    <x v="0"/>
    <n v="310000"/>
    <n v="2181582.4500000002"/>
    <n v="85957"/>
    <n v="380000"/>
  </r>
  <r>
    <n v="24"/>
    <x v="4"/>
    <x v="8"/>
    <d v="2025-05-30T00:00:00"/>
    <s v="Miscalleneous"/>
    <x v="0"/>
    <m/>
    <n v="5000"/>
    <x v="1"/>
    <n v="310000"/>
    <n v="2176582.4500000002"/>
    <n v="85957"/>
    <n v="380000"/>
  </r>
  <r>
    <n v="25"/>
    <x v="4"/>
    <x v="8"/>
    <d v="2025-05-23T00:00:00"/>
    <s v="Bank Statement request"/>
    <x v="10"/>
    <m/>
    <n v="1000"/>
    <x v="1"/>
    <n v="310000"/>
    <n v="2175582.4500000002"/>
    <n v="85957"/>
    <n v="380000"/>
  </r>
  <r>
    <n v="26"/>
    <x v="4"/>
    <x v="8"/>
    <d v="2025-05-23T00:00:00"/>
    <s v="UTT Investment"/>
    <x v="14"/>
    <m/>
    <n v="10400"/>
    <x v="3"/>
    <n v="310000"/>
    <n v="2175582.4500000002"/>
    <n v="75557"/>
    <n v="380000"/>
  </r>
  <r>
    <n v="27"/>
    <x v="4"/>
    <x v="8"/>
    <d v="2025-05-23T00:00:00"/>
    <s v="UTT Investment"/>
    <x v="14"/>
    <n v="10000"/>
    <m/>
    <x v="2"/>
    <n v="310000"/>
    <n v="2175582.4500000002"/>
    <n v="75557"/>
    <n v="390000"/>
  </r>
  <r>
    <n v="28"/>
    <x v="4"/>
    <x v="8"/>
    <d v="2025-05-23T00:00:00"/>
    <s v="Fund transfer from Airtel to Selcom"/>
    <x v="10"/>
    <m/>
    <n v="1250"/>
    <x v="3"/>
    <n v="310000"/>
    <n v="2175582.4500000002"/>
    <n v="74307"/>
    <n v="390000"/>
  </r>
  <r>
    <n v="29"/>
    <x v="4"/>
    <x v="8"/>
    <d v="2025-05-23T00:00:00"/>
    <s v="iTrust Investment"/>
    <x v="14"/>
    <m/>
    <n v="10300"/>
    <x v="3"/>
    <n v="310000"/>
    <n v="2175582.4500000002"/>
    <n v="64007"/>
    <n v="390000"/>
  </r>
  <r>
    <n v="30"/>
    <x v="4"/>
    <x v="8"/>
    <d v="2025-05-23T00:00:00"/>
    <s v="iTrust Investment"/>
    <x v="14"/>
    <n v="10000"/>
    <m/>
    <x v="2"/>
    <n v="310000"/>
    <n v="2175582.4500000002"/>
    <n v="64007"/>
    <n v="400000"/>
  </r>
  <r>
    <n v="31"/>
    <x v="4"/>
    <x v="8"/>
    <d v="2025-05-25T00:00:00"/>
    <s v="Transport to Oysterbay Primary School"/>
    <x v="6"/>
    <m/>
    <n v="8000"/>
    <x v="0"/>
    <n v="302000"/>
    <n v="2175582.4500000002"/>
    <n v="64007"/>
    <n v="400000"/>
  </r>
  <r>
    <n v="32"/>
    <x v="4"/>
    <x v="8"/>
    <d v="2025-05-25T00:00:00"/>
    <s v="Juice @ Taste Me"/>
    <x v="7"/>
    <m/>
    <n v="6000"/>
    <x v="0"/>
    <n v="296000"/>
    <n v="2175582.4500000002"/>
    <n v="64007"/>
    <n v="400000"/>
  </r>
  <r>
    <n v="33"/>
    <x v="4"/>
    <x v="8"/>
    <d v="2025-05-25T00:00:00"/>
    <s v="Chips @ Burger53"/>
    <x v="7"/>
    <m/>
    <n v="3000"/>
    <x v="3"/>
    <n v="296000"/>
    <n v="2175582.4500000002"/>
    <n v="61007"/>
    <n v="400000"/>
  </r>
  <r>
    <n v="34"/>
    <x v="4"/>
    <x v="8"/>
    <d v="2025-05-27T00:00:00"/>
    <s v="Sound bar from RAAH Electronics"/>
    <x v="12"/>
    <m/>
    <n v="330000"/>
    <x v="1"/>
    <n v="296000"/>
    <n v="1845582.4500000002"/>
    <n v="61007"/>
    <n v="400000"/>
  </r>
  <r>
    <n v="35"/>
    <x v="4"/>
    <x v="8"/>
    <d v="2025-05-27T00:00:00"/>
    <s v="Bank charges"/>
    <x v="10"/>
    <m/>
    <n v="8100"/>
    <x v="1"/>
    <n v="296000"/>
    <n v="1837482.4500000002"/>
    <n v="61007"/>
    <n v="400000"/>
  </r>
  <r>
    <n v="36"/>
    <x v="4"/>
    <x v="8"/>
    <d v="2025-05-28T00:00:00"/>
    <s v="Pizza offer from Swastik "/>
    <x v="7"/>
    <m/>
    <n v="19000"/>
    <x v="0"/>
    <n v="277000"/>
    <n v="1837482.4500000002"/>
    <n v="61007"/>
    <n v="400000"/>
  </r>
  <r>
    <n v="37"/>
    <x v="4"/>
    <x v="8"/>
    <d v="2025-05-30T00:00:00"/>
    <s v="Mummy "/>
    <x v="3"/>
    <m/>
    <n v="50000"/>
    <x v="0"/>
    <n v="227000"/>
    <n v="1837482.4500000002"/>
    <n v="61007"/>
    <n v="400000"/>
  </r>
  <r>
    <n v="38"/>
    <x v="4"/>
    <x v="8"/>
    <d v="2025-05-30T00:00:00"/>
    <s v="Transport to Leaders"/>
    <x v="6"/>
    <m/>
    <n v="6000"/>
    <x v="0"/>
    <n v="221000"/>
    <n v="1837482.4500000002"/>
    <n v="61007"/>
    <n v="400000"/>
  </r>
  <r>
    <n v="39"/>
    <x v="4"/>
    <x v="8"/>
    <d v="2025-05-30T00:00:00"/>
    <s v="Prime Video Subscription"/>
    <x v="16"/>
    <m/>
    <n v="16664"/>
    <x v="1"/>
    <n v="221000"/>
    <n v="1820818.4500000002"/>
    <n v="61007"/>
    <n v="400000"/>
  </r>
  <r>
    <n v="40"/>
    <x v="4"/>
    <x v="8"/>
    <d v="2025-05-31T00:00:00"/>
    <s v="TCA Salary"/>
    <x v="17"/>
    <n v="500000"/>
    <m/>
    <x v="1"/>
    <n v="221000"/>
    <n v="2320818.4500000002"/>
    <n v="61007"/>
    <n v="400000"/>
  </r>
  <r>
    <n v="1"/>
    <x v="4"/>
    <x v="9"/>
    <d v="2025-06-01T00:00:00"/>
    <s v="Transport to UDSM"/>
    <x v="6"/>
    <m/>
    <n v="6000"/>
    <x v="0"/>
    <n v="215000"/>
    <n v="2320818.4500000002"/>
    <n v="61007"/>
    <n v="400000"/>
  </r>
  <r>
    <n v="2"/>
    <x v="4"/>
    <x v="9"/>
    <d v="2025-06-02T00:00:00"/>
    <s v="Training allowance"/>
    <x v="13"/>
    <n v="90000"/>
    <m/>
    <x v="3"/>
    <n v="215000"/>
    <n v="2320818.4500000002"/>
    <n v="151007"/>
    <n v="400000"/>
  </r>
  <r>
    <n v="3"/>
    <x v="4"/>
    <x v="9"/>
    <d v="2025-06-03T00:00:00"/>
    <s v="Chai + chips at Modern Dhaba"/>
    <x v="7"/>
    <m/>
    <n v="10000"/>
    <x v="0"/>
    <n v="205000"/>
    <n v="2320818.4500000002"/>
    <n v="151007"/>
    <n v="400000"/>
  </r>
  <r>
    <n v="4"/>
    <x v="4"/>
    <x v="9"/>
    <d v="2025-06-03T00:00:00"/>
    <s v="Mobile to cash"/>
    <x v="10"/>
    <m/>
    <n v="20000"/>
    <x v="3"/>
    <n v="205000"/>
    <n v="2320818.4500000002"/>
    <n v="131007"/>
    <n v="400000"/>
  </r>
  <r>
    <n v="5"/>
    <x v="4"/>
    <x v="9"/>
    <d v="2025-06-03T00:00:00"/>
    <s v="Mobile to cash"/>
    <x v="10"/>
    <n v="20000"/>
    <m/>
    <x v="0"/>
    <n v="225000"/>
    <n v="2320818.4500000002"/>
    <n v="131007"/>
    <n v="400000"/>
  </r>
  <r>
    <n v="6"/>
    <x v="4"/>
    <x v="9"/>
    <d v="2025-06-03T00:00:00"/>
    <s v="Chilly Paneer at Chilly and Spice"/>
    <x v="7"/>
    <m/>
    <n v="10000"/>
    <x v="0"/>
    <n v="215000"/>
    <n v="2320818.4500000002"/>
    <n v="131007"/>
    <n v="400000"/>
  </r>
  <r>
    <n v="7"/>
    <x v="4"/>
    <x v="9"/>
    <d v="2025-06-03T00:00:00"/>
    <s v="Juice @ Chilly and Spice"/>
    <x v="7"/>
    <m/>
    <n v="5000"/>
    <x v="3"/>
    <n v="215000"/>
    <n v="2320818.4500000002"/>
    <n v="126007"/>
    <n v="400000"/>
  </r>
  <r>
    <n v="8"/>
    <x v="4"/>
    <x v="9"/>
    <d v="2025-06-04T00:00:00"/>
    <s v="Transport to Evolve"/>
    <x v="6"/>
    <m/>
    <n v="2500"/>
    <x v="0"/>
    <n v="212500"/>
    <n v="2320818.4500000002"/>
    <n v="126007"/>
    <n v="400000"/>
  </r>
  <r>
    <n v="9"/>
    <x v="4"/>
    <x v="9"/>
    <d v="2025-06-04T00:00:00"/>
    <s v="Dinner at Backyard"/>
    <x v="7"/>
    <m/>
    <n v="24000"/>
    <x v="1"/>
    <n v="212500"/>
    <n v="2296818.4500000002"/>
    <n v="126007"/>
    <n v="400000"/>
  </r>
  <r>
    <n v="10"/>
    <x v="4"/>
    <x v="9"/>
    <d v="2025-06-05T00:00:00"/>
    <s v="Transport to Evolve"/>
    <x v="6"/>
    <m/>
    <n v="2000"/>
    <x v="0"/>
    <n v="210500"/>
    <n v="2296818.4500000002"/>
    <n v="126007"/>
    <n v="400000"/>
  </r>
  <r>
    <n v="11"/>
    <x v="4"/>
    <x v="9"/>
    <d v="2025-06-05T00:00:00"/>
    <s v="Transport to Leaders"/>
    <x v="6"/>
    <m/>
    <n v="5000"/>
    <x v="0"/>
    <n v="205500"/>
    <n v="2296818.4500000002"/>
    <n v="126007"/>
    <n v="400000"/>
  </r>
  <r>
    <n v="12"/>
    <x v="4"/>
    <x v="9"/>
    <d v="2025-06-06T00:00:00"/>
    <s v="India Purchases Deep"/>
    <x v="9"/>
    <m/>
    <n v="25000"/>
    <x v="1"/>
    <n v="205500"/>
    <n v="2271818.4500000002"/>
    <n v="126007"/>
    <n v="400000"/>
  </r>
  <r>
    <n v="13"/>
    <x v="4"/>
    <x v="9"/>
    <d v="2025-06-06T00:00:00"/>
    <s v="India Purchases Deep"/>
    <x v="9"/>
    <m/>
    <n v="21000"/>
    <x v="3"/>
    <n v="205500"/>
    <n v="2271818.4500000002"/>
    <n v="105007"/>
    <n v="400000"/>
  </r>
  <r>
    <n v="14"/>
    <x v="4"/>
    <x v="9"/>
    <d v="2025-06-05T00:00:00"/>
    <s v="Movie with Deep&amp;Jay S (final dest. DFM)"/>
    <x v="5"/>
    <m/>
    <n v="15000"/>
    <x v="0"/>
    <n v="190500"/>
    <n v="2271818.4500000002"/>
    <n v="105007"/>
    <n v="400000"/>
  </r>
  <r>
    <n v="15"/>
    <x v="4"/>
    <x v="9"/>
    <d v="2025-06-08T00:00:00"/>
    <s v="Juice @ Gymkhana"/>
    <x v="7"/>
    <m/>
    <n v="1000"/>
    <x v="0"/>
    <n v="189500"/>
    <n v="2271818.4500000002"/>
    <n v="105007"/>
    <n v="400000"/>
  </r>
  <r>
    <n v="16"/>
    <x v="4"/>
    <x v="9"/>
    <d v="2025-06-08T00:00:00"/>
    <s v="Bread for mummy"/>
    <x v="7"/>
    <m/>
    <n v="2000"/>
    <x v="0"/>
    <n v="187500"/>
    <n v="2271818.4500000002"/>
    <n v="105007"/>
    <n v="400000"/>
  </r>
  <r>
    <n v="17"/>
    <x v="4"/>
    <x v="9"/>
    <d v="2025-06-09T00:00:00"/>
    <s v="Housefull 5 tickets"/>
    <x v="5"/>
    <m/>
    <n v="24120"/>
    <x v="3"/>
    <n v="187500"/>
    <n v="2271818.4500000002"/>
    <n v="80887"/>
    <n v="400000"/>
  </r>
  <r>
    <n v="18"/>
    <x v="4"/>
    <x v="9"/>
    <d v="2025-06-09T00:00:00"/>
    <s v="Bicycle servicing "/>
    <x v="6"/>
    <m/>
    <n v="15000"/>
    <x v="0"/>
    <n v="172500"/>
    <n v="2271818.4500000002"/>
    <n v="80887"/>
    <n v="400000"/>
  </r>
  <r>
    <n v="19"/>
    <x v="4"/>
    <x v="9"/>
    <d v="2025-06-11T00:00:00"/>
    <s v="Bolt to and from gym and TCA"/>
    <x v="6"/>
    <m/>
    <n v="7000"/>
    <x v="0"/>
    <n v="165500"/>
    <n v="2271818.4500000002"/>
    <n v="80887"/>
    <n v="400000"/>
  </r>
  <r>
    <n v="20"/>
    <x v="4"/>
    <x v="9"/>
    <d v="2025-06-13T00:00:00"/>
    <s v="Bolt to TCA"/>
    <x v="6"/>
    <m/>
    <n v="2000"/>
    <x v="0"/>
    <n v="163500"/>
    <n v="2271818.4500000002"/>
    <n v="80887"/>
    <n v="400000"/>
  </r>
  <r>
    <n v="21"/>
    <x v="4"/>
    <x v="9"/>
    <d v="2025-06-13T00:00:00"/>
    <s v="Tofu from Chinese supermarket Masaki"/>
    <x v="7"/>
    <m/>
    <n v="3000"/>
    <x v="3"/>
    <n v="163500"/>
    <n v="2271818.4500000002"/>
    <n v="77887"/>
    <n v="400000"/>
  </r>
  <r>
    <n v="22"/>
    <x v="4"/>
    <x v="9"/>
    <d v="2025-06-13T00:00:00"/>
    <s v="Cheesecake @ GoNuts"/>
    <x v="7"/>
    <m/>
    <n v="9590"/>
    <x v="3"/>
    <n v="163500"/>
    <n v="2271818.4500000002"/>
    <n v="68297"/>
    <n v="400000"/>
  </r>
  <r>
    <n v="23"/>
    <x v="4"/>
    <x v="9"/>
    <d v="2025-06-13T00:00:00"/>
    <s v="Sushi @Dar Fish Market"/>
    <x v="7"/>
    <m/>
    <n v="46000"/>
    <x v="1"/>
    <n v="163500"/>
    <n v="2225818.4500000002"/>
    <n v="68297"/>
    <n v="400000"/>
  </r>
  <r>
    <n v="24"/>
    <x v="4"/>
    <x v="9"/>
    <d v="2025-06-14T00:00:00"/>
    <s v="Bolt to Mikocheni"/>
    <x v="6"/>
    <m/>
    <n v="4000"/>
    <x v="0"/>
    <n v="159500"/>
    <n v="2225818.4500000002"/>
    <n v="68297"/>
    <n v="400000"/>
  </r>
  <r>
    <n v="25"/>
    <x v="4"/>
    <x v="9"/>
    <d v="2025-06-14T00:00:00"/>
    <s v="Dinner @Chilly N Spice"/>
    <x v="7"/>
    <m/>
    <n v="22000"/>
    <x v="3"/>
    <n v="159500"/>
    <n v="2225818.4500000002"/>
    <n v="46297"/>
    <n v="400000"/>
  </r>
  <r>
    <n v="26"/>
    <x v="4"/>
    <x v="9"/>
    <d v="2025-06-14T00:00:00"/>
    <s v="Transport home from chilly"/>
    <x v="6"/>
    <m/>
    <n v="4000"/>
    <x v="0"/>
    <n v="155500"/>
    <n v="2225818.4500000002"/>
    <n v="46297"/>
    <n v="400000"/>
  </r>
  <r>
    <n v="27"/>
    <x v="4"/>
    <x v="9"/>
    <d v="2025-06-18T00:00:00"/>
    <s v="Dinner @Orchid with school friends"/>
    <x v="7"/>
    <m/>
    <n v="26000"/>
    <x v="0"/>
    <n v="129500"/>
    <n v="2225818.4500000002"/>
    <n v="46297"/>
    <n v="400000"/>
  </r>
  <r>
    <n v="28"/>
    <x v="4"/>
    <x v="9"/>
    <d v="2025-06-19T00:00:00"/>
    <s v="Juice @Gymkhana"/>
    <x v="7"/>
    <m/>
    <n v="1000"/>
    <x v="0"/>
    <n v="128500"/>
    <n v="2225818.4500000002"/>
    <n v="46297"/>
    <n v="400000"/>
  </r>
  <r>
    <n v="29"/>
    <x v="4"/>
    <x v="9"/>
    <d v="2025-06-15T00:00:00"/>
    <s v="Lunch @Gymkhana"/>
    <x v="7"/>
    <m/>
    <n v="10000"/>
    <x v="3"/>
    <n v="128500"/>
    <n v="2225818.4500000002"/>
    <n v="36297"/>
    <n v="400000"/>
  </r>
  <r>
    <n v="30"/>
    <x v="4"/>
    <x v="9"/>
    <d v="2025-06-15T00:00:00"/>
    <s v="Bank transfer"/>
    <x v="10"/>
    <m/>
    <n v="50000"/>
    <x v="1"/>
    <n v="128500"/>
    <n v="2175818.4500000002"/>
    <n v="36297"/>
    <n v="400000"/>
  </r>
  <r>
    <n v="31"/>
    <x v="4"/>
    <x v="9"/>
    <d v="2025-06-15T00:00:00"/>
    <s v="Bank transfer"/>
    <x v="10"/>
    <n v="50000"/>
    <m/>
    <x v="3"/>
    <n v="128500"/>
    <n v="2175818.4500000002"/>
    <n v="86297"/>
    <n v="400000"/>
  </r>
  <r>
    <n v="32"/>
    <x v="4"/>
    <x v="9"/>
    <d v="2025-06-15T00:00:00"/>
    <s v="Bank charges"/>
    <x v="10"/>
    <m/>
    <n v="5500"/>
    <x v="1"/>
    <n v="128500"/>
    <n v="2170318.4500000002"/>
    <n v="86297"/>
    <n v="400000"/>
  </r>
  <r>
    <n v="33"/>
    <x v="4"/>
    <x v="9"/>
    <d v="2025-06-15T00:00:00"/>
    <s v="Savannah Fibre Internet"/>
    <x v="12"/>
    <m/>
    <n v="59000"/>
    <x v="3"/>
    <n v="128500"/>
    <n v="2170318.4500000002"/>
    <n v="27297"/>
    <n v="400000"/>
  </r>
  <r>
    <n v="34"/>
    <x v="4"/>
    <x v="9"/>
    <d v="2025-06-20T00:00:00"/>
    <s v="Miscalleneous"/>
    <x v="0"/>
    <m/>
    <n v="27000"/>
    <x v="1"/>
    <n v="128500"/>
    <n v="2143318.4500000002"/>
    <n v="27297"/>
    <n v="400000"/>
  </r>
  <r>
    <n v="35"/>
    <x v="4"/>
    <x v="9"/>
    <d v="2025-06-21T00:00:00"/>
    <s v="Training allowance"/>
    <x v="13"/>
    <n v="60000"/>
    <m/>
    <x v="3"/>
    <n v="128500"/>
    <n v="2143318.4500000002"/>
    <n v="87297"/>
    <n v="400000"/>
  </r>
  <r>
    <n v="36"/>
    <x v="4"/>
    <x v="9"/>
    <d v="2025-06-21T00:00:00"/>
    <s v="Dinner @Burger53"/>
    <x v="7"/>
    <m/>
    <n v="21000"/>
    <x v="3"/>
    <n v="128500"/>
    <n v="2143318.4500000002"/>
    <n v="66297"/>
    <n v="400000"/>
  </r>
  <r>
    <n v="37"/>
    <x v="4"/>
    <x v="9"/>
    <d v="2025-06-22T00:00:00"/>
    <s v="Pickleball Subscription"/>
    <x v="9"/>
    <m/>
    <n v="20000"/>
    <x v="3"/>
    <n v="128500"/>
    <n v="2143318.4500000002"/>
    <n v="46297"/>
    <n v="400000"/>
  </r>
  <r>
    <n v="38"/>
    <x v="4"/>
    <x v="9"/>
    <d v="2025-06-22T00:00:00"/>
    <s v="Bank transfer"/>
    <x v="10"/>
    <m/>
    <n v="120000"/>
    <x v="1"/>
    <n v="128500"/>
    <n v="2023318.4500000002"/>
    <n v="46297"/>
    <n v="400000"/>
  </r>
  <r>
    <n v="39"/>
    <x v="4"/>
    <x v="9"/>
    <d v="2025-06-22T00:00:00"/>
    <s v="Bank transfer"/>
    <x v="10"/>
    <n v="125000"/>
    <m/>
    <x v="3"/>
    <n v="128500"/>
    <n v="2023318.4500000002"/>
    <n v="171297"/>
    <n v="400000"/>
  </r>
  <r>
    <n v="40"/>
    <x v="4"/>
    <x v="9"/>
    <d v="2025-06-22T00:00:00"/>
    <s v="Bank transfer"/>
    <x v="10"/>
    <m/>
    <n v="5000"/>
    <x v="0"/>
    <n v="123500"/>
    <n v="2023318.4500000002"/>
    <n v="171297"/>
    <n v="400000"/>
  </r>
  <r>
    <n v="41"/>
    <x v="4"/>
    <x v="9"/>
    <d v="2025-06-22T00:00:00"/>
    <s v="ATM removal"/>
    <x v="10"/>
    <m/>
    <n v="180000"/>
    <x v="1"/>
    <n v="123500"/>
    <n v="1843318.4500000002"/>
    <n v="171297"/>
    <n v="400000"/>
  </r>
  <r>
    <n v="42"/>
    <x v="4"/>
    <x v="9"/>
    <d v="2025-06-22T00:00:00"/>
    <s v="ATM removal"/>
    <x v="10"/>
    <n v="180000"/>
    <m/>
    <x v="0"/>
    <n v="303500"/>
    <n v="1843318.4500000002"/>
    <n v="171297"/>
    <n v="400000"/>
  </r>
  <r>
    <n v="43"/>
    <x v="4"/>
    <x v="9"/>
    <d v="2025-06-22T00:00:00"/>
    <s v="ATM charges"/>
    <x v="10"/>
    <m/>
    <n v="2000"/>
    <x v="1"/>
    <n v="303500"/>
    <n v="1841318.4500000002"/>
    <n v="171297"/>
    <n v="400000"/>
  </r>
  <r>
    <n v="44"/>
    <x v="4"/>
    <x v="9"/>
    <d v="2025-06-22T00:00:00"/>
    <s v="Brunch @Epid'or"/>
    <x v="7"/>
    <m/>
    <n v="40000"/>
    <x v="1"/>
    <n v="303500"/>
    <n v="1801318.4500000002"/>
    <n v="171297"/>
    <n v="400000"/>
  </r>
  <r>
    <n v="45"/>
    <x v="4"/>
    <x v="9"/>
    <d v="2025-06-20T00:00:00"/>
    <s v="Protein Shake (USN .5kg)"/>
    <x v="18"/>
    <m/>
    <n v="90000"/>
    <x v="1"/>
    <n v="303500"/>
    <n v="1711318.4500000002"/>
    <n v="171297"/>
    <n v="400000"/>
  </r>
  <r>
    <n v="46"/>
    <x v="4"/>
    <x v="9"/>
    <d v="2025-06-22T00:00:00"/>
    <s v="Monthly Bank Charges"/>
    <x v="8"/>
    <m/>
    <n v="3500"/>
    <x v="1"/>
    <n v="303500"/>
    <n v="1707818.4500000002"/>
    <n v="171297"/>
    <n v="400000"/>
  </r>
  <r>
    <n v="47"/>
    <x v="4"/>
    <x v="9"/>
    <d v="2025-06-23T00:00:00"/>
    <s v="Bank transfer"/>
    <x v="10"/>
    <m/>
    <n v="27000"/>
    <x v="1"/>
    <n v="303500"/>
    <n v="1680818.4500000002"/>
    <n v="171297"/>
    <n v="400000"/>
  </r>
  <r>
    <n v="48"/>
    <x v="4"/>
    <x v="9"/>
    <d v="2025-06-23T00:00:00"/>
    <s v="Bank transfer"/>
    <x v="10"/>
    <n v="27000"/>
    <m/>
    <x v="0"/>
    <n v="330500"/>
    <n v="1680818.4500000002"/>
    <n v="171297"/>
    <n v="400000"/>
  </r>
  <r>
    <n v="49"/>
    <x v="4"/>
    <x v="9"/>
    <d v="2025-06-23T00:00:00"/>
    <s v="Dinner @backyard with friends"/>
    <x v="7"/>
    <m/>
    <n v="6000"/>
    <x v="0"/>
    <n v="324500"/>
    <n v="1680818.4500000002"/>
    <n v="171297"/>
    <n v="400000"/>
  </r>
  <r>
    <n v="50"/>
    <x v="4"/>
    <x v="9"/>
    <d v="2025-06-24T00:00:00"/>
    <s v="Munchies"/>
    <x v="7"/>
    <m/>
    <n v="34000"/>
    <x v="3"/>
    <n v="324500"/>
    <n v="1680818.4500000002"/>
    <n v="137297"/>
    <n v="400000"/>
  </r>
  <r>
    <n v="51"/>
    <x v="4"/>
    <x v="9"/>
    <d v="2025-06-29T00:00:00"/>
    <s v="Internet bundle"/>
    <x v="12"/>
    <m/>
    <n v="4000"/>
    <x v="3"/>
    <n v="324500"/>
    <n v="1680818.4500000002"/>
    <n v="133297"/>
    <n v="400000"/>
  </r>
  <r>
    <n v="52"/>
    <x v="4"/>
    <x v="9"/>
    <d v="2025-06-26T00:00:00"/>
    <s v="Aaryan"/>
    <x v="6"/>
    <m/>
    <n v="5000"/>
    <x v="3"/>
    <n v="324500"/>
    <n v="1680818.4500000002"/>
    <n v="128297"/>
    <n v="400000"/>
  </r>
  <r>
    <n v="53"/>
    <x v="4"/>
    <x v="9"/>
    <d v="2025-06-30T00:00:00"/>
    <s v="Half allowance for Malawi tour"/>
    <x v="20"/>
    <n v="390000"/>
    <m/>
    <x v="3"/>
    <n v="324500"/>
    <n v="1680818.4500000002"/>
    <n v="518297"/>
    <n v="400000"/>
  </r>
  <r>
    <n v="54"/>
    <x v="4"/>
    <x v="9"/>
    <d v="2025-06-30T00:00:00"/>
    <s v="Pickleball w/ deep and akil"/>
    <x v="9"/>
    <m/>
    <n v="10000"/>
    <x v="3"/>
    <n v="324500"/>
    <n v="1680818.4500000002"/>
    <n v="508297"/>
    <n v="400000"/>
  </r>
  <r>
    <n v="55"/>
    <x v="4"/>
    <x v="9"/>
    <d v="2025-06-27T00:00:00"/>
    <s v="Petrol refill"/>
    <x v="3"/>
    <m/>
    <n v="117000"/>
    <x v="1"/>
    <n v="324500"/>
    <n v="1563818.4500000002"/>
    <n v="508297"/>
    <n v="400000"/>
  </r>
  <r>
    <n v="56"/>
    <x v="4"/>
    <x v="9"/>
    <d v="2025-06-27T00:00:00"/>
    <s v="Petrol refill offer"/>
    <x v="3"/>
    <n v="11700"/>
    <m/>
    <x v="1"/>
    <n v="324500"/>
    <n v="1575518.4500000002"/>
    <n v="508297"/>
    <n v="400000"/>
  </r>
  <r>
    <n v="57"/>
    <x v="4"/>
    <x v="9"/>
    <d v="2025-06-30T00:00:00"/>
    <s v="TCA Salary"/>
    <x v="17"/>
    <n v="500000"/>
    <m/>
    <x v="1"/>
    <n v="324500"/>
    <n v="2075518.4500000002"/>
    <n v="508297"/>
    <n v="400000"/>
  </r>
  <r>
    <n v="58"/>
    <x v="4"/>
    <x v="9"/>
    <d v="2025-06-30T00:00:00"/>
    <s v="Miscallenous"/>
    <x v="0"/>
    <m/>
    <n v="264500"/>
    <x v="0"/>
    <n v="60000"/>
    <n v="2075518.4500000002"/>
    <n v="508297"/>
    <n v="400000"/>
  </r>
  <r>
    <n v="59"/>
    <x v="4"/>
    <x v="9"/>
    <d v="2025-06-30T00:00:00"/>
    <s v="Miscallenous"/>
    <x v="0"/>
    <m/>
    <n v="15000"/>
    <x v="3"/>
    <n v="60000"/>
    <n v="2075518.4500000002"/>
    <n v="493297"/>
    <n v="400000"/>
  </r>
  <r>
    <n v="60"/>
    <x v="4"/>
    <x v="9"/>
    <d v="2025-06-26T00:00:00"/>
    <s v="YouTube Premium subscription"/>
    <x v="16"/>
    <m/>
    <n v="8300"/>
    <x v="1"/>
    <n v="60000"/>
    <n v="2067218.4500000002"/>
    <n v="493297"/>
    <n v="400000"/>
  </r>
  <r>
    <n v="61"/>
    <x v="4"/>
    <x v="9"/>
    <d v="2025-06-30T00:00:00"/>
    <s v="Miscallenous"/>
    <x v="0"/>
    <m/>
    <n v="3000"/>
    <x v="1"/>
    <n v="60000"/>
    <n v="2064218.4500000002"/>
    <n v="493297"/>
    <n v="400000"/>
  </r>
  <r>
    <n v="1"/>
    <x v="4"/>
    <x v="10"/>
    <d v="2025-07-01T00:00:00"/>
    <s v="Reetisha payback"/>
    <x v="3"/>
    <n v="160000"/>
    <m/>
    <x v="1"/>
    <n v="60000"/>
    <n v="2224218.4500000002"/>
    <n v="493297"/>
    <n v="400000"/>
  </r>
  <r>
    <n v="2"/>
    <x v="4"/>
    <x v="10"/>
    <d v="2025-07-01T00:00:00"/>
    <s v="Gloves from Tahir bhai"/>
    <x v="9"/>
    <m/>
    <n v="100000"/>
    <x v="3"/>
    <n v="60000"/>
    <n v="2224218.4500000002"/>
    <n v="393297"/>
    <n v="400000"/>
  </r>
  <r>
    <n v="3"/>
    <x v="4"/>
    <x v="10"/>
    <d v="2025-07-17T00:00:00"/>
    <s v="Savannah Fibre Internet"/>
    <x v="8"/>
    <m/>
    <n v="59800"/>
    <x v="3"/>
    <n v="60000"/>
    <n v="2224218.4500000002"/>
    <n v="333497"/>
    <n v="400000"/>
  </r>
  <r>
    <n v="4"/>
    <x v="4"/>
    <x v="10"/>
    <d v="2025-07-16T00:00:00"/>
    <s v="Oreo Krushers Wednesday"/>
    <x v="7"/>
    <m/>
    <n v="12500"/>
    <x v="3"/>
    <n v="60000"/>
    <n v="2224218.4500000002"/>
    <n v="320997"/>
    <n v="400000"/>
  </r>
  <r>
    <n v="5"/>
    <x v="4"/>
    <x v="10"/>
    <d v="2025-07-17T00:00:00"/>
    <s v="Makato for Charity sent"/>
    <x v="0"/>
    <m/>
    <n v="1000"/>
    <x v="3"/>
    <n v="60000"/>
    <n v="2224218.4500000002"/>
    <n v="319997"/>
    <n v="400000"/>
  </r>
  <r>
    <n v="6"/>
    <x v="4"/>
    <x v="10"/>
    <d v="2025-07-17T00:00:00"/>
    <s v="Snacks from Shrijees"/>
    <x v="7"/>
    <m/>
    <n v="24000"/>
    <x v="3"/>
    <n v="60000"/>
    <n v="2224218.4500000002"/>
    <n v="295997"/>
    <n v="400000"/>
  </r>
  <r>
    <n v="7"/>
    <x v="4"/>
    <x v="10"/>
    <d v="2025-07-17T00:00:00"/>
    <s v="Thursday Movie"/>
    <x v="5"/>
    <m/>
    <n v="16080"/>
    <x v="3"/>
    <n v="60000"/>
    <n v="2224218.4500000002"/>
    <n v="279917"/>
    <n v="400000"/>
  </r>
  <r>
    <n v="8"/>
    <x v="4"/>
    <x v="10"/>
    <d v="2025-07-17T00:00:00"/>
    <s v="Mobile to cash"/>
    <x v="10"/>
    <m/>
    <n v="60000"/>
    <x v="3"/>
    <n v="60000"/>
    <n v="2224218.4500000002"/>
    <n v="219917"/>
    <n v="400000"/>
  </r>
  <r>
    <n v="9"/>
    <x v="4"/>
    <x v="10"/>
    <d v="2025-07-17T00:00:00"/>
    <s v="Mobile to cash"/>
    <x v="10"/>
    <n v="60000"/>
    <m/>
    <x v="0"/>
    <n v="120000"/>
    <n v="2224218.4500000002"/>
    <n v="219917"/>
    <n v="400000"/>
  </r>
  <r>
    <n v="10"/>
    <x v="4"/>
    <x v="10"/>
    <d v="2025-07-17T00:00:00"/>
    <s v="India Purchases Jay S"/>
    <x v="9"/>
    <m/>
    <n v="72675"/>
    <x v="3"/>
    <n v="120000"/>
    <n v="2224218.4500000002"/>
    <n v="147242"/>
    <n v="400000"/>
  </r>
  <r>
    <n v="11"/>
    <x v="4"/>
    <x v="10"/>
    <d v="2025-07-03T00:00:00"/>
    <s v="Ashnas Grocery for Malawi"/>
    <x v="7"/>
    <m/>
    <n v="44300"/>
    <x v="3"/>
    <n v="120000"/>
    <n v="2224218.4500000002"/>
    <n v="102942"/>
    <n v="400000"/>
  </r>
  <r>
    <n v="12"/>
    <x v="4"/>
    <x v="10"/>
    <d v="2025-07-15T00:00:00"/>
    <s v="Internet bundle"/>
    <x v="8"/>
    <m/>
    <n v="2000"/>
    <x v="3"/>
    <n v="120000"/>
    <n v="2224218.4500000002"/>
    <n v="100942"/>
    <n v="400000"/>
  </r>
  <r>
    <n v="13"/>
    <x v="4"/>
    <x v="10"/>
    <d v="2025-07-12T00:00:00"/>
    <s v="Google One Subscription"/>
    <x v="16"/>
    <m/>
    <n v="8100"/>
    <x v="1"/>
    <n v="120000"/>
    <n v="2216118.4500000002"/>
    <n v="100942"/>
    <n v="400000"/>
  </r>
  <r>
    <n v="14"/>
    <x v="4"/>
    <x v="10"/>
    <d v="2025-07-08T00:00:00"/>
    <s v="Prime Video Subscription"/>
    <x v="16"/>
    <m/>
    <n v="16376"/>
    <x v="1"/>
    <n v="120000"/>
    <n v="2199742.4500000002"/>
    <n v="100942"/>
    <n v="400000"/>
  </r>
  <r>
    <n v="15"/>
    <x v="4"/>
    <x v="10"/>
    <d v="2025-07-03T00:00:00"/>
    <s v="Saily Malawi internet "/>
    <x v="12"/>
    <m/>
    <n v="21000"/>
    <x v="1"/>
    <n v="120000"/>
    <n v="2178742.4500000002"/>
    <n v="100942"/>
    <n v="400000"/>
  </r>
  <r>
    <n v="16"/>
    <x v="4"/>
    <x v="10"/>
    <d v="2025-07-17T00:00:00"/>
    <s v="Malawi Purchases"/>
    <x v="8"/>
    <m/>
    <n v="61125"/>
    <x v="3"/>
    <n v="120000"/>
    <n v="2178742.4500000002"/>
    <n v="39817"/>
    <n v="400000"/>
  </r>
  <r>
    <n v="17"/>
    <x v="4"/>
    <x v="10"/>
    <d v="2025-07-20T00:00:00"/>
    <s v="Mix and soda"/>
    <x v="7"/>
    <m/>
    <n v="12000"/>
    <x v="0"/>
    <n v="108000"/>
    <n v="2178742.4500000002"/>
    <n v="39817"/>
    <n v="400000"/>
  </r>
  <r>
    <n v="18"/>
    <x v="4"/>
    <x v="10"/>
    <d v="2025-07-21T00:00:00"/>
    <s v="Mobile to cash"/>
    <x v="10"/>
    <m/>
    <n v="10450"/>
    <x v="3"/>
    <n v="108000"/>
    <n v="2178742.4500000002"/>
    <n v="29367"/>
    <n v="400000"/>
  </r>
  <r>
    <n v="19"/>
    <x v="4"/>
    <x v="10"/>
    <d v="2025-07-21T00:00:00"/>
    <s v="Mobile to cash"/>
    <x v="10"/>
    <n v="10000"/>
    <m/>
    <x v="0"/>
    <n v="118000"/>
    <n v="2178742.4500000002"/>
    <n v="29367"/>
    <n v="400000"/>
  </r>
  <r>
    <n v="20"/>
    <x v="4"/>
    <x v="10"/>
    <d v="2025-07-22T00:00:00"/>
    <s v="Sno Cream banana split offer"/>
    <x v="7"/>
    <m/>
    <n v="20000"/>
    <x v="3"/>
    <n v="118000"/>
    <n v="2178742.4500000002"/>
    <n v="9367"/>
    <n v="400000"/>
  </r>
  <r>
    <n v="21"/>
    <x v="4"/>
    <x v="10"/>
    <d v="2025-07-23T00:00:00"/>
    <s v="Malawi remaining balance"/>
    <x v="20"/>
    <n v="390000"/>
    <m/>
    <x v="3"/>
    <n v="118000"/>
    <n v="2178742.4500000002"/>
    <n v="399367"/>
    <n v="400000"/>
  </r>
  <r>
    <n v="22"/>
    <x v="4"/>
    <x v="10"/>
    <d v="2025-07-23T00:00:00"/>
    <s v="Internet bundle"/>
    <x v="8"/>
    <m/>
    <n v="2000"/>
    <x v="3"/>
    <n v="118000"/>
    <n v="2178742.4500000002"/>
    <n v="397367"/>
    <n v="400000"/>
  </r>
  <r>
    <n v="23"/>
    <x v="4"/>
    <x v="10"/>
    <d v="2025-07-26T00:00:00"/>
    <s v="Shrijees Grocery shopping"/>
    <x v="7"/>
    <m/>
    <n v="12500"/>
    <x v="3"/>
    <n v="118000"/>
    <n v="2178742.4500000002"/>
    <n v="384867"/>
    <n v="400000"/>
  </r>
  <r>
    <n v="24"/>
    <x v="4"/>
    <x v="10"/>
    <d v="2025-07-27T00:00:00"/>
    <s v="Pinky masi bundle"/>
    <x v="3"/>
    <m/>
    <n v="5180"/>
    <x v="3"/>
    <n v="118000"/>
    <n v="2178742.4500000002"/>
    <n v="379687"/>
    <n v="400000"/>
  </r>
  <r>
    <n v="25"/>
    <x v="4"/>
    <x v="10"/>
    <d v="2025-07-28T00:00:00"/>
    <s v="Sun N Sand lunch"/>
    <x v="3"/>
    <m/>
    <n v="145825"/>
    <x v="3"/>
    <n v="118000"/>
    <n v="2178742.4500000002"/>
    <n v="233862"/>
    <n v="400000"/>
  </r>
  <r>
    <n v="26"/>
    <x v="4"/>
    <x v="10"/>
    <d v="2025-07-28T00:00:00"/>
    <s v="Uber"/>
    <x v="6"/>
    <m/>
    <n v="6004"/>
    <x v="3"/>
    <n v="118000"/>
    <n v="2178742.4500000002"/>
    <n v="227858"/>
    <n v="400000"/>
  </r>
  <r>
    <n v="27"/>
    <x v="4"/>
    <x v="10"/>
    <d v="2025-07-28T00:00:00"/>
    <s v="Chai on Wheels dinner"/>
    <x v="7"/>
    <m/>
    <n v="29385"/>
    <x v="3"/>
    <n v="118000"/>
    <n v="2178742.4500000002"/>
    <n v="198473"/>
    <n v="400000"/>
  </r>
  <r>
    <n v="28"/>
    <x v="4"/>
    <x v="10"/>
    <d v="2025-07-31T00:00:00"/>
    <s v="Internet bundle"/>
    <x v="8"/>
    <m/>
    <n v="2000"/>
    <x v="3"/>
    <n v="118000"/>
    <n v="2178742.4500000002"/>
    <n v="196473"/>
    <n v="400000"/>
  </r>
  <r>
    <n v="29"/>
    <x v="4"/>
    <x v="10"/>
    <d v="2025-07-25T00:00:00"/>
    <s v="Petrol refill NMB offer"/>
    <x v="6"/>
    <m/>
    <n v="114792"/>
    <x v="1"/>
    <n v="118000"/>
    <n v="2063950.4500000002"/>
    <n v="196473"/>
    <n v="400000"/>
  </r>
  <r>
    <n v="30"/>
    <x v="4"/>
    <x v="10"/>
    <d v="2025-07-27T00:00:00"/>
    <s v="Canva subscription"/>
    <x v="16"/>
    <m/>
    <n v="41093"/>
    <x v="1"/>
    <n v="118000"/>
    <n v="2022857.4500000002"/>
    <n v="196473"/>
    <n v="400000"/>
  </r>
  <r>
    <e v="#REF!"/>
    <x v="4"/>
    <x v="10"/>
    <d v="2025-07-27T00:00:00"/>
    <s v="Bolt "/>
    <x v="6"/>
    <m/>
    <n v="4000"/>
    <x v="0"/>
    <n v="114000"/>
    <n v="2022857.4500000002"/>
    <n v="196473"/>
    <n v="400000"/>
  </r>
  <r>
    <e v="#REF!"/>
    <x v="4"/>
    <x v="10"/>
    <d v="2025-07-23T00:00:00"/>
    <s v="Bolt"/>
    <x v="6"/>
    <m/>
    <n v="2500"/>
    <x v="0"/>
    <n v="111500"/>
    <n v="2022857.4500000002"/>
    <n v="196473"/>
    <n v="400000"/>
  </r>
  <r>
    <e v="#REF!"/>
    <x v="4"/>
    <x v="10"/>
    <d v="2025-07-23T00:00:00"/>
    <s v="Bolt"/>
    <x v="6"/>
    <m/>
    <n v="3500"/>
    <x v="0"/>
    <n v="108000"/>
    <n v="2022857.4500000002"/>
    <n v="196473"/>
    <n v="400000"/>
  </r>
  <r>
    <e v="#REF!"/>
    <x v="4"/>
    <x v="10"/>
    <d v="2025-07-26T00:00:00"/>
    <s v="YouTube Premium subscription"/>
    <x v="16"/>
    <m/>
    <n v="8300"/>
    <x v="1"/>
    <n v="108000"/>
    <n v="2014557.4500000002"/>
    <n v="196473"/>
    <n v="400000"/>
  </r>
  <r>
    <n v="1"/>
    <x v="4"/>
    <x v="11"/>
    <d v="2025-08-01T00:00:00"/>
    <s v="Bolt"/>
    <x v="6"/>
    <m/>
    <n v="3500"/>
    <x v="0"/>
    <n v="104500"/>
    <n v="2014557.4500000002"/>
    <n v="196473"/>
    <n v="400000"/>
  </r>
  <r>
    <n v="2"/>
    <x v="4"/>
    <x v="11"/>
    <d v="2025-08-01T00:00:00"/>
    <s v="TCA Salary"/>
    <x v="17"/>
    <n v="500000"/>
    <m/>
    <x v="1"/>
    <n v="104500"/>
    <n v="2514557.4500000002"/>
    <n v="196473"/>
    <n v="400000"/>
  </r>
  <r>
    <n v="3"/>
    <x v="4"/>
    <x v="11"/>
    <d v="2025-08-01T00:00:00"/>
    <s v="Malawi Bonus"/>
    <x v="20"/>
    <n v="500000"/>
    <m/>
    <x v="3"/>
    <n v="104500"/>
    <n v="2514557.4500000002"/>
    <n v="696473"/>
    <n v="400000"/>
  </r>
  <r>
    <n v="4"/>
    <x v="4"/>
    <x v="11"/>
    <d v="2025-08-01T00:00:00"/>
    <s v="Jubilee Insurance Renewal"/>
    <x v="18"/>
    <m/>
    <n v="1171524"/>
    <x v="1"/>
    <n v="104500"/>
    <n v="1343033.4500000002"/>
    <n v="696473"/>
    <n v="400000"/>
  </r>
  <r>
    <n v="5"/>
    <x v="4"/>
    <x v="11"/>
    <d v="2025-08-01T00:00:00"/>
    <s v="LUKU family"/>
    <x v="3"/>
    <m/>
    <n v="100000"/>
    <x v="1"/>
    <n v="104500"/>
    <n v="1243033.4500000002"/>
    <n v="696473"/>
    <n v="400000"/>
  </r>
  <r>
    <n v="6"/>
    <x v="4"/>
    <x v="11"/>
    <d v="2025-08-02T00:00:00"/>
    <s v="UTT Investment"/>
    <x v="14"/>
    <m/>
    <n v="60800"/>
    <x v="3"/>
    <n v="104500"/>
    <n v="1243033.4500000002"/>
    <n v="635673"/>
    <n v="400000"/>
  </r>
  <r>
    <n v="7"/>
    <x v="4"/>
    <x v="11"/>
    <d v="2025-08-02T00:00:00"/>
    <s v="UTT Investment"/>
    <x v="14"/>
    <n v="60000"/>
    <m/>
    <x v="2"/>
    <n v="104500"/>
    <n v="1243033.4500000002"/>
    <n v="635673"/>
    <n v="460000"/>
  </r>
  <r>
    <n v="8"/>
    <x v="4"/>
    <x v="11"/>
    <d v="2025-08-02T00:00:00"/>
    <s v="iTrust Investment"/>
    <x v="14"/>
    <m/>
    <n v="61000"/>
    <x v="1"/>
    <n v="104500"/>
    <n v="1182033.4500000002"/>
    <n v="635673"/>
    <n v="460000"/>
  </r>
  <r>
    <n v="9"/>
    <x v="4"/>
    <x v="11"/>
    <d v="2025-08-02T00:00:00"/>
    <s v="iTrust Investment"/>
    <x v="14"/>
    <n v="60000"/>
    <m/>
    <x v="2"/>
    <n v="104500"/>
    <n v="1182033.4500000002"/>
    <n v="635673"/>
    <n v="520000"/>
  </r>
  <r>
    <n v="10"/>
    <x v="4"/>
    <x v="11"/>
    <d v="2025-08-09T00:00:00"/>
    <s v="Dinner @Chilly N Spice"/>
    <x v="7"/>
    <m/>
    <n v="10000"/>
    <x v="0"/>
    <n v="94500"/>
    <n v="1182033.4500000002"/>
    <n v="635673"/>
    <n v="520000"/>
  </r>
  <r>
    <n v="11"/>
    <x v="4"/>
    <x v="11"/>
    <d v="2025-08-09T00:00:00"/>
    <s v="Transport"/>
    <x v="6"/>
    <m/>
    <n v="10000"/>
    <x v="0"/>
    <n v="84500"/>
    <n v="1182033.4500000002"/>
    <n v="635673"/>
    <n v="520000"/>
  </r>
  <r>
    <n v="12"/>
    <x v="4"/>
    <x v="11"/>
    <d v="2025-08-03T00:00:00"/>
    <s v="Bolt"/>
    <x v="6"/>
    <m/>
    <n v="2500"/>
    <x v="1"/>
    <n v="84500"/>
    <n v="1179533.4500000002"/>
    <n v="635673"/>
    <n v="520000"/>
  </r>
  <r>
    <n v="13"/>
    <x v="4"/>
    <x v="11"/>
    <d v="2025-08-03T00:00:00"/>
    <s v="Bolt"/>
    <x v="6"/>
    <m/>
    <n v="11500"/>
    <x v="1"/>
    <n v="84500"/>
    <n v="1168033.4500000002"/>
    <n v="635673"/>
    <n v="520000"/>
  </r>
  <r>
    <n v="14"/>
    <x v="4"/>
    <x v="11"/>
    <d v="2025-08-04T00:00:00"/>
    <s v="Bolt"/>
    <x v="6"/>
    <m/>
    <n v="2000"/>
    <x v="1"/>
    <n v="84500"/>
    <n v="1166033.4500000002"/>
    <n v="635673"/>
    <n v="520000"/>
  </r>
  <r>
    <n v="15"/>
    <x v="4"/>
    <x v="11"/>
    <d v="2025-08-08T00:00:00"/>
    <s v="Prime Video Subscription"/>
    <x v="16"/>
    <m/>
    <n v="15580"/>
    <x v="1"/>
    <n v="84500"/>
    <n v="1150453.4500000002"/>
    <n v="635673"/>
    <n v="520000"/>
  </r>
  <r>
    <n v="16"/>
    <x v="4"/>
    <x v="11"/>
    <d v="2025-08-11T00:00:00"/>
    <s v="Google One Subscription"/>
    <x v="16"/>
    <m/>
    <n v="8100"/>
    <x v="1"/>
    <n v="84500"/>
    <n v="1142353.4500000002"/>
    <n v="635673"/>
    <n v="520000"/>
  </r>
  <r>
    <n v="17"/>
    <x v="4"/>
    <x v="11"/>
    <d v="2025-08-03T00:00:00"/>
    <s v="Pickleball @saleh"/>
    <x v="9"/>
    <m/>
    <n v="41000"/>
    <x v="3"/>
    <n v="84500"/>
    <n v="1142353.4500000002"/>
    <n v="594673"/>
    <n v="520000"/>
  </r>
  <r>
    <n v="18"/>
    <x v="4"/>
    <x v="11"/>
    <d v="2025-08-03T00:00:00"/>
    <s v="3D Prints Deep"/>
    <x v="8"/>
    <m/>
    <n v="25000"/>
    <x v="3"/>
    <n v="84500"/>
    <n v="1142353.4500000002"/>
    <n v="569673"/>
    <n v="520000"/>
  </r>
  <r>
    <n v="19"/>
    <x v="4"/>
    <x v="11"/>
    <d v="2025-08-07T00:00:00"/>
    <s v="Movie @aura SonOfSardaar"/>
    <x v="5"/>
    <m/>
    <n v="19965"/>
    <x v="3"/>
    <n v="84500"/>
    <n v="1142353.4500000002"/>
    <n v="549708"/>
    <n v="520000"/>
  </r>
  <r>
    <n v="20"/>
    <x v="4"/>
    <x v="11"/>
    <d v="2025-08-07T00:00:00"/>
    <s v="Internet bundle"/>
    <x v="12"/>
    <m/>
    <n v="2000"/>
    <x v="3"/>
    <n v="84500"/>
    <n v="1142353.4500000002"/>
    <n v="547708"/>
    <n v="520000"/>
  </r>
  <r>
    <n v="21"/>
    <x v="4"/>
    <x v="11"/>
    <d v="2025-08-08T00:00:00"/>
    <s v="Café Aroma breakfast"/>
    <x v="7"/>
    <m/>
    <n v="50775"/>
    <x v="3"/>
    <n v="84500"/>
    <n v="1142353.4500000002"/>
    <n v="496933"/>
    <n v="520000"/>
  </r>
  <r>
    <n v="22"/>
    <x v="4"/>
    <x v="11"/>
    <d v="2025-08-09T00:00:00"/>
    <s v="Padel @miko"/>
    <x v="9"/>
    <m/>
    <n v="2500"/>
    <x v="0"/>
    <n v="82000"/>
    <n v="1142353.4500000002"/>
    <n v="496933"/>
    <n v="520000"/>
  </r>
  <r>
    <n v="23"/>
    <x v="4"/>
    <x v="11"/>
    <d v="2025-08-08T00:00:00"/>
    <s v="Munchies ice cream @gymkhna"/>
    <x v="7"/>
    <m/>
    <n v="5000"/>
    <x v="0"/>
    <n v="77000"/>
    <n v="1142353.4500000002"/>
    <n v="496933"/>
    <n v="520000"/>
  </r>
  <r>
    <n v="24"/>
    <x v="4"/>
    <x v="11"/>
    <d v="2025-08-16T00:00:00"/>
    <s v="Padel extra for rackets"/>
    <x v="9"/>
    <m/>
    <n v="5000"/>
    <x v="0"/>
    <n v="72000"/>
    <n v="1142353.4500000002"/>
    <n v="496933"/>
    <n v="520000"/>
  </r>
  <r>
    <n v="25"/>
    <x v="4"/>
    <x v="11"/>
    <d v="2025-08-16T00:00:00"/>
    <s v="Transport"/>
    <x v="6"/>
    <m/>
    <n v="5000"/>
    <x v="0"/>
    <n v="67000"/>
    <n v="1142353.4500000002"/>
    <n v="496933"/>
    <n v="520000"/>
  </r>
  <r>
    <n v="26"/>
    <x v="4"/>
    <x v="11"/>
    <d v="2025-08-11T00:00:00"/>
    <s v="Airtel Gawio la faida"/>
    <x v="2"/>
    <n v="4170"/>
    <m/>
    <x v="3"/>
    <n v="67000"/>
    <n v="1142353.4500000002"/>
    <n v="501103"/>
    <n v="520000"/>
  </r>
  <r>
    <n v="27"/>
    <x v="4"/>
    <x v="11"/>
    <d v="2025-08-14T00:00:00"/>
    <s v="Pickle/Padel Subs"/>
    <x v="9"/>
    <m/>
    <n v="20000"/>
    <x v="3"/>
    <n v="67000"/>
    <n v="1142353.4500000002"/>
    <n v="481103"/>
    <n v="520000"/>
  </r>
  <r>
    <n v="28"/>
    <x v="4"/>
    <x v="11"/>
    <d v="2025-08-14T00:00:00"/>
    <s v="Aga Khan Dental - 1 Cavity Filling"/>
    <x v="18"/>
    <m/>
    <n v="26185"/>
    <x v="3"/>
    <n v="67000"/>
    <n v="1142353.4500000002"/>
    <n v="454918"/>
    <n v="520000"/>
  </r>
  <r>
    <n v="29"/>
    <x v="4"/>
    <x v="11"/>
    <d v="2025-08-14T00:00:00"/>
    <s v="Internet bundle - Savannah Fibre"/>
    <x v="8"/>
    <m/>
    <n v="59800"/>
    <x v="3"/>
    <n v="67000"/>
    <n v="1142353.4500000002"/>
    <n v="395118"/>
    <n v="520000"/>
  </r>
  <r>
    <n v="30"/>
    <x v="4"/>
    <x v="11"/>
    <d v="2025-08-14T00:00:00"/>
    <s v="Internet bundle"/>
    <x v="12"/>
    <m/>
    <n v="2000"/>
    <x v="3"/>
    <n v="67000"/>
    <n v="1142353.4500000002"/>
    <n v="393118"/>
    <n v="520000"/>
  </r>
  <r>
    <n v="31"/>
    <x v="4"/>
    <x v="11"/>
    <d v="2025-08-16T00:00:00"/>
    <s v="Suncreen from SES"/>
    <x v="18"/>
    <m/>
    <n v="67125"/>
    <x v="3"/>
    <n v="67000"/>
    <n v="1142353.4500000002"/>
    <n v="325993"/>
    <n v="520000"/>
  </r>
  <r>
    <n v="32"/>
    <x v="4"/>
    <x v="11"/>
    <d v="2025-08-16T00:00:00"/>
    <s v="Sportybet funds withdrawal"/>
    <x v="2"/>
    <n v="2904"/>
    <m/>
    <x v="3"/>
    <n v="67000"/>
    <n v="1142353.4500000002"/>
    <n v="328897"/>
    <n v="520000"/>
  </r>
  <r>
    <n v="33"/>
    <x v="4"/>
    <x v="11"/>
    <d v="2025-08-15T00:00:00"/>
    <s v="Cash to mob"/>
    <x v="10"/>
    <m/>
    <n v="40000"/>
    <x v="0"/>
    <n v="27000"/>
    <n v="1142353.4500000002"/>
    <n v="328897"/>
    <n v="520000"/>
  </r>
  <r>
    <n v="34"/>
    <x v="4"/>
    <x v="11"/>
    <d v="2025-08-15T00:00:00"/>
    <s v="Cash to mob"/>
    <x v="10"/>
    <n v="40000"/>
    <m/>
    <x v="3"/>
    <n v="27000"/>
    <n v="1142353.4500000002"/>
    <n v="368897"/>
    <n v="520000"/>
  </r>
  <r>
    <n v="35"/>
    <x v="4"/>
    <x v="11"/>
    <d v="2025-08-16T00:00:00"/>
    <s v="Dinner @Chilly N Spice"/>
    <x v="7"/>
    <m/>
    <n v="8180"/>
    <x v="3"/>
    <n v="27000"/>
    <n v="1142353.4500000002"/>
    <n v="360717"/>
    <n v="520000"/>
  </r>
  <r>
    <n v="36"/>
    <x v="4"/>
    <x v="11"/>
    <d v="2025-08-17T00:00:00"/>
    <s v="Dinner from Siyaan"/>
    <x v="7"/>
    <m/>
    <n v="8750"/>
    <x v="3"/>
    <n v="27000"/>
    <n v="1142353.4500000002"/>
    <n v="351967"/>
    <n v="520000"/>
  </r>
  <r>
    <n v="37"/>
    <x v="4"/>
    <x v="11"/>
    <d v="2025-08-20T00:00:00"/>
    <s v="Training allowance"/>
    <x v="13"/>
    <n v="60000"/>
    <m/>
    <x v="0"/>
    <n v="87000"/>
    <n v="1142353.4500000002"/>
    <n v="351967"/>
    <n v="520000"/>
  </r>
  <r>
    <n v="38"/>
    <x v="4"/>
    <x v="11"/>
    <d v="2025-08-20T00:00:00"/>
    <s v="Arun Yadav"/>
    <x v="19"/>
    <m/>
    <n v="2000"/>
    <x v="3"/>
    <n v="87000"/>
    <n v="1142353.4500000002"/>
    <n v="349967"/>
    <n v="520000"/>
  </r>
  <r>
    <n v="39"/>
    <x v="4"/>
    <x v="11"/>
    <d v="2025-08-21T00:00:00"/>
    <s v="Protein Shake (USN .5kg)"/>
    <x v="18"/>
    <m/>
    <n v="90000"/>
    <x v="0"/>
    <n v="-3000"/>
    <n v="1142353.4500000002"/>
    <n v="349967"/>
    <n v="520000"/>
  </r>
  <r>
    <n v="40"/>
    <x v="4"/>
    <x v="11"/>
    <d v="2025-08-21T00:00:00"/>
    <s v="Haircut"/>
    <x v="18"/>
    <m/>
    <n v="10000"/>
    <x v="0"/>
    <n v="-13000"/>
    <n v="1142353.4500000002"/>
    <n v="349967"/>
    <n v="520000"/>
  </r>
  <r>
    <n v="41"/>
    <x v="4"/>
    <x v="11"/>
    <d v="2025-08-18T00:00:00"/>
    <s v="Groceies from 14 Star (too expensive)"/>
    <x v="7"/>
    <m/>
    <n v="41750"/>
    <x v="3"/>
    <n v="-13000"/>
    <n v="1142353.4500000002"/>
    <n v="308217"/>
    <n v="520000"/>
  </r>
  <r>
    <n v="42"/>
    <x v="4"/>
    <x v="11"/>
    <d v="2025-08-20T00:00:00"/>
    <s v="3D Prints for toothbrush Deep"/>
    <x v="12"/>
    <m/>
    <n v="34000"/>
    <x v="3"/>
    <n v="-13000"/>
    <n v="1142353.4500000002"/>
    <n v="274217"/>
    <n v="520000"/>
  </r>
  <r>
    <n v="43"/>
    <x v="4"/>
    <x v="11"/>
    <d v="2025-08-20T00:00:00"/>
    <s v="Misc"/>
    <x v="2"/>
    <n v="33000"/>
    <m/>
    <x v="0"/>
    <n v="20000"/>
    <n v="1142353.4500000002"/>
    <n v="274217"/>
    <n v="520000"/>
  </r>
  <r>
    <n v="44"/>
    <x v="4"/>
    <x v="11"/>
    <d v="2025-08-20T00:00:00"/>
    <s v="Internet bundle"/>
    <x v="12"/>
    <m/>
    <n v="2000"/>
    <x v="3"/>
    <n v="20000"/>
    <n v="1142353.4500000002"/>
    <n v="272217"/>
    <n v="520000"/>
  </r>
  <r>
    <n v="45"/>
    <x v="4"/>
    <x v="11"/>
    <d v="2025-08-21T00:00:00"/>
    <s v="Saiyaara Aura Mall Movie"/>
    <x v="5"/>
    <m/>
    <n v="25505"/>
    <x v="3"/>
    <n v="20000"/>
    <n v="1142353.4500000002"/>
    <n v="246712"/>
    <n v="520000"/>
  </r>
  <r>
    <n v="46"/>
    <x v="4"/>
    <x v="11"/>
    <d v="2025-08-21T00:00:00"/>
    <s v="Tahir bhai bat repairs"/>
    <x v="9"/>
    <m/>
    <n v="40675"/>
    <x v="3"/>
    <n v="20000"/>
    <n v="1142353.4500000002"/>
    <n v="206037"/>
    <n v="520000"/>
  </r>
  <r>
    <n v="47"/>
    <x v="4"/>
    <x v="11"/>
    <d v="2025-08-21T00:00:00"/>
    <s v="Socks from LC Waikiki"/>
    <x v="8"/>
    <m/>
    <n v="18150"/>
    <x v="3"/>
    <n v="20000"/>
    <n v="1142353.4500000002"/>
    <n v="187887"/>
    <n v="520000"/>
  </r>
  <r>
    <n v="48"/>
    <x v="4"/>
    <x v="11"/>
    <d v="2025-08-21T00:00:00"/>
    <s v="Sanitizer + Hair Brush from Shrijees"/>
    <x v="18"/>
    <m/>
    <n v="9350"/>
    <x v="3"/>
    <n v="20000"/>
    <n v="1142353.4500000002"/>
    <n v="178537"/>
    <n v="520000"/>
  </r>
  <r>
    <n v="49"/>
    <x v="4"/>
    <x v="11"/>
    <d v="2025-08-22T00:00:00"/>
    <s v="Hairband+Hairtrimmer India Bharat Mama"/>
    <x v="18"/>
    <m/>
    <n v="63570"/>
    <x v="1"/>
    <n v="20000"/>
    <n v="1078783.4500000002"/>
    <n v="178537"/>
    <n v="520000"/>
  </r>
  <r>
    <n v="50"/>
    <x v="4"/>
    <x v="11"/>
    <d v="2025-08-22T00:00:00"/>
    <s v="SA trip allowance"/>
    <x v="20"/>
    <n v="260000"/>
    <m/>
    <x v="0"/>
    <n v="280000"/>
    <n v="1078783.4500000002"/>
    <n v="178537"/>
    <n v="520000"/>
  </r>
  <r>
    <n v="51"/>
    <x v="4"/>
    <x v="11"/>
    <d v="2025-08-22T00:00:00"/>
    <s v="Arsenal blue away jersey"/>
    <x v="9"/>
    <m/>
    <n v="20000"/>
    <x v="0"/>
    <n v="260000"/>
    <n v="1078783.4500000002"/>
    <n v="178537"/>
    <n v="520000"/>
  </r>
  <r>
    <n v="52"/>
    <x v="4"/>
    <x v="11"/>
    <d v="2025-08-31T00:00:00"/>
    <s v="Jumbe payback"/>
    <x v="19"/>
    <n v="145000"/>
    <m/>
    <x v="3"/>
    <n v="260000"/>
    <n v="1078783.4500000002"/>
    <n v="323537"/>
    <n v="520000"/>
  </r>
  <r>
    <n v="53"/>
    <x v="4"/>
    <x v="11"/>
    <d v="2025-08-23T00:00:00"/>
    <s v="Bank to Selcom"/>
    <x v="10"/>
    <m/>
    <n v="20000"/>
    <x v="1"/>
    <n v="260000"/>
    <n v="1058783.4500000002"/>
    <n v="323537"/>
    <n v="520000"/>
  </r>
  <r>
    <n v="54"/>
    <x v="4"/>
    <x v="11"/>
    <d v="2025-08-23T00:00:00"/>
    <s v="Bank to Selcom"/>
    <x v="10"/>
    <n v="20000"/>
    <m/>
    <x v="3"/>
    <n v="260000"/>
    <n v="1058783.4500000002"/>
    <n v="343537"/>
    <n v="520000"/>
  </r>
  <r>
    <n v="55"/>
    <x v="4"/>
    <x v="11"/>
    <d v="2025-08-25T00:00:00"/>
    <s v="YouTube Premium subscription"/>
    <x v="16"/>
    <m/>
    <n v="8300"/>
    <x v="1"/>
    <n v="260000"/>
    <n v="1050483.4500000002"/>
    <n v="343537"/>
    <n v="520000"/>
  </r>
  <r>
    <n v="56"/>
    <x v="4"/>
    <x v="11"/>
    <d v="2025-08-28T00:00:00"/>
    <s v="Starbucks Menlyn"/>
    <x v="7"/>
    <m/>
    <n v="8713"/>
    <x v="1"/>
    <n v="260000"/>
    <n v="1041770.4500000002"/>
    <n v="343537"/>
    <n v="520000"/>
  </r>
  <r>
    <n v="57"/>
    <x v="4"/>
    <x v="11"/>
    <d v="2025-08-31T00:00:00"/>
    <s v="Jumbe Mr Price shopping"/>
    <x v="19"/>
    <m/>
    <n v="89058"/>
    <x v="1"/>
    <n v="260000"/>
    <n v="952712.45000000019"/>
    <n v="343537"/>
    <n v="520000"/>
  </r>
  <r>
    <n v="58"/>
    <x v="4"/>
    <x v="11"/>
    <d v="2025-08-31T00:00:00"/>
    <s v="Mr Price SA Clothes shopping"/>
    <x v="8"/>
    <m/>
    <n v="154031"/>
    <x v="1"/>
    <n v="260000"/>
    <n v="798681.45000000019"/>
    <n v="343537"/>
    <n v="520000"/>
  </r>
  <r>
    <n v="59"/>
    <x v="4"/>
    <x v="11"/>
    <d v="2025-08-31T00:00:00"/>
    <s v="1.8kg Protein shake+shaker XtremeNutritionSA"/>
    <x v="18"/>
    <m/>
    <n v="92439"/>
    <x v="1"/>
    <n v="260000"/>
    <n v="706242.45000000019"/>
    <n v="343537"/>
    <n v="520000"/>
  </r>
  <r>
    <n v="60"/>
    <x v="4"/>
    <x v="11"/>
    <d v="2025-08-31T00:00:00"/>
    <s v="Bouncy Fielding Ball"/>
    <x v="9"/>
    <m/>
    <n v="25853"/>
    <x v="1"/>
    <n v="260000"/>
    <n v="680389.45000000019"/>
    <n v="343537"/>
    <n v="520000"/>
  </r>
  <r>
    <n v="61"/>
    <x v="4"/>
    <x v="11"/>
    <d v="2025-08-31T00:00:00"/>
    <s v="Washing powder for team"/>
    <x v="19"/>
    <m/>
    <n v="14955"/>
    <x v="1"/>
    <n v="260000"/>
    <n v="665434.45000000019"/>
    <n v="343537"/>
    <n v="520000"/>
  </r>
  <r>
    <n v="62"/>
    <x v="4"/>
    <x v="11"/>
    <d v="2025-08-31T00:00:00"/>
    <s v="IPTV subs"/>
    <x v="16"/>
    <m/>
    <n v="7500"/>
    <x v="1"/>
    <n v="260000"/>
    <n v="657934.45000000019"/>
    <n v="343537"/>
    <n v="520000"/>
  </r>
  <r>
    <n v="63"/>
    <x v="4"/>
    <x v="11"/>
    <d v="2025-08-23T00:00:00"/>
    <s v="South Africa eSim Airalo"/>
    <x v="12"/>
    <m/>
    <n v="21656"/>
    <x v="3"/>
    <n v="260000"/>
    <n v="657934.45000000019"/>
    <n v="321881"/>
    <n v="520000"/>
  </r>
  <r>
    <n v="1"/>
    <x v="4"/>
    <x v="0"/>
    <d v="2025-09-01T00:00:00"/>
    <s v="TCA Salary"/>
    <x v="17"/>
    <n v="500000"/>
    <m/>
    <x v="1"/>
    <n v="260000"/>
    <n v="1157934.4500000002"/>
    <n v="321881"/>
    <n v="520000"/>
  </r>
  <r>
    <n v="2"/>
    <x v="4"/>
    <x v="0"/>
    <d v="2025-09-04T00:00:00"/>
    <s v="3 Prime hydrations from PickNPay"/>
    <x v="7"/>
    <m/>
    <n v="19500"/>
    <x v="1"/>
    <n v="260000"/>
    <n v="1138434.4500000002"/>
    <n v="321881"/>
    <n v="520000"/>
  </r>
  <r>
    <n v="3"/>
    <x v="4"/>
    <x v="0"/>
    <d v="2025-09-04T00:00:00"/>
    <s v="Starbucks Menlyn"/>
    <x v="7"/>
    <m/>
    <n v="9100"/>
    <x v="1"/>
    <n v="260000"/>
    <n v="1129334.4500000002"/>
    <n v="321881"/>
    <n v="520000"/>
  </r>
  <r>
    <n v="4"/>
    <x v="4"/>
    <x v="0"/>
    <d v="2025-09-05T00:00:00"/>
    <s v="Protein bar +Dr Pepper soda airport"/>
    <x v="7"/>
    <m/>
    <n v="15000"/>
    <x v="1"/>
    <n v="260000"/>
    <n v="1114334.4500000002"/>
    <n v="321881"/>
    <n v="520000"/>
  </r>
  <r>
    <n v="5"/>
    <x v="4"/>
    <x v="0"/>
    <d v="2025-09-08T00:00:00"/>
    <s v="IPTV subs"/>
    <x v="16"/>
    <m/>
    <n v="7500"/>
    <x v="1"/>
    <n v="260000"/>
    <n v="1106834.4500000002"/>
    <n v="321881"/>
    <n v="520000"/>
  </r>
  <r>
    <n v="6"/>
    <x v="4"/>
    <x v="0"/>
    <d v="2025-09-08T00:00:00"/>
    <s v="Prime Video Subscription"/>
    <x v="16"/>
    <m/>
    <n v="15600"/>
    <x v="1"/>
    <n v="260000"/>
    <n v="1091234.4500000002"/>
    <n v="321881"/>
    <n v="520000"/>
  </r>
  <r>
    <n v="7"/>
    <x v="4"/>
    <x v="0"/>
    <d v="2025-09-04T00:00:00"/>
    <s v="Internet bundle"/>
    <x v="12"/>
    <m/>
    <n v="2000"/>
    <x v="3"/>
    <n v="260000"/>
    <n v="1091234.4500000002"/>
    <n v="319881"/>
    <n v="520000"/>
  </r>
  <r>
    <n v="8"/>
    <x v="4"/>
    <x v="0"/>
    <d v="2025-09-05T00:00:00"/>
    <s v="Dinner@10to10"/>
    <x v="7"/>
    <m/>
    <n v="23000"/>
    <x v="3"/>
    <n v="260000"/>
    <n v="1091234.4500000002"/>
    <n v="296881"/>
    <n v="520000"/>
  </r>
  <r>
    <n v="9"/>
    <x v="4"/>
    <x v="0"/>
    <d v="2025-09-05T00:00:00"/>
    <s v="mob to cash"/>
    <x v="10"/>
    <n v="30000"/>
    <m/>
    <x v="0"/>
    <n v="290000"/>
    <n v="1091234.4500000002"/>
    <n v="296881"/>
    <n v="520000"/>
  </r>
  <r>
    <n v="10"/>
    <x v="4"/>
    <x v="0"/>
    <d v="2025-09-05T00:00:00"/>
    <s v="mob to cash"/>
    <x v="10"/>
    <m/>
    <n v="30000"/>
    <x v="3"/>
    <n v="290000"/>
    <n v="1091234.4500000002"/>
    <n v="266881"/>
    <n v="520000"/>
  </r>
  <r>
    <n v="11"/>
    <x v="4"/>
    <x v="0"/>
    <d v="2025-09-07T00:00:00"/>
    <s v="Padel"/>
    <x v="9"/>
    <m/>
    <n v="17495"/>
    <x v="3"/>
    <n v="290000"/>
    <n v="1091234.4500000002"/>
    <n v="249386"/>
    <n v="520000"/>
  </r>
  <r>
    <n v="12"/>
    <x v="4"/>
    <x v="0"/>
    <d v="2025-09-07T00:00:00"/>
    <s v="Laksh SA Loan clearance"/>
    <x v="19"/>
    <m/>
    <n v="73625"/>
    <x v="3"/>
    <n v="290000"/>
    <n v="1091234.4500000002"/>
    <n v="175761"/>
    <n v="520000"/>
  </r>
  <r>
    <n v="13"/>
    <x v="4"/>
    <x v="0"/>
    <d v="2025-09-07T00:00:00"/>
    <s v="mob to cash"/>
    <x v="10"/>
    <n v="30000"/>
    <m/>
    <x v="0"/>
    <n v="320000"/>
    <n v="1091234.4500000002"/>
    <n v="175761"/>
    <n v="520000"/>
  </r>
  <r>
    <n v="14"/>
    <x v="4"/>
    <x v="0"/>
    <d v="2025-09-07T00:00:00"/>
    <s v="mob to cash"/>
    <x v="10"/>
    <m/>
    <n v="30000"/>
    <x v="3"/>
    <n v="320000"/>
    <n v="1091234.4500000002"/>
    <n v="145761"/>
    <n v="520000"/>
  </r>
  <r>
    <n v="15"/>
    <x v="4"/>
    <x v="0"/>
    <d v="2025-09-07T00:00:00"/>
    <s v="TCA Water for match"/>
    <x v="19"/>
    <m/>
    <n v="51500"/>
    <x v="0"/>
    <n v="268500"/>
    <n v="1091234.4500000002"/>
    <n v="145761"/>
    <n v="520000"/>
  </r>
  <r>
    <n v="16"/>
    <x v="4"/>
    <x v="0"/>
    <d v="2025-09-10T00:00:00"/>
    <s v="Coach lunch at TCA"/>
    <x v="19"/>
    <m/>
    <n v="19000"/>
    <x v="3"/>
    <n v="268500"/>
    <n v="1091234.4500000002"/>
    <n v="126761"/>
    <n v="520000"/>
  </r>
  <r>
    <n v="17"/>
    <x v="4"/>
    <x v="0"/>
    <d v="2025-09-10T00:00:00"/>
    <s v="Coach lunch reimbursement"/>
    <x v="19"/>
    <n v="19000"/>
    <m/>
    <x v="0"/>
    <n v="287500"/>
    <n v="1091234.4500000002"/>
    <n v="126761"/>
    <n v="520000"/>
  </r>
  <r>
    <n v="18"/>
    <x v="4"/>
    <x v="0"/>
    <d v="2025-09-10T00:00:00"/>
    <s v="TCA water for match reimbursement"/>
    <x v="19"/>
    <n v="51200"/>
    <m/>
    <x v="3"/>
    <n v="287500"/>
    <n v="1091234.4500000002"/>
    <n v="177961"/>
    <n v="520000"/>
  </r>
  <r>
    <n v="19"/>
    <x v="4"/>
    <x v="0"/>
    <d v="2025-09-11T00:00:00"/>
    <s v="Google One Subscription"/>
    <x v="16"/>
    <m/>
    <n v="8100"/>
    <x v="1"/>
    <n v="287500"/>
    <n v="1083134.4500000002"/>
    <n v="177961"/>
    <n v="520000"/>
  </r>
  <r>
    <n v="20"/>
    <x v="4"/>
    <x v="0"/>
    <d v="2025-09-11T00:00:00"/>
    <s v="UTT Investment"/>
    <x v="14"/>
    <m/>
    <n v="20650"/>
    <x v="3"/>
    <n v="287500"/>
    <n v="1083134.4500000002"/>
    <n v="157311"/>
    <n v="520000"/>
  </r>
  <r>
    <n v="21"/>
    <x v="4"/>
    <x v="0"/>
    <d v="2025-09-11T00:00:00"/>
    <s v="UTT Investment"/>
    <x v="14"/>
    <n v="20000"/>
    <m/>
    <x v="2"/>
    <n v="287500"/>
    <n v="1083134.4500000002"/>
    <n v="157311"/>
    <n v="540000"/>
  </r>
  <r>
    <n v="22"/>
    <x v="4"/>
    <x v="0"/>
    <d v="2025-09-11T00:00:00"/>
    <s v="iTrust Investment"/>
    <x v="14"/>
    <m/>
    <n v="501000"/>
    <x v="1"/>
    <n v="287500"/>
    <n v="582134.45000000019"/>
    <n v="157311"/>
    <n v="540000"/>
  </r>
  <r>
    <n v="23"/>
    <x v="4"/>
    <x v="0"/>
    <d v="2025-09-11T00:00:00"/>
    <s v="iTrust Investment"/>
    <x v="14"/>
    <n v="500000"/>
    <m/>
    <x v="2"/>
    <n v="287500"/>
    <n v="582134.45000000019"/>
    <n v="157311"/>
    <n v="1040000"/>
  </r>
  <r>
    <n v="24"/>
    <x v="4"/>
    <x v="0"/>
    <d v="2025-09-12T00:00:00"/>
    <s v="Netflix subscription"/>
    <x v="16"/>
    <m/>
    <n v="10214"/>
    <x v="1"/>
    <n v="287500"/>
    <n v="571920.45000000019"/>
    <n v="157311"/>
    <n v="1040000"/>
  </r>
  <r>
    <n v="25"/>
    <x v="4"/>
    <x v="0"/>
    <d v="2025-09-13T00:00:00"/>
    <s v="Sensodine toothpaste"/>
    <x v="18"/>
    <m/>
    <n v="6000"/>
    <x v="0"/>
    <n v="281500"/>
    <n v="571920.45000000019"/>
    <n v="157311"/>
    <n v="1040000"/>
  </r>
  <r>
    <n v="26"/>
    <x v="4"/>
    <x v="0"/>
    <d v="2025-09-13T00:00:00"/>
    <s v="KFC Combo"/>
    <x v="7"/>
    <m/>
    <n v="18150"/>
    <x v="3"/>
    <n v="281500"/>
    <n v="571920.45000000019"/>
    <n v="139161"/>
    <n v="1040000"/>
  </r>
  <r>
    <n v="27"/>
    <x v="4"/>
    <x v="0"/>
    <d v="2025-09-18T00:00:00"/>
    <s v="Quiver Investment"/>
    <x v="14"/>
    <m/>
    <n v="61000"/>
    <x v="1"/>
    <n v="281500"/>
    <n v="510920.45000000019"/>
    <n v="139161"/>
    <n v="1040000"/>
  </r>
  <r>
    <n v="28"/>
    <x v="4"/>
    <x v="0"/>
    <d v="2025-09-18T00:00:00"/>
    <s v="Quiver Investment"/>
    <x v="14"/>
    <n v="60000"/>
    <m/>
    <x v="2"/>
    <n v="281500"/>
    <n v="510920.45000000019"/>
    <n v="139161"/>
    <n v="1100000"/>
  </r>
  <r>
    <n v="29"/>
    <x v="4"/>
    <x v="0"/>
    <d v="2025-09-15T00:00:00"/>
    <s v="Savannah Fibre"/>
    <x v="8"/>
    <m/>
    <n v="59800"/>
    <x v="3"/>
    <n v="281500"/>
    <n v="510920.45000000019"/>
    <n v="79361"/>
    <n v="1100000"/>
  </r>
  <r>
    <n v="30"/>
    <x v="4"/>
    <x v="0"/>
    <d v="2025-09-19T00:00:00"/>
    <s v="Lip balm"/>
    <x v="18"/>
    <m/>
    <n v="9550"/>
    <x v="3"/>
    <n v="281500"/>
    <n v="510920.45000000019"/>
    <n v="69811"/>
    <n v="1100000"/>
  </r>
  <r>
    <n v="31"/>
    <x v="4"/>
    <x v="0"/>
    <d v="2025-09-19T00:00:00"/>
    <s v="Shrijees Grocery shopping - trip"/>
    <x v="7"/>
    <m/>
    <n v="9050"/>
    <x v="3"/>
    <n v="281500"/>
    <n v="510920.45000000019"/>
    <n v="60761"/>
    <n v="1100000"/>
  </r>
  <r>
    <n v="32"/>
    <x v="4"/>
    <x v="0"/>
    <d v="2025-09-19T00:00:00"/>
    <s v="Zim trip half allowance"/>
    <x v="20"/>
    <n v="780000"/>
    <m/>
    <x v="3"/>
    <n v="281500"/>
    <n v="510920.45000000019"/>
    <n v="840761"/>
    <n v="1100000"/>
  </r>
  <r>
    <n v="33"/>
    <x v="4"/>
    <x v="0"/>
    <d v="2025-09-19T00:00:00"/>
    <s v="Shoppers protein bars+grocery for trip"/>
    <x v="7"/>
    <m/>
    <n v="35610"/>
    <x v="1"/>
    <n v="281500"/>
    <n v="475310.45000000019"/>
    <n v="840761"/>
    <n v="1100000"/>
  </r>
  <r>
    <n v="34"/>
    <x v="4"/>
    <x v="0"/>
    <d v="2025-09-20T00:00:00"/>
    <s v="Cash to mob"/>
    <x v="10"/>
    <m/>
    <n v="50000"/>
    <x v="0"/>
    <n v="231500"/>
    <n v="475310.45000000019"/>
    <n v="840761"/>
    <n v="1100000"/>
  </r>
  <r>
    <n v="35"/>
    <x v="4"/>
    <x v="0"/>
    <d v="2025-09-20T00:00:00"/>
    <s v="Cash to mob"/>
    <x v="10"/>
    <n v="50000"/>
    <m/>
    <x v="3"/>
    <n v="231500"/>
    <n v="475310.45000000019"/>
    <n v="890761"/>
    <n v="1100000"/>
  </r>
  <r>
    <n v="36"/>
    <x v="4"/>
    <x v="0"/>
    <d v="2025-09-20T00:00:00"/>
    <s v="Training allowance"/>
    <x v="13"/>
    <n v="45000"/>
    <m/>
    <x v="3"/>
    <n v="231500"/>
    <n v="475310.45000000019"/>
    <n v="935761"/>
    <n v="1100000"/>
  </r>
  <r>
    <n v="37"/>
    <x v="4"/>
    <x v="0"/>
    <d v="2025-09-22T00:00:00"/>
    <s v="Zimbabwe eSim"/>
    <x v="12"/>
    <m/>
    <n v="22969"/>
    <x v="1"/>
    <n v="231500"/>
    <n v="452341.45000000019"/>
    <n v="935761"/>
    <n v="1100000"/>
  </r>
  <r>
    <n v="38"/>
    <x v="4"/>
    <x v="0"/>
    <d v="2025-09-25T00:00:00"/>
    <s v="Google One Subscription"/>
    <x v="16"/>
    <m/>
    <n v="8300"/>
    <x v="1"/>
    <n v="231500"/>
    <n v="444041.45000000019"/>
    <n v="935761"/>
    <n v="1100000"/>
  </r>
  <r>
    <n v="39"/>
    <x v="4"/>
    <x v="0"/>
    <d v="2025-09-26T00:00:00"/>
    <s v="YouTube Premium subscription"/>
    <x v="16"/>
    <m/>
    <n v="8300"/>
    <x v="1"/>
    <n v="231500"/>
    <n v="435741.45000000019"/>
    <n v="935761"/>
    <n v="1100000"/>
  </r>
  <r>
    <n v="40"/>
    <x v="4"/>
    <x v="0"/>
    <d v="2025-09-30T00:00:00"/>
    <s v="Laksh birthday treat - muffin"/>
    <x v="7"/>
    <m/>
    <n v="10160"/>
    <x v="1"/>
    <n v="231500"/>
    <n v="425581.45000000019"/>
    <n v="935761"/>
    <n v="1100000"/>
  </r>
  <r>
    <n v="1"/>
    <x v="4"/>
    <x v="1"/>
    <d v="2025-10-01T00:00:00"/>
    <s v="TCA Analyst Salary"/>
    <x v="17"/>
    <n v="500000"/>
    <m/>
    <x v="1"/>
    <n v="231500"/>
    <n v="925581.45000000019"/>
    <n v="935761"/>
    <n v="1100000"/>
  </r>
  <r>
    <n v="2"/>
    <x v="4"/>
    <x v="1"/>
    <d v="2025-10-01T00:00:00"/>
    <s v="Zim groceries"/>
    <x v="7"/>
    <m/>
    <n v="27568"/>
    <x v="1"/>
    <n v="231500"/>
    <n v="898013.45000000019"/>
    <n v="935761"/>
    <n v="1100000"/>
  </r>
  <r>
    <n v="3"/>
    <x v="4"/>
    <x v="1"/>
    <d v="2025-10-03T00:00:00"/>
    <s v="Zim protein+muesli+sweetchillysauce"/>
    <x v="7"/>
    <m/>
    <n v="62709"/>
    <x v="1"/>
    <n v="231500"/>
    <n v="835304.45000000019"/>
    <n v="935761"/>
    <n v="1100000"/>
  </r>
  <r>
    <n v="4"/>
    <x v="4"/>
    <x v="1"/>
    <d v="2025-10-05T00:00:00"/>
    <s v="Sandwich at Zim Airport"/>
    <x v="7"/>
    <m/>
    <n v="20320"/>
    <x v="1"/>
    <n v="231500"/>
    <n v="814984.45000000019"/>
    <n v="935761"/>
    <n v="1100000"/>
  </r>
  <r>
    <n v="5"/>
    <x v="4"/>
    <x v="1"/>
    <d v="2025-10-05T00:00:00"/>
    <s v="Internet bundle"/>
    <x v="12"/>
    <m/>
    <n v="2000"/>
    <x v="3"/>
    <n v="231500"/>
    <n v="814984.45000000019"/>
    <n v="933761"/>
    <n v="1100000"/>
  </r>
  <r>
    <n v="6"/>
    <x v="4"/>
    <x v="1"/>
    <d v="2025-10-06T00:00:00"/>
    <s v="Zim trip remaining allowance"/>
    <x v="20"/>
    <n v="780000"/>
    <m/>
    <x v="3"/>
    <n v="231500"/>
    <n v="814984.45000000019"/>
    <n v="1713761"/>
    <n v="1100000"/>
  </r>
  <r>
    <n v="7"/>
    <x v="4"/>
    <x v="1"/>
    <d v="2025-10-10T00:00:00"/>
    <s v="Mummy cash for internet"/>
    <x v="3"/>
    <n v="60000"/>
    <m/>
    <x v="0"/>
    <n v="291500"/>
    <n v="814984.45000000019"/>
    <n v="1713761"/>
    <n v="1100000"/>
  </r>
  <r>
    <n v="8"/>
    <x v="4"/>
    <x v="1"/>
    <d v="2025-10-09T00:00:00"/>
    <s v="Airtime"/>
    <x v="12"/>
    <m/>
    <n v="576"/>
    <x v="3"/>
    <n v="291500"/>
    <n v="814984.45000000019"/>
    <n v="1713185"/>
    <n v="1100000"/>
  </r>
  <r>
    <n v="9"/>
    <x v="4"/>
    <x v="1"/>
    <d v="2025-10-10T00:00:00"/>
    <s v="Coffee and chocolate from petrolstation"/>
    <x v="7"/>
    <m/>
    <n v="5725"/>
    <x v="3"/>
    <n v="291500"/>
    <n v="814984.45000000019"/>
    <n v="1707460"/>
    <n v="1100000"/>
  </r>
  <r>
    <n v="10"/>
    <x v="4"/>
    <x v="1"/>
    <d v="2025-10-10T00:00:00"/>
    <s v="Sunscreen SES"/>
    <x v="18"/>
    <m/>
    <n v="56125"/>
    <x v="3"/>
    <n v="291500"/>
    <n v="814984.45000000019"/>
    <n v="1651335"/>
    <n v="1100000"/>
  </r>
  <r>
    <n v="11"/>
    <x v="4"/>
    <x v="1"/>
    <d v="2025-10-10T00:00:00"/>
    <s v="Internet bundle"/>
    <x v="12"/>
    <m/>
    <n v="2000"/>
    <x v="3"/>
    <n v="291500"/>
    <n v="814984.45000000019"/>
    <n v="1649335"/>
    <n v="1100000"/>
  </r>
  <r>
    <n v="12"/>
    <x v="4"/>
    <x v="1"/>
    <d v="2025-10-10T00:00:00"/>
    <s v="Vivek dinner repayment"/>
    <x v="0"/>
    <n v="16000"/>
    <m/>
    <x v="3"/>
    <n v="291500"/>
    <n v="814984.45000000019"/>
    <n v="1665335"/>
    <n v="1100000"/>
  </r>
  <r>
    <n v="13"/>
    <x v="4"/>
    <x v="1"/>
    <d v="2025-10-10T00:00:00"/>
    <s v="Alyssa dinner repayment"/>
    <x v="0"/>
    <n v="13000"/>
    <m/>
    <x v="3"/>
    <n v="291500"/>
    <n v="814984.45000000019"/>
    <n v="1678335"/>
    <n v="1100000"/>
  </r>
  <r>
    <n v="14"/>
    <x v="4"/>
    <x v="1"/>
    <d v="2025-10-11T00:00:00"/>
    <s v="Internet bundle"/>
    <x v="12"/>
    <m/>
    <n v="2000"/>
    <x v="3"/>
    <n v="291500"/>
    <n v="814984.45000000019"/>
    <n v="1676335"/>
    <n v="1100000"/>
  </r>
  <r>
    <n v="15"/>
    <x v="4"/>
    <x v="1"/>
    <d v="2025-10-11T00:00:00"/>
    <s v="X-ray afri-turk"/>
    <x v="18"/>
    <m/>
    <n v="100200"/>
    <x v="3"/>
    <n v="291500"/>
    <n v="814984.45000000019"/>
    <n v="1576135"/>
    <n v="1100000"/>
  </r>
  <r>
    <n v="16"/>
    <x v="4"/>
    <x v="1"/>
    <d v="2025-10-11T00:00:00"/>
    <s v="Ice-gola SnoBerry"/>
    <x v="7"/>
    <m/>
    <n v="32612"/>
    <x v="3"/>
    <n v="291500"/>
    <n v="814984.45000000019"/>
    <n v="1543523"/>
    <n v="1100000"/>
  </r>
  <r>
    <n v="17"/>
    <x v="4"/>
    <x v="1"/>
    <d v="2025-10-11T00:00:00"/>
    <s v="Ice gola repayment mummy"/>
    <x v="19"/>
    <n v="30000"/>
    <m/>
    <x v="0"/>
    <n v="321500"/>
    <n v="814984.45000000019"/>
    <n v="1543523"/>
    <n v="1100000"/>
  </r>
  <r>
    <n v="18"/>
    <x v="4"/>
    <x v="1"/>
    <d v="2025-10-12T00:00:00"/>
    <s v="Chips dinner"/>
    <x v="7"/>
    <m/>
    <n v="13975"/>
    <x v="3"/>
    <n v="321500"/>
    <n v="814984.45000000019"/>
    <n v="1529548"/>
    <n v="1100000"/>
  </r>
  <r>
    <n v="19"/>
    <x v="4"/>
    <x v="1"/>
    <d v="2025-10-14T00:00:00"/>
    <s v="Mummy spa birthday"/>
    <x v="3"/>
    <m/>
    <n v="90000"/>
    <x v="3"/>
    <n v="321500"/>
    <n v="814984.45000000019"/>
    <n v="1439548"/>
    <n v="1100000"/>
  </r>
  <r>
    <n v="20"/>
    <x v="4"/>
    <x v="1"/>
    <d v="2025-10-14T00:00:00"/>
    <s v="Ice-gola SnoBerry"/>
    <x v="7"/>
    <m/>
    <n v="22540"/>
    <x v="3"/>
    <n v="321500"/>
    <n v="814984.45000000019"/>
    <n v="1417008"/>
    <n v="1100000"/>
  </r>
  <r>
    <n v="21"/>
    <x v="4"/>
    <x v="1"/>
    <d v="2025-10-14T00:00:00"/>
    <s v="Savannah Fibre"/>
    <x v="12"/>
    <m/>
    <n v="59800"/>
    <x v="3"/>
    <n v="321500"/>
    <n v="814984.45000000019"/>
    <n v="1357208"/>
    <n v="1100000"/>
  </r>
  <r>
    <n v="22"/>
    <x v="4"/>
    <x v="1"/>
    <d v="2025-10-16T00:00:00"/>
    <s v="Movie"/>
    <x v="5"/>
    <m/>
    <n v="19200"/>
    <x v="3"/>
    <n v="321500"/>
    <n v="814984.45000000019"/>
    <n v="1338008"/>
    <n v="1100000"/>
  </r>
  <r>
    <n v="23"/>
    <x v="4"/>
    <x v="1"/>
    <d v="2025-10-16T00:00:00"/>
    <s v="Braces Syrian Dental Clinic"/>
    <x v="18"/>
    <m/>
    <n v="1013400"/>
    <x v="3"/>
    <n v="321500"/>
    <n v="814984.45000000019"/>
    <n v="324608"/>
    <n v="1100000"/>
  </r>
  <r>
    <n v="24"/>
    <x v="4"/>
    <x v="1"/>
    <d v="2025-10-11T00:00:00"/>
    <s v="Dinner gymkhana"/>
    <x v="7"/>
    <m/>
    <n v="15000"/>
    <x v="0"/>
    <n v="306500"/>
    <n v="814984.45000000019"/>
    <n v="324608"/>
    <n v="1100000"/>
  </r>
  <r>
    <n v="25"/>
    <x v="4"/>
    <x v="1"/>
    <d v="2025-10-10T00:00:00"/>
    <s v="Batting gloves India - Jaimini"/>
    <x v="9"/>
    <m/>
    <n v="90727"/>
    <x v="1"/>
    <n v="306500"/>
    <n v="724257.45000000019"/>
    <n v="324608"/>
    <n v="1100000"/>
  </r>
  <r>
    <n v="26"/>
    <x v="4"/>
    <x v="1"/>
    <d v="2025-10-10T00:00:00"/>
    <s v="Burger53 dinner w/ Vivek + Alyssa"/>
    <x v="7"/>
    <m/>
    <n v="49000"/>
    <x v="1"/>
    <n v="306500"/>
    <n v="675257.45000000019"/>
    <n v="324608"/>
    <n v="1100000"/>
  </r>
  <r>
    <n v="27"/>
    <x v="4"/>
    <x v="1"/>
    <d v="2025-10-11T00:00:00"/>
    <s v="Netflix subscription"/>
    <x v="16"/>
    <m/>
    <n v="20255"/>
    <x v="1"/>
    <n v="306500"/>
    <n v="655002.45000000019"/>
    <n v="324608"/>
    <n v="1100000"/>
  </r>
  <r>
    <n v="28"/>
    <x v="4"/>
    <x v="1"/>
    <d v="2025-10-11T00:00:00"/>
    <s v="Google One Subscription"/>
    <x v="16"/>
    <m/>
    <n v="8100"/>
    <x v="1"/>
    <n v="306500"/>
    <n v="646902.45000000019"/>
    <n v="324608"/>
    <n v="1100000"/>
  </r>
  <r>
    <n v="29"/>
    <x v="4"/>
    <x v="1"/>
    <d v="2025-10-16T00:00:00"/>
    <s v="X-ray Muhimbili"/>
    <x v="18"/>
    <m/>
    <n v="30000"/>
    <x v="1"/>
    <n v="306500"/>
    <n v="616902.45000000019"/>
    <n v="324608"/>
    <n v="1100000"/>
  </r>
  <r>
    <n v="30"/>
    <x v="4"/>
    <x v="1"/>
    <d v="2025-10-15T00:00:00"/>
    <s v="Bolt to Smiles"/>
    <x v="6"/>
    <m/>
    <n v="2000"/>
    <x v="0"/>
    <n v="304500"/>
    <n v="616902.45000000019"/>
    <n v="324608"/>
    <n v="1100000"/>
  </r>
  <r>
    <n v="31"/>
    <x v="4"/>
    <x v="1"/>
    <d v="2025-10-15T00:00:00"/>
    <s v="Bank charges"/>
    <x v="10"/>
    <m/>
    <n v="6900"/>
    <x v="1"/>
    <n v="304500"/>
    <n v="610002.45000000019"/>
    <n v="324608"/>
    <n v="1100000"/>
  </r>
  <r>
    <n v="32"/>
    <x v="4"/>
    <x v="1"/>
    <d v="2025-10-19T00:00:00"/>
    <s v="Bolt to UDSM"/>
    <x v="6"/>
    <m/>
    <n v="10000"/>
    <x v="0"/>
    <n v="294500"/>
    <n v="610002.45000000019"/>
    <n v="324608"/>
    <n v="1100000"/>
  </r>
  <r>
    <n v="33"/>
    <x v="4"/>
    <x v="1"/>
    <d v="2025-10-20T00:00:00"/>
    <s v="UTT Investment"/>
    <x v="14"/>
    <m/>
    <n v="20650"/>
    <x v="3"/>
    <n v="294500"/>
    <n v="610002.45000000019"/>
    <n v="303958"/>
    <n v="1100000"/>
  </r>
  <r>
    <n v="34"/>
    <x v="4"/>
    <x v="1"/>
    <d v="2025-10-20T00:00:00"/>
    <s v="UTT Investment"/>
    <x v="14"/>
    <n v="20000"/>
    <m/>
    <x v="2"/>
    <n v="294500"/>
    <n v="610002.45000000019"/>
    <n v="303958"/>
    <n v="1120000"/>
  </r>
  <r>
    <n v="35"/>
    <x v="4"/>
    <x v="1"/>
    <d v="2025-10-20T00:00:00"/>
    <s v="iTrust Investment"/>
    <x v="14"/>
    <m/>
    <n v="20500"/>
    <x v="1"/>
    <n v="294500"/>
    <n v="589502.45000000019"/>
    <n v="303958"/>
    <n v="1120000"/>
  </r>
  <r>
    <n v="36"/>
    <x v="4"/>
    <x v="1"/>
    <d v="2025-10-20T00:00:00"/>
    <s v="iTrust Investment"/>
    <x v="14"/>
    <n v="20000"/>
    <m/>
    <x v="2"/>
    <n v="294500"/>
    <n v="589502.45000000019"/>
    <n v="303958"/>
    <n v="1140000"/>
  </r>
  <r>
    <n v="37"/>
    <x v="4"/>
    <x v="1"/>
    <d v="2025-10-18T00:00:00"/>
    <s v="Juice @hubbly"/>
    <x v="7"/>
    <m/>
    <n v="6180"/>
    <x v="3"/>
    <n v="294500"/>
    <n v="589502.45000000019"/>
    <n v="297778"/>
    <n v="1140000"/>
  </r>
  <r>
    <n v="38"/>
    <x v="4"/>
    <x v="1"/>
    <d v="2025-10-18T00:00:00"/>
    <s v="Juice @backyard"/>
    <x v="7"/>
    <m/>
    <n v="5000"/>
    <x v="0"/>
    <n v="289500"/>
    <n v="589502.45000000019"/>
    <n v="297778"/>
    <n v="1140000"/>
  </r>
  <r>
    <n v="39"/>
    <x v="4"/>
    <x v="1"/>
    <d v="2025-10-18T00:00:00"/>
    <s v="Internet bundle"/>
    <x v="12"/>
    <m/>
    <n v="2000"/>
    <x v="3"/>
    <n v="289500"/>
    <n v="589502.45000000019"/>
    <n v="295778"/>
    <n v="1140000"/>
  </r>
  <r>
    <n v="40"/>
    <x v="4"/>
    <x v="1"/>
    <d v="2025-10-20T00:00:00"/>
    <s v="Bolt to SJS"/>
    <x v="6"/>
    <m/>
    <n v="3000"/>
    <x v="0"/>
    <n v="286500"/>
    <n v="589502.45000000019"/>
    <n v="295778"/>
    <n v="1140000"/>
  </r>
  <r>
    <n v="41"/>
    <x v="4"/>
    <x v="1"/>
    <d v="2025-10-20T00:00:00"/>
    <s v="Tip"/>
    <x v="7"/>
    <m/>
    <n v="3000"/>
    <x v="0"/>
    <n v="283500"/>
    <n v="589502.45000000019"/>
    <n v="295778"/>
    <n v="1140000"/>
  </r>
  <r>
    <n v="42"/>
    <x v="4"/>
    <x v="1"/>
    <d v="2025-10-20T00:00:00"/>
    <s v="Diwali cash from parents+Gagda family"/>
    <x v="3"/>
    <m/>
    <n v="75000"/>
    <x v="0"/>
    <n v="208500"/>
    <n v="589502.45000000019"/>
    <n v="295778"/>
    <n v="1140000"/>
  </r>
  <r>
    <n v="43"/>
    <x v="4"/>
    <x v="1"/>
    <d v="2025-10-24T00:00:00"/>
    <s v="Nazir ice-cream"/>
    <x v="7"/>
    <m/>
    <n v="5000"/>
    <x v="0"/>
    <n v="203500"/>
    <n v="589502.45000000019"/>
    <n v="295778"/>
    <n v="1140000"/>
  </r>
  <r>
    <n v="44"/>
    <x v="4"/>
    <x v="1"/>
    <d v="2025-10-25T00:00:00"/>
    <s v="India purchases - flosser+tank top"/>
    <x v="18"/>
    <m/>
    <n v="77400"/>
    <x v="1"/>
    <n v="203500"/>
    <n v="512102.45000000019"/>
    <n v="295778"/>
    <n v="1140000"/>
  </r>
  <r>
    <n v="45"/>
    <x v="4"/>
    <x v="1"/>
    <d v="2025-10-20T00:00:00"/>
    <s v="Haircut"/>
    <x v="18"/>
    <m/>
    <n v="10000"/>
    <x v="0"/>
    <n v="193500"/>
    <n v="512102.45000000019"/>
    <n v="295778"/>
    <n v="1140000"/>
  </r>
  <r>
    <n v="46"/>
    <x v="4"/>
    <x v="1"/>
    <d v="2025-10-26T00:00:00"/>
    <s v="Jaimini chocolate+chataka"/>
    <x v="3"/>
    <m/>
    <n v="6125"/>
    <x v="3"/>
    <n v="193500"/>
    <n v="512102.45000000019"/>
    <n v="289653"/>
    <n v="1140000"/>
  </r>
  <r>
    <n v="47"/>
    <x v="4"/>
    <x v="1"/>
    <d v="2025-10-26T00:00:00"/>
    <s v="Lunch @alcove masaki"/>
    <x v="7"/>
    <m/>
    <n v="20000"/>
    <x v="0"/>
    <n v="173500"/>
    <n v="512102.45000000019"/>
    <n v="289653"/>
    <n v="1140000"/>
  </r>
  <r>
    <n v="48"/>
    <x v="4"/>
    <x v="1"/>
    <d v="2025-10-24T00:00:00"/>
    <s v="Internet bundle"/>
    <x v="12"/>
    <m/>
    <n v="2000"/>
    <x v="3"/>
    <n v="173500"/>
    <n v="512102.45000000019"/>
    <n v="287653"/>
    <n v="1140000"/>
  </r>
  <r>
    <n v="49"/>
    <x v="4"/>
    <x v="1"/>
    <d v="2025-10-26T00:00:00"/>
    <s v="Bank to Airtel"/>
    <x v="10"/>
    <n v="18000"/>
    <m/>
    <x v="3"/>
    <n v="173500"/>
    <n v="512102.45000000019"/>
    <n v="305653"/>
    <n v="1140000"/>
  </r>
  <r>
    <n v="50"/>
    <x v="4"/>
    <x v="1"/>
    <d v="2025-10-25T00:00:00"/>
    <s v="YouTube Premium subscription"/>
    <x v="16"/>
    <m/>
    <n v="8300"/>
    <x v="1"/>
    <n v="173500"/>
    <n v="503802.45000000019"/>
    <n v="305653"/>
    <n v="1140000"/>
  </r>
  <r>
    <n v="51"/>
    <x v="4"/>
    <x v="1"/>
    <d v="2025-10-26T00:00:00"/>
    <s v="Dessert @orchid"/>
    <x v="7"/>
    <m/>
    <n v="15000"/>
    <x v="1"/>
    <n v="173500"/>
    <n v="488802.45000000019"/>
    <n v="305653"/>
    <n v="1140000"/>
  </r>
  <r>
    <n v="52"/>
    <x v="4"/>
    <x v="1"/>
    <d v="2025-10-26T00:00:00"/>
    <s v="Bank to Airtel"/>
    <x v="10"/>
    <m/>
    <n v="37000"/>
    <x v="1"/>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r>
    <s v=""/>
    <x v="5"/>
    <x v="12"/>
    <m/>
    <m/>
    <x v="21"/>
    <m/>
    <m/>
    <x v="4"/>
    <n v="173500"/>
    <n v="451802.45000000019"/>
    <n v="305653"/>
    <n v="114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1A4B25-A3F1-476A-A550-ECD9583712E0}" name="PivotTable5" cacheId="4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2">
  <location ref="AC5:AI7" firstHeaderRow="1" firstDataRow="2" firstDataCol="1" rowPageCount="1" colPageCount="1"/>
  <pivotFields count="14">
    <pivotField showAll="0"/>
    <pivotField axis="axisCol">
      <items count="7">
        <item h="1" x="5"/>
        <item sd="0" x="0"/>
        <item sd="0" x="1"/>
        <item sd="0" x="2"/>
        <item sd="0" x="3"/>
        <item x="4"/>
        <item t="default"/>
      </items>
    </pivotField>
    <pivotField/>
    <pivotField showAll="0"/>
    <pivotField showAll="0"/>
    <pivotField axis="axisPage" multipleItemSelectionAllowed="1" showAll="0">
      <items count="23">
        <item x="4"/>
        <item x="5"/>
        <item x="3"/>
        <item x="7"/>
        <item x="14"/>
        <item x="1"/>
        <item x="2"/>
        <item x="9"/>
        <item x="12"/>
        <item x="13"/>
        <item x="6"/>
        <item x="11"/>
        <item x="8"/>
        <item x="21"/>
        <item x="15"/>
        <item x="17"/>
        <item x="18"/>
        <item x="20"/>
        <item x="16"/>
        <item x="0"/>
        <item x="10"/>
        <item x="19"/>
        <item t="default"/>
      </items>
    </pivotField>
    <pivotField dataField="1" showAll="0"/>
    <pivotField showAll="0"/>
    <pivotField showAll="0"/>
    <pivotField showAll="0"/>
    <pivotField showAll="0"/>
    <pivotField numFmtId="173" showAll="0"/>
    <pivotField numFmtId="42" showAll="0" defaultSubtotal="0"/>
    <pivotField dragToRow="0" dragToCol="0" dragToPage="0" showAll="0" defaultSubtotal="0"/>
  </pivotFields>
  <rowItems count="1">
    <i/>
  </rowItems>
  <colFields count="1">
    <field x="1"/>
  </colFields>
  <colItems count="6">
    <i>
      <x v="1"/>
    </i>
    <i>
      <x v="2"/>
    </i>
    <i>
      <x v="3"/>
    </i>
    <i>
      <x v="4"/>
    </i>
    <i>
      <x v="5"/>
    </i>
    <i t="grand">
      <x/>
    </i>
  </colItems>
  <pageFields count="1">
    <pageField fld="5" hier="-1"/>
  </pageFields>
  <dataFields count="1">
    <dataField name="Sum of Income" fld="6" baseField="0" baseItem="0"/>
  </dataFields>
  <formats count="4">
    <format dxfId="55">
      <pivotArea field="5" dataOnly="0" grandRow="1" outline="0" axis="axisPage" fieldPosition="0">
        <references count="1">
          <reference field="5" count="0"/>
        </references>
      </pivotArea>
    </format>
    <format dxfId="54">
      <pivotArea dataOnly="0" outline="0" fieldPosition="0">
        <references count="1">
          <reference field="5" count="0"/>
        </references>
      </pivotArea>
    </format>
    <format dxfId="53">
      <pivotArea dataOnly="0" grandCol="1" outline="0" fieldPosition="0"/>
    </format>
    <format dxfId="52">
      <pivotArea outline="0" collapsedLevelsAreSubtotals="1" fieldPosition="0">
        <references count="1">
          <reference field="1"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700-000002000000}" name="PivotTable1" cacheId="4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2">
  <location ref="A5:G7" firstHeaderRow="1" firstDataRow="2" firstDataCol="1" rowPageCount="1" colPageCount="1"/>
  <pivotFields count="14">
    <pivotField showAll="0"/>
    <pivotField axis="axisCol">
      <items count="7">
        <item h="1" x="5"/>
        <item sd="0" x="0"/>
        <item sd="0" x="1"/>
        <item sd="0" x="2"/>
        <item sd="0" x="3"/>
        <item x="4"/>
        <item t="default"/>
      </items>
    </pivotField>
    <pivotField/>
    <pivotField showAll="0"/>
    <pivotField showAll="0"/>
    <pivotField axis="axisPage" multipleItemSelectionAllowed="1" showAll="0">
      <items count="23">
        <item x="4"/>
        <item x="5"/>
        <item x="3"/>
        <item x="7"/>
        <item x="14"/>
        <item x="1"/>
        <item x="2"/>
        <item x="9"/>
        <item x="12"/>
        <item x="13"/>
        <item x="6"/>
        <item x="11"/>
        <item x="8"/>
        <item x="21"/>
        <item x="15"/>
        <item x="17"/>
        <item x="18"/>
        <item x="20"/>
        <item x="16"/>
        <item x="0"/>
        <item x="10"/>
        <item x="19"/>
        <item t="default"/>
      </items>
    </pivotField>
    <pivotField showAll="0"/>
    <pivotField dataField="1" showAll="0"/>
    <pivotField showAll="0"/>
    <pivotField showAll="0"/>
    <pivotField showAll="0"/>
    <pivotField numFmtId="173" showAll="0"/>
    <pivotField numFmtId="42" showAll="0" defaultSubtotal="0"/>
    <pivotField dragToRow="0" dragToCol="0" dragToPage="0" showAll="0" defaultSubtotal="0"/>
  </pivotFields>
  <rowItems count="1">
    <i/>
  </rowItems>
  <colFields count="1">
    <field x="1"/>
  </colFields>
  <colItems count="6">
    <i>
      <x v="1"/>
    </i>
    <i>
      <x v="2"/>
    </i>
    <i>
      <x v="3"/>
    </i>
    <i>
      <x v="4"/>
    </i>
    <i>
      <x v="5"/>
    </i>
    <i t="grand">
      <x/>
    </i>
  </colItems>
  <pageFields count="1">
    <pageField fld="5" hier="-1"/>
  </pageFields>
  <dataFields count="1">
    <dataField name="Sum of Expenses" fld="7" baseField="0" baseItem="0"/>
  </dataFields>
  <formats count="4">
    <format dxfId="59">
      <pivotArea field="5" dataOnly="0" grandRow="1" outline="0" axis="axisPage" fieldPosition="0">
        <references count="1">
          <reference field="5" count="0"/>
        </references>
      </pivotArea>
    </format>
    <format dxfId="58">
      <pivotArea dataOnly="0" outline="0" fieldPosition="0">
        <references count="1">
          <reference field="5" count="0"/>
        </references>
      </pivotArea>
    </format>
    <format dxfId="57">
      <pivotArea dataOnly="0" grandCol="1" outline="0" fieldPosition="0"/>
    </format>
    <format dxfId="56">
      <pivotArea outline="0" collapsedLevelsAreSubtotals="1" fieldPosition="0">
        <references count="1">
          <reference field="1" count="0" selected="0"/>
        </references>
      </pivotArea>
    </format>
  </formats>
  <chartFormats count="18">
    <chartFormat chart="8" format="29" series="1">
      <pivotArea type="data" outline="0" fieldPosition="0">
        <references count="2">
          <reference field="4294967294" count="1" selected="0">
            <x v="0"/>
          </reference>
          <reference field="5" count="1" selected="0">
            <x v="0"/>
          </reference>
        </references>
      </pivotArea>
    </chartFormat>
    <chartFormat chart="8" format="30" series="1">
      <pivotArea type="data" outline="0" fieldPosition="0">
        <references count="2">
          <reference field="4294967294" count="1" selected="0">
            <x v="0"/>
          </reference>
          <reference field="5" count="1" selected="0">
            <x v="1"/>
          </reference>
        </references>
      </pivotArea>
    </chartFormat>
    <chartFormat chart="8" format="31" series="1">
      <pivotArea type="data" outline="0" fieldPosition="0">
        <references count="2">
          <reference field="4294967294" count="1" selected="0">
            <x v="0"/>
          </reference>
          <reference field="5" count="1" selected="0">
            <x v="2"/>
          </reference>
        </references>
      </pivotArea>
    </chartFormat>
    <chartFormat chart="8" format="32" series="1">
      <pivotArea type="data" outline="0" fieldPosition="0">
        <references count="2">
          <reference field="4294967294" count="1" selected="0">
            <x v="0"/>
          </reference>
          <reference field="5" count="1" selected="0">
            <x v="3"/>
          </reference>
        </references>
      </pivotArea>
    </chartFormat>
    <chartFormat chart="8" format="33" series="1">
      <pivotArea type="data" outline="0" fieldPosition="0">
        <references count="2">
          <reference field="4294967294" count="1" selected="0">
            <x v="0"/>
          </reference>
          <reference field="5" count="1" selected="0">
            <x v="4"/>
          </reference>
        </references>
      </pivotArea>
    </chartFormat>
    <chartFormat chart="8" format="34" series="1">
      <pivotArea type="data" outline="0" fieldPosition="0">
        <references count="2">
          <reference field="4294967294" count="1" selected="0">
            <x v="0"/>
          </reference>
          <reference field="5" count="1" selected="0">
            <x v="7"/>
          </reference>
        </references>
      </pivotArea>
    </chartFormat>
    <chartFormat chart="8" format="35" series="1">
      <pivotArea type="data" outline="0" fieldPosition="0">
        <references count="2">
          <reference field="4294967294" count="1" selected="0">
            <x v="0"/>
          </reference>
          <reference field="5" count="1" selected="0">
            <x v="8"/>
          </reference>
        </references>
      </pivotArea>
    </chartFormat>
    <chartFormat chart="8" format="36" series="1">
      <pivotArea type="data" outline="0" fieldPosition="0">
        <references count="2">
          <reference field="4294967294" count="1" selected="0">
            <x v="0"/>
          </reference>
          <reference field="5" count="1" selected="0">
            <x v="10"/>
          </reference>
        </references>
      </pivotArea>
    </chartFormat>
    <chartFormat chart="8" format="37" series="1">
      <pivotArea type="data" outline="0" fieldPosition="0">
        <references count="2">
          <reference field="4294967294" count="1" selected="0">
            <x v="0"/>
          </reference>
          <reference field="5" count="1" selected="0">
            <x v="12"/>
          </reference>
        </references>
      </pivotArea>
    </chartFormat>
    <chartFormat chart="8" format="38" series="1">
      <pivotArea type="data" outline="0" fieldPosition="0">
        <references count="2">
          <reference field="4294967294" count="1" selected="0">
            <x v="0"/>
          </reference>
          <reference field="5" count="1" selected="0">
            <x v="13"/>
          </reference>
        </references>
      </pivotArea>
    </chartFormat>
    <chartFormat chart="8" format="39" series="1">
      <pivotArea type="data" outline="0" fieldPosition="0">
        <references count="2">
          <reference field="4294967294" count="1" selected="0">
            <x v="0"/>
          </reference>
          <reference field="5" count="1" selected="0">
            <x v="14"/>
          </reference>
        </references>
      </pivotArea>
    </chartFormat>
    <chartFormat chart="8" format="40" series="1">
      <pivotArea type="data" outline="0" fieldPosition="0">
        <references count="2">
          <reference field="4294967294" count="1" selected="0">
            <x v="0"/>
          </reference>
          <reference field="5" count="1" selected="0">
            <x v="16"/>
          </reference>
        </references>
      </pivotArea>
    </chartFormat>
    <chartFormat chart="8" format="41" series="1">
      <pivotArea type="data" outline="0" fieldPosition="0">
        <references count="1">
          <reference field="4294967294" count="1" selected="0">
            <x v="0"/>
          </reference>
        </references>
      </pivotArea>
    </chartFormat>
    <chartFormat chart="8" format="42" series="1">
      <pivotArea type="data" outline="0" fieldPosition="0">
        <references count="2">
          <reference field="4294967294" count="1" selected="0">
            <x v="0"/>
          </reference>
          <reference field="1" count="1" selected="0">
            <x v="2"/>
          </reference>
        </references>
      </pivotArea>
    </chartFormat>
    <chartFormat chart="8" format="43" series="1">
      <pivotArea type="data" outline="0" fieldPosition="0">
        <references count="2">
          <reference field="4294967294" count="1" selected="0">
            <x v="0"/>
          </reference>
          <reference field="1" count="1" selected="0">
            <x v="3"/>
          </reference>
        </references>
      </pivotArea>
    </chartFormat>
    <chartFormat chart="8" format="44" series="1">
      <pivotArea type="data" outline="0" fieldPosition="0">
        <references count="2">
          <reference field="4294967294" count="1" selected="0">
            <x v="0"/>
          </reference>
          <reference field="1" count="1" selected="0">
            <x v="4"/>
          </reference>
        </references>
      </pivotArea>
    </chartFormat>
    <chartFormat chart="8" format="45" series="1">
      <pivotArea type="data" outline="0" fieldPosition="0">
        <references count="2">
          <reference field="4294967294" count="1" selected="0">
            <x v="0"/>
          </reference>
          <reference field="1" count="1" selected="0">
            <x v="1"/>
          </reference>
        </references>
      </pivotArea>
    </chartFormat>
    <chartFormat chart="8" format="46" series="1">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700-000001000000}" name="PivotTable3" cacheId="4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2">
  <location ref="Y5:Z56" firstHeaderRow="1" firstDataRow="1" firstDataCol="1"/>
  <pivotFields count="14">
    <pivotField showAll="0"/>
    <pivotField axis="axisRow" showAll="0">
      <items count="7">
        <item x="5"/>
        <item x="0"/>
        <item x="1"/>
        <item x="2"/>
        <item x="3"/>
        <item x="4"/>
        <item t="default"/>
      </items>
    </pivotField>
    <pivotField axis="axisRow" showAll="0">
      <items count="14">
        <item x="4"/>
        <item x="5"/>
        <item x="6"/>
        <item x="7"/>
        <item x="8"/>
        <item x="9"/>
        <item x="10"/>
        <item x="11"/>
        <item x="0"/>
        <item x="1"/>
        <item x="2"/>
        <item x="3"/>
        <item x="12"/>
        <item t="default"/>
      </items>
    </pivotField>
    <pivotField showAll="0"/>
    <pivotField showAll="0"/>
    <pivotField showAll="0"/>
    <pivotField showAll="0"/>
    <pivotField showAll="0"/>
    <pivotField showAll="0"/>
    <pivotField showAll="0"/>
    <pivotField showAll="0"/>
    <pivotField numFmtId="173" showAll="0"/>
    <pivotField numFmtId="42" showAll="0" defaultSubtotal="0"/>
    <pivotField dataField="1" dragToRow="0" dragToCol="0" dragToPage="0" showAll="0" defaultSubtotal="0"/>
  </pivotFields>
  <rowFields count="2">
    <field x="1"/>
    <field x="2"/>
  </rowFields>
  <rowItems count="51">
    <i>
      <x/>
    </i>
    <i r="1">
      <x v="12"/>
    </i>
    <i>
      <x v="1"/>
    </i>
    <i r="1">
      <x v="8"/>
    </i>
    <i r="1">
      <x v="9"/>
    </i>
    <i r="1">
      <x v="10"/>
    </i>
    <i r="1">
      <x v="11"/>
    </i>
    <i>
      <x v="2"/>
    </i>
    <i r="1">
      <x/>
    </i>
    <i r="1">
      <x v="1"/>
    </i>
    <i r="1">
      <x v="2"/>
    </i>
    <i r="1">
      <x v="3"/>
    </i>
    <i r="1">
      <x v="4"/>
    </i>
    <i r="1">
      <x v="5"/>
    </i>
    <i r="1">
      <x v="6"/>
    </i>
    <i r="1">
      <x v="11"/>
    </i>
    <i>
      <x v="3"/>
    </i>
    <i r="1">
      <x/>
    </i>
    <i r="1">
      <x v="1"/>
    </i>
    <i r="1">
      <x v="2"/>
    </i>
    <i r="1">
      <x v="3"/>
    </i>
    <i r="1">
      <x v="7"/>
    </i>
    <i r="1">
      <x v="8"/>
    </i>
    <i r="1">
      <x v="9"/>
    </i>
    <i r="1">
      <x v="10"/>
    </i>
    <i r="1">
      <x v="11"/>
    </i>
    <i>
      <x v="4"/>
    </i>
    <i r="1">
      <x/>
    </i>
    <i r="1">
      <x v="1"/>
    </i>
    <i r="1">
      <x v="2"/>
    </i>
    <i r="1">
      <x v="3"/>
    </i>
    <i r="1">
      <x v="4"/>
    </i>
    <i r="1">
      <x v="5"/>
    </i>
    <i r="1">
      <x v="6"/>
    </i>
    <i r="1">
      <x v="7"/>
    </i>
    <i r="1">
      <x v="8"/>
    </i>
    <i r="1">
      <x v="9"/>
    </i>
    <i r="1">
      <x v="10"/>
    </i>
    <i r="1">
      <x v="11"/>
    </i>
    <i>
      <x v="5"/>
    </i>
    <i r="1">
      <x/>
    </i>
    <i r="1">
      <x v="1"/>
    </i>
    <i r="1">
      <x v="2"/>
    </i>
    <i r="1">
      <x v="3"/>
    </i>
    <i r="1">
      <x v="4"/>
    </i>
    <i r="1">
      <x v="5"/>
    </i>
    <i r="1">
      <x v="6"/>
    </i>
    <i r="1">
      <x v="7"/>
    </i>
    <i r="1">
      <x v="8"/>
    </i>
    <i r="1">
      <x v="9"/>
    </i>
    <i t="grand">
      <x/>
    </i>
  </rowItems>
  <colItems count="1">
    <i/>
  </colItems>
  <dataFields count="1">
    <dataField name="Sum of Savings" fld="13" baseField="1" baseItem="0" numFmtId="172"/>
  </dataFields>
  <formats count="3">
    <format dxfId="62">
      <pivotArea dataOnly="0" outline="0" axis="axisValues" fieldPosition="0"/>
    </format>
    <format dxfId="61">
      <pivotArea outline="0" fieldPosition="0">
        <references count="1">
          <reference field="4294967294" count="1">
            <x v="0"/>
          </reference>
        </references>
      </pivotArea>
    </format>
    <format dxfId="60">
      <pivotArea outline="0" collapsedLevelsAreSubtotals="1" fieldPosition="0"/>
    </format>
  </formats>
  <chartFormats count="2">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6347529-70C0-4D65-8F3E-1054D40B3C81}" name="PivotTable4" cacheId="4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2">
  <location ref="A22:B35" firstHeaderRow="1" firstDataRow="1" firstDataCol="1"/>
  <pivotFields count="14">
    <pivotField showAll="0"/>
    <pivotField/>
    <pivotField/>
    <pivotField showAll="0"/>
    <pivotField showAll="0"/>
    <pivotField axis="axisRow" showAll="0" sortType="descending">
      <items count="23">
        <item x="4"/>
        <item x="5"/>
        <item x="3"/>
        <item x="7"/>
        <item x="14"/>
        <item h="1" x="1"/>
        <item h="1" x="2"/>
        <item x="9"/>
        <item x="12"/>
        <item h="1" x="13"/>
        <item x="6"/>
        <item h="1" x="11"/>
        <item x="8"/>
        <item x="21"/>
        <item x="15"/>
        <item h="1" x="17"/>
        <item x="18"/>
        <item h="1" x="20"/>
        <item h="1" x="16"/>
        <item h="1" x="0"/>
        <item h="1" x="10"/>
        <item h="1" x="19"/>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numFmtId="173" showAll="0"/>
    <pivotField numFmtId="42" showAll="0" defaultSubtotal="0"/>
    <pivotField dragToRow="0" dragToCol="0" dragToPage="0" showAll="0" defaultSubtotal="0"/>
  </pivotFields>
  <rowFields count="1">
    <field x="5"/>
  </rowFields>
  <rowItems count="13">
    <i>
      <x v="16"/>
    </i>
    <i>
      <x v="2"/>
    </i>
    <i>
      <x v="7"/>
    </i>
    <i>
      <x v="3"/>
    </i>
    <i>
      <x v="1"/>
    </i>
    <i>
      <x v="12"/>
    </i>
    <i>
      <x/>
    </i>
    <i>
      <x v="8"/>
    </i>
    <i>
      <x v="4"/>
    </i>
    <i>
      <x v="10"/>
    </i>
    <i>
      <x v="14"/>
    </i>
    <i>
      <x v="13"/>
    </i>
    <i t="grand">
      <x/>
    </i>
  </rowItems>
  <colItems count="1">
    <i/>
  </colItems>
  <dataFields count="1">
    <dataField name="Sum of Expenses" fld="7" showDataAs="percentOfCol" baseField="5" baseItem="1" numFmtId="9"/>
  </dataFields>
  <formats count="5">
    <format dxfId="67">
      <pivotArea field="5" dataOnly="0" grandRow="1" outline="0" axis="axisRow" fieldPosition="0">
        <references count="1">
          <reference field="5" count="0"/>
        </references>
      </pivotArea>
    </format>
    <format dxfId="66">
      <pivotArea dataOnly="0" outline="0" fieldPosition="0">
        <references count="1">
          <reference field="5" count="0"/>
        </references>
      </pivotArea>
    </format>
    <format dxfId="65">
      <pivotArea dataOnly="0" grandCol="1" outline="0" fieldPosition="0"/>
    </format>
    <format dxfId="64">
      <pivotArea outline="0" fieldPosition="0">
        <references count="1">
          <reference field="4294967294" count="1">
            <x v="0"/>
          </reference>
        </references>
      </pivotArea>
    </format>
    <format dxfId="63">
      <pivotArea outline="0" collapsedLevelsAreSubtotals="1" fieldPosition="0"/>
    </format>
  </formats>
  <chartFormats count="41">
    <chartFormat chart="0" format="4" series="1">
      <pivotArea type="data" outline="0" fieldPosition="0">
        <references count="1">
          <reference field="5" count="1" selected="0">
            <x v="0"/>
          </reference>
        </references>
      </pivotArea>
    </chartFormat>
    <chartFormat chart="0" format="5" series="1">
      <pivotArea type="data" outline="0" fieldPosition="0">
        <references count="2">
          <reference field="4294967294" count="1" selected="0">
            <x v="0"/>
          </reference>
          <reference field="5" count="1" selected="0">
            <x v="1"/>
          </reference>
        </references>
      </pivotArea>
    </chartFormat>
    <chartFormat chart="0" format="6" series="1">
      <pivotArea type="data" outline="0" fieldPosition="0">
        <references count="2">
          <reference field="4294967294" count="1" selected="0">
            <x v="0"/>
          </reference>
          <reference field="5" count="1" selected="0">
            <x v="2"/>
          </reference>
        </references>
      </pivotArea>
    </chartFormat>
    <chartFormat chart="0" format="7" series="1">
      <pivotArea type="data" outline="0" fieldPosition="0">
        <references count="2">
          <reference field="4294967294" count="1" selected="0">
            <x v="0"/>
          </reference>
          <reference field="5" count="1" selected="0">
            <x v="3"/>
          </reference>
        </references>
      </pivotArea>
    </chartFormat>
    <chartFormat chart="0" format="8" series="1">
      <pivotArea type="data" outline="0" fieldPosition="0">
        <references count="2">
          <reference field="4294967294" count="1" selected="0">
            <x v="0"/>
          </reference>
          <reference field="5" count="1" selected="0">
            <x v="4"/>
          </reference>
        </references>
      </pivotArea>
    </chartFormat>
    <chartFormat chart="0" format="9" series="1">
      <pivotArea type="data" outline="0" fieldPosition="0">
        <references count="2">
          <reference field="4294967294" count="1" selected="0">
            <x v="0"/>
          </reference>
          <reference field="5" count="1" selected="0">
            <x v="7"/>
          </reference>
        </references>
      </pivotArea>
    </chartFormat>
    <chartFormat chart="0" format="10" series="1">
      <pivotArea type="data" outline="0" fieldPosition="0">
        <references count="2">
          <reference field="4294967294" count="1" selected="0">
            <x v="0"/>
          </reference>
          <reference field="5" count="1" selected="0">
            <x v="8"/>
          </reference>
        </references>
      </pivotArea>
    </chartFormat>
    <chartFormat chart="0" format="11" series="1">
      <pivotArea type="data" outline="0" fieldPosition="0">
        <references count="2">
          <reference field="4294967294" count="1" selected="0">
            <x v="0"/>
          </reference>
          <reference field="5" count="1" selected="0">
            <x v="10"/>
          </reference>
        </references>
      </pivotArea>
    </chartFormat>
    <chartFormat chart="0" format="12" series="1">
      <pivotArea type="data" outline="0" fieldPosition="0">
        <references count="2">
          <reference field="4294967294" count="1" selected="0">
            <x v="0"/>
          </reference>
          <reference field="5" count="1" selected="0">
            <x v="12"/>
          </reference>
        </references>
      </pivotArea>
    </chartFormat>
    <chartFormat chart="0" format="13" series="1">
      <pivotArea type="data" outline="0" fieldPosition="0">
        <references count="2">
          <reference field="4294967294" count="1" selected="0">
            <x v="0"/>
          </reference>
          <reference field="5" count="1" selected="0">
            <x v="13"/>
          </reference>
        </references>
      </pivotArea>
    </chartFormat>
    <chartFormat chart="0" format="14" series="1">
      <pivotArea type="data" outline="0" fieldPosition="0">
        <references count="2">
          <reference field="4294967294" count="1" selected="0">
            <x v="0"/>
          </reference>
          <reference field="5" count="1" selected="0">
            <x v="14"/>
          </reference>
        </references>
      </pivotArea>
    </chartFormat>
    <chartFormat chart="0" format="15" series="1">
      <pivotArea type="data" outline="0" fieldPosition="0">
        <references count="2">
          <reference field="4294967294" count="1" selected="0">
            <x v="0"/>
          </reference>
          <reference field="5" count="1" selected="0">
            <x v="16"/>
          </reference>
        </references>
      </pivotArea>
    </chartFormat>
    <chartFormat chart="0" format="16" series="1">
      <pivotArea type="data" outline="0" fieldPosition="0">
        <references count="2">
          <reference field="4294967294" count="1" selected="0">
            <x v="0"/>
          </reference>
          <reference field="5" count="1" selected="0">
            <x v="0"/>
          </reference>
        </references>
      </pivotArea>
    </chartFormat>
    <chartFormat chart="4" format="29" series="1">
      <pivotArea type="data" outline="0" fieldPosition="0">
        <references count="2">
          <reference field="4294967294" count="1" selected="0">
            <x v="0"/>
          </reference>
          <reference field="5" count="1" selected="0">
            <x v="0"/>
          </reference>
        </references>
      </pivotArea>
    </chartFormat>
    <chartFormat chart="4" format="30" series="1">
      <pivotArea type="data" outline="0" fieldPosition="0">
        <references count="2">
          <reference field="4294967294" count="1" selected="0">
            <x v="0"/>
          </reference>
          <reference field="5" count="1" selected="0">
            <x v="1"/>
          </reference>
        </references>
      </pivotArea>
    </chartFormat>
    <chartFormat chart="4" format="31" series="1">
      <pivotArea type="data" outline="0" fieldPosition="0">
        <references count="2">
          <reference field="4294967294" count="1" selected="0">
            <x v="0"/>
          </reference>
          <reference field="5" count="1" selected="0">
            <x v="2"/>
          </reference>
        </references>
      </pivotArea>
    </chartFormat>
    <chartFormat chart="4" format="32" series="1">
      <pivotArea type="data" outline="0" fieldPosition="0">
        <references count="2">
          <reference field="4294967294" count="1" selected="0">
            <x v="0"/>
          </reference>
          <reference field="5" count="1" selected="0">
            <x v="3"/>
          </reference>
        </references>
      </pivotArea>
    </chartFormat>
    <chartFormat chart="4" format="33" series="1">
      <pivotArea type="data" outline="0" fieldPosition="0">
        <references count="2">
          <reference field="4294967294" count="1" selected="0">
            <x v="0"/>
          </reference>
          <reference field="5" count="1" selected="0">
            <x v="4"/>
          </reference>
        </references>
      </pivotArea>
    </chartFormat>
    <chartFormat chart="4" format="34" series="1">
      <pivotArea type="data" outline="0" fieldPosition="0">
        <references count="2">
          <reference field="4294967294" count="1" selected="0">
            <x v="0"/>
          </reference>
          <reference field="5" count="1" selected="0">
            <x v="7"/>
          </reference>
        </references>
      </pivotArea>
    </chartFormat>
    <chartFormat chart="4" format="35" series="1">
      <pivotArea type="data" outline="0" fieldPosition="0">
        <references count="2">
          <reference field="4294967294" count="1" selected="0">
            <x v="0"/>
          </reference>
          <reference field="5" count="1" selected="0">
            <x v="8"/>
          </reference>
        </references>
      </pivotArea>
    </chartFormat>
    <chartFormat chart="4" format="36" series="1">
      <pivotArea type="data" outline="0" fieldPosition="0">
        <references count="2">
          <reference field="4294967294" count="1" selected="0">
            <x v="0"/>
          </reference>
          <reference field="5" count="1" selected="0">
            <x v="10"/>
          </reference>
        </references>
      </pivotArea>
    </chartFormat>
    <chartFormat chart="4" format="37" series="1">
      <pivotArea type="data" outline="0" fieldPosition="0">
        <references count="2">
          <reference field="4294967294" count="1" selected="0">
            <x v="0"/>
          </reference>
          <reference field="5" count="1" selected="0">
            <x v="12"/>
          </reference>
        </references>
      </pivotArea>
    </chartFormat>
    <chartFormat chart="4" format="38" series="1">
      <pivotArea type="data" outline="0" fieldPosition="0">
        <references count="2">
          <reference field="4294967294" count="1" selected="0">
            <x v="0"/>
          </reference>
          <reference field="5" count="1" selected="0">
            <x v="13"/>
          </reference>
        </references>
      </pivotArea>
    </chartFormat>
    <chartFormat chart="4" format="39" series="1">
      <pivotArea type="data" outline="0" fieldPosition="0">
        <references count="2">
          <reference field="4294967294" count="1" selected="0">
            <x v="0"/>
          </reference>
          <reference field="5" count="1" selected="0">
            <x v="14"/>
          </reference>
        </references>
      </pivotArea>
    </chartFormat>
    <chartFormat chart="4" format="40" series="1">
      <pivotArea type="data" outline="0" fieldPosition="0">
        <references count="2">
          <reference field="4294967294" count="1" selected="0">
            <x v="0"/>
          </reference>
          <reference field="5" count="1" selected="0">
            <x v="16"/>
          </reference>
        </references>
      </pivotArea>
    </chartFormat>
    <chartFormat chart="8" format="29" series="1">
      <pivotArea type="data" outline="0" fieldPosition="0">
        <references count="2">
          <reference field="4294967294" count="1" selected="0">
            <x v="0"/>
          </reference>
          <reference field="5" count="1" selected="0">
            <x v="0"/>
          </reference>
        </references>
      </pivotArea>
    </chartFormat>
    <chartFormat chart="8" format="30" series="1">
      <pivotArea type="data" outline="0" fieldPosition="0">
        <references count="2">
          <reference field="4294967294" count="1" selected="0">
            <x v="0"/>
          </reference>
          <reference field="5" count="1" selected="0">
            <x v="1"/>
          </reference>
        </references>
      </pivotArea>
    </chartFormat>
    <chartFormat chart="8" format="31" series="1">
      <pivotArea type="data" outline="0" fieldPosition="0">
        <references count="2">
          <reference field="4294967294" count="1" selected="0">
            <x v="0"/>
          </reference>
          <reference field="5" count="1" selected="0">
            <x v="2"/>
          </reference>
        </references>
      </pivotArea>
    </chartFormat>
    <chartFormat chart="8" format="32" series="1">
      <pivotArea type="data" outline="0" fieldPosition="0">
        <references count="2">
          <reference field="4294967294" count="1" selected="0">
            <x v="0"/>
          </reference>
          <reference field="5" count="1" selected="0">
            <x v="3"/>
          </reference>
        </references>
      </pivotArea>
    </chartFormat>
    <chartFormat chart="8" format="33" series="1">
      <pivotArea type="data" outline="0" fieldPosition="0">
        <references count="2">
          <reference field="4294967294" count="1" selected="0">
            <x v="0"/>
          </reference>
          <reference field="5" count="1" selected="0">
            <x v="4"/>
          </reference>
        </references>
      </pivotArea>
    </chartFormat>
    <chartFormat chart="8" format="34" series="1">
      <pivotArea type="data" outline="0" fieldPosition="0">
        <references count="2">
          <reference field="4294967294" count="1" selected="0">
            <x v="0"/>
          </reference>
          <reference field="5" count="1" selected="0">
            <x v="7"/>
          </reference>
        </references>
      </pivotArea>
    </chartFormat>
    <chartFormat chart="8" format="35" series="1">
      <pivotArea type="data" outline="0" fieldPosition="0">
        <references count="2">
          <reference field="4294967294" count="1" selected="0">
            <x v="0"/>
          </reference>
          <reference field="5" count="1" selected="0">
            <x v="8"/>
          </reference>
        </references>
      </pivotArea>
    </chartFormat>
    <chartFormat chart="8" format="36" series="1">
      <pivotArea type="data" outline="0" fieldPosition="0">
        <references count="2">
          <reference field="4294967294" count="1" selected="0">
            <x v="0"/>
          </reference>
          <reference field="5" count="1" selected="0">
            <x v="10"/>
          </reference>
        </references>
      </pivotArea>
    </chartFormat>
    <chartFormat chart="8" format="37" series="1">
      <pivotArea type="data" outline="0" fieldPosition="0">
        <references count="2">
          <reference field="4294967294" count="1" selected="0">
            <x v="0"/>
          </reference>
          <reference field="5" count="1" selected="0">
            <x v="12"/>
          </reference>
        </references>
      </pivotArea>
    </chartFormat>
    <chartFormat chart="8" format="38" series="1">
      <pivotArea type="data" outline="0" fieldPosition="0">
        <references count="2">
          <reference field="4294967294" count="1" selected="0">
            <x v="0"/>
          </reference>
          <reference field="5" count="1" selected="0">
            <x v="13"/>
          </reference>
        </references>
      </pivotArea>
    </chartFormat>
    <chartFormat chart="8" format="39" series="1">
      <pivotArea type="data" outline="0" fieldPosition="0">
        <references count="2">
          <reference field="4294967294" count="1" selected="0">
            <x v="0"/>
          </reference>
          <reference field="5" count="1" selected="0">
            <x v="14"/>
          </reference>
        </references>
      </pivotArea>
    </chartFormat>
    <chartFormat chart="8" format="40" series="1">
      <pivotArea type="data" outline="0" fieldPosition="0">
        <references count="2">
          <reference field="4294967294" count="1" selected="0">
            <x v="0"/>
          </reference>
          <reference field="5" count="1" selected="0">
            <x v="16"/>
          </reference>
        </references>
      </pivotArea>
    </chartFormat>
    <chartFormat chart="8" format="41" series="1">
      <pivotArea type="data" outline="0" fieldPosition="0">
        <references count="1">
          <reference field="4294967294" count="1" selected="0">
            <x v="0"/>
          </reference>
        </references>
      </pivotArea>
    </chartFormat>
    <chartFormat chart="4" format="41" series="1">
      <pivotArea type="data" outline="0" fieldPosition="0">
        <references count="1">
          <reference field="4294967294" count="1" selected="0">
            <x v="0"/>
          </reference>
        </references>
      </pivotArea>
    </chartFormat>
    <chartFormat chart="0" format="17"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2" cacheId="4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1">
  <location ref="Q5:S56" firstHeaderRow="0" firstDataRow="1" firstDataCol="1" rowPageCount="1" colPageCount="1"/>
  <pivotFields count="14">
    <pivotField showAll="0"/>
    <pivotField axis="axisRow" showAll="0">
      <items count="7">
        <item x="5"/>
        <item x="0"/>
        <item x="1"/>
        <item x="2"/>
        <item x="3"/>
        <item x="4"/>
        <item t="default"/>
      </items>
    </pivotField>
    <pivotField axis="axisRow" showAll="0">
      <items count="14">
        <item x="4"/>
        <item x="5"/>
        <item x="6"/>
        <item x="7"/>
        <item x="8"/>
        <item x="9"/>
        <item x="10"/>
        <item x="11"/>
        <item x="0"/>
        <item x="1"/>
        <item x="2"/>
        <item x="3"/>
        <item x="12"/>
        <item t="default"/>
      </items>
    </pivotField>
    <pivotField showAll="0"/>
    <pivotField showAll="0"/>
    <pivotField axis="axisPage" multipleItemSelectionAllowed="1" showAll="0">
      <items count="23">
        <item x="15"/>
        <item x="4"/>
        <item x="5"/>
        <item x="3"/>
        <item x="7"/>
        <item x="18"/>
        <item x="14"/>
        <item x="1"/>
        <item x="2"/>
        <item x="9"/>
        <item x="17"/>
        <item x="12"/>
        <item x="13"/>
        <item x="6"/>
        <item x="20"/>
        <item x="11"/>
        <item x="8"/>
        <item x="21"/>
        <item x="16"/>
        <item x="0"/>
        <item x="10"/>
        <item x="19"/>
        <item t="default"/>
      </items>
    </pivotField>
    <pivotField dataField="1" showAll="0"/>
    <pivotField dataField="1" showAll="0"/>
    <pivotField showAll="0">
      <items count="6">
        <item x="1"/>
        <item x="0"/>
        <item x="2"/>
        <item x="3"/>
        <item x="4"/>
        <item t="default"/>
      </items>
    </pivotField>
    <pivotField showAll="0"/>
    <pivotField showAll="0"/>
    <pivotField numFmtId="173" showAll="0"/>
    <pivotField numFmtId="42" showAll="0" defaultSubtotal="0"/>
    <pivotField dragToRow="0" dragToCol="0" dragToPage="0" showAll="0" defaultSubtotal="0"/>
  </pivotFields>
  <rowFields count="2">
    <field x="1"/>
    <field x="2"/>
  </rowFields>
  <rowItems count="51">
    <i>
      <x/>
    </i>
    <i r="1">
      <x v="12"/>
    </i>
    <i>
      <x v="1"/>
    </i>
    <i r="1">
      <x v="8"/>
    </i>
    <i r="1">
      <x v="9"/>
    </i>
    <i r="1">
      <x v="10"/>
    </i>
    <i r="1">
      <x v="11"/>
    </i>
    <i>
      <x v="2"/>
    </i>
    <i r="1">
      <x/>
    </i>
    <i r="1">
      <x v="1"/>
    </i>
    <i r="1">
      <x v="2"/>
    </i>
    <i r="1">
      <x v="3"/>
    </i>
    <i r="1">
      <x v="4"/>
    </i>
    <i r="1">
      <x v="5"/>
    </i>
    <i r="1">
      <x v="6"/>
    </i>
    <i r="1">
      <x v="11"/>
    </i>
    <i>
      <x v="3"/>
    </i>
    <i r="1">
      <x/>
    </i>
    <i r="1">
      <x v="1"/>
    </i>
    <i r="1">
      <x v="2"/>
    </i>
    <i r="1">
      <x v="3"/>
    </i>
    <i r="1">
      <x v="7"/>
    </i>
    <i r="1">
      <x v="8"/>
    </i>
    <i r="1">
      <x v="9"/>
    </i>
    <i r="1">
      <x v="10"/>
    </i>
    <i r="1">
      <x v="11"/>
    </i>
    <i>
      <x v="4"/>
    </i>
    <i r="1">
      <x/>
    </i>
    <i r="1">
      <x v="1"/>
    </i>
    <i r="1">
      <x v="2"/>
    </i>
    <i r="1">
      <x v="3"/>
    </i>
    <i r="1">
      <x v="4"/>
    </i>
    <i r="1">
      <x v="5"/>
    </i>
    <i r="1">
      <x v="6"/>
    </i>
    <i r="1">
      <x v="7"/>
    </i>
    <i r="1">
      <x v="8"/>
    </i>
    <i r="1">
      <x v="9"/>
    </i>
    <i r="1">
      <x v="10"/>
    </i>
    <i r="1">
      <x v="11"/>
    </i>
    <i>
      <x v="5"/>
    </i>
    <i r="1">
      <x/>
    </i>
    <i r="1">
      <x v="1"/>
    </i>
    <i r="1">
      <x v="2"/>
    </i>
    <i r="1">
      <x v="3"/>
    </i>
    <i r="1">
      <x v="4"/>
    </i>
    <i r="1">
      <x v="5"/>
    </i>
    <i r="1">
      <x v="6"/>
    </i>
    <i r="1">
      <x v="7"/>
    </i>
    <i r="1">
      <x v="8"/>
    </i>
    <i r="1">
      <x v="9"/>
    </i>
    <i t="grand">
      <x/>
    </i>
  </rowItems>
  <colFields count="1">
    <field x="-2"/>
  </colFields>
  <colItems count="2">
    <i>
      <x/>
    </i>
    <i i="1">
      <x v="1"/>
    </i>
  </colItems>
  <pageFields count="1">
    <pageField fld="5" hier="-1"/>
  </pageFields>
  <dataFields count="2">
    <dataField name="Sum of Income" fld="6" baseField="1" baseItem="0"/>
    <dataField name="Sum of Expenses" fld="7" baseField="1" baseItem="0"/>
  </dataFields>
  <formats count="1">
    <format dxfId="68">
      <pivotArea dataOnly="0" outline="0" fieldPosition="0">
        <references count="1">
          <reference field="4294967294" count="2">
            <x v="0"/>
            <x v="1"/>
          </reference>
        </references>
      </pivotArea>
    </format>
  </formats>
  <chartFormats count="2">
    <chartFormat chart="9" format="6"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en-US</v>
    <v>avytdm</v>
    <v>268435456</v>
    <v>1</v>
    <v>Powered by Refinitiv</v>
    <v>0</v>
    <v>USD/TZS</v>
    <v>2</v>
    <v>3</v>
    <v>Finance</v>
    <v>4</v>
    <v>2720</v>
    <v>2295</v>
    <v>-20</v>
    <v>-8.1300000000000001E-3</v>
    <v>TZS</v>
    <v>USD</v>
    <v>2471</v>
    <v>Currency Pair</v>
    <v>45957.581099537034</v>
    <v>2490</v>
    <v>US Dollar/Tanzanian Shilling FX Spot Rate</v>
    <v>2460</v>
    <v>2460</v>
    <v>2440</v>
    <v>USDTZS</v>
    <v>USD/TZS</v>
  </rv>
  <rv s="1">
    <v>0</v>
  </rv>
</rvData>
</file>

<file path=xl/richData/rdrichvaluestructure.xml><?xml version="1.0" encoding="utf-8"?>
<rvStructures xmlns="http://schemas.microsoft.com/office/spreadsheetml/2017/richdata" count="2">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
    <k n="%cvi" t="r"/>
  </s>
</rvStructures>
</file>

<file path=xl/richData/rdsupportingpropertybag.xml><?xml version="1.0" encoding="utf-8"?>
<supportingPropertyBags xmlns="http://schemas.microsoft.com/office/spreadsheetml/2017/richdata2">
  <spbArrays count="1">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5">
    <spb s="0">
      <v>0</v>
      <v>Name</v>
    </spb>
    <spb s="1">
      <v>0</v>
      <v>0</v>
      <v>0</v>
    </spb>
    <spb s="2">
      <v>1</v>
      <v>1</v>
    </spb>
    <spb s="3">
      <v>1</v>
      <v>1</v>
      <v>2</v>
      <v>1</v>
      <v>1</v>
      <v>1</v>
      <v>3</v>
      <v>1</v>
      <v>1</v>
      <v>1</v>
      <v>4</v>
      <v>5</v>
    </spb>
    <spb s="4">
      <v>GMT</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4">
    <x:dxf>
      <x:numFmt numFmtId="2" formatCode="0.00"/>
    </x:dxf>
    <x:dxf>
      <x:numFmt numFmtId="0" formatCode="General"/>
    </x:dxf>
    <x:dxf>
      <x:numFmt numFmtId="27" formatCode="dd/mm/yyyy\ hh:mm"/>
    </x:dxf>
    <x:dxf>
      <x:numFmt numFmtId="14" formatCode="0.00%"/>
    </x:dxf>
  </dxfs>
  <richProperties>
    <rPr n="NumberFormat" t="s"/>
    <rPr n="IsTitleField" t="b"/>
  </richProperties>
  <richStyles>
    <rSty dxfid="1">
      <rpv i="0">_-[$TSh-en-TZ]* #,##0.00_-;-[$TSh-en-TZ]* #,##0.00_-;_-[$TSh-en-TZ]* "-"??_-;_-@_-</rpv>
    </rSty>
    <rSty>
      <rpv i="1">1</rpv>
    </rSty>
    <rSty dxfid="3"/>
    <rSty dxfid="2"/>
    <rSty dxfid="0">
      <rpv i="0">0.00</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0000000-0013-0000-FFFF-FFFF01000000}" sourceName="Category">
  <pivotTables>
    <pivotTable tabId="4" name="PivotTable2"/>
  </pivotTables>
  <data>
    <tabular pivotCacheId="1">
      <items count="22">
        <i x="15" s="1"/>
        <i x="4" s="1"/>
        <i x="5" s="1"/>
        <i x="3" s="1"/>
        <i x="7" s="1"/>
        <i x="18" s="1"/>
        <i x="14" s="1"/>
        <i x="19" s="1"/>
        <i x="1" s="1"/>
        <i x="0" s="1"/>
        <i x="10" s="1"/>
        <i x="2" s="1"/>
        <i x="9" s="1"/>
        <i x="16" s="1"/>
        <i x="17" s="1"/>
        <i x="12" s="1"/>
        <i x="13" s="1"/>
        <i x="6" s="1"/>
        <i x="20" s="1"/>
        <i x="11" s="1"/>
        <i x="8" s="1"/>
        <i x="2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 xr10:uid="{00000000-0013-0000-FFFF-FFFF02000000}" sourceName="Source">
  <pivotTables>
    <pivotTable tabId="4" name="PivotTable2"/>
  </pivotTables>
  <data>
    <tabular pivotCacheId="1">
      <items count="5">
        <i x="1" s="1"/>
        <i x="0" s="1"/>
        <i x="2" s="1"/>
        <i x="3" s="1"/>
        <i x="4"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3000000}" sourceName="Year">
  <pivotTables>
    <pivotTable tabId="4" name="PivotTable2"/>
  </pivotTables>
  <data>
    <tabular pivotCacheId="1">
      <items count="6">
        <i x="0" s="1"/>
        <i x="1" s="1"/>
        <i x="2" s="1"/>
        <i x="3" s="1"/>
        <i x="4" s="1"/>
        <i x="5"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00000000-0014-0000-FFFF-FFFF01000000}" cache="Slicer_Category" caption="Category" rowHeight="241300"/>
  <slicer name="Source" xr10:uid="{00000000-0014-0000-FFFF-FFFF02000000}" cache="Slicer_Source" caption="Source" rowHeight="241300"/>
  <slicer name="Year" xr10:uid="{00000000-0014-0000-FFFF-FFFF03000000}" cache="Slicer_Year" caption="Year" startItem="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44" displayName="Table44" ref="A1:M1878" totalsRowShown="0">
  <autoFilter ref="A1:M1878" xr:uid="{00000000-0009-0000-0100-000003000000}"/>
  <sortState xmlns:xlrd2="http://schemas.microsoft.com/office/spreadsheetml/2017/richdata2" ref="A9:K371">
    <sortCondition ref="D365"/>
  </sortState>
  <tableColumns count="13">
    <tableColumn id="10" xr3:uid="{00000000-0010-0000-0000-00000A000000}" name="Entry no." dataDxfId="79" dataCellStyle="Currency">
      <calculatedColumnFormula xml:space="preserve"> IF(C2="", "", IF(Table44[[#This Row],[Month]]=C1, A1+1, 1))</calculatedColumnFormula>
    </tableColumn>
    <tableColumn id="4" xr3:uid="{00000000-0010-0000-0000-000004000000}" name="Year" dataDxfId="78" dataCellStyle="Currency">
      <calculatedColumnFormula>_xlfn.NUMBERVALUE(IF(Table44[[#This Row],[Date]]= "", "", TEXT(Table44[[#This Row],[Date]],"yyyy")))</calculatedColumnFormula>
    </tableColumn>
    <tableColumn id="1" xr3:uid="{00000000-0010-0000-0000-000001000000}" name="Month" dataDxfId="77">
      <calculatedColumnFormula>IF(Table44[[#This Row],[Date]]= "", "", TEXT(Table44[[#This Row],[Date]],"mmmm"))</calculatedColumnFormula>
    </tableColumn>
    <tableColumn id="2" xr3:uid="{00000000-0010-0000-0000-000002000000}" name="Date" dataDxfId="76"/>
    <tableColumn id="3" xr3:uid="{00000000-0010-0000-0000-000003000000}" name="Description"/>
    <tableColumn id="11" xr3:uid="{00000000-0010-0000-0000-00000B000000}" name="Category"/>
    <tableColumn id="5" xr3:uid="{00000000-0010-0000-0000-000005000000}" name="Income" dataDxfId="75"/>
    <tableColumn id="6" xr3:uid="{00000000-0010-0000-0000-000006000000}" name="Expenses" dataDxfId="74"/>
    <tableColumn id="9" xr3:uid="{00000000-0010-0000-0000-000009000000}" name="Source" dataDxfId="73" dataCellStyle="Currency"/>
    <tableColumn id="7" xr3:uid="{00000000-0010-0000-0000-000007000000}" name="Cash Balance" dataDxfId="72" dataCellStyle="Currency"/>
    <tableColumn id="8" xr3:uid="{00000000-0010-0000-0000-000008000000}" name="Bank Balance" dataDxfId="71" dataCellStyle="Currency"/>
    <tableColumn id="15" xr3:uid="{8DDF7C6A-A9B6-485C-B686-E6CF0B2F92F0}" name="Mobile Balance" dataDxfId="70" dataCellStyle="Currency"/>
    <tableColumn id="13" xr3:uid="{00000000-0010-0000-0000-00000D000000}" name="Inv Balance" dataDxfId="69" dataCellStyle="Currency"/>
  </tableColumns>
  <tableStyleInfo name="TableStyleMedium14" showFirstColumn="0"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CF6F54-9607-4A8A-B055-B27684A517BE}" name="Table1" displayName="Table1" ref="A3:F15" totalsRowShown="0" headerRowDxfId="51" dataDxfId="50">
  <autoFilter ref="A3:F15" xr:uid="{71CF6F54-9607-4A8A-B055-B27684A517BE}"/>
  <sortState xmlns:xlrd2="http://schemas.microsoft.com/office/spreadsheetml/2017/richdata2" ref="A4:F15">
    <sortCondition descending="1" ref="D4:D15"/>
  </sortState>
  <tableColumns count="6">
    <tableColumn id="1" xr3:uid="{4F6BE122-0289-4FFB-B924-0D38E635C749}" name="Categories" dataDxfId="49"/>
    <tableColumn id="2" xr3:uid="{459247F1-7D9A-49B2-8365-55B719B8A438}" name="Type" dataDxfId="48"/>
    <tableColumn id="3" xr3:uid="{A75DA2B8-1BB5-4786-B182-FBA2D5951EA0}" name="Monthly Amount" dataDxfId="47">
      <calculatedColumnFormula>$C$17*D4</calculatedColumnFormula>
    </tableColumn>
    <tableColumn id="4" xr3:uid="{4B5042BA-ED70-4953-AA3D-E235BCF12A22}" name="% total" dataDxfId="46" dataCellStyle="Percent"/>
    <tableColumn id="5" xr3:uid="{74F10428-265C-4F29-A4B1-F440A98645A9}" name="Annual Amount (Tshs)" dataDxfId="45">
      <calculatedColumnFormula>C4*12</calculatedColumnFormula>
    </tableColumn>
    <tableColumn id="6" xr3:uid="{8F98BDFD-12E3-466E-8499-967F2CE7D02E}" name="Annual Amount (USD)" dataDxfId="44">
      <calculatedColumnFormula array="1">Table1[[#This Row],[Annual Amount (Tshs)]]/Table4[Price]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7B0185-4DCA-4572-8FF4-83DCB2D31064}" name="Table4" displayName="Table4" ref="B19:D20" totalsRowShown="0" headerRowDxfId="43" dataDxfId="42">
  <autoFilter ref="B19:D20" xr:uid="{387B0185-4DCA-4572-8FF4-83DCB2D31064}"/>
  <tableColumns count="3">
    <tableColumn id="1" xr3:uid="{9AFD6F47-85AE-4833-85D2-7BC34C25F9B4}" name="Conversion" dataDxfId="41"/>
    <tableColumn id="2" xr3:uid="{DD6A9160-10CD-4E39-B221-48AD16CD4E30}" name="Price" dataDxfId="40">
      <calculatedColumnFormula array="1">_FV(B20,"Price")</calculatedColumnFormula>
    </tableColumn>
    <tableColumn id="3" xr3:uid="{3CCE393F-4A08-4D7A-91AE-C68C712CC121}" name="As of" dataDxfId="39">
      <calculatedColumnFormula array="1">_FV(B20,"Last trade time",TRUE)</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ACE0405-9D0E-4466-96B4-8DCCE632DD89}" name="Table9" displayName="Table9" ref="I3:J6" totalsRowShown="0" headerRowDxfId="38" dataDxfId="37">
  <autoFilter ref="I3:J6" xr:uid="{5ACE0405-9D0E-4466-96B4-8DCCE632DD89}"/>
  <tableColumns count="2">
    <tableColumn id="1" xr3:uid="{5C6F03BC-9588-48B5-BA11-0586BB3E3E5F}" name="Type" dataDxfId="36"/>
    <tableColumn id="2" xr3:uid="{14BDE890-DF48-4138-B48A-A40877F0F8E9}" name="Percentage" dataDxfId="35" dataCellStyle="Percent">
      <calculatedColumnFormula>SUMIF(Table1[Type], I4, Table1[% total])</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A2:F22" totalsRowShown="0">
  <autoFilter ref="A2:F22" xr:uid="{00000000-0009-0000-0100-000002000000}"/>
  <tableColumns count="6">
    <tableColumn id="1" xr3:uid="{00000000-0010-0000-0200-000001000000}" name="Date" dataDxfId="34"/>
    <tableColumn id="2" xr3:uid="{00000000-0010-0000-0200-000002000000}" name="Transaction Price" dataDxfId="33"/>
    <tableColumn id="3" xr3:uid="{00000000-0010-0000-0200-000003000000}" name="Unit Selling Price" dataDxfId="32"/>
    <tableColumn id="4" xr3:uid="{00000000-0010-0000-0200-000004000000}" name="Units" dataDxfId="31">
      <calculatedColumnFormula>B3/C3</calculatedColumnFormula>
    </tableColumn>
    <tableColumn id="5" xr3:uid="{00000000-0010-0000-0200-000005000000}" name="Cash Balance" dataDxfId="30">
      <calculatedColumnFormula>IF(ISNUMBER(E2), B3+E2, B3)</calculatedColumnFormula>
    </tableColumn>
    <tableColumn id="6" xr3:uid="{00000000-0010-0000-0200-000006000000}" name="Unit Balance" dataDxfId="29">
      <calculatedColumnFormula>IF(ISNUMBER(F2), D3+F2, D3)</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03A21EC-E943-45D0-85F2-09F1F8CEBCFB}" name="Table10" displayName="Table10" ref="K2:P14" totalsRowShown="0" headerRowDxfId="28" dataDxfId="26" headerRowBorderDxfId="27" tableBorderDxfId="25" totalsRowBorderDxfId="24">
  <autoFilter ref="K2:P14" xr:uid="{803A21EC-E943-45D0-85F2-09F1F8CEBCFB}"/>
  <tableColumns count="6">
    <tableColumn id="1" xr3:uid="{77426E3B-5131-4057-8AFF-8FFBA20D4196}" name="Date" dataDxfId="23"/>
    <tableColumn id="2" xr3:uid="{B39B00AF-E360-4332-A391-205DD4EE0E1E}" name="Transaction Price" dataDxfId="22"/>
    <tableColumn id="3" xr3:uid="{5BC547B5-C14C-4CA6-BF20-9523686155D5}" name="Unit Selling Price" dataDxfId="21"/>
    <tableColumn id="4" xr3:uid="{6C40AB99-E310-4BA0-8091-FF4FDEEF8970}" name="Units" dataDxfId="20"/>
    <tableColumn id="5" xr3:uid="{B0FFA9BC-9AAE-49FD-B663-A74CC1030430}" name="Cash Balance" dataDxfId="19">
      <calculatedColumnFormula>IF(ISNUMBER(O2), L3+O2, L3)</calculatedColumnFormula>
    </tableColumn>
    <tableColumn id="6" xr3:uid="{5E6D66ED-6427-4002-AD20-AC2DCAEC399D}" name="Unit Balance" dataDxfId="1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BBBC43A-B3C2-4BF7-8BD1-E2F41105E36C}" name="Table1011" displayName="Table1011" ref="R2:W14" totalsRowShown="0" headerRowDxfId="17" dataDxfId="15" headerRowBorderDxfId="16" tableBorderDxfId="14" totalsRowBorderDxfId="13">
  <autoFilter ref="R2:W14" xr:uid="{9BBBC43A-B3C2-4BF7-8BD1-E2F41105E36C}"/>
  <tableColumns count="6">
    <tableColumn id="1" xr3:uid="{8AE3B3E4-35A3-4E54-9535-C2D3EBFC3C7F}" name="Date" dataDxfId="12"/>
    <tableColumn id="2" xr3:uid="{71CB6273-C581-40D6-9C12-7855B0A41677}" name="Transaction Price" dataDxfId="11"/>
    <tableColumn id="3" xr3:uid="{C228EC84-618B-41C9-870E-1DD282C5CCDD}" name="Unit Selling Price" dataDxfId="10"/>
    <tableColumn id="4" xr3:uid="{A1247CF8-AC19-4B4F-9B54-F1A0DDB7290E}" name="Units" dataDxfId="9">
      <calculatedColumnFormula>IF(ISNUMBER(Table1011[[#This Row],[Transaction Price]]), Table1011[[#This Row],[Transaction Price]]/Table1011[[#This Row],[Unit Selling Price]], "")</calculatedColumnFormula>
    </tableColumn>
    <tableColumn id="5" xr3:uid="{32776B8D-8D99-42E6-8E03-A94C387502EB}" name="Cash Balance" dataDxfId="8">
      <calculatedColumnFormula>IF(ISNUMBER(V2), S3+V2, S3)</calculatedColumnFormula>
    </tableColumn>
    <tableColumn id="6" xr3:uid="{2E43998D-5C1E-450B-AE1A-577E561CAF4E}" name="Unit Balance" dataDxfId="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6" displayName="Table6" ref="C7:C28" totalsRowShown="0" dataDxfId="6">
  <autoFilter ref="C7:C28" xr:uid="{00000000-0009-0000-0100-000005000000}"/>
  <tableColumns count="1">
    <tableColumn id="1" xr3:uid="{00000000-0010-0000-0300-000001000000}" name="List of Categories" dataDxfId="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7" displayName="Table7" ref="E7:E19" totalsRowShown="0">
  <autoFilter ref="E7:E19" xr:uid="{00000000-0009-0000-0100-000006000000}"/>
  <tableColumns count="1">
    <tableColumn id="1" xr3:uid="{00000000-0010-0000-0400-000001000000}" name="Months"/>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Table8" displayName="Table8" ref="G7:G13" totalsRowShown="0" dataDxfId="4">
  <autoFilter ref="G7:G13" xr:uid="{00000000-0009-0000-0100-000007000000}"/>
  <sortState xmlns:xlrd2="http://schemas.microsoft.com/office/spreadsheetml/2017/richdata2" ref="G8:G12">
    <sortCondition ref="G8"/>
  </sortState>
  <tableColumns count="1">
    <tableColumn id="1" xr3:uid="{00000000-0010-0000-0500-000001000000}" name="Year"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mailto:Dinner@10to10" TargetMode="Externa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3.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4.bin"/><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6.bin"/><Relationship Id="rId4"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U25"/>
  <sheetViews>
    <sheetView zoomScale="85" zoomScaleNormal="85" workbookViewId="0"/>
  </sheetViews>
  <sheetFormatPr defaultRowHeight="15" x14ac:dyDescent="0.25"/>
  <cols>
    <col min="1" max="1" width="9.42578125" customWidth="1"/>
    <col min="2" max="2" width="4.28515625" customWidth="1"/>
    <col min="4" max="4" width="10.42578125" customWidth="1"/>
    <col min="5" max="5" width="9.140625" customWidth="1"/>
    <col min="7" max="7" width="10.28515625" customWidth="1"/>
    <col min="11" max="11" width="9.140625" customWidth="1"/>
    <col min="21" max="21" width="10" customWidth="1"/>
  </cols>
  <sheetData>
    <row r="1" spans="1:21" x14ac:dyDescent="0.25">
      <c r="A1" s="8"/>
      <c r="B1" s="6"/>
      <c r="C1" s="6"/>
      <c r="D1" s="6"/>
      <c r="E1" s="6"/>
      <c r="F1" s="6"/>
      <c r="G1" s="6"/>
      <c r="H1" s="6"/>
      <c r="I1" s="6"/>
      <c r="J1" s="6"/>
      <c r="K1" s="6"/>
      <c r="L1" s="6"/>
      <c r="M1" s="6"/>
      <c r="N1" s="6"/>
      <c r="O1" s="6"/>
      <c r="P1" s="6"/>
      <c r="Q1" s="6"/>
      <c r="R1" s="6"/>
      <c r="S1" s="6"/>
      <c r="T1" s="6"/>
      <c r="U1" s="6"/>
    </row>
    <row r="2" spans="1:21" x14ac:dyDescent="0.25">
      <c r="A2" s="8"/>
      <c r="B2" s="6"/>
      <c r="C2" s="6"/>
      <c r="D2" s="6"/>
      <c r="E2" s="6"/>
      <c r="F2" s="6"/>
      <c r="G2" s="6"/>
      <c r="H2" s="6"/>
      <c r="I2" s="6"/>
      <c r="J2" s="6"/>
      <c r="K2" s="6"/>
      <c r="L2" s="6"/>
      <c r="M2" s="6"/>
      <c r="N2" s="6"/>
      <c r="O2" s="6"/>
      <c r="P2" s="6"/>
      <c r="Q2" s="6"/>
      <c r="R2" s="6"/>
      <c r="S2" s="6"/>
      <c r="T2" s="6"/>
      <c r="U2" s="6"/>
    </row>
    <row r="3" spans="1:21" x14ac:dyDescent="0.25">
      <c r="A3" s="8"/>
      <c r="B3" s="6"/>
      <c r="C3" s="6"/>
      <c r="D3" s="6"/>
      <c r="E3" s="6"/>
      <c r="F3" s="6"/>
      <c r="G3" s="6"/>
      <c r="H3" s="6"/>
      <c r="I3" s="6"/>
      <c r="J3" s="6"/>
      <c r="K3" s="6"/>
      <c r="L3" s="6"/>
      <c r="M3" s="6"/>
      <c r="N3" s="6"/>
      <c r="O3" s="6"/>
      <c r="P3" s="6"/>
      <c r="Q3" s="6"/>
      <c r="R3" s="6"/>
      <c r="S3" s="6"/>
      <c r="T3" s="6"/>
      <c r="U3" s="6"/>
    </row>
    <row r="4" spans="1:21" x14ac:dyDescent="0.25">
      <c r="A4" s="8"/>
      <c r="B4" s="6"/>
      <c r="C4" s="6"/>
      <c r="D4" s="6"/>
      <c r="E4" s="6"/>
      <c r="F4" s="6"/>
      <c r="G4" s="6"/>
      <c r="H4" s="6"/>
      <c r="I4" s="6"/>
      <c r="J4" s="6"/>
      <c r="K4" s="6"/>
      <c r="L4" s="6"/>
      <c r="M4" s="6"/>
      <c r="N4" s="6"/>
      <c r="O4" s="6"/>
      <c r="P4" s="6"/>
      <c r="Q4" s="6"/>
      <c r="R4" s="6"/>
      <c r="S4" s="6"/>
      <c r="T4" s="6"/>
      <c r="U4" s="6"/>
    </row>
    <row r="5" spans="1:21" x14ac:dyDescent="0.25">
      <c r="A5" s="8"/>
      <c r="B5" s="6"/>
      <c r="C5" s="6"/>
      <c r="D5" s="6"/>
      <c r="E5" s="6"/>
      <c r="F5" s="6"/>
      <c r="G5" s="6"/>
      <c r="H5" s="6"/>
      <c r="I5" s="6"/>
      <c r="J5" s="6"/>
      <c r="K5" s="6"/>
      <c r="L5" s="6"/>
      <c r="M5" s="6"/>
      <c r="N5" s="6"/>
      <c r="O5" s="6"/>
      <c r="P5" s="6"/>
      <c r="Q5" s="6"/>
      <c r="R5" s="6"/>
      <c r="S5" s="6"/>
      <c r="T5" s="6"/>
      <c r="U5" s="6"/>
    </row>
    <row r="6" spans="1:21" x14ac:dyDescent="0.25">
      <c r="A6" s="8"/>
      <c r="B6" s="6"/>
      <c r="C6" s="6"/>
      <c r="D6" s="6"/>
      <c r="E6" s="6"/>
      <c r="F6" s="6"/>
      <c r="G6" s="6"/>
      <c r="H6" s="6"/>
      <c r="I6" s="6"/>
      <c r="J6" s="6"/>
      <c r="K6" s="6"/>
      <c r="L6" s="6"/>
      <c r="M6" s="6"/>
      <c r="N6" s="6"/>
      <c r="O6" s="6"/>
      <c r="P6" s="6"/>
      <c r="Q6" s="6"/>
      <c r="R6" s="6"/>
      <c r="S6" s="6"/>
      <c r="T6" s="6"/>
      <c r="U6" s="6"/>
    </row>
    <row r="7" spans="1:21" x14ac:dyDescent="0.25">
      <c r="A7" s="8"/>
      <c r="B7" s="6"/>
      <c r="C7" s="6"/>
      <c r="D7" s="6"/>
      <c r="E7" s="6"/>
      <c r="F7" s="6"/>
      <c r="G7" s="6"/>
      <c r="H7" s="6"/>
      <c r="I7" s="6"/>
      <c r="J7" s="6"/>
      <c r="K7" s="6"/>
      <c r="L7" s="6"/>
      <c r="M7" s="6"/>
      <c r="N7" s="6"/>
      <c r="O7" s="6"/>
      <c r="P7" s="6"/>
      <c r="Q7" s="6"/>
      <c r="R7" s="6"/>
      <c r="S7" s="6"/>
      <c r="T7" s="6"/>
      <c r="U7" s="6"/>
    </row>
    <row r="8" spans="1:21" x14ac:dyDescent="0.25">
      <c r="A8" s="8"/>
      <c r="B8" s="6"/>
      <c r="C8" s="6"/>
      <c r="D8" s="6" t="s">
        <v>51</v>
      </c>
      <c r="E8" s="6"/>
      <c r="F8" s="6"/>
      <c r="G8" s="6"/>
      <c r="H8" s="6"/>
      <c r="I8" s="6"/>
      <c r="J8" s="6"/>
      <c r="K8" s="6"/>
      <c r="L8" s="6"/>
      <c r="M8" s="6"/>
      <c r="N8" s="6"/>
      <c r="O8" s="6"/>
      <c r="P8" s="6"/>
      <c r="Q8" s="6"/>
      <c r="R8" s="6"/>
      <c r="S8" s="6"/>
      <c r="T8" s="6"/>
      <c r="U8" s="6"/>
    </row>
    <row r="9" spans="1:21" x14ac:dyDescent="0.25">
      <c r="A9" s="8"/>
      <c r="B9" s="6"/>
      <c r="C9" s="6"/>
      <c r="D9" s="6"/>
      <c r="E9" s="6"/>
      <c r="F9" s="6"/>
      <c r="G9" s="6"/>
      <c r="H9" s="6"/>
      <c r="I9" s="6"/>
      <c r="J9" s="6"/>
      <c r="K9" s="6"/>
      <c r="L9" s="6"/>
      <c r="M9" s="6"/>
      <c r="N9" s="6"/>
      <c r="O9" s="6"/>
      <c r="P9" s="6"/>
      <c r="Q9" s="6"/>
      <c r="R9" s="6"/>
      <c r="S9" s="6"/>
      <c r="T9" s="6"/>
      <c r="U9" s="6"/>
    </row>
    <row r="10" spans="1:21" ht="15.75" customHeight="1" x14ac:dyDescent="0.25">
      <c r="A10" s="8"/>
      <c r="B10" s="6"/>
      <c r="C10" s="96">
        <f>GETPIVOTDATA("Sum of Income",Analysis!$Q$5)</f>
        <v>38850873.799999997</v>
      </c>
      <c r="D10" s="96"/>
      <c r="E10" s="6"/>
      <c r="F10" s="98">
        <f>GETPIVOTDATA("Sum of Expenses",Analysis!$Q$5)</f>
        <v>36779918.350000001</v>
      </c>
      <c r="G10" s="98"/>
      <c r="H10" s="6"/>
      <c r="I10" s="96">
        <f>C10-F10</f>
        <v>2070955.4499999955</v>
      </c>
      <c r="J10" s="96"/>
      <c r="K10" s="6"/>
      <c r="L10" s="6"/>
      <c r="M10" s="6"/>
      <c r="N10" s="6"/>
      <c r="O10" s="6"/>
      <c r="P10" s="6"/>
      <c r="Q10" s="6"/>
      <c r="R10" s="6"/>
      <c r="S10" s="6"/>
      <c r="T10" s="6"/>
      <c r="U10" s="6"/>
    </row>
    <row r="11" spans="1:21" ht="15" customHeight="1" x14ac:dyDescent="0.25">
      <c r="A11" s="8"/>
      <c r="B11" s="6"/>
      <c r="C11" s="97"/>
      <c r="D11" s="97"/>
      <c r="E11" s="6"/>
      <c r="F11" s="99"/>
      <c r="G11" s="99"/>
      <c r="H11" s="6"/>
      <c r="I11" s="97"/>
      <c r="J11" s="97"/>
      <c r="K11" s="6"/>
      <c r="L11" s="6"/>
      <c r="M11" s="6"/>
      <c r="N11" s="6"/>
      <c r="O11" s="6"/>
      <c r="P11" s="6"/>
      <c r="Q11" s="6"/>
      <c r="R11" s="6"/>
      <c r="S11" s="6"/>
      <c r="T11" s="6"/>
      <c r="U11" s="6"/>
    </row>
    <row r="12" spans="1:21" ht="15" customHeight="1" x14ac:dyDescent="0.25">
      <c r="A12" s="8"/>
      <c r="B12" s="6"/>
      <c r="C12" s="6"/>
      <c r="D12" s="6"/>
      <c r="E12" s="6"/>
      <c r="F12" s="6"/>
      <c r="G12" s="6"/>
      <c r="H12" s="6"/>
      <c r="I12" s="6"/>
      <c r="J12" s="6"/>
      <c r="K12" s="6"/>
      <c r="L12" s="6"/>
      <c r="M12" s="6"/>
      <c r="N12" s="6"/>
      <c r="O12" s="6"/>
      <c r="P12" s="6"/>
      <c r="Q12" s="6"/>
      <c r="R12" s="6"/>
      <c r="S12" s="6"/>
      <c r="T12" s="6"/>
      <c r="U12" s="6"/>
    </row>
    <row r="13" spans="1:21" x14ac:dyDescent="0.25">
      <c r="A13" s="8"/>
      <c r="B13" s="6"/>
      <c r="C13" s="6"/>
      <c r="D13" s="6"/>
      <c r="E13" s="6"/>
      <c r="F13" s="6"/>
      <c r="G13" s="6"/>
      <c r="H13" s="6"/>
      <c r="I13" s="6"/>
      <c r="J13" s="6"/>
      <c r="K13" s="6"/>
      <c r="L13" s="6"/>
      <c r="M13" s="6"/>
      <c r="N13" s="6"/>
      <c r="O13" s="6"/>
      <c r="P13" s="6"/>
      <c r="Q13" s="6"/>
      <c r="R13" s="6"/>
      <c r="S13" s="6"/>
      <c r="T13" s="6"/>
      <c r="U13" s="6"/>
    </row>
    <row r="14" spans="1:21" x14ac:dyDescent="0.25">
      <c r="A14" s="8"/>
      <c r="B14" s="6"/>
      <c r="C14" s="6"/>
      <c r="D14" s="6"/>
      <c r="E14" s="6"/>
      <c r="F14" s="6"/>
      <c r="G14" s="6"/>
      <c r="H14" s="6"/>
      <c r="I14" s="6"/>
      <c r="J14" s="6"/>
      <c r="K14" s="6"/>
      <c r="L14" s="6"/>
      <c r="M14" s="6"/>
      <c r="N14" s="6"/>
      <c r="O14" s="6"/>
      <c r="P14" s="6"/>
      <c r="Q14" s="6"/>
      <c r="R14" s="6"/>
      <c r="S14" s="6"/>
      <c r="T14" s="6"/>
      <c r="U14" s="6"/>
    </row>
    <row r="15" spans="1:21" x14ac:dyDescent="0.25">
      <c r="A15" s="8"/>
      <c r="B15" s="6"/>
      <c r="C15" s="6"/>
      <c r="D15" s="6"/>
      <c r="E15" s="6"/>
      <c r="F15" s="6"/>
      <c r="G15" s="6"/>
      <c r="H15" s="6"/>
      <c r="I15" s="6"/>
      <c r="J15" s="6"/>
      <c r="K15" s="6"/>
      <c r="L15" s="6"/>
      <c r="M15" s="6"/>
      <c r="N15" s="6"/>
      <c r="O15" s="6"/>
      <c r="P15" s="6"/>
      <c r="Q15" s="6"/>
      <c r="R15" s="6"/>
      <c r="S15" s="6"/>
      <c r="T15" s="6"/>
      <c r="U15" s="6"/>
    </row>
    <row r="16" spans="1:21" x14ac:dyDescent="0.25">
      <c r="A16" s="8"/>
      <c r="B16" s="6"/>
      <c r="C16" s="6"/>
      <c r="D16" s="6"/>
      <c r="E16" s="6"/>
      <c r="F16" s="6"/>
      <c r="G16" s="6"/>
      <c r="H16" s="6"/>
      <c r="I16" s="6"/>
      <c r="J16" s="6"/>
      <c r="K16" s="6"/>
      <c r="L16" s="6"/>
      <c r="M16" s="6"/>
      <c r="N16" s="6"/>
      <c r="O16" s="6"/>
      <c r="P16" s="6"/>
      <c r="Q16" s="6"/>
      <c r="R16" s="6"/>
      <c r="S16" s="6"/>
      <c r="T16" s="6"/>
      <c r="U16" s="6"/>
    </row>
    <row r="17" spans="1:21" x14ac:dyDescent="0.25">
      <c r="A17" s="8"/>
      <c r="B17" s="6"/>
      <c r="C17" s="6"/>
      <c r="D17" s="6"/>
      <c r="E17" s="6"/>
      <c r="F17" s="6"/>
      <c r="G17" s="6"/>
      <c r="H17" s="6"/>
      <c r="I17" s="6"/>
      <c r="J17" s="6"/>
      <c r="K17" s="6"/>
      <c r="L17" s="6"/>
      <c r="M17" s="6"/>
      <c r="N17" s="6"/>
      <c r="O17" s="6"/>
      <c r="P17" s="6"/>
      <c r="Q17" s="6"/>
      <c r="R17" s="6"/>
      <c r="S17" s="6"/>
      <c r="T17" s="6"/>
      <c r="U17" s="6"/>
    </row>
    <row r="18" spans="1:21" x14ac:dyDescent="0.25">
      <c r="A18" s="8"/>
      <c r="B18" s="6"/>
      <c r="C18" s="6"/>
      <c r="D18" s="6"/>
      <c r="E18" s="6"/>
      <c r="F18" s="6"/>
      <c r="G18" s="6"/>
      <c r="H18" s="6"/>
      <c r="I18" s="6"/>
      <c r="J18" s="6"/>
      <c r="K18" s="6"/>
      <c r="L18" s="6"/>
      <c r="M18" s="6"/>
      <c r="N18" s="6"/>
      <c r="O18" s="6"/>
      <c r="P18" s="6"/>
      <c r="Q18" s="6"/>
      <c r="R18" s="6"/>
      <c r="S18" s="6"/>
      <c r="T18" s="6"/>
      <c r="U18" s="6"/>
    </row>
    <row r="19" spans="1:21" x14ac:dyDescent="0.25">
      <c r="A19" s="8"/>
      <c r="B19" s="6"/>
      <c r="C19" s="6"/>
      <c r="D19" s="6"/>
      <c r="E19" s="6"/>
      <c r="F19" s="6"/>
      <c r="G19" s="6"/>
      <c r="H19" s="6"/>
      <c r="I19" s="6"/>
      <c r="J19" s="6"/>
      <c r="K19" s="6"/>
      <c r="L19" s="6"/>
      <c r="M19" s="6"/>
      <c r="N19" s="6"/>
      <c r="O19" s="6"/>
      <c r="P19" s="6"/>
      <c r="Q19" s="6"/>
      <c r="R19" s="6"/>
      <c r="S19" s="6"/>
      <c r="T19" s="6"/>
      <c r="U19" s="6"/>
    </row>
    <row r="20" spans="1:21" x14ac:dyDescent="0.25">
      <c r="A20" s="8"/>
      <c r="B20" s="6"/>
      <c r="C20" s="6"/>
      <c r="D20" s="6"/>
      <c r="E20" s="6"/>
      <c r="F20" s="6"/>
      <c r="G20" s="6"/>
      <c r="H20" s="6"/>
      <c r="I20" s="6"/>
      <c r="J20" s="6"/>
      <c r="K20" s="6"/>
      <c r="L20" s="6"/>
      <c r="M20" s="6"/>
      <c r="N20" s="6"/>
      <c r="O20" s="6"/>
      <c r="P20" s="6"/>
      <c r="Q20" s="6"/>
      <c r="R20" s="6"/>
      <c r="S20" s="6"/>
      <c r="T20" s="6"/>
      <c r="U20" s="6"/>
    </row>
    <row r="21" spans="1:21" x14ac:dyDescent="0.25">
      <c r="A21" s="8"/>
      <c r="B21" s="6"/>
      <c r="C21" s="6"/>
      <c r="D21" s="6"/>
      <c r="E21" s="6"/>
      <c r="F21" s="6"/>
      <c r="G21" s="6"/>
      <c r="H21" s="6"/>
      <c r="I21" s="6"/>
      <c r="J21" s="6"/>
      <c r="K21" s="6"/>
      <c r="L21" s="6"/>
      <c r="M21" s="6"/>
      <c r="N21" s="6"/>
      <c r="O21" s="6"/>
      <c r="P21" s="6"/>
      <c r="Q21" s="6"/>
      <c r="R21" s="6"/>
      <c r="S21" s="6"/>
      <c r="T21" s="6"/>
      <c r="U21" s="6"/>
    </row>
    <row r="22" spans="1:21" x14ac:dyDescent="0.25">
      <c r="A22" s="8"/>
      <c r="B22" s="6"/>
      <c r="C22" s="6"/>
      <c r="D22" s="6"/>
      <c r="E22" s="6"/>
      <c r="F22" s="6"/>
      <c r="G22" s="6"/>
      <c r="H22" s="6"/>
      <c r="I22" s="6"/>
      <c r="J22" s="6"/>
      <c r="K22" s="6"/>
      <c r="L22" s="6"/>
      <c r="M22" s="6"/>
      <c r="N22" s="6"/>
      <c r="O22" s="6"/>
      <c r="P22" s="6"/>
      <c r="Q22" s="6"/>
      <c r="R22" s="6"/>
      <c r="S22" s="6"/>
      <c r="T22" s="6"/>
      <c r="U22" s="6"/>
    </row>
    <row r="23" spans="1:21" x14ac:dyDescent="0.25">
      <c r="A23" s="8"/>
      <c r="B23" s="6"/>
      <c r="C23" s="6"/>
      <c r="D23" s="6"/>
      <c r="E23" s="6"/>
      <c r="F23" s="6"/>
      <c r="G23" s="6"/>
      <c r="H23" s="6"/>
      <c r="I23" s="6"/>
      <c r="J23" s="6"/>
      <c r="K23" s="6"/>
      <c r="L23" s="6"/>
      <c r="M23" s="6"/>
      <c r="N23" s="6"/>
      <c r="O23" s="6"/>
      <c r="P23" s="6"/>
      <c r="Q23" s="6"/>
      <c r="R23" s="6"/>
      <c r="S23" s="6"/>
      <c r="T23" s="6"/>
      <c r="U23" s="6"/>
    </row>
    <row r="24" spans="1:21" x14ac:dyDescent="0.25">
      <c r="A24" s="8"/>
      <c r="B24" s="6"/>
      <c r="C24" s="6"/>
      <c r="D24" s="6"/>
      <c r="E24" s="6"/>
      <c r="F24" s="6"/>
      <c r="G24" s="6"/>
      <c r="H24" s="6"/>
      <c r="I24" s="6"/>
      <c r="J24" s="6"/>
      <c r="K24" s="6"/>
      <c r="L24" s="6"/>
      <c r="M24" s="6"/>
      <c r="N24" s="6"/>
      <c r="O24" s="6"/>
      <c r="P24" s="6"/>
      <c r="Q24" s="6"/>
      <c r="R24" s="6"/>
      <c r="S24" s="6"/>
      <c r="T24" s="6"/>
      <c r="U24" s="6"/>
    </row>
    <row r="25" spans="1:21" x14ac:dyDescent="0.25">
      <c r="A25" s="8"/>
      <c r="B25" s="6"/>
      <c r="C25" s="6"/>
      <c r="D25" s="6"/>
      <c r="E25" s="6"/>
      <c r="F25" s="6"/>
      <c r="G25" s="6"/>
      <c r="H25" s="6"/>
      <c r="I25" s="6"/>
      <c r="J25" s="6"/>
      <c r="K25" s="6"/>
      <c r="L25" s="6"/>
      <c r="M25" s="6"/>
      <c r="N25" s="6"/>
      <c r="O25" s="6"/>
      <c r="P25" s="6"/>
      <c r="Q25" s="6"/>
      <c r="R25" s="6"/>
      <c r="S25" s="6"/>
      <c r="T25" s="6"/>
      <c r="U25" s="6"/>
    </row>
  </sheetData>
  <mergeCells count="3">
    <mergeCell ref="C10:D11"/>
    <mergeCell ref="F10:G11"/>
    <mergeCell ref="I10:J1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O1878"/>
  <sheetViews>
    <sheetView tabSelected="1" zoomScaleNormal="100" workbookViewId="0">
      <pane ySplit="1" topLeftCell="A1054" activePane="bottomLeft" state="frozen"/>
      <selection pane="bottomLeft" activeCell="J1063" sqref="J1063"/>
    </sheetView>
  </sheetViews>
  <sheetFormatPr defaultRowHeight="15" outlineLevelRow="1" x14ac:dyDescent="0.25"/>
  <cols>
    <col min="1" max="1" width="5.7109375" customWidth="1"/>
    <col min="2" max="2" width="7.28515625" style="2" hidden="1" customWidth="1"/>
    <col min="3" max="4" width="10.7109375" bestFit="1" customWidth="1"/>
    <col min="5" max="5" width="35.5703125" style="1" bestFit="1" customWidth="1"/>
    <col min="6" max="6" width="18.140625" style="1" bestFit="1" customWidth="1"/>
    <col min="7" max="7" width="14.85546875" style="1" bestFit="1" customWidth="1"/>
    <col min="8" max="8" width="13.85546875" style="1" bestFit="1" customWidth="1"/>
    <col min="9" max="9" width="10.140625" style="1" customWidth="1"/>
    <col min="10" max="10" width="16.28515625" bestFit="1" customWidth="1"/>
    <col min="11" max="11" width="14.85546875" bestFit="1" customWidth="1"/>
    <col min="12" max="12" width="13.85546875" customWidth="1"/>
    <col min="13" max="13" width="14.140625" bestFit="1" customWidth="1"/>
    <col min="14" max="14" width="13" bestFit="1" customWidth="1"/>
    <col min="15" max="15" width="17" bestFit="1" customWidth="1"/>
    <col min="16" max="16" width="13" bestFit="1" customWidth="1"/>
    <col min="17" max="17" width="17" bestFit="1" customWidth="1"/>
    <col min="18" max="18" width="12.7109375" bestFit="1" customWidth="1"/>
    <col min="19" max="19" width="13" bestFit="1" customWidth="1"/>
    <col min="20" max="20" width="17" bestFit="1" customWidth="1"/>
    <col min="21" max="21" width="6.85546875" bestFit="1" customWidth="1"/>
    <col min="22" max="22" width="11.28515625" bestFit="1" customWidth="1"/>
  </cols>
  <sheetData>
    <row r="1" spans="1:14" x14ac:dyDescent="0.25">
      <c r="A1" t="s">
        <v>15</v>
      </c>
      <c r="B1" t="s">
        <v>128</v>
      </c>
      <c r="C1" t="s">
        <v>8</v>
      </c>
      <c r="D1" s="2" t="s">
        <v>7</v>
      </c>
      <c r="E1" t="s">
        <v>6</v>
      </c>
      <c r="F1" t="s">
        <v>5</v>
      </c>
      <c r="G1" s="1" t="s">
        <v>3</v>
      </c>
      <c r="H1" s="1" t="s">
        <v>4</v>
      </c>
      <c r="I1" s="1" t="s">
        <v>12</v>
      </c>
      <c r="J1" s="1" t="s">
        <v>10</v>
      </c>
      <c r="K1" t="s">
        <v>11</v>
      </c>
      <c r="L1" t="s">
        <v>480</v>
      </c>
      <c r="M1" t="s">
        <v>363</v>
      </c>
    </row>
    <row r="2" spans="1:14" x14ac:dyDescent="0.25">
      <c r="A2" s="3">
        <f xml:space="preserve"> IF(C2="", "", IF(Table44[[#This Row],[Month]]=C1, A1+1, 1))</f>
        <v>1</v>
      </c>
      <c r="B2" s="3">
        <f>_xlfn.NUMBERVALUE(IF(Table44[[#This Row],[Date]]= "", "", TEXT(Table44[[#This Row],[Date]],"yyyy")))</f>
        <v>2021</v>
      </c>
      <c r="C2" t="str">
        <f>IF(Table44[[#This Row],[Date]]= "", "", TEXT(Table44[[#This Row],[Date]],"mmmm"))</f>
        <v>September</v>
      </c>
      <c r="D2" s="2">
        <v>44440</v>
      </c>
      <c r="E2" t="s">
        <v>10</v>
      </c>
      <c r="F2" t="s">
        <v>500</v>
      </c>
      <c r="G2" s="50">
        <v>71000</v>
      </c>
      <c r="H2" s="105"/>
      <c r="I2" s="1" t="s">
        <v>13</v>
      </c>
      <c r="J2" s="49">
        <v>71000</v>
      </c>
      <c r="K2" s="49">
        <v>0</v>
      </c>
      <c r="L2" s="49">
        <v>0</v>
      </c>
      <c r="M2" s="49">
        <v>0</v>
      </c>
    </row>
    <row r="3" spans="1:14" x14ac:dyDescent="0.25">
      <c r="A3" s="3">
        <f xml:space="preserve"> IF(C3="", "", IF(Table44[[#This Row],[Month]]=C2, A2+1, 1))</f>
        <v>2</v>
      </c>
      <c r="B3" s="22">
        <f>_xlfn.NUMBERVALUE(IF(Table44[[#This Row],[Date]]= "", "", TEXT(Table44[[#This Row],[Date]],"yyyy")))</f>
        <v>2021</v>
      </c>
      <c r="C3" t="str">
        <f>IF(Table44[[#This Row],[Date]]= "", "", TEXT(Table44[[#This Row],[Date]],"mmmm"))</f>
        <v>September</v>
      </c>
      <c r="D3" s="2">
        <v>44440</v>
      </c>
      <c r="E3" t="s">
        <v>11</v>
      </c>
      <c r="F3" t="s">
        <v>500</v>
      </c>
      <c r="G3" s="16">
        <v>345000</v>
      </c>
      <c r="H3" s="16"/>
      <c r="I3" s="23" t="s">
        <v>14</v>
      </c>
      <c r="J3" s="49"/>
      <c r="K3" s="49">
        <v>345000</v>
      </c>
      <c r="L3" s="49">
        <v>0</v>
      </c>
      <c r="M3" s="49">
        <v>0</v>
      </c>
    </row>
    <row r="4" spans="1:14" x14ac:dyDescent="0.25">
      <c r="A4" s="3">
        <f xml:space="preserve"> IF(C4="", "", IF(Table44[[#This Row],[Month]]=C3, A3+1, 1))</f>
        <v>3</v>
      </c>
      <c r="B4" s="3">
        <f>_xlfn.NUMBERVALUE(IF(Table44[[#This Row],[Date]]= "", "", TEXT(Table44[[#This Row],[Date]],"yyyy")))</f>
        <v>2021</v>
      </c>
      <c r="C4" t="str">
        <f>IF(Table44[[#This Row],[Date]]= "", "", TEXT(Table44[[#This Row],[Date]],"mmmm"))</f>
        <v>September</v>
      </c>
      <c r="D4" s="17">
        <v>44444</v>
      </c>
      <c r="E4" t="s">
        <v>137</v>
      </c>
      <c r="F4" s="1" t="s">
        <v>70</v>
      </c>
      <c r="G4" s="50">
        <v>320000</v>
      </c>
      <c r="H4" s="105"/>
      <c r="I4" s="1" t="s">
        <v>13</v>
      </c>
      <c r="J4" s="49">
        <f>IF(Table44[[#This Row],[Source]]="Cash", SUM(J2+Table44[[#This Row],[Income]]-Table44[[#This Row],[Expenses]]), J2)</f>
        <v>391000</v>
      </c>
      <c r="K4" s="49">
        <f>IF(Table44[[#This Row],[Source]]="Bank", SUM(K3+Table44[[#This Row],[Income]]-Table44[[#This Row],[Expenses]]), K3)</f>
        <v>345000</v>
      </c>
      <c r="L4" s="49">
        <f>IF(Table44[[#This Row],[Source]]="Mobile", SUM(L3+Table44[[#This Row],[Income]]-Table44[[#This Row],[Expenses]]), L3)</f>
        <v>0</v>
      </c>
      <c r="M4" s="49">
        <f>IF(Table44[[#This Row],[Source]]="Inv", SUM(M3+Table44[[#This Row],[Income]]-Table44[[#This Row],[Expenses]]), M3)</f>
        <v>0</v>
      </c>
    </row>
    <row r="5" spans="1:14" x14ac:dyDescent="0.25">
      <c r="A5" s="3">
        <f xml:space="preserve"> IF(C5="", "", IF(Table44[[#This Row],[Month]]=C4, A4+1, 1))</f>
        <v>4</v>
      </c>
      <c r="B5" s="3">
        <f>_xlfn.NUMBERVALUE(IF(Table44[[#This Row],[Date]]= "", "", TEXT(Table44[[#This Row],[Date]],"yyyy")))</f>
        <v>2021</v>
      </c>
      <c r="C5" t="str">
        <f>IF(Table44[[#This Row],[Date]]= "", "", TEXT(Table44[[#This Row],[Date]],"mmmm"))</f>
        <v>September</v>
      </c>
      <c r="D5" s="17">
        <v>44444</v>
      </c>
      <c r="E5" t="s">
        <v>138</v>
      </c>
      <c r="F5" s="1" t="s">
        <v>71</v>
      </c>
      <c r="G5" s="50">
        <v>75000</v>
      </c>
      <c r="H5" s="105"/>
      <c r="I5" s="1" t="s">
        <v>13</v>
      </c>
      <c r="J5" s="49">
        <f>IF(Table44[[#This Row],[Source]]="Cash", SUM(J4+Table44[[#This Row],[Income]]-Table44[[#This Row],[Expenses]]), J4)</f>
        <v>466000</v>
      </c>
      <c r="K5" s="49">
        <f>IF(Table44[[#This Row],[Source]]="Bank", SUM(K4+Table44[[#This Row],[Income]]-Table44[[#This Row],[Expenses]]), K4)</f>
        <v>345000</v>
      </c>
      <c r="L5" s="49">
        <f>IF(Table44[[#This Row],[Source]]="Mobile", SUM(L4+Table44[[#This Row],[Income]]-Table44[[#This Row],[Expenses]]), L4)</f>
        <v>0</v>
      </c>
      <c r="M5" s="49">
        <f>IF(Table44[[#This Row],[Source]]="Inv", SUM(M4+Table44[[#This Row],[Income]]-Table44[[#This Row],[Expenses]]), M4)</f>
        <v>0</v>
      </c>
    </row>
    <row r="6" spans="1:14" x14ac:dyDescent="0.25">
      <c r="A6" s="3">
        <f xml:space="preserve"> IF(C6="", "", IF(Table44[[#This Row],[Month]]=C5, A5+1, 1))</f>
        <v>5</v>
      </c>
      <c r="B6" s="3">
        <f>_xlfn.NUMBERVALUE(IF(Table44[[#This Row],[Date]]= "", "", TEXT(Table44[[#This Row],[Date]],"yyyy")))</f>
        <v>2021</v>
      </c>
      <c r="C6" t="str">
        <f>IF(Table44[[#This Row],[Date]]= "", "", TEXT(Table44[[#This Row],[Date]],"mmmm"))</f>
        <v>September</v>
      </c>
      <c r="D6" s="17">
        <v>44444</v>
      </c>
      <c r="E6" t="s">
        <v>139</v>
      </c>
      <c r="F6" s="1" t="s">
        <v>0</v>
      </c>
      <c r="G6" s="50"/>
      <c r="H6" s="105">
        <v>40000</v>
      </c>
      <c r="I6" s="1" t="s">
        <v>13</v>
      </c>
      <c r="J6" s="49">
        <f>IF(Table44[[#This Row],[Source]]="Cash", SUM(J5+Table44[[#This Row],[Income]]-Table44[[#This Row],[Expenses]]), J5)</f>
        <v>426000</v>
      </c>
      <c r="K6" s="49">
        <f>IF(Table44[[#This Row],[Source]]="Bank", SUM(K5+Table44[[#This Row],[Income]]-Table44[[#This Row],[Expenses]]), K5)</f>
        <v>345000</v>
      </c>
      <c r="L6" s="49">
        <f>IF(Table44[[#This Row],[Source]]="Mobile", SUM(L5+Table44[[#This Row],[Income]]-Table44[[#This Row],[Expenses]]), L5)</f>
        <v>0</v>
      </c>
      <c r="M6" s="49">
        <f>IF(Table44[[#This Row],[Source]]="Inv", SUM(M5+Table44[[#This Row],[Income]]-Table44[[#This Row],[Expenses]]), M5)</f>
        <v>0</v>
      </c>
    </row>
    <row r="7" spans="1:14" x14ac:dyDescent="0.25">
      <c r="A7" s="3">
        <f xml:space="preserve"> IF(C7="", "", IF(Table44[[#This Row],[Month]]=C6, A6+1, 1))</f>
        <v>6</v>
      </c>
      <c r="B7" s="3">
        <f>_xlfn.NUMBERVALUE(IF(Table44[[#This Row],[Date]]= "", "", TEXT(Table44[[#This Row],[Date]],"yyyy")))</f>
        <v>2021</v>
      </c>
      <c r="C7" t="str">
        <f>IF(Table44[[#This Row],[Date]]= "", "", TEXT(Table44[[#This Row],[Date]],"mmmm"))</f>
        <v>September</v>
      </c>
      <c r="D7" s="17">
        <v>44445</v>
      </c>
      <c r="E7" t="s">
        <v>140</v>
      </c>
      <c r="F7" s="1" t="s">
        <v>75</v>
      </c>
      <c r="G7" s="50"/>
      <c r="H7" s="105">
        <v>15000</v>
      </c>
      <c r="I7" s="1" t="s">
        <v>13</v>
      </c>
      <c r="J7" s="49">
        <f>IF(Table44[[#This Row],[Source]]="Cash", SUM(J6+Table44[[#This Row],[Income]]-Table44[[#This Row],[Expenses]]), J6)</f>
        <v>411000</v>
      </c>
      <c r="K7" s="49">
        <f>IF(Table44[[#This Row],[Source]]="Bank", SUM(K6+Table44[[#This Row],[Income]]-Table44[[#This Row],[Expenses]]), K6)</f>
        <v>345000</v>
      </c>
      <c r="L7" s="49">
        <f>IF(Table44[[#This Row],[Source]]="Mobile", SUM(L6+Table44[[#This Row],[Income]]-Table44[[#This Row],[Expenses]]), L6)</f>
        <v>0</v>
      </c>
      <c r="M7" s="49">
        <f>IF(Table44[[#This Row],[Source]]="Inv", SUM(M6+Table44[[#This Row],[Income]]-Table44[[#This Row],[Expenses]]), M6)</f>
        <v>0</v>
      </c>
      <c r="N7" t="s">
        <v>323</v>
      </c>
    </row>
    <row r="8" spans="1:14" x14ac:dyDescent="0.25">
      <c r="A8" s="3">
        <f xml:space="preserve"> IF(C8="", "", IF(Table44[[#This Row],[Month]]=C7, A7+1, 1))</f>
        <v>7</v>
      </c>
      <c r="B8" s="3">
        <f>_xlfn.NUMBERVALUE(IF(Table44[[#This Row],[Date]]= "", "", TEXT(Table44[[#This Row],[Date]],"yyyy")))</f>
        <v>2021</v>
      </c>
      <c r="C8" t="str">
        <f>IF(Table44[[#This Row],[Date]]= "", "", TEXT(Table44[[#This Row],[Date]],"mmmm"))</f>
        <v>September</v>
      </c>
      <c r="D8" s="17">
        <v>44446</v>
      </c>
      <c r="E8" t="s">
        <v>141</v>
      </c>
      <c r="F8" s="1" t="s">
        <v>0</v>
      </c>
      <c r="G8" s="50">
        <v>45000</v>
      </c>
      <c r="H8" s="105"/>
      <c r="I8" s="1" t="s">
        <v>13</v>
      </c>
      <c r="J8" s="49">
        <f>IF(Table44[[#This Row],[Source]]="Cash", SUM(J7+Table44[[#This Row],[Income]]-Table44[[#This Row],[Expenses]]), J7)</f>
        <v>456000</v>
      </c>
      <c r="K8" s="49">
        <f>IF(Table44[[#This Row],[Source]]="Bank", SUM(K7+Table44[[#This Row],[Income]]-Table44[[#This Row],[Expenses]]), K7)</f>
        <v>345000</v>
      </c>
      <c r="L8" s="49">
        <f>IF(Table44[[#This Row],[Source]]="Mobile", SUM(L7+Table44[[#This Row],[Income]]-Table44[[#This Row],[Expenses]]), L7)</f>
        <v>0</v>
      </c>
      <c r="M8" s="49">
        <f>IF(Table44[[#This Row],[Source]]="Inv", SUM(M7+Table44[[#This Row],[Income]]-Table44[[#This Row],[Expenses]]), M7)</f>
        <v>0</v>
      </c>
    </row>
    <row r="9" spans="1:14" outlineLevel="1" x14ac:dyDescent="0.25">
      <c r="A9" s="3">
        <f xml:space="preserve"> IF(C9="", "", IF(Table44[[#This Row],[Month]]=C8, A8+1, 1))</f>
        <v>8</v>
      </c>
      <c r="B9" s="3">
        <f>_xlfn.NUMBERVALUE(IF(Table44[[#This Row],[Date]]= "", "", TEXT(Table44[[#This Row],[Date]],"yyyy")))</f>
        <v>2021</v>
      </c>
      <c r="C9" t="str">
        <f>IF(Table44[[#This Row],[Date]]= "", "", TEXT(Table44[[#This Row],[Date]],"mmmm"))</f>
        <v>September</v>
      </c>
      <c r="D9" s="17">
        <v>44448</v>
      </c>
      <c r="E9" t="s">
        <v>142</v>
      </c>
      <c r="F9" s="1" t="s">
        <v>2</v>
      </c>
      <c r="G9" s="50"/>
      <c r="H9" s="105">
        <v>11000</v>
      </c>
      <c r="I9" s="1" t="s">
        <v>13</v>
      </c>
      <c r="J9" s="49">
        <f>IF(Table44[[#This Row],[Source]]="Cash", SUM(J8+Table44[[#This Row],[Income]]-Table44[[#This Row],[Expenses]]), J8)</f>
        <v>445000</v>
      </c>
      <c r="K9" s="49">
        <f>IF(Table44[[#This Row],[Source]]="Bank", SUM(K8+Table44[[#This Row],[Income]]-Table44[[#This Row],[Expenses]]), K8)</f>
        <v>345000</v>
      </c>
      <c r="L9" s="49">
        <f>IF(Table44[[#This Row],[Source]]="Mobile", SUM(L8+Table44[[#This Row],[Income]]-Table44[[#This Row],[Expenses]]), L8)</f>
        <v>0</v>
      </c>
      <c r="M9" s="49">
        <f>IF(Table44[[#This Row],[Source]]="Inv", SUM(M8+Table44[[#This Row],[Income]]-Table44[[#This Row],[Expenses]]), M8)</f>
        <v>0</v>
      </c>
    </row>
    <row r="10" spans="1:14" outlineLevel="1" x14ac:dyDescent="0.25">
      <c r="A10" s="3">
        <f xml:space="preserve"> IF(C10="", "", IF(Table44[[#This Row],[Month]]=C9, A9+1, 1))</f>
        <v>9</v>
      </c>
      <c r="B10" s="3">
        <f>_xlfn.NUMBERVALUE(IF(Table44[[#This Row],[Date]]= "", "", TEXT(Table44[[#This Row],[Date]],"yyyy")))</f>
        <v>2021</v>
      </c>
      <c r="C10" t="str">
        <f>IF(Table44[[#This Row],[Date]]= "", "", TEXT(Table44[[#This Row],[Date]],"mmmm"))</f>
        <v>September</v>
      </c>
      <c r="D10" s="17">
        <v>44449</v>
      </c>
      <c r="E10" t="s">
        <v>143</v>
      </c>
      <c r="F10" s="1" t="s">
        <v>9</v>
      </c>
      <c r="G10" s="50"/>
      <c r="H10" s="105">
        <v>1600</v>
      </c>
      <c r="I10" s="1" t="s">
        <v>13</v>
      </c>
      <c r="J10" s="49">
        <f>IF(Table44[[#This Row],[Source]]="Cash", SUM(J9+Table44[[#This Row],[Income]]-Table44[[#This Row],[Expenses]]), J9)</f>
        <v>443400</v>
      </c>
      <c r="K10" s="49">
        <f>IF(Table44[[#This Row],[Source]]="Bank", SUM(K9+Table44[[#This Row],[Income]]-Table44[[#This Row],[Expenses]]), K9)</f>
        <v>345000</v>
      </c>
      <c r="L10" s="49">
        <f>IF(Table44[[#This Row],[Source]]="Mobile", SUM(L9+Table44[[#This Row],[Income]]-Table44[[#This Row],[Expenses]]), L9)</f>
        <v>0</v>
      </c>
      <c r="M10" s="49">
        <f>IF(Table44[[#This Row],[Source]]="Inv", SUM(M9+Table44[[#This Row],[Income]]-Table44[[#This Row],[Expenses]]), M9)</f>
        <v>0</v>
      </c>
    </row>
    <row r="11" spans="1:14" outlineLevel="1" x14ac:dyDescent="0.25">
      <c r="A11" s="3">
        <f xml:space="preserve"> IF(C11="", "", IF(Table44[[#This Row],[Month]]=C10, A10+1, 1))</f>
        <v>10</v>
      </c>
      <c r="B11" s="3">
        <f>_xlfn.NUMBERVALUE(IF(Table44[[#This Row],[Date]]= "", "", TEXT(Table44[[#This Row],[Date]],"yyyy")))</f>
        <v>2021</v>
      </c>
      <c r="C11" t="str">
        <f>IF(Table44[[#This Row],[Date]]= "", "", TEXT(Table44[[#This Row],[Date]],"mmmm"))</f>
        <v>September</v>
      </c>
      <c r="D11" s="17">
        <v>44451</v>
      </c>
      <c r="E11" t="s">
        <v>144</v>
      </c>
      <c r="F11" s="1" t="s">
        <v>71</v>
      </c>
      <c r="G11" s="50">
        <v>50000</v>
      </c>
      <c r="H11" s="105"/>
      <c r="I11" s="1" t="s">
        <v>13</v>
      </c>
      <c r="J11" s="49">
        <f>IF(Table44[[#This Row],[Source]]="Cash", SUM(J10+Table44[[#This Row],[Income]]-Table44[[#This Row],[Expenses]]), J10)</f>
        <v>493400</v>
      </c>
      <c r="K11" s="49">
        <f>IF(Table44[[#This Row],[Source]]="Bank", SUM(K10+Table44[[#This Row],[Income]]-Table44[[#This Row],[Expenses]]), K10)</f>
        <v>345000</v>
      </c>
      <c r="L11" s="49">
        <f>IF(Table44[[#This Row],[Source]]="Mobile", SUM(L10+Table44[[#This Row],[Income]]-Table44[[#This Row],[Expenses]]), L10)</f>
        <v>0</v>
      </c>
      <c r="M11" s="49">
        <f>IF(Table44[[#This Row],[Source]]="Inv", SUM(M10+Table44[[#This Row],[Income]]-Table44[[#This Row],[Expenses]]), M10)</f>
        <v>0</v>
      </c>
    </row>
    <row r="12" spans="1:14" outlineLevel="1" x14ac:dyDescent="0.25">
      <c r="A12" s="3">
        <f xml:space="preserve"> IF(C12="", "", IF(Table44[[#This Row],[Month]]=C11, A11+1, 1))</f>
        <v>11</v>
      </c>
      <c r="B12" s="3">
        <f>_xlfn.NUMBERVALUE(IF(Table44[[#This Row],[Date]]= "", "", TEXT(Table44[[#This Row],[Date]],"yyyy")))</f>
        <v>2021</v>
      </c>
      <c r="C12" t="str">
        <f>IF(Table44[[#This Row],[Date]]= "", "", TEXT(Table44[[#This Row],[Date]],"mmmm"))</f>
        <v>September</v>
      </c>
      <c r="D12" s="17">
        <v>44451</v>
      </c>
      <c r="E12" t="s">
        <v>145</v>
      </c>
      <c r="F12" s="1" t="s">
        <v>1</v>
      </c>
      <c r="G12" s="50"/>
      <c r="H12" s="105">
        <v>2000</v>
      </c>
      <c r="I12" s="1" t="s">
        <v>13</v>
      </c>
      <c r="J12" s="49">
        <f>IF(Table44[[#This Row],[Source]]="Cash", SUM(J11+Table44[[#This Row],[Income]]-Table44[[#This Row],[Expenses]]), J11)</f>
        <v>491400</v>
      </c>
      <c r="K12" s="49">
        <f>IF(Table44[[#This Row],[Source]]="Bank", SUM(K11+Table44[[#This Row],[Income]]-Table44[[#This Row],[Expenses]]), K11)</f>
        <v>345000</v>
      </c>
      <c r="L12" s="49">
        <f>IF(Table44[[#This Row],[Source]]="Mobile", SUM(L11+Table44[[#This Row],[Income]]-Table44[[#This Row],[Expenses]]), L11)</f>
        <v>0</v>
      </c>
      <c r="M12" s="49">
        <f>IF(Table44[[#This Row],[Source]]="Inv", SUM(M11+Table44[[#This Row],[Income]]-Table44[[#This Row],[Expenses]]), M11)</f>
        <v>0</v>
      </c>
    </row>
    <row r="13" spans="1:14" outlineLevel="1" x14ac:dyDescent="0.25">
      <c r="A13" s="3">
        <f xml:space="preserve"> IF(C13="", "", IF(Table44[[#This Row],[Month]]=C12, A12+1, 1))</f>
        <v>12</v>
      </c>
      <c r="B13" s="3">
        <f>_xlfn.NUMBERVALUE(IF(Table44[[#This Row],[Date]]= "", "", TEXT(Table44[[#This Row],[Date]],"yyyy")))</f>
        <v>2021</v>
      </c>
      <c r="C13" t="str">
        <f>IF(Table44[[#This Row],[Date]]= "", "", TEXT(Table44[[#This Row],[Date]],"mmmm"))</f>
        <v>September</v>
      </c>
      <c r="D13" s="17">
        <v>44454</v>
      </c>
      <c r="E13" t="s">
        <v>146</v>
      </c>
      <c r="F13" s="1" t="s">
        <v>1</v>
      </c>
      <c r="G13" s="50"/>
      <c r="H13" s="105">
        <v>1000</v>
      </c>
      <c r="I13" s="1" t="s">
        <v>13</v>
      </c>
      <c r="J13" s="49">
        <f>IF(Table44[[#This Row],[Source]]="Cash", SUM(J12+Table44[[#This Row],[Income]]-Table44[[#This Row],[Expenses]]), J12)</f>
        <v>490400</v>
      </c>
      <c r="K13" s="49">
        <f>IF(Table44[[#This Row],[Source]]="Bank", SUM(K12+Table44[[#This Row],[Income]]-Table44[[#This Row],[Expenses]]), K12)</f>
        <v>345000</v>
      </c>
      <c r="L13" s="49">
        <f>IF(Table44[[#This Row],[Source]]="Mobile", SUM(L12+Table44[[#This Row],[Income]]-Table44[[#This Row],[Expenses]]), L12)</f>
        <v>0</v>
      </c>
      <c r="M13" s="49">
        <f>IF(Table44[[#This Row],[Source]]="Inv", SUM(M12+Table44[[#This Row],[Income]]-Table44[[#This Row],[Expenses]]), M12)</f>
        <v>0</v>
      </c>
    </row>
    <row r="14" spans="1:14" outlineLevel="1" x14ac:dyDescent="0.25">
      <c r="A14" s="3">
        <f xml:space="preserve"> IF(C14="", "", IF(Table44[[#This Row],[Month]]=C13, A13+1, 1))</f>
        <v>13</v>
      </c>
      <c r="B14" s="3">
        <f>_xlfn.NUMBERVALUE(IF(Table44[[#This Row],[Date]]= "", "", TEXT(Table44[[#This Row],[Date]],"yyyy")))</f>
        <v>2021</v>
      </c>
      <c r="C14" t="str">
        <f>IF(Table44[[#This Row],[Date]]= "", "", TEXT(Table44[[#This Row],[Date]],"mmmm"))</f>
        <v>September</v>
      </c>
      <c r="D14" s="17">
        <v>44455</v>
      </c>
      <c r="E14" t="s">
        <v>147</v>
      </c>
      <c r="F14" s="1" t="s">
        <v>1</v>
      </c>
      <c r="G14" s="50"/>
      <c r="H14" s="105">
        <v>500</v>
      </c>
      <c r="I14" s="1" t="s">
        <v>13</v>
      </c>
      <c r="J14" s="49">
        <f>IF(Table44[[#This Row],[Source]]="Cash", SUM(J13+Table44[[#This Row],[Income]]-Table44[[#This Row],[Expenses]]), J13)</f>
        <v>489900</v>
      </c>
      <c r="K14" s="49">
        <f>IF(Table44[[#This Row],[Source]]="Bank", SUM(K13+Table44[[#This Row],[Income]]-Table44[[#This Row],[Expenses]]), K13)</f>
        <v>345000</v>
      </c>
      <c r="L14" s="49">
        <f>IF(Table44[[#This Row],[Source]]="Mobile", SUM(L13+Table44[[#This Row],[Income]]-Table44[[#This Row],[Expenses]]), L13)</f>
        <v>0</v>
      </c>
      <c r="M14" s="49">
        <f>IF(Table44[[#This Row],[Source]]="Inv", SUM(M13+Table44[[#This Row],[Income]]-Table44[[#This Row],[Expenses]]), M13)</f>
        <v>0</v>
      </c>
    </row>
    <row r="15" spans="1:14" outlineLevel="1" x14ac:dyDescent="0.25">
      <c r="A15" s="3">
        <f xml:space="preserve"> IF(C15="", "", IF(Table44[[#This Row],[Month]]=C14, A14+1, 1))</f>
        <v>14</v>
      </c>
      <c r="B15" s="3">
        <f>_xlfn.NUMBERVALUE(IF(Table44[[#This Row],[Date]]= "", "", TEXT(Table44[[#This Row],[Date]],"yyyy")))</f>
        <v>2021</v>
      </c>
      <c r="C15" t="str">
        <f>IF(Table44[[#This Row],[Date]]= "", "", TEXT(Table44[[#This Row],[Date]],"mmmm"))</f>
        <v>September</v>
      </c>
      <c r="D15" s="17">
        <v>44458</v>
      </c>
      <c r="E15" t="s">
        <v>148</v>
      </c>
      <c r="F15" s="1" t="s">
        <v>24</v>
      </c>
      <c r="G15" s="50"/>
      <c r="H15" s="105">
        <v>50000</v>
      </c>
      <c r="I15" s="1" t="s">
        <v>13</v>
      </c>
      <c r="J15" s="49">
        <f>IF(Table44[[#This Row],[Source]]="Cash", SUM(J14+Table44[[#This Row],[Income]]-Table44[[#This Row],[Expenses]]), J14)</f>
        <v>439900</v>
      </c>
      <c r="K15" s="49">
        <f>IF(Table44[[#This Row],[Source]]="Bank", SUM(K14+Table44[[#This Row],[Income]]-Table44[[#This Row],[Expenses]]), K14)</f>
        <v>345000</v>
      </c>
      <c r="L15" s="49">
        <f>IF(Table44[[#This Row],[Source]]="Mobile", SUM(L14+Table44[[#This Row],[Income]]-Table44[[#This Row],[Expenses]]), L14)</f>
        <v>0</v>
      </c>
      <c r="M15" s="49">
        <f>IF(Table44[[#This Row],[Source]]="Inv", SUM(M14+Table44[[#This Row],[Income]]-Table44[[#This Row],[Expenses]]), M14)</f>
        <v>0</v>
      </c>
    </row>
    <row r="16" spans="1:14" outlineLevel="1" x14ac:dyDescent="0.25">
      <c r="A16" s="3">
        <f xml:space="preserve"> IF(C16="", "", IF(Table44[[#This Row],[Month]]=C15, A15+1, 1))</f>
        <v>15</v>
      </c>
      <c r="B16" s="3">
        <f>_xlfn.NUMBERVALUE(IF(Table44[[#This Row],[Date]]= "", "", TEXT(Table44[[#This Row],[Date]],"yyyy")))</f>
        <v>2021</v>
      </c>
      <c r="C16" t="str">
        <f>IF(Table44[[#This Row],[Date]]= "", "", TEXT(Table44[[#This Row],[Date]],"mmmm"))</f>
        <v>September</v>
      </c>
      <c r="D16" s="17">
        <v>44459</v>
      </c>
      <c r="E16" t="s">
        <v>149</v>
      </c>
      <c r="F16" s="1" t="s">
        <v>1</v>
      </c>
      <c r="G16" s="50"/>
      <c r="H16" s="105">
        <v>12000</v>
      </c>
      <c r="I16" s="1" t="s">
        <v>13</v>
      </c>
      <c r="J16" s="49">
        <f>IF(Table44[[#This Row],[Source]]="Cash", SUM(J15+Table44[[#This Row],[Income]]-Table44[[#This Row],[Expenses]]), J15)</f>
        <v>427900</v>
      </c>
      <c r="K16" s="49">
        <f>IF(Table44[[#This Row],[Source]]="Bank", SUM(K15+Table44[[#This Row],[Income]]-Table44[[#This Row],[Expenses]]), K15)</f>
        <v>345000</v>
      </c>
      <c r="L16" s="49">
        <f>IF(Table44[[#This Row],[Source]]="Mobile", SUM(L15+Table44[[#This Row],[Income]]-Table44[[#This Row],[Expenses]]), L15)</f>
        <v>0</v>
      </c>
      <c r="M16" s="49">
        <f>IF(Table44[[#This Row],[Source]]="Inv", SUM(M15+Table44[[#This Row],[Income]]-Table44[[#This Row],[Expenses]]), M15)</f>
        <v>0</v>
      </c>
    </row>
    <row r="17" spans="1:13" outlineLevel="1" x14ac:dyDescent="0.25">
      <c r="A17" s="3">
        <f xml:space="preserve"> IF(C17="", "", IF(Table44[[#This Row],[Month]]=C16, A16+1, 1))</f>
        <v>16</v>
      </c>
      <c r="B17" s="3">
        <f>_xlfn.NUMBERVALUE(IF(Table44[[#This Row],[Date]]= "", "", TEXT(Table44[[#This Row],[Date]],"yyyy")))</f>
        <v>2021</v>
      </c>
      <c r="C17" t="str">
        <f>IF(Table44[[#This Row],[Date]]= "", "", TEXT(Table44[[#This Row],[Date]],"mmmm"))</f>
        <v>September</v>
      </c>
      <c r="D17" s="17">
        <v>44460</v>
      </c>
      <c r="E17" t="s">
        <v>150</v>
      </c>
      <c r="F17" s="1" t="s">
        <v>1</v>
      </c>
      <c r="G17" s="50"/>
      <c r="H17" s="105">
        <v>9000</v>
      </c>
      <c r="I17" s="1" t="s">
        <v>13</v>
      </c>
      <c r="J17" s="49">
        <f>IF(Table44[[#This Row],[Source]]="Cash", SUM(J16+Table44[[#This Row],[Income]]-Table44[[#This Row],[Expenses]]), J16)</f>
        <v>418900</v>
      </c>
      <c r="K17" s="49">
        <f>IF(Table44[[#This Row],[Source]]="Bank", SUM(K16+Table44[[#This Row],[Income]]-Table44[[#This Row],[Expenses]]), K16)</f>
        <v>345000</v>
      </c>
      <c r="L17" s="49">
        <f>IF(Table44[[#This Row],[Source]]="Mobile", SUM(L16+Table44[[#This Row],[Income]]-Table44[[#This Row],[Expenses]]), L16)</f>
        <v>0</v>
      </c>
      <c r="M17" s="49">
        <f>IF(Table44[[#This Row],[Source]]="Inv", SUM(M16+Table44[[#This Row],[Income]]-Table44[[#This Row],[Expenses]]), M16)</f>
        <v>0</v>
      </c>
    </row>
    <row r="18" spans="1:13" outlineLevel="1" x14ac:dyDescent="0.25">
      <c r="A18" s="3">
        <f xml:space="preserve"> IF(C18="", "", IF(Table44[[#This Row],[Month]]=C17, A17+1, 1))</f>
        <v>17</v>
      </c>
      <c r="B18" s="3">
        <f>_xlfn.NUMBERVALUE(IF(Table44[[#This Row],[Date]]= "", "", TEXT(Table44[[#This Row],[Date]],"yyyy")))</f>
        <v>2021</v>
      </c>
      <c r="C18" t="str">
        <f>IF(Table44[[#This Row],[Date]]= "", "", TEXT(Table44[[#This Row],[Date]],"mmmm"))</f>
        <v>September</v>
      </c>
      <c r="D18" s="17">
        <v>44460</v>
      </c>
      <c r="E18" t="s">
        <v>151</v>
      </c>
      <c r="F18" s="1" t="s">
        <v>9</v>
      </c>
      <c r="G18" s="50"/>
      <c r="H18" s="105">
        <v>4000</v>
      </c>
      <c r="I18" s="1" t="s">
        <v>13</v>
      </c>
      <c r="J18" s="49">
        <f>IF(Table44[[#This Row],[Source]]="Cash", SUM(J17+Table44[[#This Row],[Income]]-Table44[[#This Row],[Expenses]]), J17)</f>
        <v>414900</v>
      </c>
      <c r="K18" s="49">
        <f>IF(Table44[[#This Row],[Source]]="Bank", SUM(K17+Table44[[#This Row],[Income]]-Table44[[#This Row],[Expenses]]), K17)</f>
        <v>345000</v>
      </c>
      <c r="L18" s="49">
        <f>IF(Table44[[#This Row],[Source]]="Mobile", SUM(L17+Table44[[#This Row],[Income]]-Table44[[#This Row],[Expenses]]), L17)</f>
        <v>0</v>
      </c>
      <c r="M18" s="49">
        <f>IF(Table44[[#This Row],[Source]]="Inv", SUM(M17+Table44[[#This Row],[Income]]-Table44[[#This Row],[Expenses]]), M17)</f>
        <v>0</v>
      </c>
    </row>
    <row r="19" spans="1:13" outlineLevel="1" x14ac:dyDescent="0.25">
      <c r="A19" s="3">
        <f xml:space="preserve"> IF(C19="", "", IF(Table44[[#This Row],[Month]]=C18, A18+1, 1))</f>
        <v>1</v>
      </c>
      <c r="B19" s="3">
        <f>_xlfn.NUMBERVALUE(IF(Table44[[#This Row],[Date]]= "", "", TEXT(Table44[[#This Row],[Date]],"yyyy")))</f>
        <v>2021</v>
      </c>
      <c r="C19" t="str">
        <f>IF(Table44[[#This Row],[Date]]= "", "", TEXT(Table44[[#This Row],[Date]],"mmmm"))</f>
        <v>October</v>
      </c>
      <c r="D19" s="17">
        <v>44477</v>
      </c>
      <c r="E19" t="s">
        <v>152</v>
      </c>
      <c r="F19" s="1" t="s">
        <v>70</v>
      </c>
      <c r="G19" s="50">
        <v>500000</v>
      </c>
      <c r="H19" s="105"/>
      <c r="I19" s="1" t="s">
        <v>13</v>
      </c>
      <c r="J19" s="49">
        <f>IF(Table44[[#This Row],[Source]]="Cash", SUM(J18+Table44[[#This Row],[Income]]-Table44[[#This Row],[Expenses]]), J18)</f>
        <v>914900</v>
      </c>
      <c r="K19" s="49">
        <f>IF(Table44[[#This Row],[Source]]="Bank", SUM(K18+Table44[[#This Row],[Income]]-Table44[[#This Row],[Expenses]]), K18)</f>
        <v>345000</v>
      </c>
      <c r="L19" s="49">
        <f>IF(Table44[[#This Row],[Source]]="Mobile", SUM(L18+Table44[[#This Row],[Income]]-Table44[[#This Row],[Expenses]]), L18)</f>
        <v>0</v>
      </c>
      <c r="M19" s="49">
        <f>IF(Table44[[#This Row],[Source]]="Inv", SUM(M18+Table44[[#This Row],[Income]]-Table44[[#This Row],[Expenses]]), M18)</f>
        <v>0</v>
      </c>
    </row>
    <row r="20" spans="1:13" outlineLevel="1" x14ac:dyDescent="0.25">
      <c r="A20" s="3">
        <f xml:space="preserve"> IF(C20="", "", IF(Table44[[#This Row],[Month]]=C19, A19+1, 1))</f>
        <v>2</v>
      </c>
      <c r="B20" s="3">
        <f>_xlfn.NUMBERVALUE(IF(Table44[[#This Row],[Date]]= "", "", TEXT(Table44[[#This Row],[Date]],"yyyy")))</f>
        <v>2021</v>
      </c>
      <c r="C20" t="str">
        <f>IF(Table44[[#This Row],[Date]]= "", "", TEXT(Table44[[#This Row],[Date]],"mmmm"))</f>
        <v>October</v>
      </c>
      <c r="D20" s="17">
        <v>44479</v>
      </c>
      <c r="E20" t="s">
        <v>153</v>
      </c>
      <c r="F20" s="1" t="s">
        <v>1</v>
      </c>
      <c r="G20" s="50"/>
      <c r="H20" s="105">
        <v>5000</v>
      </c>
      <c r="I20" s="1" t="s">
        <v>13</v>
      </c>
      <c r="J20" s="49">
        <f>IF(Table44[[#This Row],[Source]]="Cash", SUM(J19+Table44[[#This Row],[Income]]-Table44[[#This Row],[Expenses]]), J19)</f>
        <v>909900</v>
      </c>
      <c r="K20" s="49">
        <f>IF(Table44[[#This Row],[Source]]="Bank", SUM(K19+Table44[[#This Row],[Income]]-Table44[[#This Row],[Expenses]]), K19)</f>
        <v>345000</v>
      </c>
      <c r="L20" s="49">
        <f>IF(Table44[[#This Row],[Source]]="Mobile", SUM(L19+Table44[[#This Row],[Income]]-Table44[[#This Row],[Expenses]]), L19)</f>
        <v>0</v>
      </c>
      <c r="M20" s="49">
        <f>IF(Table44[[#This Row],[Source]]="Inv", SUM(M19+Table44[[#This Row],[Income]]-Table44[[#This Row],[Expenses]]), M19)</f>
        <v>0</v>
      </c>
    </row>
    <row r="21" spans="1:13" outlineLevel="1" x14ac:dyDescent="0.25">
      <c r="A21" s="3">
        <f xml:space="preserve"> IF(C21="", "", IF(Table44[[#This Row],[Month]]=C20, A20+1, 1))</f>
        <v>3</v>
      </c>
      <c r="B21" s="3">
        <f>_xlfn.NUMBERVALUE(IF(Table44[[#This Row],[Date]]= "", "", TEXT(Table44[[#This Row],[Date]],"yyyy")))</f>
        <v>2021</v>
      </c>
      <c r="C21" t="str">
        <f>IF(Table44[[#This Row],[Date]]= "", "", TEXT(Table44[[#This Row],[Date]],"mmmm"))</f>
        <v>October</v>
      </c>
      <c r="D21" s="17">
        <v>44480</v>
      </c>
      <c r="E21" t="s">
        <v>154</v>
      </c>
      <c r="F21" s="1" t="s">
        <v>57</v>
      </c>
      <c r="G21" s="50"/>
      <c r="H21" s="105">
        <v>28000</v>
      </c>
      <c r="I21" s="1" t="s">
        <v>13</v>
      </c>
      <c r="J21" s="49">
        <f>IF(Table44[[#This Row],[Source]]="Cash", SUM(J20+Table44[[#This Row],[Income]]-Table44[[#This Row],[Expenses]]), J20)</f>
        <v>881900</v>
      </c>
      <c r="K21" s="49">
        <f>IF(Table44[[#This Row],[Source]]="Bank", SUM(K20+Table44[[#This Row],[Income]]-Table44[[#This Row],[Expenses]]), K20)</f>
        <v>345000</v>
      </c>
      <c r="L21" s="49">
        <f>IF(Table44[[#This Row],[Source]]="Mobile", SUM(L20+Table44[[#This Row],[Income]]-Table44[[#This Row],[Expenses]]), L20)</f>
        <v>0</v>
      </c>
      <c r="M21" s="49">
        <f>IF(Table44[[#This Row],[Source]]="Inv", SUM(M20+Table44[[#This Row],[Income]]-Table44[[#This Row],[Expenses]]), M20)</f>
        <v>0</v>
      </c>
    </row>
    <row r="22" spans="1:13" outlineLevel="1" x14ac:dyDescent="0.25">
      <c r="A22" s="3">
        <f xml:space="preserve"> IF(C22="", "", IF(Table44[[#This Row],[Month]]=C21, A21+1, 1))</f>
        <v>4</v>
      </c>
      <c r="B22" s="3">
        <f>_xlfn.NUMBERVALUE(IF(Table44[[#This Row],[Date]]= "", "", TEXT(Table44[[#This Row],[Date]],"yyyy")))</f>
        <v>2021</v>
      </c>
      <c r="C22" t="str">
        <f>IF(Table44[[#This Row],[Date]]= "", "", TEXT(Table44[[#This Row],[Date]],"mmmm"))</f>
        <v>October</v>
      </c>
      <c r="D22" s="17">
        <v>44481</v>
      </c>
      <c r="E22" t="s">
        <v>155</v>
      </c>
      <c r="F22" s="1" t="s">
        <v>71</v>
      </c>
      <c r="G22" s="50">
        <v>1700</v>
      </c>
      <c r="H22" s="105"/>
      <c r="I22" s="1" t="s">
        <v>13</v>
      </c>
      <c r="J22" s="49">
        <f>IF(Table44[[#This Row],[Source]]="Cash", SUM(J21+Table44[[#This Row],[Income]]-Table44[[#This Row],[Expenses]]), J21)</f>
        <v>883600</v>
      </c>
      <c r="K22" s="49">
        <f>IF(Table44[[#This Row],[Source]]="Bank", SUM(K21+Table44[[#This Row],[Income]]-Table44[[#This Row],[Expenses]]), K21)</f>
        <v>345000</v>
      </c>
      <c r="L22" s="49">
        <f>IF(Table44[[#This Row],[Source]]="Mobile", SUM(L21+Table44[[#This Row],[Income]]-Table44[[#This Row],[Expenses]]), L21)</f>
        <v>0</v>
      </c>
      <c r="M22" s="49">
        <f>IF(Table44[[#This Row],[Source]]="Inv", SUM(M21+Table44[[#This Row],[Income]]-Table44[[#This Row],[Expenses]]), M21)</f>
        <v>0</v>
      </c>
    </row>
    <row r="23" spans="1:13" outlineLevel="1" x14ac:dyDescent="0.25">
      <c r="A23" s="3">
        <f xml:space="preserve"> IF(C23="", "", IF(Table44[[#This Row],[Month]]=C22, A22+1, 1))</f>
        <v>5</v>
      </c>
      <c r="B23" s="3">
        <f>_xlfn.NUMBERVALUE(IF(Table44[[#This Row],[Date]]= "", "", TEXT(Table44[[#This Row],[Date]],"yyyy")))</f>
        <v>2021</v>
      </c>
      <c r="C23" t="str">
        <f>IF(Table44[[#This Row],[Date]]= "", "", TEXT(Table44[[#This Row],[Date]],"mmmm"))</f>
        <v>October</v>
      </c>
      <c r="D23" s="17">
        <v>44483</v>
      </c>
      <c r="E23" t="s">
        <v>156</v>
      </c>
      <c r="F23" s="1" t="s">
        <v>70</v>
      </c>
      <c r="G23" s="50">
        <v>20000</v>
      </c>
      <c r="H23" s="105"/>
      <c r="I23" s="1" t="s">
        <v>13</v>
      </c>
      <c r="J23" s="49">
        <f>IF(Table44[[#This Row],[Source]]="Cash", SUM(J22+Table44[[#This Row],[Income]]-Table44[[#This Row],[Expenses]]), J22)</f>
        <v>903600</v>
      </c>
      <c r="K23" s="49">
        <f>IF(Table44[[#This Row],[Source]]="Bank", SUM(K22+Table44[[#This Row],[Income]]-Table44[[#This Row],[Expenses]]), K22)</f>
        <v>345000</v>
      </c>
      <c r="L23" s="49">
        <f>IF(Table44[[#This Row],[Source]]="Mobile", SUM(L22+Table44[[#This Row],[Income]]-Table44[[#This Row],[Expenses]]), L22)</f>
        <v>0</v>
      </c>
      <c r="M23" s="49">
        <f>IF(Table44[[#This Row],[Source]]="Inv", SUM(M22+Table44[[#This Row],[Income]]-Table44[[#This Row],[Expenses]]), M22)</f>
        <v>0</v>
      </c>
    </row>
    <row r="24" spans="1:13" outlineLevel="1" x14ac:dyDescent="0.25">
      <c r="A24" s="3">
        <f xml:space="preserve"> IF(C24="", "", IF(Table44[[#This Row],[Month]]=C23, A23+1, 1))</f>
        <v>6</v>
      </c>
      <c r="B24" s="3">
        <f>_xlfn.NUMBERVALUE(IF(Table44[[#This Row],[Date]]= "", "", TEXT(Table44[[#This Row],[Date]],"yyyy")))</f>
        <v>2021</v>
      </c>
      <c r="C24" t="str">
        <f>IF(Table44[[#This Row],[Date]]= "", "", TEXT(Table44[[#This Row],[Date]],"mmmm"))</f>
        <v>October</v>
      </c>
      <c r="D24" s="17">
        <v>44484</v>
      </c>
      <c r="E24" t="s">
        <v>157</v>
      </c>
      <c r="F24" s="1" t="s">
        <v>75</v>
      </c>
      <c r="G24" s="50"/>
      <c r="H24" s="105">
        <v>1000</v>
      </c>
      <c r="I24" s="1" t="s">
        <v>13</v>
      </c>
      <c r="J24" s="49">
        <f>IF(Table44[[#This Row],[Source]]="Cash", SUM(J23+Table44[[#This Row],[Income]]-Table44[[#This Row],[Expenses]]), J23)</f>
        <v>902600</v>
      </c>
      <c r="K24" s="49">
        <f>IF(Table44[[#This Row],[Source]]="Bank", SUM(K23+Table44[[#This Row],[Income]]-Table44[[#This Row],[Expenses]]), K23)</f>
        <v>345000</v>
      </c>
      <c r="L24" s="49">
        <f>IF(Table44[[#This Row],[Source]]="Mobile", SUM(L23+Table44[[#This Row],[Income]]-Table44[[#This Row],[Expenses]]), L23)</f>
        <v>0</v>
      </c>
      <c r="M24" s="49">
        <f>IF(Table44[[#This Row],[Source]]="Inv", SUM(M23+Table44[[#This Row],[Income]]-Table44[[#This Row],[Expenses]]), M23)</f>
        <v>0</v>
      </c>
    </row>
    <row r="25" spans="1:13" outlineLevel="1" x14ac:dyDescent="0.25">
      <c r="A25" s="3">
        <f xml:space="preserve"> IF(C25="", "", IF(Table44[[#This Row],[Month]]=C24, A24+1, 1))</f>
        <v>7</v>
      </c>
      <c r="B25" s="3">
        <f>_xlfn.NUMBERVALUE(IF(Table44[[#This Row],[Date]]= "", "", TEXT(Table44[[#This Row],[Date]],"yyyy")))</f>
        <v>2021</v>
      </c>
      <c r="C25" t="str">
        <f>IF(Table44[[#This Row],[Date]]= "", "", TEXT(Table44[[#This Row],[Date]],"mmmm"))</f>
        <v>October</v>
      </c>
      <c r="D25" s="17">
        <v>44485</v>
      </c>
      <c r="E25" t="s">
        <v>151</v>
      </c>
      <c r="F25" s="1" t="s">
        <v>9</v>
      </c>
      <c r="G25" s="50"/>
      <c r="H25" s="105">
        <v>4000</v>
      </c>
      <c r="I25" s="1" t="s">
        <v>13</v>
      </c>
      <c r="J25" s="49">
        <f>IF(Table44[[#This Row],[Source]]="Cash", SUM(J24+Table44[[#This Row],[Income]]-Table44[[#This Row],[Expenses]]), J24)</f>
        <v>898600</v>
      </c>
      <c r="K25" s="49">
        <f>IF(Table44[[#This Row],[Source]]="Bank", SUM(K24+Table44[[#This Row],[Income]]-Table44[[#This Row],[Expenses]]), K24)</f>
        <v>345000</v>
      </c>
      <c r="L25" s="49">
        <f>IF(Table44[[#This Row],[Source]]="Mobile", SUM(L24+Table44[[#This Row],[Income]]-Table44[[#This Row],[Expenses]]), L24)</f>
        <v>0</v>
      </c>
      <c r="M25" s="49">
        <f>IF(Table44[[#This Row],[Source]]="Inv", SUM(M24+Table44[[#This Row],[Income]]-Table44[[#This Row],[Expenses]]), M24)</f>
        <v>0</v>
      </c>
    </row>
    <row r="26" spans="1:13" outlineLevel="1" x14ac:dyDescent="0.25">
      <c r="A26" s="3">
        <f xml:space="preserve"> IF(C26="", "", IF(Table44[[#This Row],[Month]]=C25, A25+1, 1))</f>
        <v>8</v>
      </c>
      <c r="B26" s="3">
        <f>_xlfn.NUMBERVALUE(IF(Table44[[#This Row],[Date]]= "", "", TEXT(Table44[[#This Row],[Date]],"yyyy")))</f>
        <v>2021</v>
      </c>
      <c r="C26" t="str">
        <f>IF(Table44[[#This Row],[Date]]= "", "", TEXT(Table44[[#This Row],[Date]],"mmmm"))</f>
        <v>October</v>
      </c>
      <c r="D26" s="17">
        <v>44486</v>
      </c>
      <c r="E26" t="s">
        <v>42</v>
      </c>
      <c r="F26" s="1" t="s">
        <v>71</v>
      </c>
      <c r="G26" s="50">
        <v>20000</v>
      </c>
      <c r="H26" s="105"/>
      <c r="I26" s="1" t="s">
        <v>13</v>
      </c>
      <c r="J26" s="49">
        <f>IF(Table44[[#This Row],[Source]]="Cash", SUM(J25+Table44[[#This Row],[Income]]-Table44[[#This Row],[Expenses]]), J25)</f>
        <v>918600</v>
      </c>
      <c r="K26" s="49">
        <f>IF(Table44[[#This Row],[Source]]="Bank", SUM(K25+Table44[[#This Row],[Income]]-Table44[[#This Row],[Expenses]]), K25)</f>
        <v>345000</v>
      </c>
      <c r="L26" s="49">
        <f>IF(Table44[[#This Row],[Source]]="Mobile", SUM(L25+Table44[[#This Row],[Income]]-Table44[[#This Row],[Expenses]]), L25)</f>
        <v>0</v>
      </c>
      <c r="M26" s="49">
        <f>IF(Table44[[#This Row],[Source]]="Inv", SUM(M25+Table44[[#This Row],[Income]]-Table44[[#This Row],[Expenses]]), M25)</f>
        <v>0</v>
      </c>
    </row>
    <row r="27" spans="1:13" outlineLevel="1" x14ac:dyDescent="0.25">
      <c r="A27" s="3">
        <f xml:space="preserve"> IF(C27="", "", IF(Table44[[#This Row],[Month]]=C26, A26+1, 1))</f>
        <v>9</v>
      </c>
      <c r="B27" s="3">
        <f>_xlfn.NUMBERVALUE(IF(Table44[[#This Row],[Date]]= "", "", TEXT(Table44[[#This Row],[Date]],"yyyy")))</f>
        <v>2021</v>
      </c>
      <c r="C27" t="str">
        <f>IF(Table44[[#This Row],[Date]]= "", "", TEXT(Table44[[#This Row],[Date]],"mmmm"))</f>
        <v>October</v>
      </c>
      <c r="D27" s="17">
        <v>44489</v>
      </c>
      <c r="E27" t="s">
        <v>158</v>
      </c>
      <c r="F27" s="1" t="s">
        <v>744</v>
      </c>
      <c r="G27" s="50"/>
      <c r="H27" s="105">
        <v>500000</v>
      </c>
      <c r="I27" s="1" t="s">
        <v>13</v>
      </c>
      <c r="J27" s="49">
        <f>IF(Table44[[#This Row],[Source]]="Cash", SUM(J26+Table44[[#This Row],[Income]]-Table44[[#This Row],[Expenses]]), J26)</f>
        <v>418600</v>
      </c>
      <c r="K27" s="49">
        <f>IF(Table44[[#This Row],[Source]]="Bank", SUM(K26+Table44[[#This Row],[Income]]-Table44[[#This Row],[Expenses]]), K26)</f>
        <v>345000</v>
      </c>
      <c r="L27" s="49">
        <f>IF(Table44[[#This Row],[Source]]="Mobile", SUM(L26+Table44[[#This Row],[Income]]-Table44[[#This Row],[Expenses]]), L26)</f>
        <v>0</v>
      </c>
      <c r="M27" s="49">
        <f>IF(Table44[[#This Row],[Source]]="Inv", SUM(M26+Table44[[#This Row],[Income]]-Table44[[#This Row],[Expenses]]), M26)</f>
        <v>0</v>
      </c>
    </row>
    <row r="28" spans="1:13" outlineLevel="1" x14ac:dyDescent="0.25">
      <c r="A28" s="3">
        <f xml:space="preserve"> IF(C28="", "", IF(Table44[[#This Row],[Month]]=C27, A27+1, 1))</f>
        <v>10</v>
      </c>
      <c r="B28" s="3">
        <f>_xlfn.NUMBERVALUE(IF(Table44[[#This Row],[Date]]= "", "", TEXT(Table44[[#This Row],[Date]],"yyyy")))</f>
        <v>2021</v>
      </c>
      <c r="C28" t="str">
        <f>IF(Table44[[#This Row],[Date]]= "", "", TEXT(Table44[[#This Row],[Date]],"mmmm"))</f>
        <v>October</v>
      </c>
      <c r="D28" s="17">
        <v>44496</v>
      </c>
      <c r="E28" t="s">
        <v>159</v>
      </c>
      <c r="F28" s="1" t="s">
        <v>70</v>
      </c>
      <c r="G28" s="50">
        <v>294000</v>
      </c>
      <c r="H28" s="105"/>
      <c r="I28" s="1" t="s">
        <v>13</v>
      </c>
      <c r="J28" s="49">
        <f>IF(Table44[[#This Row],[Source]]="Cash", SUM(J27+Table44[[#This Row],[Income]]-Table44[[#This Row],[Expenses]]), J27)</f>
        <v>712600</v>
      </c>
      <c r="K28" s="49">
        <f>IF(Table44[[#This Row],[Source]]="Bank", SUM(K27+Table44[[#This Row],[Income]]-Table44[[#This Row],[Expenses]]), K27)</f>
        <v>345000</v>
      </c>
      <c r="L28" s="49">
        <f>IF(Table44[[#This Row],[Source]]="Mobile", SUM(L27+Table44[[#This Row],[Income]]-Table44[[#This Row],[Expenses]]), L27)</f>
        <v>0</v>
      </c>
      <c r="M28" s="49">
        <f>IF(Table44[[#This Row],[Source]]="Inv", SUM(M27+Table44[[#This Row],[Income]]-Table44[[#This Row],[Expenses]]), M27)</f>
        <v>0</v>
      </c>
    </row>
    <row r="29" spans="1:13" outlineLevel="1" x14ac:dyDescent="0.25">
      <c r="A29" s="3">
        <f xml:space="preserve"> IF(C29="", "", IF(Table44[[#This Row],[Month]]=C28, A28+1, 1))</f>
        <v>11</v>
      </c>
      <c r="B29" s="3">
        <f>_xlfn.NUMBERVALUE(IF(Table44[[#This Row],[Date]]= "", "", TEXT(Table44[[#This Row],[Date]],"yyyy")))</f>
        <v>2021</v>
      </c>
      <c r="C29" t="str">
        <f>IF(Table44[[#This Row],[Date]]= "", "", TEXT(Table44[[#This Row],[Date]],"mmmm"))</f>
        <v>October</v>
      </c>
      <c r="D29" s="17">
        <v>44497</v>
      </c>
      <c r="E29" t="s">
        <v>160</v>
      </c>
      <c r="F29" s="1" t="s">
        <v>744</v>
      </c>
      <c r="G29" s="50"/>
      <c r="H29" s="105">
        <v>300000</v>
      </c>
      <c r="I29" s="1" t="s">
        <v>13</v>
      </c>
      <c r="J29" s="49">
        <f>IF(Table44[[#This Row],[Source]]="Cash", SUM(J28+Table44[[#This Row],[Income]]-Table44[[#This Row],[Expenses]]), J28)</f>
        <v>412600</v>
      </c>
      <c r="K29" s="49">
        <f>IF(Table44[[#This Row],[Source]]="Bank", SUM(K28+Table44[[#This Row],[Income]]-Table44[[#This Row],[Expenses]]), K28)</f>
        <v>345000</v>
      </c>
      <c r="L29" s="49">
        <f>IF(Table44[[#This Row],[Source]]="Mobile", SUM(L28+Table44[[#This Row],[Income]]-Table44[[#This Row],[Expenses]]), L28)</f>
        <v>0</v>
      </c>
      <c r="M29" s="49">
        <f>IF(Table44[[#This Row],[Source]]="Inv", SUM(M28+Table44[[#This Row],[Income]]-Table44[[#This Row],[Expenses]]), M28)</f>
        <v>0</v>
      </c>
    </row>
    <row r="30" spans="1:13" outlineLevel="1" x14ac:dyDescent="0.25">
      <c r="A30" s="3">
        <f xml:space="preserve"> IF(C30="", "", IF(Table44[[#This Row],[Month]]=C29, A29+1, 1))</f>
        <v>12</v>
      </c>
      <c r="B30" s="3">
        <f>_xlfn.NUMBERVALUE(IF(Table44[[#This Row],[Date]]= "", "", TEXT(Table44[[#This Row],[Date]],"yyyy")))</f>
        <v>2021</v>
      </c>
      <c r="C30" t="str">
        <f>IF(Table44[[#This Row],[Date]]= "", "", TEXT(Table44[[#This Row],[Date]],"mmmm"))</f>
        <v>October</v>
      </c>
      <c r="D30" s="17">
        <v>44498</v>
      </c>
      <c r="E30" t="s">
        <v>161</v>
      </c>
      <c r="F30" s="1" t="s">
        <v>75</v>
      </c>
      <c r="G30" s="50"/>
      <c r="H30" s="105">
        <v>31700</v>
      </c>
      <c r="I30" s="1" t="s">
        <v>13</v>
      </c>
      <c r="J30" s="49">
        <f>IF(Table44[[#This Row],[Source]]="Cash", SUM(J29+Table44[[#This Row],[Income]]-Table44[[#This Row],[Expenses]]), J29)</f>
        <v>380900</v>
      </c>
      <c r="K30" s="49">
        <f>IF(Table44[[#This Row],[Source]]="Bank", SUM(K29+Table44[[#This Row],[Income]]-Table44[[#This Row],[Expenses]]), K29)</f>
        <v>345000</v>
      </c>
      <c r="L30" s="49">
        <f>IF(Table44[[#This Row],[Source]]="Mobile", SUM(L29+Table44[[#This Row],[Income]]-Table44[[#This Row],[Expenses]]), L29)</f>
        <v>0</v>
      </c>
      <c r="M30" s="49">
        <f>IF(Table44[[#This Row],[Source]]="Inv", SUM(M29+Table44[[#This Row],[Income]]-Table44[[#This Row],[Expenses]]), M29)</f>
        <v>0</v>
      </c>
    </row>
    <row r="31" spans="1:13" outlineLevel="1" x14ac:dyDescent="0.25">
      <c r="A31" s="3">
        <f xml:space="preserve"> IF(C31="", "", IF(Table44[[#This Row],[Month]]=C30, A30+1, 1))</f>
        <v>13</v>
      </c>
      <c r="B31" s="3">
        <f>_xlfn.NUMBERVALUE(IF(Table44[[#This Row],[Date]]= "", "", TEXT(Table44[[#This Row],[Date]],"yyyy")))</f>
        <v>2021</v>
      </c>
      <c r="C31" t="str">
        <f>IF(Table44[[#This Row],[Date]]= "", "", TEXT(Table44[[#This Row],[Date]],"mmmm"))</f>
        <v>October</v>
      </c>
      <c r="D31" s="17">
        <v>44498</v>
      </c>
      <c r="E31" t="s">
        <v>162</v>
      </c>
      <c r="F31" s="1" t="s">
        <v>9</v>
      </c>
      <c r="G31" s="50"/>
      <c r="H31" s="105">
        <v>5000</v>
      </c>
      <c r="I31" s="1" t="s">
        <v>13</v>
      </c>
      <c r="J31" s="49">
        <f>IF(Table44[[#This Row],[Source]]="Cash", SUM(J30+Table44[[#This Row],[Income]]-Table44[[#This Row],[Expenses]]), J30)</f>
        <v>375900</v>
      </c>
      <c r="K31" s="49">
        <f>IF(Table44[[#This Row],[Source]]="Bank", SUM(K30+Table44[[#This Row],[Income]]-Table44[[#This Row],[Expenses]]), K30)</f>
        <v>345000</v>
      </c>
      <c r="L31" s="49">
        <f>IF(Table44[[#This Row],[Source]]="Mobile", SUM(L30+Table44[[#This Row],[Income]]-Table44[[#This Row],[Expenses]]), L30)</f>
        <v>0</v>
      </c>
      <c r="M31" s="49">
        <f>IF(Table44[[#This Row],[Source]]="Inv", SUM(M30+Table44[[#This Row],[Income]]-Table44[[#This Row],[Expenses]]), M30)</f>
        <v>0</v>
      </c>
    </row>
    <row r="32" spans="1:13" outlineLevel="1" x14ac:dyDescent="0.25">
      <c r="A32" s="3">
        <f xml:space="preserve"> IF(C32="", "", IF(Table44[[#This Row],[Month]]=C31, A31+1, 1))</f>
        <v>1</v>
      </c>
      <c r="B32" s="3">
        <f>_xlfn.NUMBERVALUE(IF(Table44[[#This Row],[Date]]= "", "", TEXT(Table44[[#This Row],[Date]],"yyyy")))</f>
        <v>2021</v>
      </c>
      <c r="C32" t="str">
        <f>IF(Table44[[#This Row],[Date]]= "", "", TEXT(Table44[[#This Row],[Date]],"mmmm"))</f>
        <v>November</v>
      </c>
      <c r="D32" s="17">
        <v>44503</v>
      </c>
      <c r="E32" t="s">
        <v>163</v>
      </c>
      <c r="F32" s="1" t="s">
        <v>71</v>
      </c>
      <c r="G32" s="50">
        <v>100000</v>
      </c>
      <c r="H32" s="105"/>
      <c r="I32" s="1" t="s">
        <v>13</v>
      </c>
      <c r="J32" s="49">
        <f>IF(Table44[[#This Row],[Source]]="Cash", SUM(J31+Table44[[#This Row],[Income]]-Table44[[#This Row],[Expenses]]), J31)</f>
        <v>475900</v>
      </c>
      <c r="K32" s="49">
        <f>IF(Table44[[#This Row],[Source]]="Bank", SUM(K31+Table44[[#This Row],[Income]]-Table44[[#This Row],[Expenses]]), K31)</f>
        <v>345000</v>
      </c>
      <c r="L32" s="49">
        <f>IF(Table44[[#This Row],[Source]]="Mobile", SUM(L31+Table44[[#This Row],[Income]]-Table44[[#This Row],[Expenses]]), L31)</f>
        <v>0</v>
      </c>
      <c r="M32" s="49">
        <f>IF(Table44[[#This Row],[Source]]="Inv", SUM(M31+Table44[[#This Row],[Income]]-Table44[[#This Row],[Expenses]]), M31)</f>
        <v>0</v>
      </c>
    </row>
    <row r="33" spans="1:13" outlineLevel="1" x14ac:dyDescent="0.25">
      <c r="A33" s="3">
        <f xml:space="preserve"> IF(C33="", "", IF(Table44[[#This Row],[Month]]=C32, A32+1, 1))</f>
        <v>2</v>
      </c>
      <c r="B33" s="3">
        <f>_xlfn.NUMBERVALUE(IF(Table44[[#This Row],[Date]]= "", "", TEXT(Table44[[#This Row],[Date]],"yyyy")))</f>
        <v>2021</v>
      </c>
      <c r="C33" t="str">
        <f>IF(Table44[[#This Row],[Date]]= "", "", TEXT(Table44[[#This Row],[Date]],"mmmm"))</f>
        <v>November</v>
      </c>
      <c r="D33" s="17">
        <v>44503</v>
      </c>
      <c r="E33" t="s">
        <v>164</v>
      </c>
      <c r="F33" s="1" t="s">
        <v>24</v>
      </c>
      <c r="G33" s="50"/>
      <c r="H33" s="105">
        <v>46000</v>
      </c>
      <c r="I33" s="1" t="s">
        <v>13</v>
      </c>
      <c r="J33" s="49">
        <f>IF(Table44[[#This Row],[Source]]="Cash", SUM(J32+Table44[[#This Row],[Income]]-Table44[[#This Row],[Expenses]]), J32)</f>
        <v>429900</v>
      </c>
      <c r="K33" s="49">
        <f>IF(Table44[[#This Row],[Source]]="Bank", SUM(K32+Table44[[#This Row],[Income]]-Table44[[#This Row],[Expenses]]), K32)</f>
        <v>345000</v>
      </c>
      <c r="L33" s="49">
        <f>IF(Table44[[#This Row],[Source]]="Mobile", SUM(L32+Table44[[#This Row],[Income]]-Table44[[#This Row],[Expenses]]), L32)</f>
        <v>0</v>
      </c>
      <c r="M33" s="49">
        <f>IF(Table44[[#This Row],[Source]]="Inv", SUM(M32+Table44[[#This Row],[Income]]-Table44[[#This Row],[Expenses]]), M32)</f>
        <v>0</v>
      </c>
    </row>
    <row r="34" spans="1:13" outlineLevel="1" x14ac:dyDescent="0.25">
      <c r="A34" s="3">
        <f xml:space="preserve"> IF(C34="", "", IF(Table44[[#This Row],[Month]]=C33, A33+1, 1))</f>
        <v>3</v>
      </c>
      <c r="B34" s="3">
        <f>_xlfn.NUMBERVALUE(IF(Table44[[#This Row],[Date]]= "", "", TEXT(Table44[[#This Row],[Date]],"yyyy")))</f>
        <v>2021</v>
      </c>
      <c r="C34" t="str">
        <f>IF(Table44[[#This Row],[Date]]= "", "", TEXT(Table44[[#This Row],[Date]],"mmmm"))</f>
        <v>November</v>
      </c>
      <c r="D34" s="17">
        <v>44504</v>
      </c>
      <c r="E34" t="s">
        <v>165</v>
      </c>
      <c r="F34" s="1" t="s">
        <v>1</v>
      </c>
      <c r="G34" s="50"/>
      <c r="H34" s="105">
        <v>20000</v>
      </c>
      <c r="I34" s="1" t="s">
        <v>13</v>
      </c>
      <c r="J34" s="49">
        <f>IF(Table44[[#This Row],[Source]]="Cash", SUM(J33+Table44[[#This Row],[Income]]-Table44[[#This Row],[Expenses]]), J33)</f>
        <v>409900</v>
      </c>
      <c r="K34" s="49">
        <f>IF(Table44[[#This Row],[Source]]="Bank", SUM(K33+Table44[[#This Row],[Income]]-Table44[[#This Row],[Expenses]]), K33)</f>
        <v>345000</v>
      </c>
      <c r="L34" s="49">
        <f>IF(Table44[[#This Row],[Source]]="Mobile", SUM(L33+Table44[[#This Row],[Income]]-Table44[[#This Row],[Expenses]]), L33)</f>
        <v>0</v>
      </c>
      <c r="M34" s="49">
        <f>IF(Table44[[#This Row],[Source]]="Inv", SUM(M33+Table44[[#This Row],[Income]]-Table44[[#This Row],[Expenses]]), M33)</f>
        <v>0</v>
      </c>
    </row>
    <row r="35" spans="1:13" outlineLevel="1" x14ac:dyDescent="0.25">
      <c r="A35" s="3">
        <f xml:space="preserve"> IF(C35="", "", IF(Table44[[#This Row],[Month]]=C34, A34+1, 1))</f>
        <v>4</v>
      </c>
      <c r="B35" s="3">
        <f>_xlfn.NUMBERVALUE(IF(Table44[[#This Row],[Date]]= "", "", TEXT(Table44[[#This Row],[Date]],"yyyy")))</f>
        <v>2021</v>
      </c>
      <c r="C35" t="str">
        <f>IF(Table44[[#This Row],[Date]]= "", "", TEXT(Table44[[#This Row],[Date]],"mmmm"))</f>
        <v>November</v>
      </c>
      <c r="D35" s="17">
        <v>44505</v>
      </c>
      <c r="E35" t="s">
        <v>166</v>
      </c>
      <c r="F35" s="1" t="s">
        <v>1</v>
      </c>
      <c r="G35" s="50"/>
      <c r="H35" s="105">
        <v>4000</v>
      </c>
      <c r="I35" s="1" t="s">
        <v>13</v>
      </c>
      <c r="J35" s="49">
        <f>IF(Table44[[#This Row],[Source]]="Cash", SUM(J34+Table44[[#This Row],[Income]]-Table44[[#This Row],[Expenses]]), J34)</f>
        <v>405900</v>
      </c>
      <c r="K35" s="49">
        <f>IF(Table44[[#This Row],[Source]]="Bank", SUM(K34+Table44[[#This Row],[Income]]-Table44[[#This Row],[Expenses]]), K34)</f>
        <v>345000</v>
      </c>
      <c r="L35" s="49">
        <f>IF(Table44[[#This Row],[Source]]="Mobile", SUM(L34+Table44[[#This Row],[Income]]-Table44[[#This Row],[Expenses]]), L34)</f>
        <v>0</v>
      </c>
      <c r="M35" s="49">
        <f>IF(Table44[[#This Row],[Source]]="Inv", SUM(M34+Table44[[#This Row],[Income]]-Table44[[#This Row],[Expenses]]), M34)</f>
        <v>0</v>
      </c>
    </row>
    <row r="36" spans="1:13" outlineLevel="1" x14ac:dyDescent="0.25">
      <c r="A36" s="3">
        <f xml:space="preserve"> IF(C36="", "", IF(Table44[[#This Row],[Month]]=C35, A35+1, 1))</f>
        <v>5</v>
      </c>
      <c r="B36" s="3">
        <f>_xlfn.NUMBERVALUE(IF(Table44[[#This Row],[Date]]= "", "", TEXT(Table44[[#This Row],[Date]],"yyyy")))</f>
        <v>2021</v>
      </c>
      <c r="C36" t="str">
        <f>IF(Table44[[#This Row],[Date]]= "", "", TEXT(Table44[[#This Row],[Date]],"mmmm"))</f>
        <v>November</v>
      </c>
      <c r="D36" s="17">
        <v>44505</v>
      </c>
      <c r="E36" t="s">
        <v>151</v>
      </c>
      <c r="F36" s="1" t="s">
        <v>9</v>
      </c>
      <c r="G36" s="50"/>
      <c r="H36" s="105">
        <v>3000</v>
      </c>
      <c r="I36" s="1" t="s">
        <v>13</v>
      </c>
      <c r="J36" s="49">
        <f>IF(Table44[[#This Row],[Source]]="Cash", SUM(J35+Table44[[#This Row],[Income]]-Table44[[#This Row],[Expenses]]), J35)</f>
        <v>402900</v>
      </c>
      <c r="K36" s="49">
        <f>IF(Table44[[#This Row],[Source]]="Bank", SUM(K35+Table44[[#This Row],[Income]]-Table44[[#This Row],[Expenses]]), K35)</f>
        <v>345000</v>
      </c>
      <c r="L36" s="49">
        <f>IF(Table44[[#This Row],[Source]]="Mobile", SUM(L35+Table44[[#This Row],[Income]]-Table44[[#This Row],[Expenses]]), L35)</f>
        <v>0</v>
      </c>
      <c r="M36" s="49">
        <f>IF(Table44[[#This Row],[Source]]="Inv", SUM(M35+Table44[[#This Row],[Income]]-Table44[[#This Row],[Expenses]]), M35)</f>
        <v>0</v>
      </c>
    </row>
    <row r="37" spans="1:13" outlineLevel="1" x14ac:dyDescent="0.25">
      <c r="A37" s="3">
        <f xml:space="preserve"> IF(C37="", "", IF(Table44[[#This Row],[Month]]=C36, A36+1, 1))</f>
        <v>6</v>
      </c>
      <c r="B37" s="3">
        <f>_xlfn.NUMBERVALUE(IF(Table44[[#This Row],[Date]]= "", "", TEXT(Table44[[#This Row],[Date]],"yyyy")))</f>
        <v>2021</v>
      </c>
      <c r="C37" t="str">
        <f>IF(Table44[[#This Row],[Date]]= "", "", TEXT(Table44[[#This Row],[Date]],"mmmm"))</f>
        <v>November</v>
      </c>
      <c r="D37" s="17">
        <v>44506</v>
      </c>
      <c r="E37" t="s">
        <v>27</v>
      </c>
      <c r="F37" s="1" t="s">
        <v>57</v>
      </c>
      <c r="G37" s="50"/>
      <c r="H37" s="105">
        <v>1000</v>
      </c>
      <c r="I37" s="1" t="s">
        <v>13</v>
      </c>
      <c r="J37" s="49">
        <f>IF(Table44[[#This Row],[Source]]="Cash", SUM(J36+Table44[[#This Row],[Income]]-Table44[[#This Row],[Expenses]]), J36)</f>
        <v>401900</v>
      </c>
      <c r="K37" s="49">
        <f>IF(Table44[[#This Row],[Source]]="Bank", SUM(K36+Table44[[#This Row],[Income]]-Table44[[#This Row],[Expenses]]), K36)</f>
        <v>345000</v>
      </c>
      <c r="L37" s="49">
        <f>IF(Table44[[#This Row],[Source]]="Mobile", SUM(L36+Table44[[#This Row],[Income]]-Table44[[#This Row],[Expenses]]), L36)</f>
        <v>0</v>
      </c>
      <c r="M37" s="49">
        <f>IF(Table44[[#This Row],[Source]]="Inv", SUM(M36+Table44[[#This Row],[Income]]-Table44[[#This Row],[Expenses]]), M36)</f>
        <v>0</v>
      </c>
    </row>
    <row r="38" spans="1:13" outlineLevel="1" x14ac:dyDescent="0.25">
      <c r="A38" s="3">
        <f xml:space="preserve"> IF(C38="", "", IF(Table44[[#This Row],[Month]]=C37, A37+1, 1))</f>
        <v>7</v>
      </c>
      <c r="B38" s="3">
        <f>_xlfn.NUMBERVALUE(IF(Table44[[#This Row],[Date]]= "", "", TEXT(Table44[[#This Row],[Date]],"yyyy")))</f>
        <v>2021</v>
      </c>
      <c r="C38" t="str">
        <f>IF(Table44[[#This Row],[Date]]= "", "", TEXT(Table44[[#This Row],[Date]],"mmmm"))</f>
        <v>November</v>
      </c>
      <c r="D38" s="17">
        <v>44507</v>
      </c>
      <c r="E38" t="s">
        <v>167</v>
      </c>
      <c r="F38" s="1" t="s">
        <v>70</v>
      </c>
      <c r="G38" s="50">
        <v>50000</v>
      </c>
      <c r="H38" s="105"/>
      <c r="I38" s="1" t="s">
        <v>13</v>
      </c>
      <c r="J38" s="49">
        <f>IF(Table44[[#This Row],[Source]]="Cash", SUM(J37+Table44[[#This Row],[Income]]-Table44[[#This Row],[Expenses]]), J37)</f>
        <v>451900</v>
      </c>
      <c r="K38" s="49">
        <f>IF(Table44[[#This Row],[Source]]="Bank", SUM(K37+Table44[[#This Row],[Income]]-Table44[[#This Row],[Expenses]]), K37)</f>
        <v>345000</v>
      </c>
      <c r="L38" s="49">
        <f>IF(Table44[[#This Row],[Source]]="Mobile", SUM(L37+Table44[[#This Row],[Income]]-Table44[[#This Row],[Expenses]]), L37)</f>
        <v>0</v>
      </c>
      <c r="M38" s="49">
        <f>IF(Table44[[#This Row],[Source]]="Inv", SUM(M37+Table44[[#This Row],[Income]]-Table44[[#This Row],[Expenses]]), M37)</f>
        <v>0</v>
      </c>
    </row>
    <row r="39" spans="1:13" outlineLevel="1" x14ac:dyDescent="0.25">
      <c r="A39" s="3">
        <f xml:space="preserve"> IF(C39="", "", IF(Table44[[#This Row],[Month]]=C38, A38+1, 1))</f>
        <v>8</v>
      </c>
      <c r="B39" s="3">
        <f>_xlfn.NUMBERVALUE(IF(Table44[[#This Row],[Date]]= "", "", TEXT(Table44[[#This Row],[Date]],"yyyy")))</f>
        <v>2021</v>
      </c>
      <c r="C39" t="str">
        <f>IF(Table44[[#This Row],[Date]]= "", "", TEXT(Table44[[#This Row],[Date]],"mmmm"))</f>
        <v>November</v>
      </c>
      <c r="D39" s="17">
        <v>44507</v>
      </c>
      <c r="E39" t="s">
        <v>163</v>
      </c>
      <c r="F39" s="1" t="s">
        <v>71</v>
      </c>
      <c r="G39" s="50">
        <v>10000</v>
      </c>
      <c r="H39" s="105"/>
      <c r="I39" s="1" t="s">
        <v>13</v>
      </c>
      <c r="J39" s="49">
        <f>IF(Table44[[#This Row],[Source]]="Cash", SUM(J38+Table44[[#This Row],[Income]]-Table44[[#This Row],[Expenses]]), J38)</f>
        <v>461900</v>
      </c>
      <c r="K39" s="49">
        <f>IF(Table44[[#This Row],[Source]]="Bank", SUM(K38+Table44[[#This Row],[Income]]-Table44[[#This Row],[Expenses]]), K38)</f>
        <v>345000</v>
      </c>
      <c r="L39" s="49">
        <f>IF(Table44[[#This Row],[Source]]="Mobile", SUM(L38+Table44[[#This Row],[Income]]-Table44[[#This Row],[Expenses]]), L38)</f>
        <v>0</v>
      </c>
      <c r="M39" s="49">
        <f>IF(Table44[[#This Row],[Source]]="Inv", SUM(M38+Table44[[#This Row],[Income]]-Table44[[#This Row],[Expenses]]), M38)</f>
        <v>0</v>
      </c>
    </row>
    <row r="40" spans="1:13" outlineLevel="1" x14ac:dyDescent="0.25">
      <c r="A40" s="3">
        <f xml:space="preserve"> IF(C40="", "", IF(Table44[[#This Row],[Month]]=C39, A39+1, 1))</f>
        <v>9</v>
      </c>
      <c r="B40" s="3">
        <f>_xlfn.NUMBERVALUE(IF(Table44[[#This Row],[Date]]= "", "", TEXT(Table44[[#This Row],[Date]],"yyyy")))</f>
        <v>2021</v>
      </c>
      <c r="C40" t="str">
        <f>IF(Table44[[#This Row],[Date]]= "", "", TEXT(Table44[[#This Row],[Date]],"mmmm"))</f>
        <v>November</v>
      </c>
      <c r="D40" s="17">
        <v>44508</v>
      </c>
      <c r="E40" t="s">
        <v>168</v>
      </c>
      <c r="F40" s="1" t="s">
        <v>1</v>
      </c>
      <c r="G40" s="50"/>
      <c r="H40" s="105">
        <v>1000</v>
      </c>
      <c r="I40" s="1" t="s">
        <v>13</v>
      </c>
      <c r="J40" s="49">
        <f>IF(Table44[[#This Row],[Source]]="Cash", SUM(J39+Table44[[#This Row],[Income]]-Table44[[#This Row],[Expenses]]), J39)</f>
        <v>460900</v>
      </c>
      <c r="K40" s="49">
        <f>IF(Table44[[#This Row],[Source]]="Bank", SUM(K39+Table44[[#This Row],[Income]]-Table44[[#This Row],[Expenses]]), K39)</f>
        <v>345000</v>
      </c>
      <c r="L40" s="49">
        <f>IF(Table44[[#This Row],[Source]]="Mobile", SUM(L39+Table44[[#This Row],[Income]]-Table44[[#This Row],[Expenses]]), L39)</f>
        <v>0</v>
      </c>
      <c r="M40" s="49">
        <f>IF(Table44[[#This Row],[Source]]="Inv", SUM(M39+Table44[[#This Row],[Income]]-Table44[[#This Row],[Expenses]]), M39)</f>
        <v>0</v>
      </c>
    </row>
    <row r="41" spans="1:13" outlineLevel="1" x14ac:dyDescent="0.25">
      <c r="A41" s="3">
        <f xml:space="preserve"> IF(C41="", "", IF(Table44[[#This Row],[Month]]=C40, A40+1, 1))</f>
        <v>10</v>
      </c>
      <c r="B41" s="3">
        <f>_xlfn.NUMBERVALUE(IF(Table44[[#This Row],[Date]]= "", "", TEXT(Table44[[#This Row],[Date]],"yyyy")))</f>
        <v>2021</v>
      </c>
      <c r="C41" t="str">
        <f>IF(Table44[[#This Row],[Date]]= "", "", TEXT(Table44[[#This Row],[Date]],"mmmm"))</f>
        <v>November</v>
      </c>
      <c r="D41" s="17">
        <v>44509</v>
      </c>
      <c r="E41" t="s">
        <v>169</v>
      </c>
      <c r="F41" s="1" t="s">
        <v>1</v>
      </c>
      <c r="G41" s="50"/>
      <c r="H41" s="105">
        <v>10000</v>
      </c>
      <c r="I41" s="1" t="s">
        <v>13</v>
      </c>
      <c r="J41" s="49">
        <f>IF(Table44[[#This Row],[Source]]="Cash", SUM(J40+Table44[[#This Row],[Income]]-Table44[[#This Row],[Expenses]]), J40)</f>
        <v>450900</v>
      </c>
      <c r="K41" s="49">
        <f>IF(Table44[[#This Row],[Source]]="Bank", SUM(K40+Table44[[#This Row],[Income]]-Table44[[#This Row],[Expenses]]), K40)</f>
        <v>345000</v>
      </c>
      <c r="L41" s="49">
        <f>IF(Table44[[#This Row],[Source]]="Mobile", SUM(L40+Table44[[#This Row],[Income]]-Table44[[#This Row],[Expenses]]), L40)</f>
        <v>0</v>
      </c>
      <c r="M41" s="49">
        <f>IF(Table44[[#This Row],[Source]]="Inv", SUM(M40+Table44[[#This Row],[Income]]-Table44[[#This Row],[Expenses]]), M40)</f>
        <v>0</v>
      </c>
    </row>
    <row r="42" spans="1:13" outlineLevel="1" x14ac:dyDescent="0.25">
      <c r="A42" s="3">
        <f xml:space="preserve"> IF(C42="", "", IF(Table44[[#This Row],[Month]]=C41, A41+1, 1))</f>
        <v>11</v>
      </c>
      <c r="B42" s="3">
        <f>_xlfn.NUMBERVALUE(IF(Table44[[#This Row],[Date]]= "", "", TEXT(Table44[[#This Row],[Date]],"yyyy")))</f>
        <v>2021</v>
      </c>
      <c r="C42" t="str">
        <f>IF(Table44[[#This Row],[Date]]= "", "", TEXT(Table44[[#This Row],[Date]],"mmmm"))</f>
        <v>November</v>
      </c>
      <c r="D42" s="17">
        <v>44509</v>
      </c>
      <c r="E42" t="s">
        <v>25</v>
      </c>
      <c r="F42" s="1" t="s">
        <v>9</v>
      </c>
      <c r="G42" s="50"/>
      <c r="H42" s="105">
        <v>10000</v>
      </c>
      <c r="I42" s="1" t="s">
        <v>13</v>
      </c>
      <c r="J42" s="49">
        <f>IF(Table44[[#This Row],[Source]]="Cash", SUM(J41+Table44[[#This Row],[Income]]-Table44[[#This Row],[Expenses]]), J41)</f>
        <v>440900</v>
      </c>
      <c r="K42" s="49">
        <f>IF(Table44[[#This Row],[Source]]="Bank", SUM(K41+Table44[[#This Row],[Income]]-Table44[[#This Row],[Expenses]]), K41)</f>
        <v>345000</v>
      </c>
      <c r="L42" s="49">
        <f>IF(Table44[[#This Row],[Source]]="Mobile", SUM(L41+Table44[[#This Row],[Income]]-Table44[[#This Row],[Expenses]]), L41)</f>
        <v>0</v>
      </c>
      <c r="M42" s="49">
        <f>IF(Table44[[#This Row],[Source]]="Inv", SUM(M41+Table44[[#This Row],[Income]]-Table44[[#This Row],[Expenses]]), M41)</f>
        <v>0</v>
      </c>
    </row>
    <row r="43" spans="1:13" outlineLevel="1" x14ac:dyDescent="0.25">
      <c r="A43" s="3">
        <f xml:space="preserve"> IF(C43="", "", IF(Table44[[#This Row],[Month]]=C42, A42+1, 1))</f>
        <v>12</v>
      </c>
      <c r="B43" s="3">
        <f>_xlfn.NUMBERVALUE(IF(Table44[[#This Row],[Date]]= "", "", TEXT(Table44[[#This Row],[Date]],"yyyy")))</f>
        <v>2021</v>
      </c>
      <c r="C43" t="str">
        <f>IF(Table44[[#This Row],[Date]]= "", "", TEXT(Table44[[#This Row],[Date]],"mmmm"))</f>
        <v>November</v>
      </c>
      <c r="D43" s="17">
        <v>44514</v>
      </c>
      <c r="E43" t="s">
        <v>167</v>
      </c>
      <c r="F43" s="1" t="s">
        <v>70</v>
      </c>
      <c r="G43" s="50">
        <v>30000</v>
      </c>
      <c r="H43" s="105"/>
      <c r="I43" s="1" t="s">
        <v>13</v>
      </c>
      <c r="J43" s="49">
        <f>IF(Table44[[#This Row],[Source]]="Cash", SUM(J42+Table44[[#This Row],[Income]]-Table44[[#This Row],[Expenses]]), J42)</f>
        <v>470900</v>
      </c>
      <c r="K43" s="49">
        <f>IF(Table44[[#This Row],[Source]]="Bank", SUM(K42+Table44[[#This Row],[Income]]-Table44[[#This Row],[Expenses]]), K42)</f>
        <v>345000</v>
      </c>
      <c r="L43" s="49">
        <f>IF(Table44[[#This Row],[Source]]="Mobile", SUM(L42+Table44[[#This Row],[Income]]-Table44[[#This Row],[Expenses]]), L42)</f>
        <v>0</v>
      </c>
      <c r="M43" s="49">
        <f>IF(Table44[[#This Row],[Source]]="Inv", SUM(M42+Table44[[#This Row],[Income]]-Table44[[#This Row],[Expenses]]), M42)</f>
        <v>0</v>
      </c>
    </row>
    <row r="44" spans="1:13" outlineLevel="1" x14ac:dyDescent="0.25">
      <c r="A44" s="3">
        <f xml:space="preserve"> IF(C44="", "", IF(Table44[[#This Row],[Month]]=C43, A43+1, 1))</f>
        <v>13</v>
      </c>
      <c r="B44" s="3">
        <f>_xlfn.NUMBERVALUE(IF(Table44[[#This Row],[Date]]= "", "", TEXT(Table44[[#This Row],[Date]],"yyyy")))</f>
        <v>2021</v>
      </c>
      <c r="C44" t="str">
        <f>IF(Table44[[#This Row],[Date]]= "", "", TEXT(Table44[[#This Row],[Date]],"mmmm"))</f>
        <v>November</v>
      </c>
      <c r="D44" s="17">
        <v>44514</v>
      </c>
      <c r="E44" t="s">
        <v>141</v>
      </c>
      <c r="F44" s="1" t="s">
        <v>0</v>
      </c>
      <c r="G44" s="50">
        <v>20000</v>
      </c>
      <c r="H44" s="105"/>
      <c r="I44" s="1" t="s">
        <v>13</v>
      </c>
      <c r="J44" s="49">
        <f>IF(Table44[[#This Row],[Source]]="Cash", SUM(J43+Table44[[#This Row],[Income]]-Table44[[#This Row],[Expenses]]), J43)</f>
        <v>490900</v>
      </c>
      <c r="K44" s="49">
        <f>IF(Table44[[#This Row],[Source]]="Bank", SUM(K43+Table44[[#This Row],[Income]]-Table44[[#This Row],[Expenses]]), K43)</f>
        <v>345000</v>
      </c>
      <c r="L44" s="49">
        <f>IF(Table44[[#This Row],[Source]]="Mobile", SUM(L43+Table44[[#This Row],[Income]]-Table44[[#This Row],[Expenses]]), L43)</f>
        <v>0</v>
      </c>
      <c r="M44" s="49">
        <f>IF(Table44[[#This Row],[Source]]="Inv", SUM(M43+Table44[[#This Row],[Income]]-Table44[[#This Row],[Expenses]]), M43)</f>
        <v>0</v>
      </c>
    </row>
    <row r="45" spans="1:13" outlineLevel="1" x14ac:dyDescent="0.25">
      <c r="A45" s="3">
        <f xml:space="preserve"> IF(C45="", "", IF(Table44[[#This Row],[Month]]=C44, A44+1, 1))</f>
        <v>14</v>
      </c>
      <c r="B45" s="3">
        <f>_xlfn.NUMBERVALUE(IF(Table44[[#This Row],[Date]]= "", "", TEXT(Table44[[#This Row],[Date]],"yyyy")))</f>
        <v>2021</v>
      </c>
      <c r="C45" t="str">
        <f>IF(Table44[[#This Row],[Date]]= "", "", TEXT(Table44[[#This Row],[Date]],"mmmm"))</f>
        <v>November</v>
      </c>
      <c r="D45" s="17">
        <v>44515</v>
      </c>
      <c r="E45" t="s">
        <v>170</v>
      </c>
      <c r="F45" s="1" t="s">
        <v>0</v>
      </c>
      <c r="G45" s="50"/>
      <c r="H45" s="105">
        <v>20000</v>
      </c>
      <c r="I45" s="1" t="s">
        <v>13</v>
      </c>
      <c r="J45" s="49">
        <f>IF(Table44[[#This Row],[Source]]="Cash", SUM(J44+Table44[[#This Row],[Income]]-Table44[[#This Row],[Expenses]]), J44)</f>
        <v>470900</v>
      </c>
      <c r="K45" s="49">
        <f>IF(Table44[[#This Row],[Source]]="Bank", SUM(K44+Table44[[#This Row],[Income]]-Table44[[#This Row],[Expenses]]), K44)</f>
        <v>345000</v>
      </c>
      <c r="L45" s="49">
        <f>IF(Table44[[#This Row],[Source]]="Mobile", SUM(L44+Table44[[#This Row],[Income]]-Table44[[#This Row],[Expenses]]), L44)</f>
        <v>0</v>
      </c>
      <c r="M45" s="49">
        <f>IF(Table44[[#This Row],[Source]]="Inv", SUM(M44+Table44[[#This Row],[Income]]-Table44[[#This Row],[Expenses]]), M44)</f>
        <v>0</v>
      </c>
    </row>
    <row r="46" spans="1:13" outlineLevel="1" x14ac:dyDescent="0.25">
      <c r="A46" s="3">
        <f xml:space="preserve"> IF(C46="", "", IF(Table44[[#This Row],[Month]]=C45, A45+1, 1))</f>
        <v>15</v>
      </c>
      <c r="B46" s="3">
        <f>_xlfn.NUMBERVALUE(IF(Table44[[#This Row],[Date]]= "", "", TEXT(Table44[[#This Row],[Date]],"yyyy")))</f>
        <v>2021</v>
      </c>
      <c r="C46" t="str">
        <f>IF(Table44[[#This Row],[Date]]= "", "", TEXT(Table44[[#This Row],[Date]],"mmmm"))</f>
        <v>November</v>
      </c>
      <c r="D46" s="17">
        <v>44515</v>
      </c>
      <c r="E46" t="s">
        <v>171</v>
      </c>
      <c r="F46" s="1" t="s">
        <v>9</v>
      </c>
      <c r="G46" s="50"/>
      <c r="H46" s="105">
        <v>500</v>
      </c>
      <c r="I46" s="1" t="s">
        <v>13</v>
      </c>
      <c r="J46" s="49">
        <f>IF(Table44[[#This Row],[Source]]="Cash", SUM(J45+Table44[[#This Row],[Income]]-Table44[[#This Row],[Expenses]]), J45)</f>
        <v>470400</v>
      </c>
      <c r="K46" s="49">
        <f>IF(Table44[[#This Row],[Source]]="Bank", SUM(K45+Table44[[#This Row],[Income]]-Table44[[#This Row],[Expenses]]), K45)</f>
        <v>345000</v>
      </c>
      <c r="L46" s="49">
        <f>IF(Table44[[#This Row],[Source]]="Mobile", SUM(L45+Table44[[#This Row],[Income]]-Table44[[#This Row],[Expenses]]), L45)</f>
        <v>0</v>
      </c>
      <c r="M46" s="49">
        <f>IF(Table44[[#This Row],[Source]]="Inv", SUM(M45+Table44[[#This Row],[Income]]-Table44[[#This Row],[Expenses]]), M45)</f>
        <v>0</v>
      </c>
    </row>
    <row r="47" spans="1:13" outlineLevel="1" x14ac:dyDescent="0.25">
      <c r="A47" s="3">
        <f xml:space="preserve"> IF(C47="", "", IF(Table44[[#This Row],[Month]]=C46, A46+1, 1))</f>
        <v>16</v>
      </c>
      <c r="B47" s="3">
        <f>_xlfn.NUMBERVALUE(IF(Table44[[#This Row],[Date]]= "", "", TEXT(Table44[[#This Row],[Date]],"yyyy")))</f>
        <v>2021</v>
      </c>
      <c r="C47" t="str">
        <f>IF(Table44[[#This Row],[Date]]= "", "", TEXT(Table44[[#This Row],[Date]],"mmmm"))</f>
        <v>November</v>
      </c>
      <c r="D47" s="17">
        <v>44515</v>
      </c>
      <c r="E47" t="s">
        <v>27</v>
      </c>
      <c r="F47" s="1" t="s">
        <v>57</v>
      </c>
      <c r="G47" s="50"/>
      <c r="H47" s="105">
        <v>1000</v>
      </c>
      <c r="I47" s="1" t="s">
        <v>13</v>
      </c>
      <c r="J47" s="49">
        <f>IF(Table44[[#This Row],[Source]]="Cash", SUM(J46+Table44[[#This Row],[Income]]-Table44[[#This Row],[Expenses]]), J46)</f>
        <v>469400</v>
      </c>
      <c r="K47" s="49">
        <f>IF(Table44[[#This Row],[Source]]="Bank", SUM(K46+Table44[[#This Row],[Income]]-Table44[[#This Row],[Expenses]]), K46)</f>
        <v>345000</v>
      </c>
      <c r="L47" s="49">
        <f>IF(Table44[[#This Row],[Source]]="Mobile", SUM(L46+Table44[[#This Row],[Income]]-Table44[[#This Row],[Expenses]]), L46)</f>
        <v>0</v>
      </c>
      <c r="M47" s="49">
        <f>IF(Table44[[#This Row],[Source]]="Inv", SUM(M46+Table44[[#This Row],[Income]]-Table44[[#This Row],[Expenses]]), M46)</f>
        <v>0</v>
      </c>
    </row>
    <row r="48" spans="1:13" outlineLevel="1" x14ac:dyDescent="0.25">
      <c r="A48" s="3">
        <f xml:space="preserve"> IF(C48="", "", IF(Table44[[#This Row],[Month]]=C47, A47+1, 1))</f>
        <v>17</v>
      </c>
      <c r="B48" s="3">
        <f>_xlfn.NUMBERVALUE(IF(Table44[[#This Row],[Date]]= "", "", TEXT(Table44[[#This Row],[Date]],"yyyy")))</f>
        <v>2021</v>
      </c>
      <c r="C48" t="str">
        <f>IF(Table44[[#This Row],[Date]]= "", "", TEXT(Table44[[#This Row],[Date]],"mmmm"))</f>
        <v>November</v>
      </c>
      <c r="D48" s="17">
        <v>44516</v>
      </c>
      <c r="E48" t="s">
        <v>173</v>
      </c>
      <c r="F48" s="1" t="s">
        <v>1</v>
      </c>
      <c r="G48" s="50"/>
      <c r="H48" s="105">
        <v>10000</v>
      </c>
      <c r="I48" s="1" t="s">
        <v>13</v>
      </c>
      <c r="J48" s="49">
        <f>IF(Table44[[#This Row],[Source]]="Cash", SUM(J47+Table44[[#This Row],[Income]]-Table44[[#This Row],[Expenses]]), J47)</f>
        <v>459400</v>
      </c>
      <c r="K48" s="49">
        <f>IF(Table44[[#This Row],[Source]]="Bank", SUM(K47+Table44[[#This Row],[Income]]-Table44[[#This Row],[Expenses]]), K47)</f>
        <v>345000</v>
      </c>
      <c r="L48" s="49">
        <f>IF(Table44[[#This Row],[Source]]="Mobile", SUM(L47+Table44[[#This Row],[Income]]-Table44[[#This Row],[Expenses]]), L47)</f>
        <v>0</v>
      </c>
      <c r="M48" s="49">
        <f>IF(Table44[[#This Row],[Source]]="Inv", SUM(M47+Table44[[#This Row],[Income]]-Table44[[#This Row],[Expenses]]), M47)</f>
        <v>0</v>
      </c>
    </row>
    <row r="49" spans="1:13" outlineLevel="1" x14ac:dyDescent="0.25">
      <c r="A49" s="3">
        <f xml:space="preserve"> IF(C49="", "", IF(Table44[[#This Row],[Month]]=C48, A48+1, 1))</f>
        <v>18</v>
      </c>
      <c r="B49" s="3">
        <f>_xlfn.NUMBERVALUE(IF(Table44[[#This Row],[Date]]= "", "", TEXT(Table44[[#This Row],[Date]],"yyyy")))</f>
        <v>2021</v>
      </c>
      <c r="C49" t="str">
        <f>IF(Table44[[#This Row],[Date]]= "", "", TEXT(Table44[[#This Row],[Date]],"mmmm"))</f>
        <v>November</v>
      </c>
      <c r="D49" s="17">
        <v>44518</v>
      </c>
      <c r="E49" t="s">
        <v>172</v>
      </c>
      <c r="F49" s="1" t="s">
        <v>0</v>
      </c>
      <c r="G49" s="50">
        <v>20000</v>
      </c>
      <c r="H49" s="105"/>
      <c r="I49" s="1" t="s">
        <v>13</v>
      </c>
      <c r="J49" s="49">
        <f>IF(Table44[[#This Row],[Source]]="Cash", SUM(J48+Table44[[#This Row],[Income]]-Table44[[#This Row],[Expenses]]), J48)</f>
        <v>479400</v>
      </c>
      <c r="K49" s="49">
        <f>IF(Table44[[#This Row],[Source]]="Bank", SUM(K48+Table44[[#This Row],[Income]]-Table44[[#This Row],[Expenses]]), K48)</f>
        <v>345000</v>
      </c>
      <c r="L49" s="49">
        <f>IF(Table44[[#This Row],[Source]]="Mobile", SUM(L48+Table44[[#This Row],[Income]]-Table44[[#This Row],[Expenses]]), L48)</f>
        <v>0</v>
      </c>
      <c r="M49" s="49">
        <f>IF(Table44[[#This Row],[Source]]="Inv", SUM(M48+Table44[[#This Row],[Income]]-Table44[[#This Row],[Expenses]]), M48)</f>
        <v>0</v>
      </c>
    </row>
    <row r="50" spans="1:13" outlineLevel="1" x14ac:dyDescent="0.25">
      <c r="A50" s="3">
        <f xml:space="preserve"> IF(C50="", "", IF(Table44[[#This Row],[Month]]=C49, A49+1, 1))</f>
        <v>19</v>
      </c>
      <c r="B50" s="3">
        <f>_xlfn.NUMBERVALUE(IF(Table44[[#This Row],[Date]]= "", "", TEXT(Table44[[#This Row],[Date]],"yyyy")))</f>
        <v>2021</v>
      </c>
      <c r="C50" t="str">
        <f>IF(Table44[[#This Row],[Date]]= "", "", TEXT(Table44[[#This Row],[Date]],"mmmm"))</f>
        <v>November</v>
      </c>
      <c r="D50" s="17">
        <v>44520</v>
      </c>
      <c r="E50" t="s">
        <v>174</v>
      </c>
      <c r="F50" s="1" t="s">
        <v>1</v>
      </c>
      <c r="G50" s="50"/>
      <c r="H50" s="105">
        <v>10000</v>
      </c>
      <c r="I50" s="1" t="s">
        <v>13</v>
      </c>
      <c r="J50" s="49">
        <f>IF(Table44[[#This Row],[Source]]="Cash", SUM(J49+Table44[[#This Row],[Income]]-Table44[[#This Row],[Expenses]]), J49)</f>
        <v>469400</v>
      </c>
      <c r="K50" s="49">
        <f>IF(Table44[[#This Row],[Source]]="Bank", SUM(K49+Table44[[#This Row],[Income]]-Table44[[#This Row],[Expenses]]), K49)</f>
        <v>345000</v>
      </c>
      <c r="L50" s="49">
        <f>IF(Table44[[#This Row],[Source]]="Mobile", SUM(L49+Table44[[#This Row],[Income]]-Table44[[#This Row],[Expenses]]), L49)</f>
        <v>0</v>
      </c>
      <c r="M50" s="49">
        <f>IF(Table44[[#This Row],[Source]]="Inv", SUM(M49+Table44[[#This Row],[Income]]-Table44[[#This Row],[Expenses]]), M49)</f>
        <v>0</v>
      </c>
    </row>
    <row r="51" spans="1:13" outlineLevel="1" x14ac:dyDescent="0.25">
      <c r="A51" s="3">
        <f xml:space="preserve"> IF(C51="", "", IF(Table44[[#This Row],[Month]]=C50, A50+1, 1))</f>
        <v>20</v>
      </c>
      <c r="B51" s="3">
        <f>_xlfn.NUMBERVALUE(IF(Table44[[#This Row],[Date]]= "", "", TEXT(Table44[[#This Row],[Date]],"yyyy")))</f>
        <v>2021</v>
      </c>
      <c r="C51" t="str">
        <f>IF(Table44[[#This Row],[Date]]= "", "", TEXT(Table44[[#This Row],[Date]],"mmmm"))</f>
        <v>November</v>
      </c>
      <c r="D51" s="17">
        <v>44522</v>
      </c>
      <c r="E51" t="s">
        <v>175</v>
      </c>
      <c r="F51" s="1" t="s">
        <v>75</v>
      </c>
      <c r="G51" s="50"/>
      <c r="H51" s="105">
        <v>25000</v>
      </c>
      <c r="I51" s="1" t="s">
        <v>13</v>
      </c>
      <c r="J51" s="49">
        <f>IF(Table44[[#This Row],[Source]]="Cash", SUM(J50+Table44[[#This Row],[Income]]-Table44[[#This Row],[Expenses]]), J50)</f>
        <v>444400</v>
      </c>
      <c r="K51" s="49">
        <f>IF(Table44[[#This Row],[Source]]="Bank", SUM(K50+Table44[[#This Row],[Income]]-Table44[[#This Row],[Expenses]]), K50)</f>
        <v>345000</v>
      </c>
      <c r="L51" s="49">
        <f>IF(Table44[[#This Row],[Source]]="Mobile", SUM(L50+Table44[[#This Row],[Income]]-Table44[[#This Row],[Expenses]]), L50)</f>
        <v>0</v>
      </c>
      <c r="M51" s="49">
        <f>IF(Table44[[#This Row],[Source]]="Inv", SUM(M50+Table44[[#This Row],[Income]]-Table44[[#This Row],[Expenses]]), M50)</f>
        <v>0</v>
      </c>
    </row>
    <row r="52" spans="1:13" outlineLevel="1" x14ac:dyDescent="0.25">
      <c r="A52" s="3">
        <f xml:space="preserve"> IF(C52="", "", IF(Table44[[#This Row],[Month]]=C51, A51+1, 1))</f>
        <v>21</v>
      </c>
      <c r="B52" s="3">
        <f>_xlfn.NUMBERVALUE(IF(Table44[[#This Row],[Date]]= "", "", TEXT(Table44[[#This Row],[Date]],"yyyy")))</f>
        <v>2021</v>
      </c>
      <c r="C52" t="str">
        <f>IF(Table44[[#This Row],[Date]]= "", "", TEXT(Table44[[#This Row],[Date]],"mmmm"))</f>
        <v>November</v>
      </c>
      <c r="D52" s="17">
        <v>44522</v>
      </c>
      <c r="E52" t="s">
        <v>27</v>
      </c>
      <c r="F52" s="1" t="s">
        <v>57</v>
      </c>
      <c r="G52" s="50"/>
      <c r="H52" s="105">
        <v>1000</v>
      </c>
      <c r="I52" s="1" t="s">
        <v>13</v>
      </c>
      <c r="J52" s="49">
        <f>IF(Table44[[#This Row],[Source]]="Cash", SUM(J51+Table44[[#This Row],[Income]]-Table44[[#This Row],[Expenses]]), J51)</f>
        <v>443400</v>
      </c>
      <c r="K52" s="49">
        <f>IF(Table44[[#This Row],[Source]]="Bank", SUM(K51+Table44[[#This Row],[Income]]-Table44[[#This Row],[Expenses]]), K51)</f>
        <v>345000</v>
      </c>
      <c r="L52" s="49">
        <f>IF(Table44[[#This Row],[Source]]="Mobile", SUM(L51+Table44[[#This Row],[Income]]-Table44[[#This Row],[Expenses]]), L51)</f>
        <v>0</v>
      </c>
      <c r="M52" s="49">
        <f>IF(Table44[[#This Row],[Source]]="Inv", SUM(M51+Table44[[#This Row],[Income]]-Table44[[#This Row],[Expenses]]), M51)</f>
        <v>0</v>
      </c>
    </row>
    <row r="53" spans="1:13" outlineLevel="1" x14ac:dyDescent="0.25">
      <c r="A53" s="3">
        <f xml:space="preserve"> IF(C53="", "", IF(Table44[[#This Row],[Month]]=C52, A52+1, 1))</f>
        <v>22</v>
      </c>
      <c r="B53" s="3">
        <f>_xlfn.NUMBERVALUE(IF(Table44[[#This Row],[Date]]= "", "", TEXT(Table44[[#This Row],[Date]],"yyyy")))</f>
        <v>2021</v>
      </c>
      <c r="C53" t="str">
        <f>IF(Table44[[#This Row],[Date]]= "", "", TEXT(Table44[[#This Row],[Date]],"mmmm"))</f>
        <v>November</v>
      </c>
      <c r="D53" s="17">
        <v>44523</v>
      </c>
      <c r="E53" t="s">
        <v>161</v>
      </c>
      <c r="F53" s="1" t="s">
        <v>75</v>
      </c>
      <c r="G53" s="50"/>
      <c r="H53" s="105">
        <v>6000</v>
      </c>
      <c r="I53" s="1" t="s">
        <v>13</v>
      </c>
      <c r="J53" s="49">
        <f>IF(Table44[[#This Row],[Source]]="Cash", SUM(J52+Table44[[#This Row],[Income]]-Table44[[#This Row],[Expenses]]), J52)</f>
        <v>437400</v>
      </c>
      <c r="K53" s="49">
        <f>IF(Table44[[#This Row],[Source]]="Bank", SUM(K52+Table44[[#This Row],[Income]]-Table44[[#This Row],[Expenses]]), K52)</f>
        <v>345000</v>
      </c>
      <c r="L53" s="49">
        <f>IF(Table44[[#This Row],[Source]]="Mobile", SUM(L52+Table44[[#This Row],[Income]]-Table44[[#This Row],[Expenses]]), L52)</f>
        <v>0</v>
      </c>
      <c r="M53" s="49">
        <f>IF(Table44[[#This Row],[Source]]="Inv", SUM(M52+Table44[[#This Row],[Income]]-Table44[[#This Row],[Expenses]]), M52)</f>
        <v>0</v>
      </c>
    </row>
    <row r="54" spans="1:13" outlineLevel="1" x14ac:dyDescent="0.25">
      <c r="A54" s="3">
        <f xml:space="preserve"> IF(C54="", "", IF(Table44[[#This Row],[Month]]=C53, A53+1, 1))</f>
        <v>23</v>
      </c>
      <c r="B54" s="3">
        <f>_xlfn.NUMBERVALUE(IF(Table44[[#This Row],[Date]]= "", "", TEXT(Table44[[#This Row],[Date]],"yyyy")))</f>
        <v>2021</v>
      </c>
      <c r="C54" t="str">
        <f>IF(Table44[[#This Row],[Date]]= "", "", TEXT(Table44[[#This Row],[Date]],"mmmm"))</f>
        <v>November</v>
      </c>
      <c r="D54" s="17">
        <v>44523</v>
      </c>
      <c r="E54" t="s">
        <v>145</v>
      </c>
      <c r="F54" s="1" t="s">
        <v>1</v>
      </c>
      <c r="G54" s="50"/>
      <c r="H54" s="105">
        <v>2500</v>
      </c>
      <c r="I54" s="1" t="s">
        <v>13</v>
      </c>
      <c r="J54" s="49">
        <f>IF(Table44[[#This Row],[Source]]="Cash", SUM(J53+Table44[[#This Row],[Income]]-Table44[[#This Row],[Expenses]]), J53)</f>
        <v>434900</v>
      </c>
      <c r="K54" s="49">
        <f>IF(Table44[[#This Row],[Source]]="Bank", SUM(K53+Table44[[#This Row],[Income]]-Table44[[#This Row],[Expenses]]), K53)</f>
        <v>345000</v>
      </c>
      <c r="L54" s="49">
        <f>IF(Table44[[#This Row],[Source]]="Mobile", SUM(L53+Table44[[#This Row],[Income]]-Table44[[#This Row],[Expenses]]), L53)</f>
        <v>0</v>
      </c>
      <c r="M54" s="49">
        <f>IF(Table44[[#This Row],[Source]]="Inv", SUM(M53+Table44[[#This Row],[Income]]-Table44[[#This Row],[Expenses]]), M53)</f>
        <v>0</v>
      </c>
    </row>
    <row r="55" spans="1:13" outlineLevel="1" x14ac:dyDescent="0.25">
      <c r="A55" s="3">
        <f xml:space="preserve"> IF(C55="", "", IF(Table44[[#This Row],[Month]]=C54, A54+1, 1))</f>
        <v>24</v>
      </c>
      <c r="B55" s="3">
        <f>_xlfn.NUMBERVALUE(IF(Table44[[#This Row],[Date]]= "", "", TEXT(Table44[[#This Row],[Date]],"yyyy")))</f>
        <v>2021</v>
      </c>
      <c r="C55" t="str">
        <f>IF(Table44[[#This Row],[Date]]= "", "", TEXT(Table44[[#This Row],[Date]],"mmmm"))</f>
        <v>November</v>
      </c>
      <c r="D55" s="17">
        <v>44523</v>
      </c>
      <c r="E55" t="s">
        <v>176</v>
      </c>
      <c r="F55" s="1" t="s">
        <v>75</v>
      </c>
      <c r="G55" s="50"/>
      <c r="H55" s="105">
        <v>500</v>
      </c>
      <c r="I55" s="1" t="s">
        <v>13</v>
      </c>
      <c r="J55" s="49">
        <f>IF(Table44[[#This Row],[Source]]="Cash", SUM(J54+Table44[[#This Row],[Income]]-Table44[[#This Row],[Expenses]]), J54)</f>
        <v>434400</v>
      </c>
      <c r="K55" s="49">
        <f>IF(Table44[[#This Row],[Source]]="Bank", SUM(K54+Table44[[#This Row],[Income]]-Table44[[#This Row],[Expenses]]), K54)</f>
        <v>345000</v>
      </c>
      <c r="L55" s="49">
        <f>IF(Table44[[#This Row],[Source]]="Mobile", SUM(L54+Table44[[#This Row],[Income]]-Table44[[#This Row],[Expenses]]), L54)</f>
        <v>0</v>
      </c>
      <c r="M55" s="49">
        <f>IF(Table44[[#This Row],[Source]]="Inv", SUM(M54+Table44[[#This Row],[Income]]-Table44[[#This Row],[Expenses]]), M54)</f>
        <v>0</v>
      </c>
    </row>
    <row r="56" spans="1:13" outlineLevel="1" x14ac:dyDescent="0.25">
      <c r="A56" s="3">
        <f xml:space="preserve"> IF(C56="", "", IF(Table44[[#This Row],[Month]]=C55, A55+1, 1))</f>
        <v>25</v>
      </c>
      <c r="B56" s="3">
        <f>_xlfn.NUMBERVALUE(IF(Table44[[#This Row],[Date]]= "", "", TEXT(Table44[[#This Row],[Date]],"yyyy")))</f>
        <v>2021</v>
      </c>
      <c r="C56" t="str">
        <f>IF(Table44[[#This Row],[Date]]= "", "", TEXT(Table44[[#This Row],[Date]],"mmmm"))</f>
        <v>November</v>
      </c>
      <c r="D56" s="17">
        <v>44525</v>
      </c>
      <c r="E56" t="s">
        <v>41</v>
      </c>
      <c r="F56" s="1" t="s">
        <v>1</v>
      </c>
      <c r="G56" s="50"/>
      <c r="H56" s="105">
        <v>1000</v>
      </c>
      <c r="I56" s="1" t="s">
        <v>13</v>
      </c>
      <c r="J56" s="49">
        <f>IF(Table44[[#This Row],[Source]]="Cash", SUM(J55+Table44[[#This Row],[Income]]-Table44[[#This Row],[Expenses]]), J55)</f>
        <v>433400</v>
      </c>
      <c r="K56" s="49">
        <f>IF(Table44[[#This Row],[Source]]="Bank", SUM(K55+Table44[[#This Row],[Income]]-Table44[[#This Row],[Expenses]]), K55)</f>
        <v>345000</v>
      </c>
      <c r="L56" s="49">
        <f>IF(Table44[[#This Row],[Source]]="Mobile", SUM(L55+Table44[[#This Row],[Income]]-Table44[[#This Row],[Expenses]]), L55)</f>
        <v>0</v>
      </c>
      <c r="M56" s="49">
        <f>IF(Table44[[#This Row],[Source]]="Inv", SUM(M55+Table44[[#This Row],[Income]]-Table44[[#This Row],[Expenses]]), M55)</f>
        <v>0</v>
      </c>
    </row>
    <row r="57" spans="1:13" outlineLevel="1" x14ac:dyDescent="0.25">
      <c r="A57" s="3">
        <f xml:space="preserve"> IF(C57="", "", IF(Table44[[#This Row],[Month]]=C56, A56+1, 1))</f>
        <v>26</v>
      </c>
      <c r="B57" s="3">
        <f>_xlfn.NUMBERVALUE(IF(Table44[[#This Row],[Date]]= "", "", TEXT(Table44[[#This Row],[Date]],"yyyy")))</f>
        <v>2021</v>
      </c>
      <c r="C57" t="str">
        <f>IF(Table44[[#This Row],[Date]]= "", "", TEXT(Table44[[#This Row],[Date]],"mmmm"))</f>
        <v>November</v>
      </c>
      <c r="D57" s="17">
        <v>44527</v>
      </c>
      <c r="E57" t="s">
        <v>27</v>
      </c>
      <c r="F57" s="1" t="s">
        <v>57</v>
      </c>
      <c r="G57" s="50"/>
      <c r="H57" s="105">
        <v>2000</v>
      </c>
      <c r="I57" s="1" t="s">
        <v>13</v>
      </c>
      <c r="J57" s="49">
        <f>IF(Table44[[#This Row],[Source]]="Cash", SUM(J56+Table44[[#This Row],[Income]]-Table44[[#This Row],[Expenses]]), J56)</f>
        <v>431400</v>
      </c>
      <c r="K57" s="49">
        <f>IF(Table44[[#This Row],[Source]]="Bank", SUM(K56+Table44[[#This Row],[Income]]-Table44[[#This Row],[Expenses]]), K56)</f>
        <v>345000</v>
      </c>
      <c r="L57" s="49">
        <f>IF(Table44[[#This Row],[Source]]="Mobile", SUM(L56+Table44[[#This Row],[Income]]-Table44[[#This Row],[Expenses]]), L56)</f>
        <v>0</v>
      </c>
      <c r="M57" s="49">
        <f>IF(Table44[[#This Row],[Source]]="Inv", SUM(M56+Table44[[#This Row],[Income]]-Table44[[#This Row],[Expenses]]), M56)</f>
        <v>0</v>
      </c>
    </row>
    <row r="58" spans="1:13" outlineLevel="1" x14ac:dyDescent="0.25">
      <c r="A58" s="3">
        <f xml:space="preserve"> IF(C58="", "", IF(Table44[[#This Row],[Month]]=C57, A57+1, 1))</f>
        <v>27</v>
      </c>
      <c r="B58" s="3">
        <f>_xlfn.NUMBERVALUE(IF(Table44[[#This Row],[Date]]= "", "", TEXT(Table44[[#This Row],[Date]],"yyyy")))</f>
        <v>2021</v>
      </c>
      <c r="C58" t="str">
        <f>IF(Table44[[#This Row],[Date]]= "", "", TEXT(Table44[[#This Row],[Date]],"mmmm"))</f>
        <v>November</v>
      </c>
      <c r="D58" s="17">
        <v>44530</v>
      </c>
      <c r="E58" t="s">
        <v>177</v>
      </c>
      <c r="F58" s="1" t="s">
        <v>0</v>
      </c>
      <c r="G58" s="50"/>
      <c r="H58" s="105">
        <v>30000</v>
      </c>
      <c r="I58" s="1" t="s">
        <v>13</v>
      </c>
      <c r="J58" s="49">
        <f>IF(Table44[[#This Row],[Source]]="Cash", SUM(J57+Table44[[#This Row],[Income]]-Table44[[#This Row],[Expenses]]), J57)</f>
        <v>401400</v>
      </c>
      <c r="K58" s="49">
        <f>IF(Table44[[#This Row],[Source]]="Bank", SUM(K57+Table44[[#This Row],[Income]]-Table44[[#This Row],[Expenses]]), K57)</f>
        <v>345000</v>
      </c>
      <c r="L58" s="49">
        <f>IF(Table44[[#This Row],[Source]]="Mobile", SUM(L57+Table44[[#This Row],[Income]]-Table44[[#This Row],[Expenses]]), L57)</f>
        <v>0</v>
      </c>
      <c r="M58" s="49">
        <f>IF(Table44[[#This Row],[Source]]="Inv", SUM(M57+Table44[[#This Row],[Income]]-Table44[[#This Row],[Expenses]]), M57)</f>
        <v>0</v>
      </c>
    </row>
    <row r="59" spans="1:13" outlineLevel="1" x14ac:dyDescent="0.25">
      <c r="A59" s="3">
        <f xml:space="preserve"> IF(C59="", "", IF(Table44[[#This Row],[Month]]=C58, A58+1, 1))</f>
        <v>1</v>
      </c>
      <c r="B59" s="3">
        <f>_xlfn.NUMBERVALUE(IF(Table44[[#This Row],[Date]]= "", "", TEXT(Table44[[#This Row],[Date]],"yyyy")))</f>
        <v>2021</v>
      </c>
      <c r="C59" t="str">
        <f>IF(Table44[[#This Row],[Date]]= "", "", TEXT(Table44[[#This Row],[Date]],"mmmm"))</f>
        <v>December</v>
      </c>
      <c r="D59" s="17">
        <v>44532</v>
      </c>
      <c r="E59" t="s">
        <v>141</v>
      </c>
      <c r="F59" s="1" t="s">
        <v>0</v>
      </c>
      <c r="G59" s="50">
        <v>30000</v>
      </c>
      <c r="H59" s="105"/>
      <c r="I59" s="1" t="s">
        <v>13</v>
      </c>
      <c r="J59" s="49">
        <f>IF(Table44[[#This Row],[Source]]="Cash", SUM(J58+Table44[[#This Row],[Income]]-Table44[[#This Row],[Expenses]]), J58)</f>
        <v>431400</v>
      </c>
      <c r="K59" s="49">
        <f>IF(Table44[[#This Row],[Source]]="Bank", SUM(K58+Table44[[#This Row],[Income]]-Table44[[#This Row],[Expenses]]), K58)</f>
        <v>345000</v>
      </c>
      <c r="L59" s="49">
        <f>IF(Table44[[#This Row],[Source]]="Mobile", SUM(L58+Table44[[#This Row],[Income]]-Table44[[#This Row],[Expenses]]), L58)</f>
        <v>0</v>
      </c>
      <c r="M59" s="49">
        <f>IF(Table44[[#This Row],[Source]]="Inv", SUM(M58+Table44[[#This Row],[Income]]-Table44[[#This Row],[Expenses]]), M58)</f>
        <v>0</v>
      </c>
    </row>
    <row r="60" spans="1:13" outlineLevel="1" x14ac:dyDescent="0.25">
      <c r="A60" s="3">
        <f xml:space="preserve"> IF(C60="", "", IF(Table44[[#This Row],[Month]]=C59, A59+1, 1))</f>
        <v>2</v>
      </c>
      <c r="B60" s="3">
        <f>_xlfn.NUMBERVALUE(IF(Table44[[#This Row],[Date]]= "", "", TEXT(Table44[[#This Row],[Date]],"yyyy")))</f>
        <v>2021</v>
      </c>
      <c r="C60" t="str">
        <f>IF(Table44[[#This Row],[Date]]= "", "", TEXT(Table44[[#This Row],[Date]],"mmmm"))</f>
        <v>December</v>
      </c>
      <c r="D60" s="17">
        <v>44532</v>
      </c>
      <c r="E60" t="s">
        <v>42</v>
      </c>
      <c r="F60" s="1" t="s">
        <v>71</v>
      </c>
      <c r="G60" s="50">
        <v>10000</v>
      </c>
      <c r="H60" s="105"/>
      <c r="I60" s="1" t="s">
        <v>13</v>
      </c>
      <c r="J60" s="49">
        <f>IF(Table44[[#This Row],[Source]]="Cash", SUM(J59+Table44[[#This Row],[Income]]-Table44[[#This Row],[Expenses]]), J59)</f>
        <v>441400</v>
      </c>
      <c r="K60" s="49">
        <f>IF(Table44[[#This Row],[Source]]="Bank", SUM(K59+Table44[[#This Row],[Income]]-Table44[[#This Row],[Expenses]]), K59)</f>
        <v>345000</v>
      </c>
      <c r="L60" s="49">
        <f>IF(Table44[[#This Row],[Source]]="Mobile", SUM(L59+Table44[[#This Row],[Income]]-Table44[[#This Row],[Expenses]]), L59)</f>
        <v>0</v>
      </c>
      <c r="M60" s="49">
        <f>IF(Table44[[#This Row],[Source]]="Inv", SUM(M59+Table44[[#This Row],[Income]]-Table44[[#This Row],[Expenses]]), M59)</f>
        <v>0</v>
      </c>
    </row>
    <row r="61" spans="1:13" outlineLevel="1" x14ac:dyDescent="0.25">
      <c r="A61" s="3">
        <f xml:space="preserve"> IF(C61="", "", IF(Table44[[#This Row],[Month]]=C60, A60+1, 1))</f>
        <v>3</v>
      </c>
      <c r="B61" s="3">
        <f>_xlfn.NUMBERVALUE(IF(Table44[[#This Row],[Date]]= "", "", TEXT(Table44[[#This Row],[Date]],"yyyy")))</f>
        <v>2021</v>
      </c>
      <c r="C61" t="str">
        <f>IF(Table44[[#This Row],[Date]]= "", "", TEXT(Table44[[#This Row],[Date]],"mmmm"))</f>
        <v>December</v>
      </c>
      <c r="D61" s="17">
        <v>44532</v>
      </c>
      <c r="E61" t="s">
        <v>178</v>
      </c>
      <c r="F61" s="1" t="s">
        <v>71</v>
      </c>
      <c r="G61" s="50">
        <v>16000</v>
      </c>
      <c r="H61" s="105"/>
      <c r="I61" s="1" t="s">
        <v>13</v>
      </c>
      <c r="J61" s="49">
        <f>IF(Table44[[#This Row],[Source]]="Cash", SUM(J60+Table44[[#This Row],[Income]]-Table44[[#This Row],[Expenses]]), J60)</f>
        <v>457400</v>
      </c>
      <c r="K61" s="49">
        <f>IF(Table44[[#This Row],[Source]]="Bank", SUM(K60+Table44[[#This Row],[Income]]-Table44[[#This Row],[Expenses]]), K60)</f>
        <v>345000</v>
      </c>
      <c r="L61" s="49">
        <f>IF(Table44[[#This Row],[Source]]="Mobile", SUM(L60+Table44[[#This Row],[Income]]-Table44[[#This Row],[Expenses]]), L60)</f>
        <v>0</v>
      </c>
      <c r="M61" s="49">
        <f>IF(Table44[[#This Row],[Source]]="Inv", SUM(M60+Table44[[#This Row],[Income]]-Table44[[#This Row],[Expenses]]), M60)</f>
        <v>0</v>
      </c>
    </row>
    <row r="62" spans="1:13" outlineLevel="1" x14ac:dyDescent="0.25">
      <c r="A62" s="3">
        <f xml:space="preserve"> IF(C62="", "", IF(Table44[[#This Row],[Month]]=C61, A61+1, 1))</f>
        <v>4</v>
      </c>
      <c r="B62" s="3">
        <f>_xlfn.NUMBERVALUE(IF(Table44[[#This Row],[Date]]= "", "", TEXT(Table44[[#This Row],[Date]],"yyyy")))</f>
        <v>2021</v>
      </c>
      <c r="C62" t="str">
        <f>IF(Table44[[#This Row],[Date]]= "", "", TEXT(Table44[[#This Row],[Date]],"mmmm"))</f>
        <v>December</v>
      </c>
      <c r="D62" s="17">
        <v>44535</v>
      </c>
      <c r="E62" t="s">
        <v>182</v>
      </c>
      <c r="F62" s="1" t="s">
        <v>70</v>
      </c>
      <c r="G62" s="50">
        <v>100000</v>
      </c>
      <c r="H62" s="105"/>
      <c r="I62" s="1" t="s">
        <v>13</v>
      </c>
      <c r="J62" s="49">
        <f>IF(Table44[[#This Row],[Source]]="Cash", SUM(J61+Table44[[#This Row],[Income]]-Table44[[#This Row],[Expenses]]), J61)</f>
        <v>557400</v>
      </c>
      <c r="K62" s="49">
        <f>IF(Table44[[#This Row],[Source]]="Bank", SUM(K61+Table44[[#This Row],[Income]]-Table44[[#This Row],[Expenses]]), K61)</f>
        <v>345000</v>
      </c>
      <c r="L62" s="49">
        <f>IF(Table44[[#This Row],[Source]]="Mobile", SUM(L61+Table44[[#This Row],[Income]]-Table44[[#This Row],[Expenses]]), L61)</f>
        <v>0</v>
      </c>
      <c r="M62" s="49">
        <f>IF(Table44[[#This Row],[Source]]="Inv", SUM(M61+Table44[[#This Row],[Income]]-Table44[[#This Row],[Expenses]]), M61)</f>
        <v>0</v>
      </c>
    </row>
    <row r="63" spans="1:13" outlineLevel="1" x14ac:dyDescent="0.25">
      <c r="A63" s="3">
        <f xml:space="preserve"> IF(C63="", "", IF(Table44[[#This Row],[Month]]=C62, A62+1, 1))</f>
        <v>5</v>
      </c>
      <c r="B63" s="3">
        <f>_xlfn.NUMBERVALUE(IF(Table44[[#This Row],[Date]]= "", "", TEXT(Table44[[#This Row],[Date]],"yyyy")))</f>
        <v>2021</v>
      </c>
      <c r="C63" t="str">
        <f>IF(Table44[[#This Row],[Date]]= "", "", TEXT(Table44[[#This Row],[Date]],"mmmm"))</f>
        <v>December</v>
      </c>
      <c r="D63" s="17">
        <v>44535</v>
      </c>
      <c r="E63" t="s">
        <v>148</v>
      </c>
      <c r="F63" s="1" t="s">
        <v>24</v>
      </c>
      <c r="G63" s="50"/>
      <c r="H63" s="105">
        <v>100000</v>
      </c>
      <c r="I63" s="1" t="s">
        <v>13</v>
      </c>
      <c r="J63" s="49">
        <f>IF(Table44[[#This Row],[Source]]="Cash", SUM(J62+Table44[[#This Row],[Income]]-Table44[[#This Row],[Expenses]]), J62)</f>
        <v>457400</v>
      </c>
      <c r="K63" s="49">
        <f>IF(Table44[[#This Row],[Source]]="Bank", SUM(K62+Table44[[#This Row],[Income]]-Table44[[#This Row],[Expenses]]), K62)</f>
        <v>345000</v>
      </c>
      <c r="L63" s="49">
        <f>IF(Table44[[#This Row],[Source]]="Mobile", SUM(L62+Table44[[#This Row],[Income]]-Table44[[#This Row],[Expenses]]), L62)</f>
        <v>0</v>
      </c>
      <c r="M63" s="49">
        <f>IF(Table44[[#This Row],[Source]]="Inv", SUM(M62+Table44[[#This Row],[Income]]-Table44[[#This Row],[Expenses]]), M62)</f>
        <v>0</v>
      </c>
    </row>
    <row r="64" spans="1:13" outlineLevel="1" x14ac:dyDescent="0.25">
      <c r="A64" s="3">
        <f xml:space="preserve"> IF(C64="", "", IF(Table44[[#This Row],[Month]]=C63, A63+1, 1))</f>
        <v>6</v>
      </c>
      <c r="B64" s="3">
        <f>_xlfn.NUMBERVALUE(IF(Table44[[#This Row],[Date]]= "", "", TEXT(Table44[[#This Row],[Date]],"yyyy")))</f>
        <v>2021</v>
      </c>
      <c r="C64" t="str">
        <f>IF(Table44[[#This Row],[Date]]= "", "", TEXT(Table44[[#This Row],[Date]],"mmmm"))</f>
        <v>December</v>
      </c>
      <c r="D64" s="17">
        <v>44536</v>
      </c>
      <c r="E64" t="s">
        <v>179</v>
      </c>
      <c r="F64" s="1" t="s">
        <v>70</v>
      </c>
      <c r="G64" s="50">
        <v>50000</v>
      </c>
      <c r="H64" s="105"/>
      <c r="I64" s="1" t="s">
        <v>13</v>
      </c>
      <c r="J64" s="49">
        <f>IF(Table44[[#This Row],[Source]]="Cash", SUM(J63+Table44[[#This Row],[Income]]-Table44[[#This Row],[Expenses]]), J63)</f>
        <v>507400</v>
      </c>
      <c r="K64" s="49">
        <f>IF(Table44[[#This Row],[Source]]="Bank", SUM(K63+Table44[[#This Row],[Income]]-Table44[[#This Row],[Expenses]]), K63)</f>
        <v>345000</v>
      </c>
      <c r="L64" s="49">
        <f>IF(Table44[[#This Row],[Source]]="Mobile", SUM(L63+Table44[[#This Row],[Income]]-Table44[[#This Row],[Expenses]]), L63)</f>
        <v>0</v>
      </c>
      <c r="M64" s="49">
        <f>IF(Table44[[#This Row],[Source]]="Inv", SUM(M63+Table44[[#This Row],[Income]]-Table44[[#This Row],[Expenses]]), M63)</f>
        <v>0</v>
      </c>
    </row>
    <row r="65" spans="1:13" outlineLevel="1" x14ac:dyDescent="0.25">
      <c r="A65" s="3">
        <f xml:space="preserve"> IF(C65="", "", IF(Table44[[#This Row],[Month]]=C64, A64+1, 1))</f>
        <v>7</v>
      </c>
      <c r="B65" s="3">
        <f>_xlfn.NUMBERVALUE(IF(Table44[[#This Row],[Date]]= "", "", TEXT(Table44[[#This Row],[Date]],"yyyy")))</f>
        <v>2021</v>
      </c>
      <c r="C65" t="str">
        <f>IF(Table44[[#This Row],[Date]]= "", "", TEXT(Table44[[#This Row],[Date]],"mmmm"))</f>
        <v>December</v>
      </c>
      <c r="D65" s="17">
        <v>44536</v>
      </c>
      <c r="E65" t="s">
        <v>180</v>
      </c>
      <c r="F65" s="1" t="s">
        <v>24</v>
      </c>
      <c r="G65" s="50"/>
      <c r="H65" s="105">
        <v>26400</v>
      </c>
      <c r="I65" s="1" t="s">
        <v>13</v>
      </c>
      <c r="J65" s="49">
        <f>IF(Table44[[#This Row],[Source]]="Cash", SUM(J64+Table44[[#This Row],[Income]]-Table44[[#This Row],[Expenses]]), J64)</f>
        <v>481000</v>
      </c>
      <c r="K65" s="49">
        <f>IF(Table44[[#This Row],[Source]]="Bank", SUM(K64+Table44[[#This Row],[Income]]-Table44[[#This Row],[Expenses]]), K64)</f>
        <v>345000</v>
      </c>
      <c r="L65" s="49">
        <f>IF(Table44[[#This Row],[Source]]="Mobile", SUM(L64+Table44[[#This Row],[Income]]-Table44[[#This Row],[Expenses]]), L64)</f>
        <v>0</v>
      </c>
      <c r="M65" s="49">
        <f>IF(Table44[[#This Row],[Source]]="Inv", SUM(M64+Table44[[#This Row],[Income]]-Table44[[#This Row],[Expenses]]), M64)</f>
        <v>0</v>
      </c>
    </row>
    <row r="66" spans="1:13" outlineLevel="1" x14ac:dyDescent="0.25">
      <c r="A66" s="3">
        <f xml:space="preserve"> IF(C66="", "", IF(Table44[[#This Row],[Month]]=C65, A65+1, 1))</f>
        <v>8</v>
      </c>
      <c r="B66" s="3">
        <f>_xlfn.NUMBERVALUE(IF(Table44[[#This Row],[Date]]= "", "", TEXT(Table44[[#This Row],[Date]],"yyyy")))</f>
        <v>2021</v>
      </c>
      <c r="C66" t="str">
        <f>IF(Table44[[#This Row],[Date]]= "", "", TEXT(Table44[[#This Row],[Date]],"mmmm"))</f>
        <v>December</v>
      </c>
      <c r="D66" s="17">
        <v>44537</v>
      </c>
      <c r="E66" t="s">
        <v>181</v>
      </c>
      <c r="F66" s="1" t="s">
        <v>57</v>
      </c>
      <c r="G66" s="50"/>
      <c r="H66" s="105">
        <v>5000</v>
      </c>
      <c r="I66" s="1" t="s">
        <v>13</v>
      </c>
      <c r="J66" s="49">
        <f>IF(Table44[[#This Row],[Source]]="Cash", SUM(J65+Table44[[#This Row],[Income]]-Table44[[#This Row],[Expenses]]), J65)</f>
        <v>476000</v>
      </c>
      <c r="K66" s="49">
        <f>IF(Table44[[#This Row],[Source]]="Bank", SUM(K65+Table44[[#This Row],[Income]]-Table44[[#This Row],[Expenses]]), K65)</f>
        <v>345000</v>
      </c>
      <c r="L66" s="49">
        <f>IF(Table44[[#This Row],[Source]]="Mobile", SUM(L65+Table44[[#This Row],[Income]]-Table44[[#This Row],[Expenses]]), L65)</f>
        <v>0</v>
      </c>
      <c r="M66" s="49">
        <f>IF(Table44[[#This Row],[Source]]="Inv", SUM(M65+Table44[[#This Row],[Income]]-Table44[[#This Row],[Expenses]]), M65)</f>
        <v>0</v>
      </c>
    </row>
    <row r="67" spans="1:13" outlineLevel="1" x14ac:dyDescent="0.25">
      <c r="A67" s="3">
        <f xml:space="preserve"> IF(C67="", "", IF(Table44[[#This Row],[Month]]=C66, A66+1, 1))</f>
        <v>9</v>
      </c>
      <c r="B67" s="3">
        <f>_xlfn.NUMBERVALUE(IF(Table44[[#This Row],[Date]]= "", "", TEXT(Table44[[#This Row],[Date]],"yyyy")))</f>
        <v>2021</v>
      </c>
      <c r="C67" t="str">
        <f>IF(Table44[[#This Row],[Date]]= "", "", TEXT(Table44[[#This Row],[Date]],"mmmm"))</f>
        <v>December</v>
      </c>
      <c r="D67" s="17">
        <v>44539</v>
      </c>
      <c r="E67" t="s">
        <v>184</v>
      </c>
      <c r="F67" s="1" t="s">
        <v>57</v>
      </c>
      <c r="G67" s="50"/>
      <c r="H67" s="105">
        <v>50000</v>
      </c>
      <c r="I67" s="1" t="s">
        <v>13</v>
      </c>
      <c r="J67" s="49">
        <f>IF(Table44[[#This Row],[Source]]="Cash", SUM(J66+Table44[[#This Row],[Income]]-Table44[[#This Row],[Expenses]]), J66)</f>
        <v>426000</v>
      </c>
      <c r="K67" s="49">
        <f>IF(Table44[[#This Row],[Source]]="Bank", SUM(K66+Table44[[#This Row],[Income]]-Table44[[#This Row],[Expenses]]), K66)</f>
        <v>345000</v>
      </c>
      <c r="L67" s="49">
        <f>IF(Table44[[#This Row],[Source]]="Mobile", SUM(L66+Table44[[#This Row],[Income]]-Table44[[#This Row],[Expenses]]), L66)</f>
        <v>0</v>
      </c>
      <c r="M67" s="49">
        <f>IF(Table44[[#This Row],[Source]]="Inv", SUM(M66+Table44[[#This Row],[Income]]-Table44[[#This Row],[Expenses]]), M66)</f>
        <v>0</v>
      </c>
    </row>
    <row r="68" spans="1:13" outlineLevel="1" x14ac:dyDescent="0.25">
      <c r="A68" s="3">
        <f xml:space="preserve"> IF(C68="", "", IF(Table44[[#This Row],[Month]]=C67, A67+1, 1))</f>
        <v>10</v>
      </c>
      <c r="B68" s="3">
        <f>_xlfn.NUMBERVALUE(IF(Table44[[#This Row],[Date]]= "", "", TEXT(Table44[[#This Row],[Date]],"yyyy")))</f>
        <v>2021</v>
      </c>
      <c r="C68" t="str">
        <f>IF(Table44[[#This Row],[Date]]= "", "", TEXT(Table44[[#This Row],[Date]],"mmmm"))</f>
        <v>December</v>
      </c>
      <c r="D68" s="17">
        <v>44540</v>
      </c>
      <c r="E68" t="s">
        <v>185</v>
      </c>
      <c r="F68" s="1" t="s">
        <v>0</v>
      </c>
      <c r="G68" s="50"/>
      <c r="H68" s="105">
        <v>50000</v>
      </c>
      <c r="I68" s="1" t="s">
        <v>13</v>
      </c>
      <c r="J68" s="49">
        <f>IF(Table44[[#This Row],[Source]]="Cash", SUM(J67+Table44[[#This Row],[Income]]-Table44[[#This Row],[Expenses]]), J67)</f>
        <v>376000</v>
      </c>
      <c r="K68" s="49">
        <f>IF(Table44[[#This Row],[Source]]="Bank", SUM(K67+Table44[[#This Row],[Income]]-Table44[[#This Row],[Expenses]]), K67)</f>
        <v>345000</v>
      </c>
      <c r="L68" s="49">
        <f>IF(Table44[[#This Row],[Source]]="Mobile", SUM(L67+Table44[[#This Row],[Income]]-Table44[[#This Row],[Expenses]]), L67)</f>
        <v>0</v>
      </c>
      <c r="M68" s="49">
        <f>IF(Table44[[#This Row],[Source]]="Inv", SUM(M67+Table44[[#This Row],[Income]]-Table44[[#This Row],[Expenses]]), M67)</f>
        <v>0</v>
      </c>
    </row>
    <row r="69" spans="1:13" outlineLevel="1" x14ac:dyDescent="0.25">
      <c r="A69" s="3">
        <f xml:space="preserve"> IF(C69="", "", IF(Table44[[#This Row],[Month]]=C68, A68+1, 1))</f>
        <v>11</v>
      </c>
      <c r="B69" s="3">
        <f>_xlfn.NUMBERVALUE(IF(Table44[[#This Row],[Date]]= "", "", TEXT(Table44[[#This Row],[Date]],"yyyy")))</f>
        <v>2021</v>
      </c>
      <c r="C69" t="str">
        <f>IF(Table44[[#This Row],[Date]]= "", "", TEXT(Table44[[#This Row],[Date]],"mmmm"))</f>
        <v>December</v>
      </c>
      <c r="D69" s="17">
        <v>44543</v>
      </c>
      <c r="E69" t="s">
        <v>183</v>
      </c>
      <c r="F69" s="1" t="s">
        <v>75</v>
      </c>
      <c r="G69" s="50"/>
      <c r="H69" s="105">
        <v>15000</v>
      </c>
      <c r="I69" s="1" t="s">
        <v>13</v>
      </c>
      <c r="J69" s="49">
        <f>IF(Table44[[#This Row],[Source]]="Cash", SUM(J68+Table44[[#This Row],[Income]]-Table44[[#This Row],[Expenses]]), J68)</f>
        <v>361000</v>
      </c>
      <c r="K69" s="49">
        <f>IF(Table44[[#This Row],[Source]]="Bank", SUM(K68+Table44[[#This Row],[Income]]-Table44[[#This Row],[Expenses]]), K68)</f>
        <v>345000</v>
      </c>
      <c r="L69" s="49">
        <f>IF(Table44[[#This Row],[Source]]="Mobile", SUM(L68+Table44[[#This Row],[Income]]-Table44[[#This Row],[Expenses]]), L68)</f>
        <v>0</v>
      </c>
      <c r="M69" s="49">
        <f>IF(Table44[[#This Row],[Source]]="Inv", SUM(M68+Table44[[#This Row],[Income]]-Table44[[#This Row],[Expenses]]), M68)</f>
        <v>0</v>
      </c>
    </row>
    <row r="70" spans="1:13" outlineLevel="1" x14ac:dyDescent="0.25">
      <c r="A70" s="3">
        <f xml:space="preserve"> IF(C70="", "", IF(Table44[[#This Row],[Month]]=C69, A69+1, 1))</f>
        <v>12</v>
      </c>
      <c r="B70" s="3">
        <f>_xlfn.NUMBERVALUE(IF(Table44[[#This Row],[Date]]= "", "", TEXT(Table44[[#This Row],[Date]],"yyyy")))</f>
        <v>2021</v>
      </c>
      <c r="C70" t="str">
        <f>IF(Table44[[#This Row],[Date]]= "", "", TEXT(Table44[[#This Row],[Date]],"mmmm"))</f>
        <v>December</v>
      </c>
      <c r="D70" s="17">
        <v>44544</v>
      </c>
      <c r="E70" t="s">
        <v>86</v>
      </c>
      <c r="F70" s="1" t="s">
        <v>1</v>
      </c>
      <c r="G70" s="50"/>
      <c r="H70" s="105">
        <v>1000</v>
      </c>
      <c r="I70" s="1" t="s">
        <v>13</v>
      </c>
      <c r="J70" s="49">
        <f>IF(Table44[[#This Row],[Source]]="Cash", SUM(J69+Table44[[#This Row],[Income]]-Table44[[#This Row],[Expenses]]), J69)</f>
        <v>360000</v>
      </c>
      <c r="K70" s="49">
        <f>IF(Table44[[#This Row],[Source]]="Bank", SUM(K69+Table44[[#This Row],[Income]]-Table44[[#This Row],[Expenses]]), K69)</f>
        <v>345000</v>
      </c>
      <c r="L70" s="49">
        <f>IF(Table44[[#This Row],[Source]]="Mobile", SUM(L69+Table44[[#This Row],[Income]]-Table44[[#This Row],[Expenses]]), L69)</f>
        <v>0</v>
      </c>
      <c r="M70" s="49">
        <f>IF(Table44[[#This Row],[Source]]="Inv", SUM(M69+Table44[[#This Row],[Income]]-Table44[[#This Row],[Expenses]]), M69)</f>
        <v>0</v>
      </c>
    </row>
    <row r="71" spans="1:13" outlineLevel="1" x14ac:dyDescent="0.25">
      <c r="A71" s="3">
        <f xml:space="preserve"> IF(C71="", "", IF(Table44[[#This Row],[Month]]=C70, A70+1, 1))</f>
        <v>13</v>
      </c>
      <c r="B71" s="3">
        <f>_xlfn.NUMBERVALUE(IF(Table44[[#This Row],[Date]]= "", "", TEXT(Table44[[#This Row],[Date]],"yyyy")))</f>
        <v>2021</v>
      </c>
      <c r="C71" t="str">
        <f>IF(Table44[[#This Row],[Date]]= "", "", TEXT(Table44[[#This Row],[Date]],"mmmm"))</f>
        <v>December</v>
      </c>
      <c r="D71" s="17">
        <v>44545</v>
      </c>
      <c r="E71" t="s">
        <v>151</v>
      </c>
      <c r="F71" s="1" t="s">
        <v>9</v>
      </c>
      <c r="G71" s="50"/>
      <c r="H71" s="105">
        <v>10000</v>
      </c>
      <c r="I71" s="1" t="s">
        <v>13</v>
      </c>
      <c r="J71" s="49">
        <f>IF(Table44[[#This Row],[Source]]="Cash", SUM(J70+Table44[[#This Row],[Income]]-Table44[[#This Row],[Expenses]]), J70)</f>
        <v>350000</v>
      </c>
      <c r="K71" s="49">
        <f>IF(Table44[[#This Row],[Source]]="Bank", SUM(K70+Table44[[#This Row],[Income]]-Table44[[#This Row],[Expenses]]), K70)</f>
        <v>345000</v>
      </c>
      <c r="L71" s="49">
        <f>IF(Table44[[#This Row],[Source]]="Mobile", SUM(L70+Table44[[#This Row],[Income]]-Table44[[#This Row],[Expenses]]), L70)</f>
        <v>0</v>
      </c>
      <c r="M71" s="49">
        <f>IF(Table44[[#This Row],[Source]]="Inv", SUM(M70+Table44[[#This Row],[Income]]-Table44[[#This Row],[Expenses]]), M70)</f>
        <v>0</v>
      </c>
    </row>
    <row r="72" spans="1:13" outlineLevel="1" x14ac:dyDescent="0.25">
      <c r="A72" s="3">
        <f xml:space="preserve"> IF(C72="", "", IF(Table44[[#This Row],[Month]]=C71, A71+1, 1))</f>
        <v>14</v>
      </c>
      <c r="B72" s="3">
        <f>_xlfn.NUMBERVALUE(IF(Table44[[#This Row],[Date]]= "", "", TEXT(Table44[[#This Row],[Date]],"yyyy")))</f>
        <v>2021</v>
      </c>
      <c r="C72" t="str">
        <f>IF(Table44[[#This Row],[Date]]= "", "", TEXT(Table44[[#This Row],[Date]],"mmmm"))</f>
        <v>December</v>
      </c>
      <c r="D72" s="17">
        <v>44546</v>
      </c>
      <c r="E72" t="s">
        <v>165</v>
      </c>
      <c r="F72" s="1" t="s">
        <v>1</v>
      </c>
      <c r="G72" s="50"/>
      <c r="H72" s="105">
        <v>10000</v>
      </c>
      <c r="I72" s="1" t="s">
        <v>13</v>
      </c>
      <c r="J72" s="49">
        <f>IF(Table44[[#This Row],[Source]]="Cash", SUM(J71+Table44[[#This Row],[Income]]-Table44[[#This Row],[Expenses]]), J71)</f>
        <v>340000</v>
      </c>
      <c r="K72" s="49">
        <f>IF(Table44[[#This Row],[Source]]="Bank", SUM(K71+Table44[[#This Row],[Income]]-Table44[[#This Row],[Expenses]]), K71)</f>
        <v>345000</v>
      </c>
      <c r="L72" s="49">
        <f>IF(Table44[[#This Row],[Source]]="Mobile", SUM(L71+Table44[[#This Row],[Income]]-Table44[[#This Row],[Expenses]]), L71)</f>
        <v>0</v>
      </c>
      <c r="M72" s="49">
        <f>IF(Table44[[#This Row],[Source]]="Inv", SUM(M71+Table44[[#This Row],[Income]]-Table44[[#This Row],[Expenses]]), M71)</f>
        <v>0</v>
      </c>
    </row>
    <row r="73" spans="1:13" outlineLevel="1" x14ac:dyDescent="0.25">
      <c r="A73" s="3">
        <f xml:space="preserve"> IF(C73="", "", IF(Table44[[#This Row],[Month]]=C72, A72+1, 1))</f>
        <v>15</v>
      </c>
      <c r="B73" s="3">
        <f>_xlfn.NUMBERVALUE(IF(Table44[[#This Row],[Date]]= "", "", TEXT(Table44[[#This Row],[Date]],"yyyy")))</f>
        <v>2021</v>
      </c>
      <c r="C73" t="str">
        <f>IF(Table44[[#This Row],[Date]]= "", "", TEXT(Table44[[#This Row],[Date]],"mmmm"))</f>
        <v>December</v>
      </c>
      <c r="D73" s="17">
        <v>44550</v>
      </c>
      <c r="E73" t="s">
        <v>186</v>
      </c>
      <c r="F73" s="1" t="s">
        <v>2</v>
      </c>
      <c r="G73" s="50"/>
      <c r="H73" s="105">
        <v>20000</v>
      </c>
      <c r="I73" s="1" t="s">
        <v>13</v>
      </c>
      <c r="J73" s="49">
        <f>IF(Table44[[#This Row],[Source]]="Cash", SUM(J72+Table44[[#This Row],[Income]]-Table44[[#This Row],[Expenses]]), J72)</f>
        <v>320000</v>
      </c>
      <c r="K73" s="49">
        <f>IF(Table44[[#This Row],[Source]]="Bank", SUM(K72+Table44[[#This Row],[Income]]-Table44[[#This Row],[Expenses]]), K72)</f>
        <v>345000</v>
      </c>
      <c r="L73" s="49">
        <f>IF(Table44[[#This Row],[Source]]="Mobile", SUM(L72+Table44[[#This Row],[Income]]-Table44[[#This Row],[Expenses]]), L72)</f>
        <v>0</v>
      </c>
      <c r="M73" s="49">
        <f>IF(Table44[[#This Row],[Source]]="Inv", SUM(M72+Table44[[#This Row],[Income]]-Table44[[#This Row],[Expenses]]), M72)</f>
        <v>0</v>
      </c>
    </row>
    <row r="74" spans="1:13" outlineLevel="1" x14ac:dyDescent="0.25">
      <c r="A74" s="3">
        <f xml:space="preserve"> IF(C74="", "", IF(Table44[[#This Row],[Month]]=C73, A73+1, 1))</f>
        <v>16</v>
      </c>
      <c r="B74" s="3">
        <f>_xlfn.NUMBERVALUE(IF(Table44[[#This Row],[Date]]= "", "", TEXT(Table44[[#This Row],[Date]],"yyyy")))</f>
        <v>2021</v>
      </c>
      <c r="C74" t="str">
        <f>IF(Table44[[#This Row],[Date]]= "", "", TEXT(Table44[[#This Row],[Date]],"mmmm"))</f>
        <v>December</v>
      </c>
      <c r="D74" s="17">
        <v>44550</v>
      </c>
      <c r="E74" t="s">
        <v>97</v>
      </c>
      <c r="F74" s="1" t="s">
        <v>24</v>
      </c>
      <c r="G74" s="50"/>
      <c r="H74" s="105">
        <v>10000</v>
      </c>
      <c r="I74" s="1" t="s">
        <v>13</v>
      </c>
      <c r="J74" s="49">
        <f>IF(Table44[[#This Row],[Source]]="Cash", SUM(J73+Table44[[#This Row],[Income]]-Table44[[#This Row],[Expenses]]), J73)</f>
        <v>310000</v>
      </c>
      <c r="K74" s="49">
        <f>IF(Table44[[#This Row],[Source]]="Bank", SUM(K73+Table44[[#This Row],[Income]]-Table44[[#This Row],[Expenses]]), K73)</f>
        <v>345000</v>
      </c>
      <c r="L74" s="49">
        <f>IF(Table44[[#This Row],[Source]]="Mobile", SUM(L73+Table44[[#This Row],[Income]]-Table44[[#This Row],[Expenses]]), L73)</f>
        <v>0</v>
      </c>
      <c r="M74" s="49">
        <f>IF(Table44[[#This Row],[Source]]="Inv", SUM(M73+Table44[[#This Row],[Income]]-Table44[[#This Row],[Expenses]]), M73)</f>
        <v>0</v>
      </c>
    </row>
    <row r="75" spans="1:13" outlineLevel="1" x14ac:dyDescent="0.25">
      <c r="A75" s="3">
        <f xml:space="preserve"> IF(C75="", "", IF(Table44[[#This Row],[Month]]=C74, A74+1, 1))</f>
        <v>17</v>
      </c>
      <c r="B75" s="3">
        <f>_xlfn.NUMBERVALUE(IF(Table44[[#This Row],[Date]]= "", "", TEXT(Table44[[#This Row],[Date]],"yyyy")))</f>
        <v>2021</v>
      </c>
      <c r="C75" t="str">
        <f>IF(Table44[[#This Row],[Date]]= "", "", TEXT(Table44[[#This Row],[Date]],"mmmm"))</f>
        <v>December</v>
      </c>
      <c r="D75" s="17">
        <v>44552</v>
      </c>
      <c r="E75" t="s">
        <v>151</v>
      </c>
      <c r="F75" s="1" t="s">
        <v>9</v>
      </c>
      <c r="G75" s="50"/>
      <c r="H75" s="105">
        <v>10000</v>
      </c>
      <c r="I75" s="1" t="s">
        <v>13</v>
      </c>
      <c r="J75" s="49">
        <f>IF(Table44[[#This Row],[Source]]="Cash", SUM(J74+Table44[[#This Row],[Income]]-Table44[[#This Row],[Expenses]]), J74)</f>
        <v>300000</v>
      </c>
      <c r="K75" s="49">
        <f>IF(Table44[[#This Row],[Source]]="Bank", SUM(K74+Table44[[#This Row],[Income]]-Table44[[#This Row],[Expenses]]), K74)</f>
        <v>345000</v>
      </c>
      <c r="L75" s="49">
        <f>IF(Table44[[#This Row],[Source]]="Mobile", SUM(L74+Table44[[#This Row],[Income]]-Table44[[#This Row],[Expenses]]), L74)</f>
        <v>0</v>
      </c>
      <c r="M75" s="49">
        <f>IF(Table44[[#This Row],[Source]]="Inv", SUM(M74+Table44[[#This Row],[Income]]-Table44[[#This Row],[Expenses]]), M74)</f>
        <v>0</v>
      </c>
    </row>
    <row r="76" spans="1:13" outlineLevel="1" x14ac:dyDescent="0.25">
      <c r="A76" s="3">
        <f xml:space="preserve"> IF(C76="", "", IF(Table44[[#This Row],[Month]]=C75, A75+1, 1))</f>
        <v>18</v>
      </c>
      <c r="B76" s="3">
        <f>_xlfn.NUMBERVALUE(IF(Table44[[#This Row],[Date]]= "", "", TEXT(Table44[[#This Row],[Date]],"yyyy")))</f>
        <v>2021</v>
      </c>
      <c r="C76" t="str">
        <f>IF(Table44[[#This Row],[Date]]= "", "", TEXT(Table44[[#This Row],[Date]],"mmmm"))</f>
        <v>December</v>
      </c>
      <c r="D76" s="17">
        <v>44552</v>
      </c>
      <c r="E76" t="s">
        <v>187</v>
      </c>
      <c r="F76" s="1" t="s">
        <v>0</v>
      </c>
      <c r="G76" s="50">
        <v>70000</v>
      </c>
      <c r="H76" s="105"/>
      <c r="I76" s="1" t="s">
        <v>13</v>
      </c>
      <c r="J76" s="49">
        <f>IF(Table44[[#This Row],[Source]]="Cash", SUM(J75+Table44[[#This Row],[Income]]-Table44[[#This Row],[Expenses]]), J75)</f>
        <v>370000</v>
      </c>
      <c r="K76" s="49">
        <f>IF(Table44[[#This Row],[Source]]="Bank", SUM(K75+Table44[[#This Row],[Income]]-Table44[[#This Row],[Expenses]]), K75)</f>
        <v>345000</v>
      </c>
      <c r="L76" s="49">
        <f>IF(Table44[[#This Row],[Source]]="Mobile", SUM(L75+Table44[[#This Row],[Income]]-Table44[[#This Row],[Expenses]]), L75)</f>
        <v>0</v>
      </c>
      <c r="M76" s="49">
        <f>IF(Table44[[#This Row],[Source]]="Inv", SUM(M75+Table44[[#This Row],[Income]]-Table44[[#This Row],[Expenses]]), M75)</f>
        <v>0</v>
      </c>
    </row>
    <row r="77" spans="1:13" outlineLevel="1" x14ac:dyDescent="0.25">
      <c r="A77" s="3">
        <f xml:space="preserve"> IF(C77="", "", IF(Table44[[#This Row],[Month]]=C76, A76+1, 1))</f>
        <v>19</v>
      </c>
      <c r="B77" s="3">
        <f>_xlfn.NUMBERVALUE(IF(Table44[[#This Row],[Date]]= "", "", TEXT(Table44[[#This Row],[Date]],"yyyy")))</f>
        <v>2021</v>
      </c>
      <c r="C77" t="str">
        <f>IF(Table44[[#This Row],[Date]]= "", "", TEXT(Table44[[#This Row],[Date]],"mmmm"))</f>
        <v>December</v>
      </c>
      <c r="D77" s="17">
        <v>44557</v>
      </c>
      <c r="E77" t="s">
        <v>151</v>
      </c>
      <c r="F77" s="1" t="s">
        <v>9</v>
      </c>
      <c r="G77" s="50"/>
      <c r="H77" s="105">
        <v>9000</v>
      </c>
      <c r="I77" s="1" t="s">
        <v>13</v>
      </c>
      <c r="J77" s="49">
        <f>IF(Table44[[#This Row],[Source]]="Cash", SUM(J76+Table44[[#This Row],[Income]]-Table44[[#This Row],[Expenses]]), J76)</f>
        <v>361000</v>
      </c>
      <c r="K77" s="49">
        <f>IF(Table44[[#This Row],[Source]]="Bank", SUM(K76+Table44[[#This Row],[Income]]-Table44[[#This Row],[Expenses]]), K76)</f>
        <v>345000</v>
      </c>
      <c r="L77" s="49">
        <f>IF(Table44[[#This Row],[Source]]="Mobile", SUM(L76+Table44[[#This Row],[Income]]-Table44[[#This Row],[Expenses]]), L76)</f>
        <v>0</v>
      </c>
      <c r="M77" s="49">
        <f>IF(Table44[[#This Row],[Source]]="Inv", SUM(M76+Table44[[#This Row],[Income]]-Table44[[#This Row],[Expenses]]), M76)</f>
        <v>0</v>
      </c>
    </row>
    <row r="78" spans="1:13" outlineLevel="1" x14ac:dyDescent="0.25">
      <c r="A78" s="3">
        <f xml:space="preserve"> IF(C78="", "", IF(Table44[[#This Row],[Month]]=C77, A77+1, 1))</f>
        <v>20</v>
      </c>
      <c r="B78" s="3">
        <f>_xlfn.NUMBERVALUE(IF(Table44[[#This Row],[Date]]= "", "", TEXT(Table44[[#This Row],[Date]],"yyyy")))</f>
        <v>2021</v>
      </c>
      <c r="C78" t="str">
        <f>IF(Table44[[#This Row],[Date]]= "", "", TEXT(Table44[[#This Row],[Date]],"mmmm"))</f>
        <v>December</v>
      </c>
      <c r="D78" s="17">
        <v>44557</v>
      </c>
      <c r="E78" t="s">
        <v>188</v>
      </c>
      <c r="F78" s="1" t="s">
        <v>57</v>
      </c>
      <c r="G78" s="50"/>
      <c r="H78" s="105">
        <v>4000</v>
      </c>
      <c r="I78" s="1" t="s">
        <v>13</v>
      </c>
      <c r="J78" s="49">
        <f>IF(Table44[[#This Row],[Source]]="Cash", SUM(J77+Table44[[#This Row],[Income]]-Table44[[#This Row],[Expenses]]), J77)</f>
        <v>357000</v>
      </c>
      <c r="K78" s="49">
        <f>IF(Table44[[#This Row],[Source]]="Bank", SUM(K77+Table44[[#This Row],[Income]]-Table44[[#This Row],[Expenses]]), K77)</f>
        <v>345000</v>
      </c>
      <c r="L78" s="49">
        <f>IF(Table44[[#This Row],[Source]]="Mobile", SUM(L77+Table44[[#This Row],[Income]]-Table44[[#This Row],[Expenses]]), L77)</f>
        <v>0</v>
      </c>
      <c r="M78" s="49">
        <f>IF(Table44[[#This Row],[Source]]="Inv", SUM(M77+Table44[[#This Row],[Income]]-Table44[[#This Row],[Expenses]]), M77)</f>
        <v>0</v>
      </c>
    </row>
    <row r="79" spans="1:13" outlineLevel="1" x14ac:dyDescent="0.25">
      <c r="A79" s="3">
        <f xml:space="preserve"> IF(C79="", "", IF(Table44[[#This Row],[Month]]=C78, A78+1, 1))</f>
        <v>21</v>
      </c>
      <c r="B79" s="3">
        <f>_xlfn.NUMBERVALUE(IF(Table44[[#This Row],[Date]]= "", "", TEXT(Table44[[#This Row],[Date]],"yyyy")))</f>
        <v>2021</v>
      </c>
      <c r="C79" t="str">
        <f>IF(Table44[[#This Row],[Date]]= "", "", TEXT(Table44[[#This Row],[Date]],"mmmm"))</f>
        <v>December</v>
      </c>
      <c r="D79" s="17">
        <v>44559</v>
      </c>
      <c r="E79" t="s">
        <v>151</v>
      </c>
      <c r="F79" s="1" t="s">
        <v>9</v>
      </c>
      <c r="G79" s="50"/>
      <c r="H79" s="105">
        <v>10000</v>
      </c>
      <c r="I79" s="1" t="s">
        <v>13</v>
      </c>
      <c r="J79" s="49">
        <f>IF(Table44[[#This Row],[Source]]="Cash", SUM(J78+Table44[[#This Row],[Income]]-Table44[[#This Row],[Expenses]]), J78)</f>
        <v>347000</v>
      </c>
      <c r="K79" s="49">
        <f>IF(Table44[[#This Row],[Source]]="Bank", SUM(K78+Table44[[#This Row],[Income]]-Table44[[#This Row],[Expenses]]), K78)</f>
        <v>345000</v>
      </c>
      <c r="L79" s="49">
        <f>IF(Table44[[#This Row],[Source]]="Mobile", SUM(L78+Table44[[#This Row],[Income]]-Table44[[#This Row],[Expenses]]), L78)</f>
        <v>0</v>
      </c>
      <c r="M79" s="49">
        <f>IF(Table44[[#This Row],[Source]]="Inv", SUM(M78+Table44[[#This Row],[Income]]-Table44[[#This Row],[Expenses]]), M78)</f>
        <v>0</v>
      </c>
    </row>
    <row r="80" spans="1:13" outlineLevel="1" x14ac:dyDescent="0.25">
      <c r="A80" s="3">
        <f xml:space="preserve"> IF(C80="", "", IF(Table44[[#This Row],[Month]]=C79, A79+1, 1))</f>
        <v>1</v>
      </c>
      <c r="B80" s="3">
        <f>_xlfn.NUMBERVALUE(IF(Table44[[#This Row],[Date]]= "", "", TEXT(Table44[[#This Row],[Date]],"yyyy")))</f>
        <v>2022</v>
      </c>
      <c r="C80" t="str">
        <f>IF(Table44[[#This Row],[Date]]= "", "", TEXT(Table44[[#This Row],[Date]],"mmmm"))</f>
        <v>January</v>
      </c>
      <c r="D80" s="17">
        <v>44565</v>
      </c>
      <c r="E80" t="s">
        <v>151</v>
      </c>
      <c r="F80" s="1" t="s">
        <v>9</v>
      </c>
      <c r="G80" s="50"/>
      <c r="H80" s="105">
        <v>3000</v>
      </c>
      <c r="I80" s="1" t="s">
        <v>13</v>
      </c>
      <c r="J80" s="49">
        <f>IF(Table44[[#This Row],[Source]]="Cash", SUM(J79+Table44[[#This Row],[Income]]-Table44[[#This Row],[Expenses]]), J79)</f>
        <v>344000</v>
      </c>
      <c r="K80" s="49">
        <f>IF(Table44[[#This Row],[Source]]="Bank", SUM(K79+Table44[[#This Row],[Income]]-Table44[[#This Row],[Expenses]]), K79)</f>
        <v>345000</v>
      </c>
      <c r="L80" s="49">
        <f>IF(Table44[[#This Row],[Source]]="Mobile", SUM(L79+Table44[[#This Row],[Income]]-Table44[[#This Row],[Expenses]]), L79)</f>
        <v>0</v>
      </c>
      <c r="M80" s="49">
        <f>IF(Table44[[#This Row],[Source]]="Inv", SUM(M79+Table44[[#This Row],[Income]]-Table44[[#This Row],[Expenses]]), M79)</f>
        <v>0</v>
      </c>
    </row>
    <row r="81" spans="1:13" outlineLevel="1" x14ac:dyDescent="0.25">
      <c r="A81" s="3">
        <f xml:space="preserve"> IF(C81="", "", IF(Table44[[#This Row],[Month]]=C80, A80+1, 1))</f>
        <v>2</v>
      </c>
      <c r="B81" s="3">
        <f>_xlfn.NUMBERVALUE(IF(Table44[[#This Row],[Date]]= "", "", TEXT(Table44[[#This Row],[Date]],"yyyy")))</f>
        <v>2022</v>
      </c>
      <c r="C81" t="str">
        <f>IF(Table44[[#This Row],[Date]]= "", "", TEXT(Table44[[#This Row],[Date]],"mmmm"))</f>
        <v>January</v>
      </c>
      <c r="D81" s="17">
        <v>44566</v>
      </c>
      <c r="E81" t="s">
        <v>151</v>
      </c>
      <c r="F81" s="1" t="s">
        <v>9</v>
      </c>
      <c r="G81" s="50"/>
      <c r="H81" s="105">
        <v>7000</v>
      </c>
      <c r="I81" s="1" t="s">
        <v>13</v>
      </c>
      <c r="J81" s="49">
        <f>IF(Table44[[#This Row],[Source]]="Cash", SUM(J80+Table44[[#This Row],[Income]]-Table44[[#This Row],[Expenses]]), J80)</f>
        <v>337000</v>
      </c>
      <c r="K81" s="49">
        <f>IF(Table44[[#This Row],[Source]]="Bank", SUM(K80+Table44[[#This Row],[Income]]-Table44[[#This Row],[Expenses]]), K80)</f>
        <v>345000</v>
      </c>
      <c r="L81" s="49">
        <f>IF(Table44[[#This Row],[Source]]="Mobile", SUM(L80+Table44[[#This Row],[Income]]-Table44[[#This Row],[Expenses]]), L80)</f>
        <v>0</v>
      </c>
      <c r="M81" s="49">
        <f>IF(Table44[[#This Row],[Source]]="Inv", SUM(M80+Table44[[#This Row],[Income]]-Table44[[#This Row],[Expenses]]), M80)</f>
        <v>0</v>
      </c>
    </row>
    <row r="82" spans="1:13" outlineLevel="1" x14ac:dyDescent="0.25">
      <c r="A82" s="3">
        <f xml:space="preserve"> IF(C82="", "", IF(Table44[[#This Row],[Month]]=C81, A81+1, 1))</f>
        <v>3</v>
      </c>
      <c r="B82" s="3">
        <f>_xlfn.NUMBERVALUE(IF(Table44[[#This Row],[Date]]= "", "", TEXT(Table44[[#This Row],[Date]],"yyyy")))</f>
        <v>2022</v>
      </c>
      <c r="C82" t="str">
        <f>IF(Table44[[#This Row],[Date]]= "", "", TEXT(Table44[[#This Row],[Date]],"mmmm"))</f>
        <v>January</v>
      </c>
      <c r="D82" s="17">
        <v>44570</v>
      </c>
      <c r="E82" t="s">
        <v>80</v>
      </c>
      <c r="F82" s="1" t="s">
        <v>80</v>
      </c>
      <c r="G82" s="50">
        <v>15000</v>
      </c>
      <c r="H82" s="105"/>
      <c r="I82" s="1" t="s">
        <v>13</v>
      </c>
      <c r="J82" s="49">
        <f>IF(Table44[[#This Row],[Source]]="Cash", SUM(J81+Table44[[#This Row],[Income]]-Table44[[#This Row],[Expenses]]), J81)</f>
        <v>352000</v>
      </c>
      <c r="K82" s="49">
        <f>IF(Table44[[#This Row],[Source]]="Bank", SUM(K81+Table44[[#This Row],[Income]]-Table44[[#This Row],[Expenses]]), K81)</f>
        <v>345000</v>
      </c>
      <c r="L82" s="49">
        <f>IF(Table44[[#This Row],[Source]]="Mobile", SUM(L81+Table44[[#This Row],[Income]]-Table44[[#This Row],[Expenses]]), L81)</f>
        <v>0</v>
      </c>
      <c r="M82" s="49">
        <f>IF(Table44[[#This Row],[Source]]="Inv", SUM(M81+Table44[[#This Row],[Income]]-Table44[[#This Row],[Expenses]]), M81)</f>
        <v>0</v>
      </c>
    </row>
    <row r="83" spans="1:13" outlineLevel="1" x14ac:dyDescent="0.25">
      <c r="A83" s="3">
        <f xml:space="preserve"> IF(C83="", "", IF(Table44[[#This Row],[Month]]=C82, A82+1, 1))</f>
        <v>4</v>
      </c>
      <c r="B83" s="3">
        <f>_xlfn.NUMBERVALUE(IF(Table44[[#This Row],[Date]]= "", "", TEXT(Table44[[#This Row],[Date]],"yyyy")))</f>
        <v>2022</v>
      </c>
      <c r="C83" t="str">
        <f>IF(Table44[[#This Row],[Date]]= "", "", TEXT(Table44[[#This Row],[Date]],"mmmm"))</f>
        <v>January</v>
      </c>
      <c r="D83" s="17">
        <v>44570</v>
      </c>
      <c r="E83" t="s">
        <v>189</v>
      </c>
      <c r="F83" s="1" t="s">
        <v>24</v>
      </c>
      <c r="G83" s="50"/>
      <c r="H83" s="105">
        <v>15000</v>
      </c>
      <c r="I83" s="1" t="s">
        <v>13</v>
      </c>
      <c r="J83" s="49">
        <f>IF(Table44[[#This Row],[Source]]="Cash", SUM(J82+Table44[[#This Row],[Income]]-Table44[[#This Row],[Expenses]]), J82)</f>
        <v>337000</v>
      </c>
      <c r="K83" s="49">
        <f>IF(Table44[[#This Row],[Source]]="Bank", SUM(K82+Table44[[#This Row],[Income]]-Table44[[#This Row],[Expenses]]), K82)</f>
        <v>345000</v>
      </c>
      <c r="L83" s="49">
        <f>IF(Table44[[#This Row],[Source]]="Mobile", SUM(L82+Table44[[#This Row],[Income]]-Table44[[#This Row],[Expenses]]), L82)</f>
        <v>0</v>
      </c>
      <c r="M83" s="49">
        <f>IF(Table44[[#This Row],[Source]]="Inv", SUM(M82+Table44[[#This Row],[Income]]-Table44[[#This Row],[Expenses]]), M82)</f>
        <v>0</v>
      </c>
    </row>
    <row r="84" spans="1:13" outlineLevel="1" x14ac:dyDescent="0.25">
      <c r="A84" s="3">
        <f xml:space="preserve"> IF(C84="", "", IF(Table44[[#This Row],[Month]]=C83, A83+1, 1))</f>
        <v>5</v>
      </c>
      <c r="B84" s="3">
        <f>_xlfn.NUMBERVALUE(IF(Table44[[#This Row],[Date]]= "", "", TEXT(Table44[[#This Row],[Date]],"yyyy")))</f>
        <v>2022</v>
      </c>
      <c r="C84" t="str">
        <f>IF(Table44[[#This Row],[Date]]= "", "", TEXT(Table44[[#This Row],[Date]],"mmmm"))</f>
        <v>January</v>
      </c>
      <c r="D84" s="17">
        <v>44573</v>
      </c>
      <c r="E84" t="s">
        <v>165</v>
      </c>
      <c r="F84" s="1" t="s">
        <v>1</v>
      </c>
      <c r="G84" s="50"/>
      <c r="H84" s="105">
        <v>30000</v>
      </c>
      <c r="I84" s="1" t="s">
        <v>13</v>
      </c>
      <c r="J84" s="49">
        <f>IF(Table44[[#This Row],[Source]]="Cash", SUM(J83+Table44[[#This Row],[Income]]-Table44[[#This Row],[Expenses]]), J83)</f>
        <v>307000</v>
      </c>
      <c r="K84" s="49">
        <f>IF(Table44[[#This Row],[Source]]="Bank", SUM(K83+Table44[[#This Row],[Income]]-Table44[[#This Row],[Expenses]]), K83)</f>
        <v>345000</v>
      </c>
      <c r="L84" s="49">
        <f>IF(Table44[[#This Row],[Source]]="Mobile", SUM(L83+Table44[[#This Row],[Income]]-Table44[[#This Row],[Expenses]]), L83)</f>
        <v>0</v>
      </c>
      <c r="M84" s="49">
        <f>IF(Table44[[#This Row],[Source]]="Inv", SUM(M83+Table44[[#This Row],[Income]]-Table44[[#This Row],[Expenses]]), M83)</f>
        <v>0</v>
      </c>
    </row>
    <row r="85" spans="1:13" outlineLevel="1" x14ac:dyDescent="0.25">
      <c r="A85" s="3">
        <f xml:space="preserve"> IF(C85="", "", IF(Table44[[#This Row],[Month]]=C84, A84+1, 1))</f>
        <v>6</v>
      </c>
      <c r="B85" s="3">
        <f>_xlfn.NUMBERVALUE(IF(Table44[[#This Row],[Date]]= "", "", TEXT(Table44[[#This Row],[Date]],"yyyy")))</f>
        <v>2022</v>
      </c>
      <c r="C85" t="str">
        <f>IF(Table44[[#This Row],[Date]]= "", "", TEXT(Table44[[#This Row],[Date]],"mmmm"))</f>
        <v>January</v>
      </c>
      <c r="D85" s="17">
        <v>44580</v>
      </c>
      <c r="E85" t="s">
        <v>190</v>
      </c>
      <c r="F85" s="1" t="s">
        <v>24</v>
      </c>
      <c r="G85" s="50"/>
      <c r="H85" s="105">
        <v>10000</v>
      </c>
      <c r="I85" s="1" t="s">
        <v>13</v>
      </c>
      <c r="J85" s="49">
        <f>IF(Table44[[#This Row],[Source]]="Cash", SUM(J84+Table44[[#This Row],[Income]]-Table44[[#This Row],[Expenses]]), J84)</f>
        <v>297000</v>
      </c>
      <c r="K85" s="49">
        <f>IF(Table44[[#This Row],[Source]]="Bank", SUM(K84+Table44[[#This Row],[Income]]-Table44[[#This Row],[Expenses]]), K84)</f>
        <v>345000</v>
      </c>
      <c r="L85" s="49">
        <f>IF(Table44[[#This Row],[Source]]="Mobile", SUM(L84+Table44[[#This Row],[Income]]-Table44[[#This Row],[Expenses]]), L84)</f>
        <v>0</v>
      </c>
      <c r="M85" s="49">
        <f>IF(Table44[[#This Row],[Source]]="Inv", SUM(M84+Table44[[#This Row],[Income]]-Table44[[#This Row],[Expenses]]), M84)</f>
        <v>0</v>
      </c>
    </row>
    <row r="86" spans="1:13" outlineLevel="1" x14ac:dyDescent="0.25">
      <c r="A86" s="3">
        <f xml:space="preserve"> IF(C86="", "", IF(Table44[[#This Row],[Month]]=C85, A85+1, 1))</f>
        <v>7</v>
      </c>
      <c r="B86" s="3">
        <f>_xlfn.NUMBERVALUE(IF(Table44[[#This Row],[Date]]= "", "", TEXT(Table44[[#This Row],[Date]],"yyyy")))</f>
        <v>2022</v>
      </c>
      <c r="C86" t="str">
        <f>IF(Table44[[#This Row],[Date]]= "", "", TEXT(Table44[[#This Row],[Date]],"mmmm"))</f>
        <v>January</v>
      </c>
      <c r="D86" s="17">
        <v>44583</v>
      </c>
      <c r="E86" t="s">
        <v>191</v>
      </c>
      <c r="F86" s="1" t="s">
        <v>24</v>
      </c>
      <c r="G86" s="50"/>
      <c r="H86" s="105">
        <v>20000</v>
      </c>
      <c r="I86" s="1" t="s">
        <v>13</v>
      </c>
      <c r="J86" s="49">
        <f>IF(Table44[[#This Row],[Source]]="Cash", SUM(J85+Table44[[#This Row],[Income]]-Table44[[#This Row],[Expenses]]), J85)</f>
        <v>277000</v>
      </c>
      <c r="K86" s="49">
        <f>IF(Table44[[#This Row],[Source]]="Bank", SUM(K85+Table44[[#This Row],[Income]]-Table44[[#This Row],[Expenses]]), K85)</f>
        <v>345000</v>
      </c>
      <c r="L86" s="49">
        <f>IF(Table44[[#This Row],[Source]]="Mobile", SUM(L85+Table44[[#This Row],[Income]]-Table44[[#This Row],[Expenses]]), L85)</f>
        <v>0</v>
      </c>
      <c r="M86" s="49">
        <f>IF(Table44[[#This Row],[Source]]="Inv", SUM(M85+Table44[[#This Row],[Income]]-Table44[[#This Row],[Expenses]]), M85)</f>
        <v>0</v>
      </c>
    </row>
    <row r="87" spans="1:13" outlineLevel="1" x14ac:dyDescent="0.25">
      <c r="A87" s="3">
        <f xml:space="preserve"> IF(C87="", "", IF(Table44[[#This Row],[Month]]=C86, A86+1, 1))</f>
        <v>8</v>
      </c>
      <c r="B87" s="3">
        <f>_xlfn.NUMBERVALUE(IF(Table44[[#This Row],[Date]]= "", "", TEXT(Table44[[#This Row],[Date]],"yyyy")))</f>
        <v>2022</v>
      </c>
      <c r="C87" t="str">
        <f>IF(Table44[[#This Row],[Date]]= "", "", TEXT(Table44[[#This Row],[Date]],"mmmm"))</f>
        <v>January</v>
      </c>
      <c r="D87" s="17">
        <v>44584</v>
      </c>
      <c r="E87" t="s">
        <v>192</v>
      </c>
      <c r="F87" s="1" t="s">
        <v>24</v>
      </c>
      <c r="G87" s="50"/>
      <c r="H87" s="105">
        <v>40000</v>
      </c>
      <c r="I87" s="1" t="s">
        <v>13</v>
      </c>
      <c r="J87" s="49">
        <f>IF(Table44[[#This Row],[Source]]="Cash", SUM(J86+Table44[[#This Row],[Income]]-Table44[[#This Row],[Expenses]]), J86)</f>
        <v>237000</v>
      </c>
      <c r="K87" s="49">
        <f>IF(Table44[[#This Row],[Source]]="Bank", SUM(K86+Table44[[#This Row],[Income]]-Table44[[#This Row],[Expenses]]), K86)</f>
        <v>345000</v>
      </c>
      <c r="L87" s="49">
        <f>IF(Table44[[#This Row],[Source]]="Mobile", SUM(L86+Table44[[#This Row],[Income]]-Table44[[#This Row],[Expenses]]), L86)</f>
        <v>0</v>
      </c>
      <c r="M87" s="49">
        <f>IF(Table44[[#This Row],[Source]]="Inv", SUM(M86+Table44[[#This Row],[Income]]-Table44[[#This Row],[Expenses]]), M86)</f>
        <v>0</v>
      </c>
    </row>
    <row r="88" spans="1:13" outlineLevel="1" x14ac:dyDescent="0.25">
      <c r="A88" s="3">
        <f xml:space="preserve"> IF(C88="", "", IF(Table44[[#This Row],[Month]]=C87, A87+1, 1))</f>
        <v>9</v>
      </c>
      <c r="B88" s="3">
        <f>_xlfn.NUMBERVALUE(IF(Table44[[#This Row],[Date]]= "", "", TEXT(Table44[[#This Row],[Date]],"yyyy")))</f>
        <v>2022</v>
      </c>
      <c r="C88" t="str">
        <f>IF(Table44[[#This Row],[Date]]= "", "", TEXT(Table44[[#This Row],[Date]],"mmmm"))</f>
        <v>January</v>
      </c>
      <c r="D88" s="17">
        <v>44585</v>
      </c>
      <c r="E88" t="s">
        <v>193</v>
      </c>
      <c r="F88" s="1" t="s">
        <v>24</v>
      </c>
      <c r="G88" s="50"/>
      <c r="H88" s="105">
        <v>21000</v>
      </c>
      <c r="I88" s="1" t="s">
        <v>13</v>
      </c>
      <c r="J88" s="49">
        <f>IF(Table44[[#This Row],[Source]]="Cash", SUM(J87+Table44[[#This Row],[Income]]-Table44[[#This Row],[Expenses]]), J87)</f>
        <v>216000</v>
      </c>
      <c r="K88" s="49">
        <f>IF(Table44[[#This Row],[Source]]="Bank", SUM(K87+Table44[[#This Row],[Income]]-Table44[[#This Row],[Expenses]]), K87)</f>
        <v>345000</v>
      </c>
      <c r="L88" s="49">
        <f>IF(Table44[[#This Row],[Source]]="Mobile", SUM(L87+Table44[[#This Row],[Income]]-Table44[[#This Row],[Expenses]]), L87)</f>
        <v>0</v>
      </c>
      <c r="M88" s="49">
        <f>IF(Table44[[#This Row],[Source]]="Inv", SUM(M87+Table44[[#This Row],[Income]]-Table44[[#This Row],[Expenses]]), M87)</f>
        <v>0</v>
      </c>
    </row>
    <row r="89" spans="1:13" outlineLevel="1" x14ac:dyDescent="0.25">
      <c r="A89" s="3">
        <f xml:space="preserve"> IF(C89="", "", IF(Table44[[#This Row],[Month]]=C88, A88+1, 1))</f>
        <v>10</v>
      </c>
      <c r="B89" s="3">
        <f>_xlfn.NUMBERVALUE(IF(Table44[[#This Row],[Date]]= "", "", TEXT(Table44[[#This Row],[Date]],"yyyy")))</f>
        <v>2022</v>
      </c>
      <c r="C89" t="str">
        <f>IF(Table44[[#This Row],[Date]]= "", "", TEXT(Table44[[#This Row],[Date]],"mmmm"))</f>
        <v>January</v>
      </c>
      <c r="D89" s="17">
        <v>44589</v>
      </c>
      <c r="E89" t="s">
        <v>195</v>
      </c>
      <c r="F89" s="1" t="s">
        <v>1</v>
      </c>
      <c r="G89" s="50"/>
      <c r="H89" s="105">
        <v>1000</v>
      </c>
      <c r="I89" s="1" t="s">
        <v>13</v>
      </c>
      <c r="J89" s="49">
        <f>IF(Table44[[#This Row],[Source]]="Cash", SUM(J88+Table44[[#This Row],[Income]]-Table44[[#This Row],[Expenses]]), J88)</f>
        <v>215000</v>
      </c>
      <c r="K89" s="49">
        <f>IF(Table44[[#This Row],[Source]]="Bank", SUM(K88+Table44[[#This Row],[Income]]-Table44[[#This Row],[Expenses]]), K88)</f>
        <v>345000</v>
      </c>
      <c r="L89" s="49">
        <f>IF(Table44[[#This Row],[Source]]="Mobile", SUM(L88+Table44[[#This Row],[Income]]-Table44[[#This Row],[Expenses]]), L88)</f>
        <v>0</v>
      </c>
      <c r="M89" s="49">
        <f>IF(Table44[[#This Row],[Source]]="Inv", SUM(M88+Table44[[#This Row],[Income]]-Table44[[#This Row],[Expenses]]), M88)</f>
        <v>0</v>
      </c>
    </row>
    <row r="90" spans="1:13" outlineLevel="1" x14ac:dyDescent="0.25">
      <c r="A90" s="3">
        <f xml:space="preserve"> IF(C90="", "", IF(Table44[[#This Row],[Month]]=C89, A89+1, 1))</f>
        <v>11</v>
      </c>
      <c r="B90" s="3">
        <f>_xlfn.NUMBERVALUE(IF(Table44[[#This Row],[Date]]= "", "", TEXT(Table44[[#This Row],[Date]],"yyyy")))</f>
        <v>2022</v>
      </c>
      <c r="C90" t="str">
        <f>IF(Table44[[#This Row],[Date]]= "", "", TEXT(Table44[[#This Row],[Date]],"mmmm"))</f>
        <v>January</v>
      </c>
      <c r="D90" s="17">
        <v>44590</v>
      </c>
      <c r="E90" t="s">
        <v>97</v>
      </c>
      <c r="F90" s="1" t="s">
        <v>24</v>
      </c>
      <c r="G90" s="50"/>
      <c r="H90" s="105">
        <v>10000</v>
      </c>
      <c r="I90" s="1" t="s">
        <v>13</v>
      </c>
      <c r="J90" s="49">
        <f>IF(Table44[[#This Row],[Source]]="Cash", SUM(J89+Table44[[#This Row],[Income]]-Table44[[#This Row],[Expenses]]), J89)</f>
        <v>205000</v>
      </c>
      <c r="K90" s="49">
        <f>IF(Table44[[#This Row],[Source]]="Bank", SUM(K89+Table44[[#This Row],[Income]]-Table44[[#This Row],[Expenses]]), K89)</f>
        <v>345000</v>
      </c>
      <c r="L90" s="49">
        <f>IF(Table44[[#This Row],[Source]]="Mobile", SUM(L89+Table44[[#This Row],[Income]]-Table44[[#This Row],[Expenses]]), L89)</f>
        <v>0</v>
      </c>
      <c r="M90" s="49">
        <f>IF(Table44[[#This Row],[Source]]="Inv", SUM(M89+Table44[[#This Row],[Income]]-Table44[[#This Row],[Expenses]]), M89)</f>
        <v>0</v>
      </c>
    </row>
    <row r="91" spans="1:13" outlineLevel="1" x14ac:dyDescent="0.25">
      <c r="A91" s="3">
        <f xml:space="preserve"> IF(C91="", "", IF(Table44[[#This Row],[Month]]=C90, A90+1, 1))</f>
        <v>12</v>
      </c>
      <c r="B91" s="3">
        <f>_xlfn.NUMBERVALUE(IF(Table44[[#This Row],[Date]]= "", "", TEXT(Table44[[#This Row],[Date]],"yyyy")))</f>
        <v>2022</v>
      </c>
      <c r="C91" t="str">
        <f>IF(Table44[[#This Row],[Date]]= "", "", TEXT(Table44[[#This Row],[Date]],"mmmm"))</f>
        <v>January</v>
      </c>
      <c r="D91" s="17">
        <v>44590</v>
      </c>
      <c r="E91" t="s">
        <v>194</v>
      </c>
      <c r="F91" s="1" t="s">
        <v>9</v>
      </c>
      <c r="G91" s="50"/>
      <c r="H91" s="105">
        <v>2000</v>
      </c>
      <c r="I91" s="1" t="s">
        <v>13</v>
      </c>
      <c r="J91" s="49">
        <f>IF(Table44[[#This Row],[Source]]="Cash", SUM(J90+Table44[[#This Row],[Income]]-Table44[[#This Row],[Expenses]]), J90)</f>
        <v>203000</v>
      </c>
      <c r="K91" s="49">
        <f>IF(Table44[[#This Row],[Source]]="Bank", SUM(K90+Table44[[#This Row],[Income]]-Table44[[#This Row],[Expenses]]), K90)</f>
        <v>345000</v>
      </c>
      <c r="L91" s="49">
        <f>IF(Table44[[#This Row],[Source]]="Mobile", SUM(L90+Table44[[#This Row],[Income]]-Table44[[#This Row],[Expenses]]), L90)</f>
        <v>0</v>
      </c>
      <c r="M91" s="49">
        <f>IF(Table44[[#This Row],[Source]]="Inv", SUM(M90+Table44[[#This Row],[Income]]-Table44[[#This Row],[Expenses]]), M90)</f>
        <v>0</v>
      </c>
    </row>
    <row r="92" spans="1:13" outlineLevel="1" x14ac:dyDescent="0.25">
      <c r="A92" s="3">
        <f xml:space="preserve"> IF(C92="", "", IF(Table44[[#This Row],[Month]]=C91, A91+1, 1))</f>
        <v>1</v>
      </c>
      <c r="B92" s="3">
        <f>_xlfn.NUMBERVALUE(IF(Table44[[#This Row],[Date]]= "", "", TEXT(Table44[[#This Row],[Date]],"yyyy")))</f>
        <v>2022</v>
      </c>
      <c r="C92" t="str">
        <f>IF(Table44[[#This Row],[Date]]= "", "", TEXT(Table44[[#This Row],[Date]],"mmmm"))</f>
        <v>February</v>
      </c>
      <c r="D92" s="17">
        <v>44593</v>
      </c>
      <c r="E92" t="s">
        <v>80</v>
      </c>
      <c r="F92" s="1" t="s">
        <v>80</v>
      </c>
      <c r="G92" s="50">
        <v>30000</v>
      </c>
      <c r="H92" s="105"/>
      <c r="I92" s="1" t="s">
        <v>13</v>
      </c>
      <c r="J92" s="49">
        <f>IF(Table44[[#This Row],[Source]]="Cash", SUM(J91+Table44[[#This Row],[Income]]-Table44[[#This Row],[Expenses]]), J91)</f>
        <v>233000</v>
      </c>
      <c r="K92" s="49">
        <f>IF(Table44[[#This Row],[Source]]="Bank", SUM(K91+Table44[[#This Row],[Income]]-Table44[[#This Row],[Expenses]]), K91)</f>
        <v>345000</v>
      </c>
      <c r="L92" s="49">
        <f>IF(Table44[[#This Row],[Source]]="Mobile", SUM(L91+Table44[[#This Row],[Income]]-Table44[[#This Row],[Expenses]]), L91)</f>
        <v>0</v>
      </c>
      <c r="M92" s="49">
        <f>IF(Table44[[#This Row],[Source]]="Inv", SUM(M91+Table44[[#This Row],[Income]]-Table44[[#This Row],[Expenses]]), M91)</f>
        <v>0</v>
      </c>
    </row>
    <row r="93" spans="1:13" outlineLevel="1" x14ac:dyDescent="0.25">
      <c r="A93" s="3">
        <f xml:space="preserve"> IF(C93="", "", IF(Table44[[#This Row],[Month]]=C92, A92+1, 1))</f>
        <v>2</v>
      </c>
      <c r="B93" s="3">
        <f>_xlfn.NUMBERVALUE(IF(Table44[[#This Row],[Date]]= "", "", TEXT(Table44[[#This Row],[Date]],"yyyy")))</f>
        <v>2022</v>
      </c>
      <c r="C93" t="str">
        <f>IF(Table44[[#This Row],[Date]]= "", "", TEXT(Table44[[#This Row],[Date]],"mmmm"))</f>
        <v>February</v>
      </c>
      <c r="D93" s="17">
        <v>44596</v>
      </c>
      <c r="E93" t="s">
        <v>141</v>
      </c>
      <c r="F93" s="1" t="s">
        <v>0</v>
      </c>
      <c r="G93" s="50">
        <v>100000</v>
      </c>
      <c r="H93" s="105"/>
      <c r="I93" s="1" t="s">
        <v>13</v>
      </c>
      <c r="J93" s="49">
        <f>IF(Table44[[#This Row],[Source]]="Cash", SUM(J92+Table44[[#This Row],[Income]]-Table44[[#This Row],[Expenses]]), J92)</f>
        <v>333000</v>
      </c>
      <c r="K93" s="49">
        <f>IF(Table44[[#This Row],[Source]]="Bank", SUM(K92+Table44[[#This Row],[Income]]-Table44[[#This Row],[Expenses]]), K92)</f>
        <v>345000</v>
      </c>
      <c r="L93" s="49">
        <f>IF(Table44[[#This Row],[Source]]="Mobile", SUM(L92+Table44[[#This Row],[Income]]-Table44[[#This Row],[Expenses]]), L92)</f>
        <v>0</v>
      </c>
      <c r="M93" s="49">
        <f>IF(Table44[[#This Row],[Source]]="Inv", SUM(M92+Table44[[#This Row],[Income]]-Table44[[#This Row],[Expenses]]), M92)</f>
        <v>0</v>
      </c>
    </row>
    <row r="94" spans="1:13" outlineLevel="1" x14ac:dyDescent="0.25">
      <c r="A94" s="3">
        <f xml:space="preserve"> IF(C94="", "", IF(Table44[[#This Row],[Month]]=C93, A93+1, 1))</f>
        <v>3</v>
      </c>
      <c r="B94" s="3">
        <f>_xlfn.NUMBERVALUE(IF(Table44[[#This Row],[Date]]= "", "", TEXT(Table44[[#This Row],[Date]],"yyyy")))</f>
        <v>2022</v>
      </c>
      <c r="C94" t="str">
        <f>IF(Table44[[#This Row],[Date]]= "", "", TEXT(Table44[[#This Row],[Date]],"mmmm"))</f>
        <v>February</v>
      </c>
      <c r="D94" s="17">
        <v>44597</v>
      </c>
      <c r="E94" t="s">
        <v>196</v>
      </c>
      <c r="F94" s="1" t="s">
        <v>0</v>
      </c>
      <c r="G94" s="50"/>
      <c r="H94" s="105">
        <v>10000</v>
      </c>
      <c r="I94" s="1" t="s">
        <v>13</v>
      </c>
      <c r="J94" s="49">
        <f>IF(Table44[[#This Row],[Source]]="Cash", SUM(J93+Table44[[#This Row],[Income]]-Table44[[#This Row],[Expenses]]), J93)</f>
        <v>323000</v>
      </c>
      <c r="K94" s="49">
        <f>IF(Table44[[#This Row],[Source]]="Bank", SUM(K93+Table44[[#This Row],[Income]]-Table44[[#This Row],[Expenses]]), K93)</f>
        <v>345000</v>
      </c>
      <c r="L94" s="49">
        <f>IF(Table44[[#This Row],[Source]]="Mobile", SUM(L93+Table44[[#This Row],[Income]]-Table44[[#This Row],[Expenses]]), L93)</f>
        <v>0</v>
      </c>
      <c r="M94" s="49">
        <f>IF(Table44[[#This Row],[Source]]="Inv", SUM(M93+Table44[[#This Row],[Income]]-Table44[[#This Row],[Expenses]]), M93)</f>
        <v>0</v>
      </c>
    </row>
    <row r="95" spans="1:13" outlineLevel="1" x14ac:dyDescent="0.25">
      <c r="A95" s="3">
        <f xml:space="preserve"> IF(C95="", "", IF(Table44[[#This Row],[Month]]=C94, A94+1, 1))</f>
        <v>4</v>
      </c>
      <c r="B95" s="3">
        <f>_xlfn.NUMBERVALUE(IF(Table44[[#This Row],[Date]]= "", "", TEXT(Table44[[#This Row],[Date]],"yyyy")))</f>
        <v>2022</v>
      </c>
      <c r="C95" t="str">
        <f>IF(Table44[[#This Row],[Date]]= "", "", TEXT(Table44[[#This Row],[Date]],"mmmm"))</f>
        <v>February</v>
      </c>
      <c r="D95" s="17">
        <v>44599</v>
      </c>
      <c r="E95" t="s">
        <v>197</v>
      </c>
      <c r="F95" s="1" t="s">
        <v>75</v>
      </c>
      <c r="G95" s="50"/>
      <c r="H95" s="105">
        <v>2000</v>
      </c>
      <c r="I95" s="1" t="s">
        <v>13</v>
      </c>
      <c r="J95" s="49">
        <f>IF(Table44[[#This Row],[Source]]="Cash", SUM(J94+Table44[[#This Row],[Income]]-Table44[[#This Row],[Expenses]]), J94)</f>
        <v>321000</v>
      </c>
      <c r="K95" s="49">
        <f>IF(Table44[[#This Row],[Source]]="Bank", SUM(K94+Table44[[#This Row],[Income]]-Table44[[#This Row],[Expenses]]), K94)</f>
        <v>345000</v>
      </c>
      <c r="L95" s="49">
        <f>IF(Table44[[#This Row],[Source]]="Mobile", SUM(L94+Table44[[#This Row],[Income]]-Table44[[#This Row],[Expenses]]), L94)</f>
        <v>0</v>
      </c>
      <c r="M95" s="49">
        <f>IF(Table44[[#This Row],[Source]]="Inv", SUM(M94+Table44[[#This Row],[Income]]-Table44[[#This Row],[Expenses]]), M94)</f>
        <v>0</v>
      </c>
    </row>
    <row r="96" spans="1:13" outlineLevel="1" x14ac:dyDescent="0.25">
      <c r="A96" s="3">
        <f xml:space="preserve"> IF(C96="", "", IF(Table44[[#This Row],[Month]]=C95, A95+1, 1))</f>
        <v>5</v>
      </c>
      <c r="B96" s="3">
        <f>_xlfn.NUMBERVALUE(IF(Table44[[#This Row],[Date]]= "", "", TEXT(Table44[[#This Row],[Date]],"yyyy")))</f>
        <v>2022</v>
      </c>
      <c r="C96" t="str">
        <f>IF(Table44[[#This Row],[Date]]= "", "", TEXT(Table44[[#This Row],[Date]],"mmmm"))</f>
        <v>February</v>
      </c>
      <c r="D96" s="17">
        <v>44600</v>
      </c>
      <c r="E96" t="s">
        <v>198</v>
      </c>
      <c r="F96" s="1" t="s">
        <v>0</v>
      </c>
      <c r="G96" s="50">
        <v>10000</v>
      </c>
      <c r="H96" s="105"/>
      <c r="I96" s="1" t="s">
        <v>13</v>
      </c>
      <c r="J96" s="49">
        <f>IF(Table44[[#This Row],[Source]]="Cash", SUM(J95+Table44[[#This Row],[Income]]-Table44[[#This Row],[Expenses]]), J95)</f>
        <v>331000</v>
      </c>
      <c r="K96" s="49">
        <f>IF(Table44[[#This Row],[Source]]="Bank", SUM(K95+Table44[[#This Row],[Income]]-Table44[[#This Row],[Expenses]]), K95)</f>
        <v>345000</v>
      </c>
      <c r="L96" s="49">
        <f>IF(Table44[[#This Row],[Source]]="Mobile", SUM(L95+Table44[[#This Row],[Income]]-Table44[[#This Row],[Expenses]]), L95)</f>
        <v>0</v>
      </c>
      <c r="M96" s="49">
        <f>IF(Table44[[#This Row],[Source]]="Inv", SUM(M95+Table44[[#This Row],[Income]]-Table44[[#This Row],[Expenses]]), M95)</f>
        <v>0</v>
      </c>
    </row>
    <row r="97" spans="1:13" outlineLevel="1" x14ac:dyDescent="0.25">
      <c r="A97" s="3">
        <f xml:space="preserve"> IF(C97="", "", IF(Table44[[#This Row],[Month]]=C96, A96+1, 1))</f>
        <v>6</v>
      </c>
      <c r="B97" s="3">
        <f>_xlfn.NUMBERVALUE(IF(Table44[[#This Row],[Date]]= "", "", TEXT(Table44[[#This Row],[Date]],"yyyy")))</f>
        <v>2022</v>
      </c>
      <c r="C97" t="str">
        <f>IF(Table44[[#This Row],[Date]]= "", "", TEXT(Table44[[#This Row],[Date]],"mmmm"))</f>
        <v>February</v>
      </c>
      <c r="D97" s="17">
        <v>44601</v>
      </c>
      <c r="E97" t="s">
        <v>199</v>
      </c>
      <c r="F97" s="1" t="s">
        <v>1</v>
      </c>
      <c r="G97" s="50"/>
      <c r="H97" s="105">
        <v>2000</v>
      </c>
      <c r="I97" s="1" t="s">
        <v>13</v>
      </c>
      <c r="J97" s="49">
        <f>IF(Table44[[#This Row],[Source]]="Cash", SUM(J96+Table44[[#This Row],[Income]]-Table44[[#This Row],[Expenses]]), J96)</f>
        <v>329000</v>
      </c>
      <c r="K97" s="49">
        <f>IF(Table44[[#This Row],[Source]]="Bank", SUM(K96+Table44[[#This Row],[Income]]-Table44[[#This Row],[Expenses]]), K96)</f>
        <v>345000</v>
      </c>
      <c r="L97" s="49">
        <f>IF(Table44[[#This Row],[Source]]="Mobile", SUM(L96+Table44[[#This Row],[Income]]-Table44[[#This Row],[Expenses]]), L96)</f>
        <v>0</v>
      </c>
      <c r="M97" s="49">
        <f>IF(Table44[[#This Row],[Source]]="Inv", SUM(M96+Table44[[#This Row],[Income]]-Table44[[#This Row],[Expenses]]), M96)</f>
        <v>0</v>
      </c>
    </row>
    <row r="98" spans="1:13" outlineLevel="1" x14ac:dyDescent="0.25">
      <c r="A98" s="3">
        <f xml:space="preserve"> IF(C98="", "", IF(Table44[[#This Row],[Month]]=C97, A97+1, 1))</f>
        <v>7</v>
      </c>
      <c r="B98" s="3">
        <f>_xlfn.NUMBERVALUE(IF(Table44[[#This Row],[Date]]= "", "", TEXT(Table44[[#This Row],[Date]],"yyyy")))</f>
        <v>2022</v>
      </c>
      <c r="C98" t="str">
        <f>IF(Table44[[#This Row],[Date]]= "", "", TEXT(Table44[[#This Row],[Date]],"mmmm"))</f>
        <v>February</v>
      </c>
      <c r="D98" s="17">
        <v>44602</v>
      </c>
      <c r="E98" t="s">
        <v>200</v>
      </c>
      <c r="F98" s="1" t="s">
        <v>75</v>
      </c>
      <c r="G98" s="50"/>
      <c r="H98" s="105">
        <v>28000</v>
      </c>
      <c r="I98" s="1" t="s">
        <v>13</v>
      </c>
      <c r="J98" s="49">
        <f>IF(Table44[[#This Row],[Source]]="Cash", SUM(J97+Table44[[#This Row],[Income]]-Table44[[#This Row],[Expenses]]), J97)</f>
        <v>301000</v>
      </c>
      <c r="K98" s="49">
        <f>IF(Table44[[#This Row],[Source]]="Bank", SUM(K97+Table44[[#This Row],[Income]]-Table44[[#This Row],[Expenses]]), K97)</f>
        <v>345000</v>
      </c>
      <c r="L98" s="49">
        <f>IF(Table44[[#This Row],[Source]]="Mobile", SUM(L97+Table44[[#This Row],[Income]]-Table44[[#This Row],[Expenses]]), L97)</f>
        <v>0</v>
      </c>
      <c r="M98" s="49">
        <f>IF(Table44[[#This Row],[Source]]="Inv", SUM(M97+Table44[[#This Row],[Income]]-Table44[[#This Row],[Expenses]]), M97)</f>
        <v>0</v>
      </c>
    </row>
    <row r="99" spans="1:13" outlineLevel="1" x14ac:dyDescent="0.25">
      <c r="A99" s="3">
        <f xml:space="preserve"> IF(C99="", "", IF(Table44[[#This Row],[Month]]=C98, A98+1, 1))</f>
        <v>8</v>
      </c>
      <c r="B99" s="3">
        <f>_xlfn.NUMBERVALUE(IF(Table44[[#This Row],[Date]]= "", "", TEXT(Table44[[#This Row],[Date]],"yyyy")))</f>
        <v>2022</v>
      </c>
      <c r="C99" t="str">
        <f>IF(Table44[[#This Row],[Date]]= "", "", TEXT(Table44[[#This Row],[Date]],"mmmm"))</f>
        <v>February</v>
      </c>
      <c r="D99" s="17">
        <v>44603</v>
      </c>
      <c r="E99" t="s">
        <v>201</v>
      </c>
      <c r="F99" s="1" t="s">
        <v>0</v>
      </c>
      <c r="G99" s="50"/>
      <c r="H99" s="105">
        <v>20000</v>
      </c>
      <c r="I99" s="1" t="s">
        <v>13</v>
      </c>
      <c r="J99" s="49">
        <f>IF(Table44[[#This Row],[Source]]="Cash", SUM(J98+Table44[[#This Row],[Income]]-Table44[[#This Row],[Expenses]]), J98)</f>
        <v>281000</v>
      </c>
      <c r="K99" s="49">
        <f>IF(Table44[[#This Row],[Source]]="Bank", SUM(K98+Table44[[#This Row],[Income]]-Table44[[#This Row],[Expenses]]), K98)</f>
        <v>345000</v>
      </c>
      <c r="L99" s="49">
        <f>IF(Table44[[#This Row],[Source]]="Mobile", SUM(L98+Table44[[#This Row],[Income]]-Table44[[#This Row],[Expenses]]), L98)</f>
        <v>0</v>
      </c>
      <c r="M99" s="49">
        <f>IF(Table44[[#This Row],[Source]]="Inv", SUM(M98+Table44[[#This Row],[Income]]-Table44[[#This Row],[Expenses]]), M98)</f>
        <v>0</v>
      </c>
    </row>
    <row r="100" spans="1:13" outlineLevel="1" x14ac:dyDescent="0.25">
      <c r="A100" s="3">
        <f xml:space="preserve"> IF(C100="", "", IF(Table44[[#This Row],[Month]]=C99, A99+1, 1))</f>
        <v>9</v>
      </c>
      <c r="B100" s="3">
        <f>_xlfn.NUMBERVALUE(IF(Table44[[#This Row],[Date]]= "", "", TEXT(Table44[[#This Row],[Date]],"yyyy")))</f>
        <v>2022</v>
      </c>
      <c r="C100" t="str">
        <f>IF(Table44[[#This Row],[Date]]= "", "", TEXT(Table44[[#This Row],[Date]],"mmmm"))</f>
        <v>February</v>
      </c>
      <c r="D100" s="17">
        <v>44604</v>
      </c>
      <c r="E100" t="s">
        <v>202</v>
      </c>
      <c r="F100" s="1" t="s">
        <v>1</v>
      </c>
      <c r="G100" s="50"/>
      <c r="H100" s="105">
        <v>3000</v>
      </c>
      <c r="I100" s="1" t="s">
        <v>13</v>
      </c>
      <c r="J100" s="49">
        <f>IF(Table44[[#This Row],[Source]]="Cash", SUM(J99+Table44[[#This Row],[Income]]-Table44[[#This Row],[Expenses]]), J99)</f>
        <v>278000</v>
      </c>
      <c r="K100" s="49">
        <f>IF(Table44[[#This Row],[Source]]="Bank", SUM(K99+Table44[[#This Row],[Income]]-Table44[[#This Row],[Expenses]]), K99)</f>
        <v>345000</v>
      </c>
      <c r="L100" s="49">
        <f>IF(Table44[[#This Row],[Source]]="Mobile", SUM(L99+Table44[[#This Row],[Income]]-Table44[[#This Row],[Expenses]]), L99)</f>
        <v>0</v>
      </c>
      <c r="M100" s="49">
        <f>IF(Table44[[#This Row],[Source]]="Inv", SUM(M99+Table44[[#This Row],[Income]]-Table44[[#This Row],[Expenses]]), M99)</f>
        <v>0</v>
      </c>
    </row>
    <row r="101" spans="1:13" outlineLevel="1" x14ac:dyDescent="0.25">
      <c r="A101" s="3">
        <f xml:space="preserve"> IF(C101="", "", IF(Table44[[#This Row],[Month]]=C100, A100+1, 1))</f>
        <v>10</v>
      </c>
      <c r="B101" s="3">
        <f>_xlfn.NUMBERVALUE(IF(Table44[[#This Row],[Date]]= "", "", TEXT(Table44[[#This Row],[Date]],"yyyy")))</f>
        <v>2022</v>
      </c>
      <c r="C101" t="str">
        <f>IF(Table44[[#This Row],[Date]]= "", "", TEXT(Table44[[#This Row],[Date]],"mmmm"))</f>
        <v>February</v>
      </c>
      <c r="D101" s="17">
        <v>44605</v>
      </c>
      <c r="E101" t="s">
        <v>145</v>
      </c>
      <c r="F101" s="1" t="s">
        <v>1</v>
      </c>
      <c r="G101" s="50"/>
      <c r="H101" s="105">
        <v>500</v>
      </c>
      <c r="I101" s="1" t="s">
        <v>13</v>
      </c>
      <c r="J101" s="49">
        <f>IF(Table44[[#This Row],[Source]]="Cash", SUM(J100+Table44[[#This Row],[Income]]-Table44[[#This Row],[Expenses]]), J100)</f>
        <v>277500</v>
      </c>
      <c r="K101" s="49">
        <f>IF(Table44[[#This Row],[Source]]="Bank", SUM(K100+Table44[[#This Row],[Income]]-Table44[[#This Row],[Expenses]]), K100)</f>
        <v>345000</v>
      </c>
      <c r="L101" s="49">
        <f>IF(Table44[[#This Row],[Source]]="Mobile", SUM(L100+Table44[[#This Row],[Income]]-Table44[[#This Row],[Expenses]]), L100)</f>
        <v>0</v>
      </c>
      <c r="M101" s="49">
        <f>IF(Table44[[#This Row],[Source]]="Inv", SUM(M100+Table44[[#This Row],[Income]]-Table44[[#This Row],[Expenses]]), M100)</f>
        <v>0</v>
      </c>
    </row>
    <row r="102" spans="1:13" outlineLevel="1" x14ac:dyDescent="0.25">
      <c r="A102" s="3">
        <f xml:space="preserve"> IF(C102="", "", IF(Table44[[#This Row],[Month]]=C101, A101+1, 1))</f>
        <v>11</v>
      </c>
      <c r="B102" s="3">
        <f>_xlfn.NUMBERVALUE(IF(Table44[[#This Row],[Date]]= "", "", TEXT(Table44[[#This Row],[Date]],"yyyy")))</f>
        <v>2022</v>
      </c>
      <c r="C102" t="str">
        <f>IF(Table44[[#This Row],[Date]]= "", "", TEXT(Table44[[#This Row],[Date]],"mmmm"))</f>
        <v>February</v>
      </c>
      <c r="D102" s="17">
        <v>44606</v>
      </c>
      <c r="E102" t="s">
        <v>165</v>
      </c>
      <c r="F102" s="1" t="s">
        <v>1</v>
      </c>
      <c r="G102" s="50"/>
      <c r="H102" s="105">
        <v>10000</v>
      </c>
      <c r="I102" s="1" t="s">
        <v>13</v>
      </c>
      <c r="J102" s="49">
        <f>IF(Table44[[#This Row],[Source]]="Cash", SUM(J101+Table44[[#This Row],[Income]]-Table44[[#This Row],[Expenses]]), J101)</f>
        <v>267500</v>
      </c>
      <c r="K102" s="49">
        <f>IF(Table44[[#This Row],[Source]]="Bank", SUM(K101+Table44[[#This Row],[Income]]-Table44[[#This Row],[Expenses]]), K101)</f>
        <v>345000</v>
      </c>
      <c r="L102" s="49">
        <f>IF(Table44[[#This Row],[Source]]="Mobile", SUM(L101+Table44[[#This Row],[Income]]-Table44[[#This Row],[Expenses]]), L101)</f>
        <v>0</v>
      </c>
      <c r="M102" s="49">
        <f>IF(Table44[[#This Row],[Source]]="Inv", SUM(M101+Table44[[#This Row],[Income]]-Table44[[#This Row],[Expenses]]), M101)</f>
        <v>0</v>
      </c>
    </row>
    <row r="103" spans="1:13" outlineLevel="1" x14ac:dyDescent="0.25">
      <c r="A103" s="3">
        <f xml:space="preserve"> IF(C103="", "", IF(Table44[[#This Row],[Month]]=C102, A102+1, 1))</f>
        <v>12</v>
      </c>
      <c r="B103" s="3">
        <f>_xlfn.NUMBERVALUE(IF(Table44[[#This Row],[Date]]= "", "", TEXT(Table44[[#This Row],[Date]],"yyyy")))</f>
        <v>2022</v>
      </c>
      <c r="C103" t="str">
        <f>IF(Table44[[#This Row],[Date]]= "", "", TEXT(Table44[[#This Row],[Date]],"mmmm"))</f>
        <v>February</v>
      </c>
      <c r="D103" s="17">
        <v>44607</v>
      </c>
      <c r="E103" t="s">
        <v>203</v>
      </c>
      <c r="F103" s="1" t="s">
        <v>57</v>
      </c>
      <c r="G103" s="50"/>
      <c r="H103" s="105">
        <v>10000</v>
      </c>
      <c r="I103" s="1" t="s">
        <v>13</v>
      </c>
      <c r="J103" s="49">
        <f>IF(Table44[[#This Row],[Source]]="Cash", SUM(J102+Table44[[#This Row],[Income]]-Table44[[#This Row],[Expenses]]), J102)</f>
        <v>257500</v>
      </c>
      <c r="K103" s="49">
        <f>IF(Table44[[#This Row],[Source]]="Bank", SUM(K102+Table44[[#This Row],[Income]]-Table44[[#This Row],[Expenses]]), K102)</f>
        <v>345000</v>
      </c>
      <c r="L103" s="49">
        <f>IF(Table44[[#This Row],[Source]]="Mobile", SUM(L102+Table44[[#This Row],[Income]]-Table44[[#This Row],[Expenses]]), L102)</f>
        <v>0</v>
      </c>
      <c r="M103" s="49">
        <f>IF(Table44[[#This Row],[Source]]="Inv", SUM(M102+Table44[[#This Row],[Income]]-Table44[[#This Row],[Expenses]]), M102)</f>
        <v>0</v>
      </c>
    </row>
    <row r="104" spans="1:13" outlineLevel="1" x14ac:dyDescent="0.25">
      <c r="A104" s="3">
        <f xml:space="preserve"> IF(C104="", "", IF(Table44[[#This Row],[Month]]=C103, A103+1, 1))</f>
        <v>13</v>
      </c>
      <c r="B104" s="3">
        <f>_xlfn.NUMBERVALUE(IF(Table44[[#This Row],[Date]]= "", "", TEXT(Table44[[#This Row],[Date]],"yyyy")))</f>
        <v>2022</v>
      </c>
      <c r="C104" t="str">
        <f>IF(Table44[[#This Row],[Date]]= "", "", TEXT(Table44[[#This Row],[Date]],"mmmm"))</f>
        <v>February</v>
      </c>
      <c r="D104" s="17">
        <v>44608</v>
      </c>
      <c r="E104" t="s">
        <v>185</v>
      </c>
      <c r="F104" s="1" t="s">
        <v>0</v>
      </c>
      <c r="G104" s="50"/>
      <c r="H104" s="105">
        <v>10000</v>
      </c>
      <c r="I104" s="1" t="s">
        <v>13</v>
      </c>
      <c r="J104" s="49">
        <f>IF(Table44[[#This Row],[Source]]="Cash", SUM(J103+Table44[[#This Row],[Income]]-Table44[[#This Row],[Expenses]]), J103)</f>
        <v>247500</v>
      </c>
      <c r="K104" s="49">
        <f>IF(Table44[[#This Row],[Source]]="Bank", SUM(K103+Table44[[#This Row],[Income]]-Table44[[#This Row],[Expenses]]), K103)</f>
        <v>345000</v>
      </c>
      <c r="L104" s="49">
        <f>IF(Table44[[#This Row],[Source]]="Mobile", SUM(L103+Table44[[#This Row],[Income]]-Table44[[#This Row],[Expenses]]), L103)</f>
        <v>0</v>
      </c>
      <c r="M104" s="49">
        <f>IF(Table44[[#This Row],[Source]]="Inv", SUM(M103+Table44[[#This Row],[Income]]-Table44[[#This Row],[Expenses]]), M103)</f>
        <v>0</v>
      </c>
    </row>
    <row r="105" spans="1:13" outlineLevel="1" x14ac:dyDescent="0.25">
      <c r="A105" s="3">
        <f xml:space="preserve"> IF(C105="", "", IF(Table44[[#This Row],[Month]]=C104, A104+1, 1))</f>
        <v>14</v>
      </c>
      <c r="B105" s="3">
        <f>_xlfn.NUMBERVALUE(IF(Table44[[#This Row],[Date]]= "", "", TEXT(Table44[[#This Row],[Date]],"yyyy")))</f>
        <v>2022</v>
      </c>
      <c r="C105" t="str">
        <f>IF(Table44[[#This Row],[Date]]= "", "", TEXT(Table44[[#This Row],[Date]],"mmmm"))</f>
        <v>February</v>
      </c>
      <c r="D105" s="17">
        <v>44609</v>
      </c>
      <c r="E105" t="s">
        <v>204</v>
      </c>
      <c r="F105" s="1" t="s">
        <v>57</v>
      </c>
      <c r="G105" s="50"/>
      <c r="H105" s="105">
        <v>40000</v>
      </c>
      <c r="I105" s="1" t="s">
        <v>13</v>
      </c>
      <c r="J105" s="49">
        <f>IF(Table44[[#This Row],[Source]]="Cash", SUM(J104+Table44[[#This Row],[Income]]-Table44[[#This Row],[Expenses]]), J104)</f>
        <v>207500</v>
      </c>
      <c r="K105" s="49">
        <f>IF(Table44[[#This Row],[Source]]="Bank", SUM(K104+Table44[[#This Row],[Income]]-Table44[[#This Row],[Expenses]]), K104)</f>
        <v>345000</v>
      </c>
      <c r="L105" s="49">
        <f>IF(Table44[[#This Row],[Source]]="Mobile", SUM(L104+Table44[[#This Row],[Income]]-Table44[[#This Row],[Expenses]]), L104)</f>
        <v>0</v>
      </c>
      <c r="M105" s="49">
        <f>IF(Table44[[#This Row],[Source]]="Inv", SUM(M104+Table44[[#This Row],[Income]]-Table44[[#This Row],[Expenses]]), M104)</f>
        <v>0</v>
      </c>
    </row>
    <row r="106" spans="1:13" outlineLevel="1" x14ac:dyDescent="0.25">
      <c r="A106" s="3">
        <f xml:space="preserve"> IF(C106="", "", IF(Table44[[#This Row],[Month]]=C105, A105+1, 1))</f>
        <v>15</v>
      </c>
      <c r="B106" s="3">
        <f>_xlfn.NUMBERVALUE(IF(Table44[[#This Row],[Date]]= "", "", TEXT(Table44[[#This Row],[Date]],"yyyy")))</f>
        <v>2022</v>
      </c>
      <c r="C106" t="str">
        <f>IF(Table44[[#This Row],[Date]]= "", "", TEXT(Table44[[#This Row],[Date]],"mmmm"))</f>
        <v>February</v>
      </c>
      <c r="D106" s="17">
        <v>44610</v>
      </c>
      <c r="E106" t="s">
        <v>205</v>
      </c>
      <c r="F106" s="1" t="s">
        <v>71</v>
      </c>
      <c r="G106" s="50">
        <v>15000</v>
      </c>
      <c r="H106" s="105"/>
      <c r="I106" s="1" t="s">
        <v>13</v>
      </c>
      <c r="J106" s="49">
        <f>IF(Table44[[#This Row],[Source]]="Cash", SUM(J105+Table44[[#This Row],[Income]]-Table44[[#This Row],[Expenses]]), J105)</f>
        <v>222500</v>
      </c>
      <c r="K106" s="49">
        <f>IF(Table44[[#This Row],[Source]]="Bank", SUM(K105+Table44[[#This Row],[Income]]-Table44[[#This Row],[Expenses]]), K105)</f>
        <v>345000</v>
      </c>
      <c r="L106" s="49">
        <f>IF(Table44[[#This Row],[Source]]="Mobile", SUM(L105+Table44[[#This Row],[Income]]-Table44[[#This Row],[Expenses]]), L105)</f>
        <v>0</v>
      </c>
      <c r="M106" s="49">
        <f>IF(Table44[[#This Row],[Source]]="Inv", SUM(M105+Table44[[#This Row],[Income]]-Table44[[#This Row],[Expenses]]), M105)</f>
        <v>0</v>
      </c>
    </row>
    <row r="107" spans="1:13" outlineLevel="1" x14ac:dyDescent="0.25">
      <c r="A107" s="3">
        <f xml:space="preserve"> IF(C107="", "", IF(Table44[[#This Row],[Month]]=C106, A106+1, 1))</f>
        <v>16</v>
      </c>
      <c r="B107" s="3">
        <f>_xlfn.NUMBERVALUE(IF(Table44[[#This Row],[Date]]= "", "", TEXT(Table44[[#This Row],[Date]],"yyyy")))</f>
        <v>2022</v>
      </c>
      <c r="C107" t="str">
        <f>IF(Table44[[#This Row],[Date]]= "", "", TEXT(Table44[[#This Row],[Date]],"mmmm"))</f>
        <v>February</v>
      </c>
      <c r="D107" s="17">
        <v>44611</v>
      </c>
      <c r="E107" t="s">
        <v>206</v>
      </c>
      <c r="F107" s="1" t="s">
        <v>71</v>
      </c>
      <c r="G107" s="50">
        <v>18000</v>
      </c>
      <c r="H107" s="105"/>
      <c r="I107" s="1" t="s">
        <v>13</v>
      </c>
      <c r="J107" s="49">
        <f>IF(Table44[[#This Row],[Source]]="Cash", SUM(J106+Table44[[#This Row],[Income]]-Table44[[#This Row],[Expenses]]), J106)</f>
        <v>240500</v>
      </c>
      <c r="K107" s="49">
        <f>IF(Table44[[#This Row],[Source]]="Bank", SUM(K106+Table44[[#This Row],[Income]]-Table44[[#This Row],[Expenses]]), K106)</f>
        <v>345000</v>
      </c>
      <c r="L107" s="49">
        <f>IF(Table44[[#This Row],[Source]]="Mobile", SUM(L106+Table44[[#This Row],[Income]]-Table44[[#This Row],[Expenses]]), L106)</f>
        <v>0</v>
      </c>
      <c r="M107" s="49">
        <f>IF(Table44[[#This Row],[Source]]="Inv", SUM(M106+Table44[[#This Row],[Income]]-Table44[[#This Row],[Expenses]]), M106)</f>
        <v>0</v>
      </c>
    </row>
    <row r="108" spans="1:13" outlineLevel="1" x14ac:dyDescent="0.25">
      <c r="A108" s="3">
        <f xml:space="preserve"> IF(C108="", "", IF(Table44[[#This Row],[Month]]=C107, A107+1, 1))</f>
        <v>17</v>
      </c>
      <c r="B108" s="3">
        <f>_xlfn.NUMBERVALUE(IF(Table44[[#This Row],[Date]]= "", "", TEXT(Table44[[#This Row],[Date]],"yyyy")))</f>
        <v>2022</v>
      </c>
      <c r="C108" t="str">
        <f>IF(Table44[[#This Row],[Date]]= "", "", TEXT(Table44[[#This Row],[Date]],"mmmm"))</f>
        <v>February</v>
      </c>
      <c r="D108" s="17">
        <v>44612</v>
      </c>
      <c r="E108" t="s">
        <v>151</v>
      </c>
      <c r="F108" s="1" t="s">
        <v>9</v>
      </c>
      <c r="G108" s="50"/>
      <c r="H108" s="105">
        <v>6000</v>
      </c>
      <c r="I108" s="1" t="s">
        <v>13</v>
      </c>
      <c r="J108" s="49">
        <f>IF(Table44[[#This Row],[Source]]="Cash", SUM(J107+Table44[[#This Row],[Income]]-Table44[[#This Row],[Expenses]]), J107)</f>
        <v>234500</v>
      </c>
      <c r="K108" s="49">
        <f>IF(Table44[[#This Row],[Source]]="Bank", SUM(K107+Table44[[#This Row],[Income]]-Table44[[#This Row],[Expenses]]), K107)</f>
        <v>345000</v>
      </c>
      <c r="L108" s="49">
        <f>IF(Table44[[#This Row],[Source]]="Mobile", SUM(L107+Table44[[#This Row],[Income]]-Table44[[#This Row],[Expenses]]), L107)</f>
        <v>0</v>
      </c>
      <c r="M108" s="49">
        <f>IF(Table44[[#This Row],[Source]]="Inv", SUM(M107+Table44[[#This Row],[Income]]-Table44[[#This Row],[Expenses]]), M107)</f>
        <v>0</v>
      </c>
    </row>
    <row r="109" spans="1:13" outlineLevel="1" x14ac:dyDescent="0.25">
      <c r="A109" s="3">
        <f xml:space="preserve"> IF(C109="", "", IF(Table44[[#This Row],[Month]]=C108, A108+1, 1))</f>
        <v>18</v>
      </c>
      <c r="B109" s="3">
        <f>_xlfn.NUMBERVALUE(IF(Table44[[#This Row],[Date]]= "", "", TEXT(Table44[[#This Row],[Date]],"yyyy")))</f>
        <v>2022</v>
      </c>
      <c r="C109" t="str">
        <f>IF(Table44[[#This Row],[Date]]= "", "", TEXT(Table44[[#This Row],[Date]],"mmmm"))</f>
        <v>February</v>
      </c>
      <c r="D109" s="17">
        <v>44613</v>
      </c>
      <c r="E109" t="s">
        <v>207</v>
      </c>
      <c r="F109" s="1" t="s">
        <v>1</v>
      </c>
      <c r="G109" s="50"/>
      <c r="H109" s="105">
        <v>4000</v>
      </c>
      <c r="I109" s="1" t="s">
        <v>13</v>
      </c>
      <c r="J109" s="49">
        <f>IF(Table44[[#This Row],[Source]]="Cash", SUM(J108+Table44[[#This Row],[Income]]-Table44[[#This Row],[Expenses]]), J108)</f>
        <v>230500</v>
      </c>
      <c r="K109" s="49">
        <f>IF(Table44[[#This Row],[Source]]="Bank", SUM(K108+Table44[[#This Row],[Income]]-Table44[[#This Row],[Expenses]]), K108)</f>
        <v>345000</v>
      </c>
      <c r="L109" s="49">
        <f>IF(Table44[[#This Row],[Source]]="Mobile", SUM(L108+Table44[[#This Row],[Income]]-Table44[[#This Row],[Expenses]]), L108)</f>
        <v>0</v>
      </c>
      <c r="M109" s="49">
        <f>IF(Table44[[#This Row],[Source]]="Inv", SUM(M108+Table44[[#This Row],[Income]]-Table44[[#This Row],[Expenses]]), M108)</f>
        <v>0</v>
      </c>
    </row>
    <row r="110" spans="1:13" outlineLevel="1" x14ac:dyDescent="0.25">
      <c r="A110" s="3">
        <f xml:space="preserve"> IF(C110="", "", IF(Table44[[#This Row],[Month]]=C109, A109+1, 1))</f>
        <v>19</v>
      </c>
      <c r="B110" s="3">
        <f>_xlfn.NUMBERVALUE(IF(Table44[[#This Row],[Date]]= "", "", TEXT(Table44[[#This Row],[Date]],"yyyy")))</f>
        <v>2022</v>
      </c>
      <c r="C110" t="str">
        <f>IF(Table44[[#This Row],[Date]]= "", "", TEXT(Table44[[#This Row],[Date]],"mmmm"))</f>
        <v>February</v>
      </c>
      <c r="D110" s="17">
        <v>44614</v>
      </c>
      <c r="E110" t="s">
        <v>208</v>
      </c>
      <c r="F110" s="1" t="s">
        <v>1</v>
      </c>
      <c r="G110" s="50"/>
      <c r="H110" s="105">
        <v>11000</v>
      </c>
      <c r="I110" s="1" t="s">
        <v>13</v>
      </c>
      <c r="J110" s="49">
        <f>IF(Table44[[#This Row],[Source]]="Cash", SUM(J109+Table44[[#This Row],[Income]]-Table44[[#This Row],[Expenses]]), J109)</f>
        <v>219500</v>
      </c>
      <c r="K110" s="49">
        <f>IF(Table44[[#This Row],[Source]]="Bank", SUM(K109+Table44[[#This Row],[Income]]-Table44[[#This Row],[Expenses]]), K109)</f>
        <v>345000</v>
      </c>
      <c r="L110" s="49">
        <f>IF(Table44[[#This Row],[Source]]="Mobile", SUM(L109+Table44[[#This Row],[Income]]-Table44[[#This Row],[Expenses]]), L109)</f>
        <v>0</v>
      </c>
      <c r="M110" s="49">
        <f>IF(Table44[[#This Row],[Source]]="Inv", SUM(M109+Table44[[#This Row],[Income]]-Table44[[#This Row],[Expenses]]), M109)</f>
        <v>0</v>
      </c>
    </row>
    <row r="111" spans="1:13" outlineLevel="1" x14ac:dyDescent="0.25">
      <c r="A111" s="3">
        <f xml:space="preserve"> IF(C111="", "", IF(Table44[[#This Row],[Month]]=C110, A110+1, 1))</f>
        <v>20</v>
      </c>
      <c r="B111" s="3">
        <f>_xlfn.NUMBERVALUE(IF(Table44[[#This Row],[Date]]= "", "", TEXT(Table44[[#This Row],[Date]],"yyyy")))</f>
        <v>2022</v>
      </c>
      <c r="C111" t="str">
        <f>IF(Table44[[#This Row],[Date]]= "", "", TEXT(Table44[[#This Row],[Date]],"mmmm"))</f>
        <v>February</v>
      </c>
      <c r="D111" s="17">
        <v>44615</v>
      </c>
      <c r="E111" t="s">
        <v>145</v>
      </c>
      <c r="F111" s="1" t="s">
        <v>1</v>
      </c>
      <c r="G111" s="50"/>
      <c r="H111" s="105">
        <v>3000</v>
      </c>
      <c r="I111" s="1" t="s">
        <v>13</v>
      </c>
      <c r="J111" s="49">
        <f>IF(Table44[[#This Row],[Source]]="Cash", SUM(J110+Table44[[#This Row],[Income]]-Table44[[#This Row],[Expenses]]), J110)</f>
        <v>216500</v>
      </c>
      <c r="K111" s="49">
        <f>IF(Table44[[#This Row],[Source]]="Bank", SUM(K110+Table44[[#This Row],[Income]]-Table44[[#This Row],[Expenses]]), K110)</f>
        <v>345000</v>
      </c>
      <c r="L111" s="49">
        <f>IF(Table44[[#This Row],[Source]]="Mobile", SUM(L110+Table44[[#This Row],[Income]]-Table44[[#This Row],[Expenses]]), L110)</f>
        <v>0</v>
      </c>
      <c r="M111" s="49">
        <f>IF(Table44[[#This Row],[Source]]="Inv", SUM(M110+Table44[[#This Row],[Income]]-Table44[[#This Row],[Expenses]]), M110)</f>
        <v>0</v>
      </c>
    </row>
    <row r="112" spans="1:13" outlineLevel="1" x14ac:dyDescent="0.25">
      <c r="A112" s="3">
        <f xml:space="preserve"> IF(C112="", "", IF(Table44[[#This Row],[Month]]=C111, A111+1, 1))</f>
        <v>21</v>
      </c>
      <c r="B112" s="3">
        <f>_xlfn.NUMBERVALUE(IF(Table44[[#This Row],[Date]]= "", "", TEXT(Table44[[#This Row],[Date]],"yyyy")))</f>
        <v>2022</v>
      </c>
      <c r="C112" t="str">
        <f>IF(Table44[[#This Row],[Date]]= "", "", TEXT(Table44[[#This Row],[Date]],"mmmm"))</f>
        <v>February</v>
      </c>
      <c r="D112" s="17">
        <v>44616</v>
      </c>
      <c r="E112" t="s">
        <v>209</v>
      </c>
      <c r="F112" s="1" t="s">
        <v>2</v>
      </c>
      <c r="G112" s="50"/>
      <c r="H112" s="105">
        <v>10000</v>
      </c>
      <c r="I112" s="1" t="s">
        <v>13</v>
      </c>
      <c r="J112" s="49">
        <f>IF(Table44[[#This Row],[Source]]="Cash", SUM(J111+Table44[[#This Row],[Income]]-Table44[[#This Row],[Expenses]]), J111)</f>
        <v>206500</v>
      </c>
      <c r="K112" s="49">
        <f>IF(Table44[[#This Row],[Source]]="Bank", SUM(K111+Table44[[#This Row],[Income]]-Table44[[#This Row],[Expenses]]), K111)</f>
        <v>345000</v>
      </c>
      <c r="L112" s="49">
        <f>IF(Table44[[#This Row],[Source]]="Mobile", SUM(L111+Table44[[#This Row],[Income]]-Table44[[#This Row],[Expenses]]), L111)</f>
        <v>0</v>
      </c>
      <c r="M112" s="49">
        <f>IF(Table44[[#This Row],[Source]]="Inv", SUM(M111+Table44[[#This Row],[Income]]-Table44[[#This Row],[Expenses]]), M111)</f>
        <v>0</v>
      </c>
    </row>
    <row r="113" spans="1:13" outlineLevel="1" x14ac:dyDescent="0.25">
      <c r="A113" s="3">
        <f xml:space="preserve"> IF(C113="", "", IF(Table44[[#This Row],[Month]]=C112, A112+1, 1))</f>
        <v>22</v>
      </c>
      <c r="B113" s="3">
        <f>_xlfn.NUMBERVALUE(IF(Table44[[#This Row],[Date]]= "", "", TEXT(Table44[[#This Row],[Date]],"yyyy")))</f>
        <v>2022</v>
      </c>
      <c r="C113" t="str">
        <f>IF(Table44[[#This Row],[Date]]= "", "", TEXT(Table44[[#This Row],[Date]],"mmmm"))</f>
        <v>February</v>
      </c>
      <c r="D113" s="17">
        <v>44617</v>
      </c>
      <c r="E113" t="s">
        <v>210</v>
      </c>
      <c r="F113" s="1" t="s">
        <v>75</v>
      </c>
      <c r="G113" s="50"/>
      <c r="H113" s="105">
        <v>3000</v>
      </c>
      <c r="I113" s="1" t="s">
        <v>13</v>
      </c>
      <c r="J113" s="49">
        <f>IF(Table44[[#This Row],[Source]]="Cash", SUM(J112+Table44[[#This Row],[Income]]-Table44[[#This Row],[Expenses]]), J112)</f>
        <v>203500</v>
      </c>
      <c r="K113" s="49">
        <f>IF(Table44[[#This Row],[Source]]="Bank", SUM(K112+Table44[[#This Row],[Income]]-Table44[[#This Row],[Expenses]]), K112)</f>
        <v>345000</v>
      </c>
      <c r="L113" s="49">
        <f>IF(Table44[[#This Row],[Source]]="Mobile", SUM(L112+Table44[[#This Row],[Income]]-Table44[[#This Row],[Expenses]]), L112)</f>
        <v>0</v>
      </c>
      <c r="M113" s="49">
        <f>IF(Table44[[#This Row],[Source]]="Inv", SUM(M112+Table44[[#This Row],[Income]]-Table44[[#This Row],[Expenses]]), M112)</f>
        <v>0</v>
      </c>
    </row>
    <row r="114" spans="1:13" outlineLevel="1" x14ac:dyDescent="0.25">
      <c r="A114" s="3">
        <f xml:space="preserve"> IF(C114="", "", IF(Table44[[#This Row],[Month]]=C113, A113+1, 1))</f>
        <v>23</v>
      </c>
      <c r="B114" s="3">
        <f>_xlfn.NUMBERVALUE(IF(Table44[[#This Row],[Date]]= "", "", TEXT(Table44[[#This Row],[Date]],"yyyy")))</f>
        <v>2022</v>
      </c>
      <c r="C114" t="str">
        <f>IF(Table44[[#This Row],[Date]]= "", "", TEXT(Table44[[#This Row],[Date]],"mmmm"))</f>
        <v>February</v>
      </c>
      <c r="D114" s="17">
        <v>44618</v>
      </c>
      <c r="E114" t="s">
        <v>211</v>
      </c>
      <c r="F114" s="1" t="s">
        <v>24</v>
      </c>
      <c r="G114" s="50"/>
      <c r="H114" s="105">
        <v>10000</v>
      </c>
      <c r="I114" s="1" t="s">
        <v>13</v>
      </c>
      <c r="J114" s="49">
        <f>IF(Table44[[#This Row],[Source]]="Cash", SUM(J113+Table44[[#This Row],[Income]]-Table44[[#This Row],[Expenses]]), J113)</f>
        <v>193500</v>
      </c>
      <c r="K114" s="49">
        <f>IF(Table44[[#This Row],[Source]]="Bank", SUM(K113+Table44[[#This Row],[Income]]-Table44[[#This Row],[Expenses]]), K113)</f>
        <v>345000</v>
      </c>
      <c r="L114" s="49">
        <f>IF(Table44[[#This Row],[Source]]="Mobile", SUM(L113+Table44[[#This Row],[Income]]-Table44[[#This Row],[Expenses]]), L113)</f>
        <v>0</v>
      </c>
      <c r="M114" s="49">
        <f>IF(Table44[[#This Row],[Source]]="Inv", SUM(M113+Table44[[#This Row],[Income]]-Table44[[#This Row],[Expenses]]), M113)</f>
        <v>0</v>
      </c>
    </row>
    <row r="115" spans="1:13" outlineLevel="1" x14ac:dyDescent="0.25">
      <c r="A115" s="3">
        <f xml:space="preserve"> IF(C115="", "", IF(Table44[[#This Row],[Month]]=C114, A114+1, 1))</f>
        <v>24</v>
      </c>
      <c r="B115" s="3">
        <f>_xlfn.NUMBERVALUE(IF(Table44[[#This Row],[Date]]= "", "", TEXT(Table44[[#This Row],[Date]],"yyyy")))</f>
        <v>2022</v>
      </c>
      <c r="C115" t="str">
        <f>IF(Table44[[#This Row],[Date]]= "", "", TEXT(Table44[[#This Row],[Date]],"mmmm"))</f>
        <v>February</v>
      </c>
      <c r="D115" s="17">
        <v>44619</v>
      </c>
      <c r="E115" t="s">
        <v>80</v>
      </c>
      <c r="F115" s="1" t="s">
        <v>80</v>
      </c>
      <c r="G115" s="50">
        <v>35000</v>
      </c>
      <c r="H115" s="105"/>
      <c r="I115" s="1" t="s">
        <v>13</v>
      </c>
      <c r="J115" s="49">
        <f>IF(Table44[[#This Row],[Source]]="Cash", SUM(J114+Table44[[#This Row],[Income]]-Table44[[#This Row],[Expenses]]), J114)</f>
        <v>228500</v>
      </c>
      <c r="K115" s="49">
        <f>IF(Table44[[#This Row],[Source]]="Bank", SUM(K114+Table44[[#This Row],[Income]]-Table44[[#This Row],[Expenses]]), K114)</f>
        <v>345000</v>
      </c>
      <c r="L115" s="49">
        <f>IF(Table44[[#This Row],[Source]]="Mobile", SUM(L114+Table44[[#This Row],[Income]]-Table44[[#This Row],[Expenses]]), L114)</f>
        <v>0</v>
      </c>
      <c r="M115" s="49">
        <f>IF(Table44[[#This Row],[Source]]="Inv", SUM(M114+Table44[[#This Row],[Income]]-Table44[[#This Row],[Expenses]]), M114)</f>
        <v>0</v>
      </c>
    </row>
    <row r="116" spans="1:13" outlineLevel="1" x14ac:dyDescent="0.25">
      <c r="A116" s="3">
        <f xml:space="preserve"> IF(C116="", "", IF(Table44[[#This Row],[Month]]=C115, A115+1, 1))</f>
        <v>1</v>
      </c>
      <c r="B116" s="3">
        <f>_xlfn.NUMBERVALUE(IF(Table44[[#This Row],[Date]]= "", "", TEXT(Table44[[#This Row],[Date]],"yyyy")))</f>
        <v>2022</v>
      </c>
      <c r="C116" t="str">
        <f>IF(Table44[[#This Row],[Date]]= "", "", TEXT(Table44[[#This Row],[Date]],"mmmm"))</f>
        <v>March</v>
      </c>
      <c r="D116" s="17">
        <v>44621</v>
      </c>
      <c r="E116" t="s">
        <v>147</v>
      </c>
      <c r="F116" s="1" t="s">
        <v>1</v>
      </c>
      <c r="G116" s="50"/>
      <c r="H116" s="105">
        <v>500</v>
      </c>
      <c r="I116" s="1" t="s">
        <v>13</v>
      </c>
      <c r="J116" s="49">
        <f>IF(Table44[[#This Row],[Source]]="Cash", SUM(J115+Table44[[#This Row],[Income]]-Table44[[#This Row],[Expenses]]), J115)</f>
        <v>228000</v>
      </c>
      <c r="K116" s="49">
        <f>IF(Table44[[#This Row],[Source]]="Bank", SUM(K115+Table44[[#This Row],[Income]]-Table44[[#This Row],[Expenses]]), K115)</f>
        <v>345000</v>
      </c>
      <c r="L116" s="49">
        <f>IF(Table44[[#This Row],[Source]]="Mobile", SUM(L115+Table44[[#This Row],[Income]]-Table44[[#This Row],[Expenses]]), L115)</f>
        <v>0</v>
      </c>
      <c r="M116" s="49">
        <f>IF(Table44[[#This Row],[Source]]="Inv", SUM(M115+Table44[[#This Row],[Income]]-Table44[[#This Row],[Expenses]]), M115)</f>
        <v>0</v>
      </c>
    </row>
    <row r="117" spans="1:13" outlineLevel="1" x14ac:dyDescent="0.25">
      <c r="A117" s="3">
        <f xml:space="preserve"> IF(C117="", "", IF(Table44[[#This Row],[Month]]=C116, A116+1, 1))</f>
        <v>2</v>
      </c>
      <c r="B117" s="3">
        <f>_xlfn.NUMBERVALUE(IF(Table44[[#This Row],[Date]]= "", "", TEXT(Table44[[#This Row],[Date]],"yyyy")))</f>
        <v>2022</v>
      </c>
      <c r="C117" t="str">
        <f>IF(Table44[[#This Row],[Date]]= "", "", TEXT(Table44[[#This Row],[Date]],"mmmm"))</f>
        <v>March</v>
      </c>
      <c r="D117" s="17">
        <v>44621</v>
      </c>
      <c r="E117" t="s">
        <v>41</v>
      </c>
      <c r="F117" s="1" t="s">
        <v>1</v>
      </c>
      <c r="G117" s="50"/>
      <c r="H117" s="105">
        <v>1000</v>
      </c>
      <c r="I117" s="1" t="s">
        <v>13</v>
      </c>
      <c r="J117" s="49">
        <f>IF(Table44[[#This Row],[Source]]="Cash", SUM(J116+Table44[[#This Row],[Income]]-Table44[[#This Row],[Expenses]]), J116)</f>
        <v>227000</v>
      </c>
      <c r="K117" s="49">
        <f>IF(Table44[[#This Row],[Source]]="Bank", SUM(K116+Table44[[#This Row],[Income]]-Table44[[#This Row],[Expenses]]), K116)</f>
        <v>345000</v>
      </c>
      <c r="L117" s="49">
        <f>IF(Table44[[#This Row],[Source]]="Mobile", SUM(L116+Table44[[#This Row],[Income]]-Table44[[#This Row],[Expenses]]), L116)</f>
        <v>0</v>
      </c>
      <c r="M117" s="49">
        <f>IF(Table44[[#This Row],[Source]]="Inv", SUM(M116+Table44[[#This Row],[Income]]-Table44[[#This Row],[Expenses]]), M116)</f>
        <v>0</v>
      </c>
    </row>
    <row r="118" spans="1:13" outlineLevel="1" x14ac:dyDescent="0.25">
      <c r="A118" s="3">
        <f xml:space="preserve"> IF(C118="", "", IF(Table44[[#This Row],[Month]]=C117, A117+1, 1))</f>
        <v>3</v>
      </c>
      <c r="B118" s="3">
        <f>_xlfn.NUMBERVALUE(IF(Table44[[#This Row],[Date]]= "", "", TEXT(Table44[[#This Row],[Date]],"yyyy")))</f>
        <v>2022</v>
      </c>
      <c r="C118" t="str">
        <f>IF(Table44[[#This Row],[Date]]= "", "", TEXT(Table44[[#This Row],[Date]],"mmmm"))</f>
        <v>March</v>
      </c>
      <c r="D118" s="17">
        <v>44644</v>
      </c>
      <c r="E118" t="s">
        <v>212</v>
      </c>
      <c r="F118" s="1" t="s">
        <v>57</v>
      </c>
      <c r="G118" s="50"/>
      <c r="H118" s="105">
        <v>20000</v>
      </c>
      <c r="I118" s="1" t="s">
        <v>13</v>
      </c>
      <c r="J118" s="49">
        <f>IF(Table44[[#This Row],[Source]]="Cash", SUM(J117+Table44[[#This Row],[Income]]-Table44[[#This Row],[Expenses]]), J117)</f>
        <v>207000</v>
      </c>
      <c r="K118" s="49">
        <f>IF(Table44[[#This Row],[Source]]="Bank", SUM(K117+Table44[[#This Row],[Income]]-Table44[[#This Row],[Expenses]]), K117)</f>
        <v>345000</v>
      </c>
      <c r="L118" s="49">
        <f>IF(Table44[[#This Row],[Source]]="Mobile", SUM(L117+Table44[[#This Row],[Income]]-Table44[[#This Row],[Expenses]]), L117)</f>
        <v>0</v>
      </c>
      <c r="M118" s="49">
        <f>IF(Table44[[#This Row],[Source]]="Inv", SUM(M117+Table44[[#This Row],[Income]]-Table44[[#This Row],[Expenses]]), M117)</f>
        <v>0</v>
      </c>
    </row>
    <row r="119" spans="1:13" outlineLevel="1" x14ac:dyDescent="0.25">
      <c r="A119" s="3">
        <f xml:space="preserve"> IF(C119="", "", IF(Table44[[#This Row],[Month]]=C118, A118+1, 1))</f>
        <v>4</v>
      </c>
      <c r="B119" s="3">
        <f>_xlfn.NUMBERVALUE(IF(Table44[[#This Row],[Date]]= "", "", TEXT(Table44[[#This Row],[Date]],"yyyy")))</f>
        <v>2022</v>
      </c>
      <c r="C119" t="str">
        <f>IF(Table44[[#This Row],[Date]]= "", "", TEXT(Table44[[#This Row],[Date]],"mmmm"))</f>
        <v>March</v>
      </c>
      <c r="D119" s="17">
        <v>44645</v>
      </c>
      <c r="E119" t="s">
        <v>213</v>
      </c>
      <c r="F119" s="1" t="s">
        <v>9</v>
      </c>
      <c r="G119" s="50"/>
      <c r="H119" s="105">
        <v>15000</v>
      </c>
      <c r="I119" s="1" t="s">
        <v>13</v>
      </c>
      <c r="J119" s="49">
        <f>IF(Table44[[#This Row],[Source]]="Cash", SUM(J118+Table44[[#This Row],[Income]]-Table44[[#This Row],[Expenses]]), J118)</f>
        <v>192000</v>
      </c>
      <c r="K119" s="49">
        <f>IF(Table44[[#This Row],[Source]]="Bank", SUM(K118+Table44[[#This Row],[Income]]-Table44[[#This Row],[Expenses]]), K118)</f>
        <v>345000</v>
      </c>
      <c r="L119" s="49">
        <f>IF(Table44[[#This Row],[Source]]="Mobile", SUM(L118+Table44[[#This Row],[Income]]-Table44[[#This Row],[Expenses]]), L118)</f>
        <v>0</v>
      </c>
      <c r="M119" s="49">
        <f>IF(Table44[[#This Row],[Source]]="Inv", SUM(M118+Table44[[#This Row],[Income]]-Table44[[#This Row],[Expenses]]), M118)</f>
        <v>0</v>
      </c>
    </row>
    <row r="120" spans="1:13" outlineLevel="1" x14ac:dyDescent="0.25">
      <c r="A120" s="3">
        <f xml:space="preserve"> IF(C120="", "", IF(Table44[[#This Row],[Month]]=C119, A119+1, 1))</f>
        <v>5</v>
      </c>
      <c r="B120" s="3">
        <f>_xlfn.NUMBERVALUE(IF(Table44[[#This Row],[Date]]= "", "", TEXT(Table44[[#This Row],[Date]],"yyyy")))</f>
        <v>2022</v>
      </c>
      <c r="C120" t="str">
        <f>IF(Table44[[#This Row],[Date]]= "", "", TEXT(Table44[[#This Row],[Date]],"mmmm"))</f>
        <v>March</v>
      </c>
      <c r="D120" s="17">
        <v>44646</v>
      </c>
      <c r="E120" t="s">
        <v>214</v>
      </c>
      <c r="F120" s="1" t="s">
        <v>1</v>
      </c>
      <c r="G120" s="50"/>
      <c r="H120" s="105">
        <v>10000</v>
      </c>
      <c r="I120" s="1" t="s">
        <v>13</v>
      </c>
      <c r="J120" s="49">
        <f>IF(Table44[[#This Row],[Source]]="Cash", SUM(J119+Table44[[#This Row],[Income]]-Table44[[#This Row],[Expenses]]), J119)</f>
        <v>182000</v>
      </c>
      <c r="K120" s="49">
        <f>IF(Table44[[#This Row],[Source]]="Bank", SUM(K119+Table44[[#This Row],[Income]]-Table44[[#This Row],[Expenses]]), K119)</f>
        <v>345000</v>
      </c>
      <c r="L120" s="49">
        <f>IF(Table44[[#This Row],[Source]]="Mobile", SUM(L119+Table44[[#This Row],[Income]]-Table44[[#This Row],[Expenses]]), L119)</f>
        <v>0</v>
      </c>
      <c r="M120" s="49">
        <f>IF(Table44[[#This Row],[Source]]="Inv", SUM(M119+Table44[[#This Row],[Income]]-Table44[[#This Row],[Expenses]]), M119)</f>
        <v>0</v>
      </c>
    </row>
    <row r="121" spans="1:13" outlineLevel="1" x14ac:dyDescent="0.25">
      <c r="A121" s="3">
        <f xml:space="preserve"> IF(C121="", "", IF(Table44[[#This Row],[Month]]=C120, A120+1, 1))</f>
        <v>6</v>
      </c>
      <c r="B121" s="3">
        <f>_xlfn.NUMBERVALUE(IF(Table44[[#This Row],[Date]]= "", "", TEXT(Table44[[#This Row],[Date]],"yyyy")))</f>
        <v>2022</v>
      </c>
      <c r="C121" t="str">
        <f>IF(Table44[[#This Row],[Date]]= "", "", TEXT(Table44[[#This Row],[Date]],"mmmm"))</f>
        <v>March</v>
      </c>
      <c r="D121" s="17">
        <v>44647</v>
      </c>
      <c r="E121" t="s">
        <v>141</v>
      </c>
      <c r="F121" s="1" t="s">
        <v>0</v>
      </c>
      <c r="G121" s="50">
        <v>30000</v>
      </c>
      <c r="H121" s="105"/>
      <c r="I121" s="1" t="s">
        <v>13</v>
      </c>
      <c r="J121" s="49">
        <f>IF(Table44[[#This Row],[Source]]="Cash", SUM(J120+Table44[[#This Row],[Income]]-Table44[[#This Row],[Expenses]]), J120)</f>
        <v>212000</v>
      </c>
      <c r="K121" s="49">
        <f>IF(Table44[[#This Row],[Source]]="Bank", SUM(K120+Table44[[#This Row],[Income]]-Table44[[#This Row],[Expenses]]), K120)</f>
        <v>345000</v>
      </c>
      <c r="L121" s="49">
        <f>IF(Table44[[#This Row],[Source]]="Mobile", SUM(L120+Table44[[#This Row],[Income]]-Table44[[#This Row],[Expenses]]), L120)</f>
        <v>0</v>
      </c>
      <c r="M121" s="49">
        <f>IF(Table44[[#This Row],[Source]]="Inv", SUM(M120+Table44[[#This Row],[Income]]-Table44[[#This Row],[Expenses]]), M120)</f>
        <v>0</v>
      </c>
    </row>
    <row r="122" spans="1:13" outlineLevel="1" x14ac:dyDescent="0.25">
      <c r="A122" s="3">
        <f xml:space="preserve"> IF(C122="", "", IF(Table44[[#This Row],[Month]]=C121, A121+1, 1))</f>
        <v>7</v>
      </c>
      <c r="B122" s="3">
        <f>_xlfn.NUMBERVALUE(IF(Table44[[#This Row],[Date]]= "", "", TEXT(Table44[[#This Row],[Date]],"yyyy")))</f>
        <v>2022</v>
      </c>
      <c r="C122" t="str">
        <f>IF(Table44[[#This Row],[Date]]= "", "", TEXT(Table44[[#This Row],[Date]],"mmmm"))</f>
        <v>March</v>
      </c>
      <c r="D122" s="17">
        <v>44648</v>
      </c>
      <c r="E122" t="s">
        <v>147</v>
      </c>
      <c r="F122" s="1" t="s">
        <v>1</v>
      </c>
      <c r="G122" s="50"/>
      <c r="H122" s="105">
        <v>1000</v>
      </c>
      <c r="I122" s="1" t="s">
        <v>13</v>
      </c>
      <c r="J122" s="49">
        <f>IF(Table44[[#This Row],[Source]]="Cash", SUM(J121+Table44[[#This Row],[Income]]-Table44[[#This Row],[Expenses]]), J121)</f>
        <v>211000</v>
      </c>
      <c r="K122" s="49">
        <f>IF(Table44[[#This Row],[Source]]="Bank", SUM(K121+Table44[[#This Row],[Income]]-Table44[[#This Row],[Expenses]]), K121)</f>
        <v>345000</v>
      </c>
      <c r="L122" s="49">
        <f>IF(Table44[[#This Row],[Source]]="Mobile", SUM(L121+Table44[[#This Row],[Income]]-Table44[[#This Row],[Expenses]]), L121)</f>
        <v>0</v>
      </c>
      <c r="M122" s="49">
        <f>IF(Table44[[#This Row],[Source]]="Inv", SUM(M121+Table44[[#This Row],[Income]]-Table44[[#This Row],[Expenses]]), M121)</f>
        <v>0</v>
      </c>
    </row>
    <row r="123" spans="1:13" outlineLevel="1" x14ac:dyDescent="0.25">
      <c r="A123" s="3">
        <f xml:space="preserve"> IF(C123="", "", IF(Table44[[#This Row],[Month]]=C122, A122+1, 1))</f>
        <v>8</v>
      </c>
      <c r="B123" s="3">
        <f>_xlfn.NUMBERVALUE(IF(Table44[[#This Row],[Date]]= "", "", TEXT(Table44[[#This Row],[Date]],"yyyy")))</f>
        <v>2022</v>
      </c>
      <c r="C123" t="str">
        <f>IF(Table44[[#This Row],[Date]]= "", "", TEXT(Table44[[#This Row],[Date]],"mmmm"))</f>
        <v>March</v>
      </c>
      <c r="D123" s="17">
        <v>44649</v>
      </c>
      <c r="E123" t="s">
        <v>215</v>
      </c>
      <c r="F123" s="1" t="s">
        <v>71</v>
      </c>
      <c r="G123" s="50">
        <v>11000</v>
      </c>
      <c r="H123" s="105"/>
      <c r="I123" s="1" t="s">
        <v>13</v>
      </c>
      <c r="J123" s="49">
        <f>IF(Table44[[#This Row],[Source]]="Cash", SUM(J122+Table44[[#This Row],[Income]]-Table44[[#This Row],[Expenses]]), J122)</f>
        <v>222000</v>
      </c>
      <c r="K123" s="49">
        <f>IF(Table44[[#This Row],[Source]]="Bank", SUM(K122+Table44[[#This Row],[Income]]-Table44[[#This Row],[Expenses]]), K122)</f>
        <v>345000</v>
      </c>
      <c r="L123" s="49">
        <f>IF(Table44[[#This Row],[Source]]="Mobile", SUM(L122+Table44[[#This Row],[Income]]-Table44[[#This Row],[Expenses]]), L122)</f>
        <v>0</v>
      </c>
      <c r="M123" s="49">
        <f>IF(Table44[[#This Row],[Source]]="Inv", SUM(M122+Table44[[#This Row],[Income]]-Table44[[#This Row],[Expenses]]), M122)</f>
        <v>0</v>
      </c>
    </row>
    <row r="124" spans="1:13" outlineLevel="1" x14ac:dyDescent="0.25">
      <c r="A124" s="3">
        <f xml:space="preserve"> IF(C124="", "", IF(Table44[[#This Row],[Month]]=C123, A123+1, 1))</f>
        <v>1</v>
      </c>
      <c r="B124" s="3">
        <f>_xlfn.NUMBERVALUE(IF(Table44[[#This Row],[Date]]= "", "", TEXT(Table44[[#This Row],[Date]],"yyyy")))</f>
        <v>2022</v>
      </c>
      <c r="C124" t="str">
        <f>IF(Table44[[#This Row],[Date]]= "", "", TEXT(Table44[[#This Row],[Date]],"mmmm"))</f>
        <v>April</v>
      </c>
      <c r="D124" s="17">
        <v>44654</v>
      </c>
      <c r="E124" t="s">
        <v>216</v>
      </c>
      <c r="F124" s="1" t="s">
        <v>2</v>
      </c>
      <c r="G124" s="50"/>
      <c r="H124" s="105">
        <v>10000</v>
      </c>
      <c r="I124" s="1" t="s">
        <v>13</v>
      </c>
      <c r="J124" s="49">
        <f>IF(Table44[[#This Row],[Source]]="Cash", SUM(J123+Table44[[#This Row],[Income]]-Table44[[#This Row],[Expenses]]), J123)</f>
        <v>212000</v>
      </c>
      <c r="K124" s="49">
        <f>IF(Table44[[#This Row],[Source]]="Bank", SUM(K123+Table44[[#This Row],[Income]]-Table44[[#This Row],[Expenses]]), K123)</f>
        <v>345000</v>
      </c>
      <c r="L124" s="49">
        <f>IF(Table44[[#This Row],[Source]]="Mobile", SUM(L123+Table44[[#This Row],[Income]]-Table44[[#This Row],[Expenses]]), L123)</f>
        <v>0</v>
      </c>
      <c r="M124" s="49">
        <f>IF(Table44[[#This Row],[Source]]="Inv", SUM(M123+Table44[[#This Row],[Income]]-Table44[[#This Row],[Expenses]]), M123)</f>
        <v>0</v>
      </c>
    </row>
    <row r="125" spans="1:13" outlineLevel="1" x14ac:dyDescent="0.25">
      <c r="A125" s="3">
        <f xml:space="preserve"> IF(C125="", "", IF(Table44[[#This Row],[Month]]=C124, A124+1, 1))</f>
        <v>2</v>
      </c>
      <c r="B125" s="3">
        <f>_xlfn.NUMBERVALUE(IF(Table44[[#This Row],[Date]]= "", "", TEXT(Table44[[#This Row],[Date]],"yyyy")))</f>
        <v>2022</v>
      </c>
      <c r="C125" t="str">
        <f>IF(Table44[[#This Row],[Date]]= "", "", TEXT(Table44[[#This Row],[Date]],"mmmm"))</f>
        <v>April</v>
      </c>
      <c r="D125" s="17">
        <v>44656</v>
      </c>
      <c r="E125" t="s">
        <v>151</v>
      </c>
      <c r="F125" s="1" t="s">
        <v>9</v>
      </c>
      <c r="G125" s="50"/>
      <c r="H125" s="105">
        <v>3000</v>
      </c>
      <c r="I125" s="1" t="s">
        <v>13</v>
      </c>
      <c r="J125" s="49">
        <f>IF(Table44[[#This Row],[Source]]="Cash", SUM(J124+Table44[[#This Row],[Income]]-Table44[[#This Row],[Expenses]]), J124)</f>
        <v>209000</v>
      </c>
      <c r="K125" s="49">
        <f>IF(Table44[[#This Row],[Source]]="Bank", SUM(K124+Table44[[#This Row],[Income]]-Table44[[#This Row],[Expenses]]), K124)</f>
        <v>345000</v>
      </c>
      <c r="L125" s="49">
        <f>IF(Table44[[#This Row],[Source]]="Mobile", SUM(L124+Table44[[#This Row],[Income]]-Table44[[#This Row],[Expenses]]), L124)</f>
        <v>0</v>
      </c>
      <c r="M125" s="49">
        <f>IF(Table44[[#This Row],[Source]]="Inv", SUM(M124+Table44[[#This Row],[Income]]-Table44[[#This Row],[Expenses]]), M124)</f>
        <v>0</v>
      </c>
    </row>
    <row r="126" spans="1:13" outlineLevel="1" x14ac:dyDescent="0.25">
      <c r="A126" s="3">
        <f xml:space="preserve"> IF(C126="", "", IF(Table44[[#This Row],[Month]]=C125, A125+1, 1))</f>
        <v>3</v>
      </c>
      <c r="B126" s="3">
        <f>_xlfn.NUMBERVALUE(IF(Table44[[#This Row],[Date]]= "", "", TEXT(Table44[[#This Row],[Date]],"yyyy")))</f>
        <v>2022</v>
      </c>
      <c r="C126" t="str">
        <f>IF(Table44[[#This Row],[Date]]= "", "", TEXT(Table44[[#This Row],[Date]],"mmmm"))</f>
        <v>April</v>
      </c>
      <c r="D126" s="17">
        <v>44656</v>
      </c>
      <c r="E126" t="s">
        <v>217</v>
      </c>
      <c r="F126" s="1" t="s">
        <v>75</v>
      </c>
      <c r="G126" s="50"/>
      <c r="H126" s="105">
        <v>20000</v>
      </c>
      <c r="I126" s="1" t="s">
        <v>13</v>
      </c>
      <c r="J126" s="49">
        <f>IF(Table44[[#This Row],[Source]]="Cash", SUM(J125+Table44[[#This Row],[Income]]-Table44[[#This Row],[Expenses]]), J125)</f>
        <v>189000</v>
      </c>
      <c r="K126" s="49">
        <f>IF(Table44[[#This Row],[Source]]="Bank", SUM(K125+Table44[[#This Row],[Income]]-Table44[[#This Row],[Expenses]]), K125)</f>
        <v>345000</v>
      </c>
      <c r="L126" s="49">
        <f>IF(Table44[[#This Row],[Source]]="Mobile", SUM(L125+Table44[[#This Row],[Income]]-Table44[[#This Row],[Expenses]]), L125)</f>
        <v>0</v>
      </c>
      <c r="M126" s="49">
        <f>IF(Table44[[#This Row],[Source]]="Inv", SUM(M125+Table44[[#This Row],[Income]]-Table44[[#This Row],[Expenses]]), M125)</f>
        <v>0</v>
      </c>
    </row>
    <row r="127" spans="1:13" outlineLevel="1" x14ac:dyDescent="0.25">
      <c r="A127" s="3">
        <f xml:space="preserve"> IF(C127="", "", IF(Table44[[#This Row],[Month]]=C126, A126+1, 1))</f>
        <v>4</v>
      </c>
      <c r="B127" s="3">
        <f>_xlfn.NUMBERVALUE(IF(Table44[[#This Row],[Date]]= "", "", TEXT(Table44[[#This Row],[Date]],"yyyy")))</f>
        <v>2022</v>
      </c>
      <c r="C127" t="str">
        <f>IF(Table44[[#This Row],[Date]]= "", "", TEXT(Table44[[#This Row],[Date]],"mmmm"))</f>
        <v>April</v>
      </c>
      <c r="D127" s="17">
        <v>44657</v>
      </c>
      <c r="E127" t="s">
        <v>218</v>
      </c>
      <c r="F127" s="1" t="s">
        <v>71</v>
      </c>
      <c r="G127" s="50">
        <v>10000</v>
      </c>
      <c r="H127" s="105"/>
      <c r="I127" s="1" t="s">
        <v>13</v>
      </c>
      <c r="J127" s="49">
        <f>IF(Table44[[#This Row],[Source]]="Cash", SUM(J126+Table44[[#This Row],[Income]]-Table44[[#This Row],[Expenses]]), J126)</f>
        <v>199000</v>
      </c>
      <c r="K127" s="49">
        <f>IF(Table44[[#This Row],[Source]]="Bank", SUM(K126+Table44[[#This Row],[Income]]-Table44[[#This Row],[Expenses]]), K126)</f>
        <v>345000</v>
      </c>
      <c r="L127" s="49">
        <f>IF(Table44[[#This Row],[Source]]="Mobile", SUM(L126+Table44[[#This Row],[Income]]-Table44[[#This Row],[Expenses]]), L126)</f>
        <v>0</v>
      </c>
      <c r="M127" s="49">
        <f>IF(Table44[[#This Row],[Source]]="Inv", SUM(M126+Table44[[#This Row],[Income]]-Table44[[#This Row],[Expenses]]), M126)</f>
        <v>0</v>
      </c>
    </row>
    <row r="128" spans="1:13" outlineLevel="1" x14ac:dyDescent="0.25">
      <c r="A128" s="3">
        <f xml:space="preserve"> IF(C128="", "", IF(Table44[[#This Row],[Month]]=C127, A127+1, 1))</f>
        <v>5</v>
      </c>
      <c r="B128" s="3">
        <f>_xlfn.NUMBERVALUE(IF(Table44[[#This Row],[Date]]= "", "", TEXT(Table44[[#This Row],[Date]],"yyyy")))</f>
        <v>2022</v>
      </c>
      <c r="C128" t="str">
        <f>IF(Table44[[#This Row],[Date]]= "", "", TEXT(Table44[[#This Row],[Date]],"mmmm"))</f>
        <v>April</v>
      </c>
      <c r="D128" s="17">
        <v>44658</v>
      </c>
      <c r="E128" t="s">
        <v>219</v>
      </c>
      <c r="F128" s="1" t="s">
        <v>244</v>
      </c>
      <c r="G128" s="50"/>
      <c r="H128" s="105">
        <v>20000</v>
      </c>
      <c r="I128" s="1" t="s">
        <v>13</v>
      </c>
      <c r="J128" s="49">
        <f>IF(Table44[[#This Row],[Source]]="Cash", SUM(J127+Table44[[#This Row],[Income]]-Table44[[#This Row],[Expenses]]), J127)</f>
        <v>179000</v>
      </c>
      <c r="K128" s="49">
        <f>IF(Table44[[#This Row],[Source]]="Bank", SUM(K127+Table44[[#This Row],[Income]]-Table44[[#This Row],[Expenses]]), K127)</f>
        <v>345000</v>
      </c>
      <c r="L128" s="49">
        <f>IF(Table44[[#This Row],[Source]]="Mobile", SUM(L127+Table44[[#This Row],[Income]]-Table44[[#This Row],[Expenses]]), L127)</f>
        <v>0</v>
      </c>
      <c r="M128" s="49">
        <f>IF(Table44[[#This Row],[Source]]="Inv", SUM(M127+Table44[[#This Row],[Income]]-Table44[[#This Row],[Expenses]]), M127)</f>
        <v>0</v>
      </c>
    </row>
    <row r="129" spans="1:13" outlineLevel="1" x14ac:dyDescent="0.25">
      <c r="A129" s="3">
        <f xml:space="preserve"> IF(C129="", "", IF(Table44[[#This Row],[Month]]=C128, A128+1, 1))</f>
        <v>6</v>
      </c>
      <c r="B129" s="3">
        <f>_xlfn.NUMBERVALUE(IF(Table44[[#This Row],[Date]]= "", "", TEXT(Table44[[#This Row],[Date]],"yyyy")))</f>
        <v>2022</v>
      </c>
      <c r="C129" t="str">
        <f>IF(Table44[[#This Row],[Date]]= "", "", TEXT(Table44[[#This Row],[Date]],"mmmm"))</f>
        <v>April</v>
      </c>
      <c r="D129" s="17">
        <v>44659</v>
      </c>
      <c r="E129" t="s">
        <v>220</v>
      </c>
      <c r="F129" s="1" t="s">
        <v>244</v>
      </c>
      <c r="G129" s="50"/>
      <c r="H129" s="105">
        <v>10000</v>
      </c>
      <c r="I129" s="1" t="s">
        <v>13</v>
      </c>
      <c r="J129" s="49">
        <f>IF(Table44[[#This Row],[Source]]="Cash", SUM(J128+Table44[[#This Row],[Income]]-Table44[[#This Row],[Expenses]]), J128)</f>
        <v>169000</v>
      </c>
      <c r="K129" s="49">
        <f>IF(Table44[[#This Row],[Source]]="Bank", SUM(K128+Table44[[#This Row],[Income]]-Table44[[#This Row],[Expenses]]), K128)</f>
        <v>345000</v>
      </c>
      <c r="L129" s="49">
        <f>IF(Table44[[#This Row],[Source]]="Mobile", SUM(L128+Table44[[#This Row],[Income]]-Table44[[#This Row],[Expenses]]), L128)</f>
        <v>0</v>
      </c>
      <c r="M129" s="49">
        <f>IF(Table44[[#This Row],[Source]]="Inv", SUM(M128+Table44[[#This Row],[Income]]-Table44[[#This Row],[Expenses]]), M128)</f>
        <v>0</v>
      </c>
    </row>
    <row r="130" spans="1:13" outlineLevel="1" x14ac:dyDescent="0.25">
      <c r="A130" s="3">
        <f xml:space="preserve"> IF(C130="", "", IF(Table44[[#This Row],[Month]]=C129, A129+1, 1))</f>
        <v>7</v>
      </c>
      <c r="B130" s="3">
        <f>_xlfn.NUMBERVALUE(IF(Table44[[#This Row],[Date]]= "", "", TEXT(Table44[[#This Row],[Date]],"yyyy")))</f>
        <v>2022</v>
      </c>
      <c r="C130" t="str">
        <f>IF(Table44[[#This Row],[Date]]= "", "", TEXT(Table44[[#This Row],[Date]],"mmmm"))</f>
        <v>April</v>
      </c>
      <c r="D130" s="17">
        <v>44660</v>
      </c>
      <c r="E130" t="s">
        <v>221</v>
      </c>
      <c r="F130" s="1" t="s">
        <v>24</v>
      </c>
      <c r="G130" s="50"/>
      <c r="H130" s="105">
        <v>1000</v>
      </c>
      <c r="I130" s="1" t="s">
        <v>13</v>
      </c>
      <c r="J130" s="49">
        <f>IF(Table44[[#This Row],[Source]]="Cash", SUM(J129+Table44[[#This Row],[Income]]-Table44[[#This Row],[Expenses]]), J129)</f>
        <v>168000</v>
      </c>
      <c r="K130" s="49">
        <f>IF(Table44[[#This Row],[Source]]="Bank", SUM(K129+Table44[[#This Row],[Income]]-Table44[[#This Row],[Expenses]]), K129)</f>
        <v>345000</v>
      </c>
      <c r="L130" s="49">
        <f>IF(Table44[[#This Row],[Source]]="Mobile", SUM(L129+Table44[[#This Row],[Income]]-Table44[[#This Row],[Expenses]]), L129)</f>
        <v>0</v>
      </c>
      <c r="M130" s="49">
        <f>IF(Table44[[#This Row],[Source]]="Inv", SUM(M129+Table44[[#This Row],[Income]]-Table44[[#This Row],[Expenses]]), M129)</f>
        <v>0</v>
      </c>
    </row>
    <row r="131" spans="1:13" outlineLevel="1" x14ac:dyDescent="0.25">
      <c r="A131" s="3">
        <f xml:space="preserve"> IF(C131="", "", IF(Table44[[#This Row],[Month]]=C130, A130+1, 1))</f>
        <v>1</v>
      </c>
      <c r="B131" s="3">
        <f>_xlfn.NUMBERVALUE(IF(Table44[[#This Row],[Date]]= "", "", TEXT(Table44[[#This Row],[Date]],"yyyy")))</f>
        <v>2022</v>
      </c>
      <c r="C131" t="str">
        <f>IF(Table44[[#This Row],[Date]]= "", "", TEXT(Table44[[#This Row],[Date]],"mmmm"))</f>
        <v>May</v>
      </c>
      <c r="D131" s="17">
        <v>44693</v>
      </c>
      <c r="E131" t="s">
        <v>222</v>
      </c>
      <c r="F131" s="1" t="s">
        <v>36</v>
      </c>
      <c r="G131" s="50">
        <v>10000</v>
      </c>
      <c r="H131" s="105"/>
      <c r="I131" s="1" t="s">
        <v>13</v>
      </c>
      <c r="J131" s="49">
        <f>IF(Table44[[#This Row],[Source]]="Cash", SUM(J130+Table44[[#This Row],[Income]]-Table44[[#This Row],[Expenses]]), J130)</f>
        <v>178000</v>
      </c>
      <c r="K131" s="49">
        <f>IF(Table44[[#This Row],[Source]]="Bank", SUM(K130+Table44[[#This Row],[Income]]-Table44[[#This Row],[Expenses]]), K130)</f>
        <v>345000</v>
      </c>
      <c r="L131" s="49">
        <f>IF(Table44[[#This Row],[Source]]="Mobile", SUM(L130+Table44[[#This Row],[Income]]-Table44[[#This Row],[Expenses]]), L130)</f>
        <v>0</v>
      </c>
      <c r="M131" s="49">
        <f>IF(Table44[[#This Row],[Source]]="Inv", SUM(M130+Table44[[#This Row],[Income]]-Table44[[#This Row],[Expenses]]), M130)</f>
        <v>0</v>
      </c>
    </row>
    <row r="132" spans="1:13" outlineLevel="1" x14ac:dyDescent="0.25">
      <c r="A132" s="3">
        <f xml:space="preserve"> IF(C132="", "", IF(Table44[[#This Row],[Month]]=C131, A131+1, 1))</f>
        <v>2</v>
      </c>
      <c r="B132" s="3">
        <f>_xlfn.NUMBERVALUE(IF(Table44[[#This Row],[Date]]= "", "", TEXT(Table44[[#This Row],[Date]],"yyyy")))</f>
        <v>2022</v>
      </c>
      <c r="C132" t="str">
        <f>IF(Table44[[#This Row],[Date]]= "", "", TEXT(Table44[[#This Row],[Date]],"mmmm"))</f>
        <v>May</v>
      </c>
      <c r="D132" s="17">
        <v>44693</v>
      </c>
      <c r="E132" t="s">
        <v>147</v>
      </c>
      <c r="F132" s="1" t="s">
        <v>1</v>
      </c>
      <c r="G132" s="50"/>
      <c r="H132" s="105">
        <v>500</v>
      </c>
      <c r="I132" s="1" t="s">
        <v>13</v>
      </c>
      <c r="J132" s="49">
        <f>IF(Table44[[#This Row],[Source]]="Cash", SUM(J131+Table44[[#This Row],[Income]]-Table44[[#This Row],[Expenses]]), J131)</f>
        <v>177500</v>
      </c>
      <c r="K132" s="49">
        <f>IF(Table44[[#This Row],[Source]]="Bank", SUM(K131+Table44[[#This Row],[Income]]-Table44[[#This Row],[Expenses]]), K131)</f>
        <v>345000</v>
      </c>
      <c r="L132" s="49">
        <f>IF(Table44[[#This Row],[Source]]="Mobile", SUM(L131+Table44[[#This Row],[Income]]-Table44[[#This Row],[Expenses]]), L131)</f>
        <v>0</v>
      </c>
      <c r="M132" s="49">
        <f>IF(Table44[[#This Row],[Source]]="Inv", SUM(M131+Table44[[#This Row],[Income]]-Table44[[#This Row],[Expenses]]), M131)</f>
        <v>0</v>
      </c>
    </row>
    <row r="133" spans="1:13" outlineLevel="1" x14ac:dyDescent="0.25">
      <c r="A133" s="3">
        <f xml:space="preserve"> IF(C133="", "", IF(Table44[[#This Row],[Month]]=C132, A132+1, 1))</f>
        <v>3</v>
      </c>
      <c r="B133" s="3">
        <f>_xlfn.NUMBERVALUE(IF(Table44[[#This Row],[Date]]= "", "", TEXT(Table44[[#This Row],[Date]],"yyyy")))</f>
        <v>2022</v>
      </c>
      <c r="C133" t="str">
        <f>IF(Table44[[#This Row],[Date]]= "", "", TEXT(Table44[[#This Row],[Date]],"mmmm"))</f>
        <v>May</v>
      </c>
      <c r="D133" s="17">
        <v>44694</v>
      </c>
      <c r="E133" t="s">
        <v>145</v>
      </c>
      <c r="F133" s="1" t="s">
        <v>1</v>
      </c>
      <c r="G133" s="50"/>
      <c r="H133" s="105">
        <v>1000</v>
      </c>
      <c r="I133" s="1" t="s">
        <v>13</v>
      </c>
      <c r="J133" s="49">
        <f>IF(Table44[[#This Row],[Source]]="Cash", SUM(J132+Table44[[#This Row],[Income]]-Table44[[#This Row],[Expenses]]), J132)</f>
        <v>176500</v>
      </c>
      <c r="K133" s="49">
        <f>IF(Table44[[#This Row],[Source]]="Bank", SUM(K132+Table44[[#This Row],[Income]]-Table44[[#This Row],[Expenses]]), K132)</f>
        <v>345000</v>
      </c>
      <c r="L133" s="49">
        <f>IF(Table44[[#This Row],[Source]]="Mobile", SUM(L132+Table44[[#This Row],[Income]]-Table44[[#This Row],[Expenses]]), L132)</f>
        <v>0</v>
      </c>
      <c r="M133" s="49">
        <f>IF(Table44[[#This Row],[Source]]="Inv", SUM(M132+Table44[[#This Row],[Income]]-Table44[[#This Row],[Expenses]]), M132)</f>
        <v>0</v>
      </c>
    </row>
    <row r="134" spans="1:13" outlineLevel="1" x14ac:dyDescent="0.25">
      <c r="A134" s="3">
        <f xml:space="preserve"> IF(C134="", "", IF(Table44[[#This Row],[Month]]=C133, A133+1, 1))</f>
        <v>4</v>
      </c>
      <c r="B134" s="3">
        <f>_xlfn.NUMBERVALUE(IF(Table44[[#This Row],[Date]]= "", "", TEXT(Table44[[#This Row],[Date]],"yyyy")))</f>
        <v>2022</v>
      </c>
      <c r="C134" t="str">
        <f>IF(Table44[[#This Row],[Date]]= "", "", TEXT(Table44[[#This Row],[Date]],"mmmm"))</f>
        <v>May</v>
      </c>
      <c r="D134" s="17">
        <v>44695</v>
      </c>
      <c r="E134" t="s">
        <v>222</v>
      </c>
      <c r="F134" s="1" t="s">
        <v>36</v>
      </c>
      <c r="G134" s="50">
        <v>10000</v>
      </c>
      <c r="H134" s="105"/>
      <c r="I134" s="1" t="s">
        <v>13</v>
      </c>
      <c r="J134" s="49">
        <f>IF(Table44[[#This Row],[Source]]="Cash", SUM(J133+Table44[[#This Row],[Income]]-Table44[[#This Row],[Expenses]]), J133)</f>
        <v>186500</v>
      </c>
      <c r="K134" s="49">
        <f>IF(Table44[[#This Row],[Source]]="Bank", SUM(K133+Table44[[#This Row],[Income]]-Table44[[#This Row],[Expenses]]), K133)</f>
        <v>345000</v>
      </c>
      <c r="L134" s="49">
        <f>IF(Table44[[#This Row],[Source]]="Mobile", SUM(L133+Table44[[#This Row],[Income]]-Table44[[#This Row],[Expenses]]), L133)</f>
        <v>0</v>
      </c>
      <c r="M134" s="49">
        <f>IF(Table44[[#This Row],[Source]]="Inv", SUM(M133+Table44[[#This Row],[Income]]-Table44[[#This Row],[Expenses]]), M133)</f>
        <v>0</v>
      </c>
    </row>
    <row r="135" spans="1:13" outlineLevel="1" x14ac:dyDescent="0.25">
      <c r="A135" s="3">
        <f xml:space="preserve"> IF(C135="", "", IF(Table44[[#This Row],[Month]]=C134, A134+1, 1))</f>
        <v>5</v>
      </c>
      <c r="B135" s="3">
        <f>_xlfn.NUMBERVALUE(IF(Table44[[#This Row],[Date]]= "", "", TEXT(Table44[[#This Row],[Date]],"yyyy")))</f>
        <v>2022</v>
      </c>
      <c r="C135" t="str">
        <f>IF(Table44[[#This Row],[Date]]= "", "", TEXT(Table44[[#This Row],[Date]],"mmmm"))</f>
        <v>May</v>
      </c>
      <c r="D135" s="17">
        <v>44696</v>
      </c>
      <c r="E135" t="s">
        <v>83</v>
      </c>
      <c r="F135" s="1" t="s">
        <v>24</v>
      </c>
      <c r="G135" s="50"/>
      <c r="H135" s="105">
        <v>5000</v>
      </c>
      <c r="I135" s="1" t="s">
        <v>13</v>
      </c>
      <c r="J135" s="49">
        <f>IF(Table44[[#This Row],[Source]]="Cash", SUM(J134+Table44[[#This Row],[Income]]-Table44[[#This Row],[Expenses]]), J134)</f>
        <v>181500</v>
      </c>
      <c r="K135" s="49">
        <f>IF(Table44[[#This Row],[Source]]="Bank", SUM(K134+Table44[[#This Row],[Income]]-Table44[[#This Row],[Expenses]]), K134)</f>
        <v>345000</v>
      </c>
      <c r="L135" s="49">
        <f>IF(Table44[[#This Row],[Source]]="Mobile", SUM(L134+Table44[[#This Row],[Income]]-Table44[[#This Row],[Expenses]]), L134)</f>
        <v>0</v>
      </c>
      <c r="M135" s="49">
        <f>IF(Table44[[#This Row],[Source]]="Inv", SUM(M134+Table44[[#This Row],[Income]]-Table44[[#This Row],[Expenses]]), M134)</f>
        <v>0</v>
      </c>
    </row>
    <row r="136" spans="1:13" outlineLevel="1" x14ac:dyDescent="0.25">
      <c r="A136" s="3">
        <f xml:space="preserve"> IF(C136="", "", IF(Table44[[#This Row],[Month]]=C135, A135+1, 1))</f>
        <v>6</v>
      </c>
      <c r="B136" s="3">
        <f>_xlfn.NUMBERVALUE(IF(Table44[[#This Row],[Date]]= "", "", TEXT(Table44[[#This Row],[Date]],"yyyy")))</f>
        <v>2022</v>
      </c>
      <c r="C136" t="str">
        <f>IF(Table44[[#This Row],[Date]]= "", "", TEXT(Table44[[#This Row],[Date]],"mmmm"))</f>
        <v>May</v>
      </c>
      <c r="D136" s="17">
        <v>44697</v>
      </c>
      <c r="E136" t="s">
        <v>223</v>
      </c>
      <c r="F136" s="1" t="s">
        <v>2</v>
      </c>
      <c r="G136" s="50"/>
      <c r="H136" s="105">
        <v>19000</v>
      </c>
      <c r="I136" s="1" t="s">
        <v>13</v>
      </c>
      <c r="J136" s="49">
        <f>IF(Table44[[#This Row],[Source]]="Cash", SUM(J135+Table44[[#This Row],[Income]]-Table44[[#This Row],[Expenses]]), J135)</f>
        <v>162500</v>
      </c>
      <c r="K136" s="49">
        <f>IF(Table44[[#This Row],[Source]]="Bank", SUM(K135+Table44[[#This Row],[Income]]-Table44[[#This Row],[Expenses]]), K135)</f>
        <v>345000</v>
      </c>
      <c r="L136" s="49">
        <f>IF(Table44[[#This Row],[Source]]="Mobile", SUM(L135+Table44[[#This Row],[Income]]-Table44[[#This Row],[Expenses]]), L135)</f>
        <v>0</v>
      </c>
      <c r="M136" s="49">
        <f>IF(Table44[[#This Row],[Source]]="Inv", SUM(M135+Table44[[#This Row],[Income]]-Table44[[#This Row],[Expenses]]), M135)</f>
        <v>0</v>
      </c>
    </row>
    <row r="137" spans="1:13" outlineLevel="1" x14ac:dyDescent="0.25">
      <c r="A137" s="3">
        <f xml:space="preserve"> IF(C137="", "", IF(Table44[[#This Row],[Month]]=C136, A136+1, 1))</f>
        <v>7</v>
      </c>
      <c r="B137" s="3">
        <f>_xlfn.NUMBERVALUE(IF(Table44[[#This Row],[Date]]= "", "", TEXT(Table44[[#This Row],[Date]],"yyyy")))</f>
        <v>2022</v>
      </c>
      <c r="C137" t="str">
        <f>IF(Table44[[#This Row],[Date]]= "", "", TEXT(Table44[[#This Row],[Date]],"mmmm"))</f>
        <v>May</v>
      </c>
      <c r="D137" s="17">
        <v>44702</v>
      </c>
      <c r="E137" t="s">
        <v>224</v>
      </c>
      <c r="F137" s="1" t="s">
        <v>2</v>
      </c>
      <c r="G137" s="50"/>
      <c r="H137" s="105">
        <v>5000</v>
      </c>
      <c r="I137" s="1" t="s">
        <v>13</v>
      </c>
      <c r="J137" s="49">
        <f>IF(Table44[[#This Row],[Source]]="Cash", SUM(J136+Table44[[#This Row],[Income]]-Table44[[#This Row],[Expenses]]), J136)</f>
        <v>157500</v>
      </c>
      <c r="K137" s="49">
        <f>IF(Table44[[#This Row],[Source]]="Bank", SUM(K136+Table44[[#This Row],[Income]]-Table44[[#This Row],[Expenses]]), K136)</f>
        <v>345000</v>
      </c>
      <c r="L137" s="49">
        <f>IF(Table44[[#This Row],[Source]]="Mobile", SUM(L136+Table44[[#This Row],[Income]]-Table44[[#This Row],[Expenses]]), L136)</f>
        <v>0</v>
      </c>
      <c r="M137" s="49">
        <f>IF(Table44[[#This Row],[Source]]="Inv", SUM(M136+Table44[[#This Row],[Income]]-Table44[[#This Row],[Expenses]]), M136)</f>
        <v>0</v>
      </c>
    </row>
    <row r="138" spans="1:13" outlineLevel="1" x14ac:dyDescent="0.25">
      <c r="A138" s="3">
        <f xml:space="preserve"> IF(C138="", "", IF(Table44[[#This Row],[Month]]=C137, A137+1, 1))</f>
        <v>8</v>
      </c>
      <c r="B138" s="3">
        <f>_xlfn.NUMBERVALUE(IF(Table44[[#This Row],[Date]]= "", "", TEXT(Table44[[#This Row],[Date]],"yyyy")))</f>
        <v>2022</v>
      </c>
      <c r="C138" t="str">
        <f>IF(Table44[[#This Row],[Date]]= "", "", TEXT(Table44[[#This Row],[Date]],"mmmm"))</f>
        <v>May</v>
      </c>
      <c r="D138" s="17">
        <v>44702</v>
      </c>
      <c r="E138" t="s">
        <v>225</v>
      </c>
      <c r="F138" s="1" t="s">
        <v>36</v>
      </c>
      <c r="G138" s="50">
        <v>10000</v>
      </c>
      <c r="H138" s="105"/>
      <c r="I138" s="1" t="s">
        <v>13</v>
      </c>
      <c r="J138" s="49">
        <f>IF(Table44[[#This Row],[Source]]="Cash", SUM(J137+Table44[[#This Row],[Income]]-Table44[[#This Row],[Expenses]]), J137)</f>
        <v>167500</v>
      </c>
      <c r="K138" s="49">
        <f>IF(Table44[[#This Row],[Source]]="Bank", SUM(K137+Table44[[#This Row],[Income]]-Table44[[#This Row],[Expenses]]), K137)</f>
        <v>345000</v>
      </c>
      <c r="L138" s="49">
        <f>IF(Table44[[#This Row],[Source]]="Mobile", SUM(L137+Table44[[#This Row],[Income]]-Table44[[#This Row],[Expenses]]), L137)</f>
        <v>0</v>
      </c>
      <c r="M138" s="49">
        <f>IF(Table44[[#This Row],[Source]]="Inv", SUM(M137+Table44[[#This Row],[Income]]-Table44[[#This Row],[Expenses]]), M137)</f>
        <v>0</v>
      </c>
    </row>
    <row r="139" spans="1:13" outlineLevel="1" x14ac:dyDescent="0.25">
      <c r="A139" s="3">
        <f xml:space="preserve"> IF(C139="", "", IF(Table44[[#This Row],[Month]]=C138, A138+1, 1))</f>
        <v>9</v>
      </c>
      <c r="B139" s="3">
        <f>_xlfn.NUMBERVALUE(IF(Table44[[#This Row],[Date]]= "", "", TEXT(Table44[[#This Row],[Date]],"yyyy")))</f>
        <v>2022</v>
      </c>
      <c r="C139" t="str">
        <f>IF(Table44[[#This Row],[Date]]= "", "", TEXT(Table44[[#This Row],[Date]],"mmmm"))</f>
        <v>May</v>
      </c>
      <c r="D139" s="17">
        <v>44703</v>
      </c>
      <c r="E139" t="s">
        <v>226</v>
      </c>
      <c r="F139" s="1" t="s">
        <v>24</v>
      </c>
      <c r="G139" s="50"/>
      <c r="H139" s="105">
        <v>1000</v>
      </c>
      <c r="I139" s="1" t="s">
        <v>13</v>
      </c>
      <c r="J139" s="49">
        <f>IF(Table44[[#This Row],[Source]]="Cash", SUM(J138+Table44[[#This Row],[Income]]-Table44[[#This Row],[Expenses]]), J138)</f>
        <v>166500</v>
      </c>
      <c r="K139" s="49">
        <f>IF(Table44[[#This Row],[Source]]="Bank", SUM(K138+Table44[[#This Row],[Income]]-Table44[[#This Row],[Expenses]]), K138)</f>
        <v>345000</v>
      </c>
      <c r="L139" s="49">
        <f>IF(Table44[[#This Row],[Source]]="Mobile", SUM(L138+Table44[[#This Row],[Income]]-Table44[[#This Row],[Expenses]]), L138)</f>
        <v>0</v>
      </c>
      <c r="M139" s="49">
        <f>IF(Table44[[#This Row],[Source]]="Inv", SUM(M138+Table44[[#This Row],[Income]]-Table44[[#This Row],[Expenses]]), M138)</f>
        <v>0</v>
      </c>
    </row>
    <row r="140" spans="1:13" outlineLevel="1" x14ac:dyDescent="0.25">
      <c r="A140" s="3">
        <f xml:space="preserve"> IF(C140="", "", IF(Table44[[#This Row],[Month]]=C139, A139+1, 1))</f>
        <v>10</v>
      </c>
      <c r="B140" s="3">
        <f>_xlfn.NUMBERVALUE(IF(Table44[[#This Row],[Date]]= "", "", TEXT(Table44[[#This Row],[Date]],"yyyy")))</f>
        <v>2022</v>
      </c>
      <c r="C140" t="str">
        <f>IF(Table44[[#This Row],[Date]]= "", "", TEXT(Table44[[#This Row],[Date]],"mmmm"))</f>
        <v>May</v>
      </c>
      <c r="D140" s="17">
        <v>44703</v>
      </c>
      <c r="E140" t="s">
        <v>80</v>
      </c>
      <c r="F140" s="1" t="s">
        <v>80</v>
      </c>
      <c r="G140" s="50">
        <v>30000</v>
      </c>
      <c r="H140" s="105"/>
      <c r="I140" s="1" t="s">
        <v>13</v>
      </c>
      <c r="J140" s="49">
        <f>IF(Table44[[#This Row],[Source]]="Cash", SUM(J139+Table44[[#This Row],[Income]]-Table44[[#This Row],[Expenses]]), J139)</f>
        <v>196500</v>
      </c>
      <c r="K140" s="49">
        <f>IF(Table44[[#This Row],[Source]]="Bank", SUM(K139+Table44[[#This Row],[Income]]-Table44[[#This Row],[Expenses]]), K139)</f>
        <v>345000</v>
      </c>
      <c r="L140" s="49">
        <f>IF(Table44[[#This Row],[Source]]="Mobile", SUM(L139+Table44[[#This Row],[Income]]-Table44[[#This Row],[Expenses]]), L139)</f>
        <v>0</v>
      </c>
      <c r="M140" s="49">
        <f>IF(Table44[[#This Row],[Source]]="Inv", SUM(M139+Table44[[#This Row],[Income]]-Table44[[#This Row],[Expenses]]), M139)</f>
        <v>0</v>
      </c>
    </row>
    <row r="141" spans="1:13" outlineLevel="1" x14ac:dyDescent="0.25">
      <c r="A141" s="3">
        <f xml:space="preserve"> IF(C141="", "", IF(Table44[[#This Row],[Month]]=C140, A140+1, 1))</f>
        <v>11</v>
      </c>
      <c r="B141" s="3">
        <f>_xlfn.NUMBERVALUE(IF(Table44[[#This Row],[Date]]= "", "", TEXT(Table44[[#This Row],[Date]],"yyyy")))</f>
        <v>2022</v>
      </c>
      <c r="C141" t="str">
        <f>IF(Table44[[#This Row],[Date]]= "", "", TEXT(Table44[[#This Row],[Date]],"mmmm"))</f>
        <v>May</v>
      </c>
      <c r="D141" s="17">
        <v>44704</v>
      </c>
      <c r="E141" t="s">
        <v>225</v>
      </c>
      <c r="F141" s="1" t="s">
        <v>36</v>
      </c>
      <c r="G141" s="50">
        <v>10000</v>
      </c>
      <c r="H141" s="105"/>
      <c r="I141" s="1" t="s">
        <v>13</v>
      </c>
      <c r="J141" s="49">
        <f>IF(Table44[[#This Row],[Source]]="Cash", SUM(J140+Table44[[#This Row],[Income]]-Table44[[#This Row],[Expenses]]), J140)</f>
        <v>206500</v>
      </c>
      <c r="K141" s="49">
        <f>IF(Table44[[#This Row],[Source]]="Bank", SUM(K140+Table44[[#This Row],[Income]]-Table44[[#This Row],[Expenses]]), K140)</f>
        <v>345000</v>
      </c>
      <c r="L141" s="49">
        <f>IF(Table44[[#This Row],[Source]]="Mobile", SUM(L140+Table44[[#This Row],[Income]]-Table44[[#This Row],[Expenses]]), L140)</f>
        <v>0</v>
      </c>
      <c r="M141" s="49">
        <f>IF(Table44[[#This Row],[Source]]="Inv", SUM(M140+Table44[[#This Row],[Income]]-Table44[[#This Row],[Expenses]]), M140)</f>
        <v>0</v>
      </c>
    </row>
    <row r="142" spans="1:13" outlineLevel="1" x14ac:dyDescent="0.25">
      <c r="A142" s="3">
        <f xml:space="preserve"> IF(C142="", "", IF(Table44[[#This Row],[Month]]=C141, A141+1, 1))</f>
        <v>12</v>
      </c>
      <c r="B142" s="3">
        <f>_xlfn.NUMBERVALUE(IF(Table44[[#This Row],[Date]]= "", "", TEXT(Table44[[#This Row],[Date]],"yyyy")))</f>
        <v>2022</v>
      </c>
      <c r="C142" t="str">
        <f>IF(Table44[[#This Row],[Date]]= "", "", TEXT(Table44[[#This Row],[Date]],"mmmm"))</f>
        <v>May</v>
      </c>
      <c r="D142" s="17">
        <v>44705</v>
      </c>
      <c r="E142" t="s">
        <v>225</v>
      </c>
      <c r="F142" s="1" t="s">
        <v>36</v>
      </c>
      <c r="G142" s="50">
        <v>10000</v>
      </c>
      <c r="H142" s="105"/>
      <c r="I142" s="1" t="s">
        <v>13</v>
      </c>
      <c r="J142" s="49">
        <f>IF(Table44[[#This Row],[Source]]="Cash", SUM(J141+Table44[[#This Row],[Income]]-Table44[[#This Row],[Expenses]]), J141)</f>
        <v>216500</v>
      </c>
      <c r="K142" s="49">
        <f>IF(Table44[[#This Row],[Source]]="Bank", SUM(K141+Table44[[#This Row],[Income]]-Table44[[#This Row],[Expenses]]), K141)</f>
        <v>345000</v>
      </c>
      <c r="L142" s="49">
        <f>IF(Table44[[#This Row],[Source]]="Mobile", SUM(L141+Table44[[#This Row],[Income]]-Table44[[#This Row],[Expenses]]), L141)</f>
        <v>0</v>
      </c>
      <c r="M142" s="49">
        <f>IF(Table44[[#This Row],[Source]]="Inv", SUM(M141+Table44[[#This Row],[Income]]-Table44[[#This Row],[Expenses]]), M141)</f>
        <v>0</v>
      </c>
    </row>
    <row r="143" spans="1:13" outlineLevel="1" x14ac:dyDescent="0.25">
      <c r="A143" s="3">
        <f xml:space="preserve"> IF(C143="", "", IF(Table44[[#This Row],[Month]]=C142, A142+1, 1))</f>
        <v>13</v>
      </c>
      <c r="B143" s="3">
        <f>_xlfn.NUMBERVALUE(IF(Table44[[#This Row],[Date]]= "", "", TEXT(Table44[[#This Row],[Date]],"yyyy")))</f>
        <v>2022</v>
      </c>
      <c r="C143" t="str">
        <f>IF(Table44[[#This Row],[Date]]= "", "", TEXT(Table44[[#This Row],[Date]],"mmmm"))</f>
        <v>May</v>
      </c>
      <c r="D143" s="17">
        <v>44706</v>
      </c>
      <c r="E143" t="s">
        <v>225</v>
      </c>
      <c r="F143" s="1" t="s">
        <v>36</v>
      </c>
      <c r="G143" s="50">
        <v>10000</v>
      </c>
      <c r="H143" s="105"/>
      <c r="I143" s="1" t="s">
        <v>13</v>
      </c>
      <c r="J143" s="49">
        <f>IF(Table44[[#This Row],[Source]]="Cash", SUM(J142+Table44[[#This Row],[Income]]-Table44[[#This Row],[Expenses]]), J142)</f>
        <v>226500</v>
      </c>
      <c r="K143" s="49">
        <f>IF(Table44[[#This Row],[Source]]="Bank", SUM(K142+Table44[[#This Row],[Income]]-Table44[[#This Row],[Expenses]]), K142)</f>
        <v>345000</v>
      </c>
      <c r="L143" s="49">
        <f>IF(Table44[[#This Row],[Source]]="Mobile", SUM(L142+Table44[[#This Row],[Income]]-Table44[[#This Row],[Expenses]]), L142)</f>
        <v>0</v>
      </c>
      <c r="M143" s="49">
        <f>IF(Table44[[#This Row],[Source]]="Inv", SUM(M142+Table44[[#This Row],[Income]]-Table44[[#This Row],[Expenses]]), M142)</f>
        <v>0</v>
      </c>
    </row>
    <row r="144" spans="1:13" outlineLevel="1" x14ac:dyDescent="0.25">
      <c r="A144" s="3">
        <f xml:space="preserve"> IF(C144="", "", IF(Table44[[#This Row],[Month]]=C143, A143+1, 1))</f>
        <v>14</v>
      </c>
      <c r="B144" s="3">
        <f>_xlfn.NUMBERVALUE(IF(Table44[[#This Row],[Date]]= "", "", TEXT(Table44[[#This Row],[Date]],"yyyy")))</f>
        <v>2022</v>
      </c>
      <c r="C144" t="str">
        <f>IF(Table44[[#This Row],[Date]]= "", "", TEXT(Table44[[#This Row],[Date]],"mmmm"))</f>
        <v>May</v>
      </c>
      <c r="D144" s="17">
        <v>44706</v>
      </c>
      <c r="E144" t="s">
        <v>227</v>
      </c>
      <c r="F144" s="1" t="s">
        <v>75</v>
      </c>
      <c r="G144" s="50"/>
      <c r="H144" s="105">
        <v>28000</v>
      </c>
      <c r="I144" s="1" t="s">
        <v>13</v>
      </c>
      <c r="J144" s="49">
        <f>IF(Table44[[#This Row],[Source]]="Cash", SUM(J143+Table44[[#This Row],[Income]]-Table44[[#This Row],[Expenses]]), J143)</f>
        <v>198500</v>
      </c>
      <c r="K144" s="49">
        <f>IF(Table44[[#This Row],[Source]]="Bank", SUM(K143+Table44[[#This Row],[Income]]-Table44[[#This Row],[Expenses]]), K143)</f>
        <v>345000</v>
      </c>
      <c r="L144" s="49">
        <f>IF(Table44[[#This Row],[Source]]="Mobile", SUM(L143+Table44[[#This Row],[Income]]-Table44[[#This Row],[Expenses]]), L143)</f>
        <v>0</v>
      </c>
      <c r="M144" s="49">
        <f>IF(Table44[[#This Row],[Source]]="Inv", SUM(M143+Table44[[#This Row],[Income]]-Table44[[#This Row],[Expenses]]), M143)</f>
        <v>0</v>
      </c>
    </row>
    <row r="145" spans="1:13" outlineLevel="1" x14ac:dyDescent="0.25">
      <c r="A145" s="3">
        <f xml:space="preserve"> IF(C145="", "", IF(Table44[[#This Row],[Month]]=C144, A144+1, 1))</f>
        <v>15</v>
      </c>
      <c r="B145" s="3">
        <f>_xlfn.NUMBERVALUE(IF(Table44[[#This Row],[Date]]= "", "", TEXT(Table44[[#This Row],[Date]],"yyyy")))</f>
        <v>2022</v>
      </c>
      <c r="C145" t="str">
        <f>IF(Table44[[#This Row],[Date]]= "", "", TEXT(Table44[[#This Row],[Date]],"mmmm"))</f>
        <v>May</v>
      </c>
      <c r="D145" s="17">
        <v>44707</v>
      </c>
      <c r="E145" t="s">
        <v>225</v>
      </c>
      <c r="F145" s="1" t="s">
        <v>36</v>
      </c>
      <c r="G145" s="50">
        <v>10000</v>
      </c>
      <c r="H145" s="105"/>
      <c r="I145" s="1" t="s">
        <v>13</v>
      </c>
      <c r="J145" s="49">
        <f>IF(Table44[[#This Row],[Source]]="Cash", SUM(J144+Table44[[#This Row],[Income]]-Table44[[#This Row],[Expenses]]), J144)</f>
        <v>208500</v>
      </c>
      <c r="K145" s="49">
        <f>IF(Table44[[#This Row],[Source]]="Bank", SUM(K144+Table44[[#This Row],[Income]]-Table44[[#This Row],[Expenses]]), K144)</f>
        <v>345000</v>
      </c>
      <c r="L145" s="49">
        <f>IF(Table44[[#This Row],[Source]]="Mobile", SUM(L144+Table44[[#This Row],[Income]]-Table44[[#This Row],[Expenses]]), L144)</f>
        <v>0</v>
      </c>
      <c r="M145" s="49">
        <f>IF(Table44[[#This Row],[Source]]="Inv", SUM(M144+Table44[[#This Row],[Income]]-Table44[[#This Row],[Expenses]]), M144)</f>
        <v>0</v>
      </c>
    </row>
    <row r="146" spans="1:13" outlineLevel="1" x14ac:dyDescent="0.25">
      <c r="A146" s="3">
        <f xml:space="preserve"> IF(C146="", "", IF(Table44[[#This Row],[Month]]=C145, A145+1, 1))</f>
        <v>16</v>
      </c>
      <c r="B146" s="3">
        <f>_xlfn.NUMBERVALUE(IF(Table44[[#This Row],[Date]]= "", "", TEXT(Table44[[#This Row],[Date]],"yyyy")))</f>
        <v>2022</v>
      </c>
      <c r="C146" t="str">
        <f>IF(Table44[[#This Row],[Date]]= "", "", TEXT(Table44[[#This Row],[Date]],"mmmm"))</f>
        <v>May</v>
      </c>
      <c r="D146" s="17">
        <v>44708</v>
      </c>
      <c r="E146" t="s">
        <v>225</v>
      </c>
      <c r="F146" s="1" t="s">
        <v>36</v>
      </c>
      <c r="G146" s="50">
        <v>10000</v>
      </c>
      <c r="H146" s="105"/>
      <c r="I146" s="1" t="s">
        <v>13</v>
      </c>
      <c r="J146" s="49">
        <f>IF(Table44[[#This Row],[Source]]="Cash", SUM(J145+Table44[[#This Row],[Income]]-Table44[[#This Row],[Expenses]]), J145)</f>
        <v>218500</v>
      </c>
      <c r="K146" s="49">
        <f>IF(Table44[[#This Row],[Source]]="Bank", SUM(K145+Table44[[#This Row],[Income]]-Table44[[#This Row],[Expenses]]), K145)</f>
        <v>345000</v>
      </c>
      <c r="L146" s="49">
        <f>IF(Table44[[#This Row],[Source]]="Mobile", SUM(L145+Table44[[#This Row],[Income]]-Table44[[#This Row],[Expenses]]), L145)</f>
        <v>0</v>
      </c>
      <c r="M146" s="49">
        <f>IF(Table44[[#This Row],[Source]]="Inv", SUM(M145+Table44[[#This Row],[Income]]-Table44[[#This Row],[Expenses]]), M145)</f>
        <v>0</v>
      </c>
    </row>
    <row r="147" spans="1:13" outlineLevel="1" x14ac:dyDescent="0.25">
      <c r="A147" s="3">
        <f xml:space="preserve"> IF(C147="", "", IF(Table44[[#This Row],[Month]]=C146, A146+1, 1))</f>
        <v>1</v>
      </c>
      <c r="B147" s="3">
        <f>_xlfn.NUMBERVALUE(IF(Table44[[#This Row],[Date]]= "", "", TEXT(Table44[[#This Row],[Date]],"yyyy")))</f>
        <v>2022</v>
      </c>
      <c r="C147" t="str">
        <f>IF(Table44[[#This Row],[Date]]= "", "", TEXT(Table44[[#This Row],[Date]],"mmmm"))</f>
        <v>June</v>
      </c>
      <c r="D147" s="17">
        <v>44715</v>
      </c>
      <c r="E147" t="s">
        <v>228</v>
      </c>
      <c r="F147" s="1" t="s">
        <v>36</v>
      </c>
      <c r="G147" s="50">
        <v>50000</v>
      </c>
      <c r="H147" s="105"/>
      <c r="I147" s="1" t="s">
        <v>13</v>
      </c>
      <c r="J147" s="49">
        <f>IF(Table44[[#This Row],[Source]]="Cash", SUM(J146+Table44[[#This Row],[Income]]-Table44[[#This Row],[Expenses]]), J146)</f>
        <v>268500</v>
      </c>
      <c r="K147" s="49">
        <f>IF(Table44[[#This Row],[Source]]="Bank", SUM(K146+Table44[[#This Row],[Income]]-Table44[[#This Row],[Expenses]]), K146)</f>
        <v>345000</v>
      </c>
      <c r="L147" s="49">
        <f>IF(Table44[[#This Row],[Source]]="Mobile", SUM(L146+Table44[[#This Row],[Income]]-Table44[[#This Row],[Expenses]]), L146)</f>
        <v>0</v>
      </c>
      <c r="M147" s="49">
        <f>IF(Table44[[#This Row],[Source]]="Inv", SUM(M146+Table44[[#This Row],[Income]]-Table44[[#This Row],[Expenses]]), M146)</f>
        <v>0</v>
      </c>
    </row>
    <row r="148" spans="1:13" outlineLevel="1" x14ac:dyDescent="0.25">
      <c r="A148" s="3">
        <f xml:space="preserve"> IF(C148="", "", IF(Table44[[#This Row],[Month]]=C147, A147+1, 1))</f>
        <v>2</v>
      </c>
      <c r="B148" s="3">
        <f>_xlfn.NUMBERVALUE(IF(Table44[[#This Row],[Date]]= "", "", TEXT(Table44[[#This Row],[Date]],"yyyy")))</f>
        <v>2022</v>
      </c>
      <c r="C148" t="str">
        <f>IF(Table44[[#This Row],[Date]]= "", "", TEXT(Table44[[#This Row],[Date]],"mmmm"))</f>
        <v>June</v>
      </c>
      <c r="D148" s="17">
        <v>44716</v>
      </c>
      <c r="E148" t="s">
        <v>165</v>
      </c>
      <c r="F148" s="1" t="s">
        <v>1</v>
      </c>
      <c r="G148" s="50"/>
      <c r="H148" s="105">
        <v>30000</v>
      </c>
      <c r="I148" s="1" t="s">
        <v>13</v>
      </c>
      <c r="J148" s="49">
        <f>IF(Table44[[#This Row],[Source]]="Cash", SUM(J147+Table44[[#This Row],[Income]]-Table44[[#This Row],[Expenses]]), J147)</f>
        <v>238500</v>
      </c>
      <c r="K148" s="49">
        <f>IF(Table44[[#This Row],[Source]]="Bank", SUM(K147+Table44[[#This Row],[Income]]-Table44[[#This Row],[Expenses]]), K147)</f>
        <v>345000</v>
      </c>
      <c r="L148" s="49">
        <f>IF(Table44[[#This Row],[Source]]="Mobile", SUM(L147+Table44[[#This Row],[Income]]-Table44[[#This Row],[Expenses]]), L147)</f>
        <v>0</v>
      </c>
      <c r="M148" s="49">
        <f>IF(Table44[[#This Row],[Source]]="Inv", SUM(M147+Table44[[#This Row],[Income]]-Table44[[#This Row],[Expenses]]), M147)</f>
        <v>0</v>
      </c>
    </row>
    <row r="149" spans="1:13" outlineLevel="1" x14ac:dyDescent="0.25">
      <c r="A149" s="3">
        <f xml:space="preserve"> IF(C149="", "", IF(Table44[[#This Row],[Month]]=C148, A148+1, 1))</f>
        <v>3</v>
      </c>
      <c r="B149" s="3">
        <f>_xlfn.NUMBERVALUE(IF(Table44[[#This Row],[Date]]= "", "", TEXT(Table44[[#This Row],[Date]],"yyyy")))</f>
        <v>2022</v>
      </c>
      <c r="C149" t="str">
        <f>IF(Table44[[#This Row],[Date]]= "", "", TEXT(Table44[[#This Row],[Date]],"mmmm"))</f>
        <v>June</v>
      </c>
      <c r="D149" s="17">
        <v>44718</v>
      </c>
      <c r="E149" t="s">
        <v>229</v>
      </c>
      <c r="F149" s="1" t="s">
        <v>71</v>
      </c>
      <c r="G149" s="50">
        <v>100000</v>
      </c>
      <c r="H149" s="105"/>
      <c r="I149" s="1" t="s">
        <v>13</v>
      </c>
      <c r="J149" s="49">
        <f>IF(Table44[[#This Row],[Source]]="Cash", SUM(J148+Table44[[#This Row],[Income]]-Table44[[#This Row],[Expenses]]), J148)</f>
        <v>338500</v>
      </c>
      <c r="K149" s="49">
        <f>IF(Table44[[#This Row],[Source]]="Bank", SUM(K148+Table44[[#This Row],[Income]]-Table44[[#This Row],[Expenses]]), K148)</f>
        <v>345000</v>
      </c>
      <c r="L149" s="49">
        <f>IF(Table44[[#This Row],[Source]]="Mobile", SUM(L148+Table44[[#This Row],[Income]]-Table44[[#This Row],[Expenses]]), L148)</f>
        <v>0</v>
      </c>
      <c r="M149" s="49">
        <f>IF(Table44[[#This Row],[Source]]="Inv", SUM(M148+Table44[[#This Row],[Income]]-Table44[[#This Row],[Expenses]]), M148)</f>
        <v>0</v>
      </c>
    </row>
    <row r="150" spans="1:13" outlineLevel="1" x14ac:dyDescent="0.25">
      <c r="A150" s="3">
        <f xml:space="preserve"> IF(C150="", "", IF(Table44[[#This Row],[Month]]=C149, A149+1, 1))</f>
        <v>4</v>
      </c>
      <c r="B150" s="3">
        <f>_xlfn.NUMBERVALUE(IF(Table44[[#This Row],[Date]]= "", "", TEXT(Table44[[#This Row],[Date]],"yyyy")))</f>
        <v>2022</v>
      </c>
      <c r="C150" t="str">
        <f>IF(Table44[[#This Row],[Date]]= "", "", TEXT(Table44[[#This Row],[Date]],"mmmm"))</f>
        <v>June</v>
      </c>
      <c r="D150" s="17">
        <v>44718</v>
      </c>
      <c r="E150" t="s">
        <v>394</v>
      </c>
      <c r="F150" s="1" t="s">
        <v>75</v>
      </c>
      <c r="G150" s="50"/>
      <c r="H150" s="105">
        <v>30000</v>
      </c>
      <c r="I150" s="1" t="s">
        <v>13</v>
      </c>
      <c r="J150" s="49">
        <f>IF(Table44[[#This Row],[Source]]="Cash", SUM(J149+Table44[[#This Row],[Income]]-Table44[[#This Row],[Expenses]]), J149)</f>
        <v>308500</v>
      </c>
      <c r="K150" s="49">
        <f>IF(Table44[[#This Row],[Source]]="Bank", SUM(K149+Table44[[#This Row],[Income]]-Table44[[#This Row],[Expenses]]), K149)</f>
        <v>345000</v>
      </c>
      <c r="L150" s="49">
        <f>IF(Table44[[#This Row],[Source]]="Mobile", SUM(L149+Table44[[#This Row],[Income]]-Table44[[#This Row],[Expenses]]), L149)</f>
        <v>0</v>
      </c>
      <c r="M150" s="49">
        <f>IF(Table44[[#This Row],[Source]]="Inv", SUM(M149+Table44[[#This Row],[Income]]-Table44[[#This Row],[Expenses]]), M149)</f>
        <v>0</v>
      </c>
    </row>
    <row r="151" spans="1:13" outlineLevel="1" x14ac:dyDescent="0.25">
      <c r="A151" s="3">
        <f xml:space="preserve"> IF(C151="", "", IF(Table44[[#This Row],[Month]]=C150, A150+1, 1))</f>
        <v>5</v>
      </c>
      <c r="B151" s="3">
        <f>_xlfn.NUMBERVALUE(IF(Table44[[#This Row],[Date]]= "", "", TEXT(Table44[[#This Row],[Date]],"yyyy")))</f>
        <v>2022</v>
      </c>
      <c r="C151" t="str">
        <f>IF(Table44[[#This Row],[Date]]= "", "", TEXT(Table44[[#This Row],[Date]],"mmmm"))</f>
        <v>June</v>
      </c>
      <c r="D151" s="17">
        <v>44723</v>
      </c>
      <c r="E151" t="s">
        <v>228</v>
      </c>
      <c r="F151" s="1" t="s">
        <v>36</v>
      </c>
      <c r="G151" s="50">
        <v>50000</v>
      </c>
      <c r="H151" s="105"/>
      <c r="I151" s="1" t="s">
        <v>13</v>
      </c>
      <c r="J151" s="49">
        <f>IF(Table44[[#This Row],[Source]]="Cash", SUM(J150+Table44[[#This Row],[Income]]-Table44[[#This Row],[Expenses]]), J150)</f>
        <v>358500</v>
      </c>
      <c r="K151" s="49">
        <f>IF(Table44[[#This Row],[Source]]="Bank", SUM(K150+Table44[[#This Row],[Income]]-Table44[[#This Row],[Expenses]]), K150)</f>
        <v>345000</v>
      </c>
      <c r="L151" s="49">
        <f>IF(Table44[[#This Row],[Source]]="Mobile", SUM(L150+Table44[[#This Row],[Income]]-Table44[[#This Row],[Expenses]]), L150)</f>
        <v>0</v>
      </c>
      <c r="M151" s="49">
        <f>IF(Table44[[#This Row],[Source]]="Inv", SUM(M150+Table44[[#This Row],[Income]]-Table44[[#This Row],[Expenses]]), M150)</f>
        <v>0</v>
      </c>
    </row>
    <row r="152" spans="1:13" outlineLevel="1" x14ac:dyDescent="0.25">
      <c r="A152" s="3">
        <f xml:space="preserve"> IF(C152="", "", IF(Table44[[#This Row],[Month]]=C151, A151+1, 1))</f>
        <v>6</v>
      </c>
      <c r="B152" s="3">
        <f>_xlfn.NUMBERVALUE(IF(Table44[[#This Row],[Date]]= "", "", TEXT(Table44[[#This Row],[Date]],"yyyy")))</f>
        <v>2022</v>
      </c>
      <c r="C152" t="str">
        <f>IF(Table44[[#This Row],[Date]]= "", "", TEXT(Table44[[#This Row],[Date]],"mmmm"))</f>
        <v>June</v>
      </c>
      <c r="D152" s="17">
        <v>44724</v>
      </c>
      <c r="E152" t="s">
        <v>230</v>
      </c>
      <c r="F152" s="1" t="s">
        <v>1</v>
      </c>
      <c r="G152" s="50"/>
      <c r="H152" s="105">
        <v>15000</v>
      </c>
      <c r="I152" s="1" t="s">
        <v>13</v>
      </c>
      <c r="J152" s="49">
        <f>IF(Table44[[#This Row],[Source]]="Cash", SUM(J151+Table44[[#This Row],[Income]]-Table44[[#This Row],[Expenses]]), J151)</f>
        <v>343500</v>
      </c>
      <c r="K152" s="49">
        <f>IF(Table44[[#This Row],[Source]]="Bank", SUM(K151+Table44[[#This Row],[Income]]-Table44[[#This Row],[Expenses]]), K151)</f>
        <v>345000</v>
      </c>
      <c r="L152" s="49">
        <f>IF(Table44[[#This Row],[Source]]="Mobile", SUM(L151+Table44[[#This Row],[Income]]-Table44[[#This Row],[Expenses]]), L151)</f>
        <v>0</v>
      </c>
      <c r="M152" s="49">
        <f>IF(Table44[[#This Row],[Source]]="Inv", SUM(M151+Table44[[#This Row],[Income]]-Table44[[#This Row],[Expenses]]), M151)</f>
        <v>0</v>
      </c>
    </row>
    <row r="153" spans="1:13" outlineLevel="1" x14ac:dyDescent="0.25">
      <c r="A153" s="3">
        <f xml:space="preserve"> IF(C153="", "", IF(Table44[[#This Row],[Month]]=C152, A152+1, 1))</f>
        <v>7</v>
      </c>
      <c r="B153" s="3">
        <f>_xlfn.NUMBERVALUE(IF(Table44[[#This Row],[Date]]= "", "", TEXT(Table44[[#This Row],[Date]],"yyyy")))</f>
        <v>2022</v>
      </c>
      <c r="C153" t="str">
        <f>IF(Table44[[#This Row],[Date]]= "", "", TEXT(Table44[[#This Row],[Date]],"mmmm"))</f>
        <v>June</v>
      </c>
      <c r="D153" s="17">
        <v>44725</v>
      </c>
      <c r="E153" t="s">
        <v>231</v>
      </c>
      <c r="F153" t="s">
        <v>500</v>
      </c>
      <c r="G153" s="50"/>
      <c r="H153" s="105">
        <v>20000</v>
      </c>
      <c r="I153" s="1" t="s">
        <v>13</v>
      </c>
      <c r="J153" s="49">
        <f>IF(Table44[[#This Row],[Source]]="Cash", SUM(J152+Table44[[#This Row],[Income]]-Table44[[#This Row],[Expenses]]), J152)</f>
        <v>323500</v>
      </c>
      <c r="K153" s="49">
        <f>IF(Table44[[#This Row],[Source]]="Bank", SUM(K152+Table44[[#This Row],[Income]]-Table44[[#This Row],[Expenses]]), K152)</f>
        <v>345000</v>
      </c>
      <c r="L153" s="49">
        <f>IF(Table44[[#This Row],[Source]]="Mobile", SUM(L152+Table44[[#This Row],[Income]]-Table44[[#This Row],[Expenses]]), L152)</f>
        <v>0</v>
      </c>
      <c r="M153" s="49">
        <f>IF(Table44[[#This Row],[Source]]="Inv", SUM(M152+Table44[[#This Row],[Income]]-Table44[[#This Row],[Expenses]]), M152)</f>
        <v>0</v>
      </c>
    </row>
    <row r="154" spans="1:13" outlineLevel="1" x14ac:dyDescent="0.25">
      <c r="A154" s="3">
        <f xml:space="preserve"> IF(C154="", "", IF(Table44[[#This Row],[Month]]=C153, A153+1, 1))</f>
        <v>8</v>
      </c>
      <c r="B154" s="3">
        <f>_xlfn.NUMBERVALUE(IF(Table44[[#This Row],[Date]]= "", "", TEXT(Table44[[#This Row],[Date]],"yyyy")))</f>
        <v>2022</v>
      </c>
      <c r="C154" t="str">
        <f>IF(Table44[[#This Row],[Date]]= "", "", TEXT(Table44[[#This Row],[Date]],"mmmm"))</f>
        <v>June</v>
      </c>
      <c r="D154" s="17">
        <v>44730</v>
      </c>
      <c r="E154" t="s">
        <v>228</v>
      </c>
      <c r="F154" s="1" t="s">
        <v>36</v>
      </c>
      <c r="G154" s="50">
        <v>50000</v>
      </c>
      <c r="H154" s="105"/>
      <c r="I154" s="1" t="s">
        <v>13</v>
      </c>
      <c r="J154" s="49">
        <f>IF(Table44[[#This Row],[Source]]="Cash", SUM(J153+Table44[[#This Row],[Income]]-Table44[[#This Row],[Expenses]]), J153)</f>
        <v>373500</v>
      </c>
      <c r="K154" s="49">
        <f>IF(Table44[[#This Row],[Source]]="Bank", SUM(K153+Table44[[#This Row],[Income]]-Table44[[#This Row],[Expenses]]), K153)</f>
        <v>345000</v>
      </c>
      <c r="L154" s="49">
        <f>IF(Table44[[#This Row],[Source]]="Mobile", SUM(L153+Table44[[#This Row],[Income]]-Table44[[#This Row],[Expenses]]), L153)</f>
        <v>0</v>
      </c>
      <c r="M154" s="49">
        <f>IF(Table44[[#This Row],[Source]]="Inv", SUM(M153+Table44[[#This Row],[Income]]-Table44[[#This Row],[Expenses]]), M153)</f>
        <v>0</v>
      </c>
    </row>
    <row r="155" spans="1:13" outlineLevel="1" x14ac:dyDescent="0.25">
      <c r="A155" s="3">
        <f xml:space="preserve"> IF(C155="", "", IF(Table44[[#This Row],[Month]]=C154, A154+1, 1))</f>
        <v>9</v>
      </c>
      <c r="B155" s="3">
        <f>_xlfn.NUMBERVALUE(IF(Table44[[#This Row],[Date]]= "", "", TEXT(Table44[[#This Row],[Date]],"yyyy")))</f>
        <v>2022</v>
      </c>
      <c r="C155" t="str">
        <f>IF(Table44[[#This Row],[Date]]= "", "", TEXT(Table44[[#This Row],[Date]],"mmmm"))</f>
        <v>June</v>
      </c>
      <c r="D155" s="17">
        <v>44730</v>
      </c>
      <c r="E155" t="s">
        <v>231</v>
      </c>
      <c r="F155" t="s">
        <v>500</v>
      </c>
      <c r="G155" s="50"/>
      <c r="H155" s="105">
        <v>20000</v>
      </c>
      <c r="I155" s="1" t="s">
        <v>13</v>
      </c>
      <c r="J155" s="49">
        <f>IF(Table44[[#This Row],[Source]]="Cash", SUM(J154+Table44[[#This Row],[Income]]-Table44[[#This Row],[Expenses]]), J154)</f>
        <v>353500</v>
      </c>
      <c r="K155" s="49">
        <f>IF(Table44[[#This Row],[Source]]="Bank", SUM(K154+Table44[[#This Row],[Income]]-Table44[[#This Row],[Expenses]]), K154)</f>
        <v>345000</v>
      </c>
      <c r="L155" s="49">
        <f>IF(Table44[[#This Row],[Source]]="Mobile", SUM(L154+Table44[[#This Row],[Income]]-Table44[[#This Row],[Expenses]]), L154)</f>
        <v>0</v>
      </c>
      <c r="M155" s="49">
        <f>IF(Table44[[#This Row],[Source]]="Inv", SUM(M154+Table44[[#This Row],[Income]]-Table44[[#This Row],[Expenses]]), M154)</f>
        <v>0</v>
      </c>
    </row>
    <row r="156" spans="1:13" outlineLevel="1" x14ac:dyDescent="0.25">
      <c r="A156" s="3">
        <f xml:space="preserve"> IF(C156="", "", IF(Table44[[#This Row],[Month]]=C155, A155+1, 1))</f>
        <v>10</v>
      </c>
      <c r="B156" s="3">
        <f>_xlfn.NUMBERVALUE(IF(Table44[[#This Row],[Date]]= "", "", TEXT(Table44[[#This Row],[Date]],"yyyy")))</f>
        <v>2022</v>
      </c>
      <c r="C156" t="str">
        <f>IF(Table44[[#This Row],[Date]]= "", "", TEXT(Table44[[#This Row],[Date]],"mmmm"))</f>
        <v>June</v>
      </c>
      <c r="D156" s="17">
        <v>44731</v>
      </c>
      <c r="E156" t="s">
        <v>232</v>
      </c>
      <c r="F156" s="1" t="s">
        <v>2</v>
      </c>
      <c r="G156" s="50"/>
      <c r="H156" s="105">
        <v>9000</v>
      </c>
      <c r="I156" s="1" t="s">
        <v>13</v>
      </c>
      <c r="J156" s="49">
        <f>IF(Table44[[#This Row],[Source]]="Cash", SUM(J155+Table44[[#This Row],[Income]]-Table44[[#This Row],[Expenses]]), J155)</f>
        <v>344500</v>
      </c>
      <c r="K156" s="49">
        <f>IF(Table44[[#This Row],[Source]]="Bank", SUM(K155+Table44[[#This Row],[Income]]-Table44[[#This Row],[Expenses]]), K155)</f>
        <v>345000</v>
      </c>
      <c r="L156" s="49">
        <f>IF(Table44[[#This Row],[Source]]="Mobile", SUM(L155+Table44[[#This Row],[Income]]-Table44[[#This Row],[Expenses]]), L155)</f>
        <v>0</v>
      </c>
      <c r="M156" s="49">
        <f>IF(Table44[[#This Row],[Source]]="Inv", SUM(M155+Table44[[#This Row],[Income]]-Table44[[#This Row],[Expenses]]), M155)</f>
        <v>0</v>
      </c>
    </row>
    <row r="157" spans="1:13" outlineLevel="1" x14ac:dyDescent="0.25">
      <c r="A157" s="3">
        <f xml:space="preserve"> IF(C157="", "", IF(Table44[[#This Row],[Month]]=C156, A156+1, 1))</f>
        <v>11</v>
      </c>
      <c r="B157" s="3">
        <f>_xlfn.NUMBERVALUE(IF(Table44[[#This Row],[Date]]= "", "", TEXT(Table44[[#This Row],[Date]],"yyyy")))</f>
        <v>2022</v>
      </c>
      <c r="C157" t="str">
        <f>IF(Table44[[#This Row],[Date]]= "", "", TEXT(Table44[[#This Row],[Date]],"mmmm"))</f>
        <v>June</v>
      </c>
      <c r="D157" s="17">
        <v>44737</v>
      </c>
      <c r="E157" t="s">
        <v>233</v>
      </c>
      <c r="F157" s="1" t="s">
        <v>1</v>
      </c>
      <c r="G157" s="50"/>
      <c r="H157" s="105">
        <v>15000</v>
      </c>
      <c r="I157" s="1" t="s">
        <v>13</v>
      </c>
      <c r="J157" s="49">
        <f>IF(Table44[[#This Row],[Source]]="Cash", SUM(J156+Table44[[#This Row],[Income]]-Table44[[#This Row],[Expenses]]), J156)</f>
        <v>329500</v>
      </c>
      <c r="K157" s="49">
        <f>IF(Table44[[#This Row],[Source]]="Bank", SUM(K156+Table44[[#This Row],[Income]]-Table44[[#This Row],[Expenses]]), K156)</f>
        <v>345000</v>
      </c>
      <c r="L157" s="49">
        <f>IF(Table44[[#This Row],[Source]]="Mobile", SUM(L156+Table44[[#This Row],[Income]]-Table44[[#This Row],[Expenses]]), L156)</f>
        <v>0</v>
      </c>
      <c r="M157" s="49">
        <f>IF(Table44[[#This Row],[Source]]="Inv", SUM(M156+Table44[[#This Row],[Income]]-Table44[[#This Row],[Expenses]]), M156)</f>
        <v>0</v>
      </c>
    </row>
    <row r="158" spans="1:13" outlineLevel="1" x14ac:dyDescent="0.25">
      <c r="A158" s="3">
        <f xml:space="preserve"> IF(C158="", "", IF(Table44[[#This Row],[Month]]=C157, A157+1, 1))</f>
        <v>12</v>
      </c>
      <c r="B158" s="3">
        <f>_xlfn.NUMBERVALUE(IF(Table44[[#This Row],[Date]]= "", "", TEXT(Table44[[#This Row],[Date]],"yyyy")))</f>
        <v>2022</v>
      </c>
      <c r="C158" t="str">
        <f>IF(Table44[[#This Row],[Date]]= "", "", TEXT(Table44[[#This Row],[Date]],"mmmm"))</f>
        <v>June</v>
      </c>
      <c r="D158" s="17">
        <v>44738</v>
      </c>
      <c r="E158" t="s">
        <v>234</v>
      </c>
      <c r="F158" s="1" t="s">
        <v>80</v>
      </c>
      <c r="G158" s="50">
        <v>25000</v>
      </c>
      <c r="H158" s="105"/>
      <c r="I158" s="1" t="s">
        <v>13</v>
      </c>
      <c r="J158" s="49">
        <f>IF(Table44[[#This Row],[Source]]="Cash", SUM(J157+Table44[[#This Row],[Income]]-Table44[[#This Row],[Expenses]]), J157)</f>
        <v>354500</v>
      </c>
      <c r="K158" s="49">
        <f>IF(Table44[[#This Row],[Source]]="Bank", SUM(K157+Table44[[#This Row],[Income]]-Table44[[#This Row],[Expenses]]), K157)</f>
        <v>345000</v>
      </c>
      <c r="L158" s="49">
        <f>IF(Table44[[#This Row],[Source]]="Mobile", SUM(L157+Table44[[#This Row],[Income]]-Table44[[#This Row],[Expenses]]), L157)</f>
        <v>0</v>
      </c>
      <c r="M158" s="49">
        <f>IF(Table44[[#This Row],[Source]]="Inv", SUM(M157+Table44[[#This Row],[Income]]-Table44[[#This Row],[Expenses]]), M157)</f>
        <v>0</v>
      </c>
    </row>
    <row r="159" spans="1:13" outlineLevel="1" x14ac:dyDescent="0.25">
      <c r="A159" s="3">
        <f xml:space="preserve"> IF(C159="", "", IF(Table44[[#This Row],[Month]]=C158, A158+1, 1))</f>
        <v>13</v>
      </c>
      <c r="B159" s="3">
        <f>_xlfn.NUMBERVALUE(IF(Table44[[#This Row],[Date]]= "", "", TEXT(Table44[[#This Row],[Date]],"yyyy")))</f>
        <v>2022</v>
      </c>
      <c r="C159" t="str">
        <f>IF(Table44[[#This Row],[Date]]= "", "", TEXT(Table44[[#This Row],[Date]],"mmmm"))</f>
        <v>June</v>
      </c>
      <c r="D159" s="17">
        <v>44738</v>
      </c>
      <c r="E159" t="s">
        <v>151</v>
      </c>
      <c r="F159" s="1" t="s">
        <v>9</v>
      </c>
      <c r="G159" s="50"/>
      <c r="H159" s="105">
        <v>3000</v>
      </c>
      <c r="I159" s="1" t="s">
        <v>13</v>
      </c>
      <c r="J159" s="49">
        <f>IF(Table44[[#This Row],[Source]]="Cash", SUM(J158+Table44[[#This Row],[Income]]-Table44[[#This Row],[Expenses]]), J158)</f>
        <v>351500</v>
      </c>
      <c r="K159" s="49">
        <f>IF(Table44[[#This Row],[Source]]="Bank", SUM(K158+Table44[[#This Row],[Income]]-Table44[[#This Row],[Expenses]]), K158)</f>
        <v>345000</v>
      </c>
      <c r="L159" s="49">
        <f>IF(Table44[[#This Row],[Source]]="Mobile", SUM(L158+Table44[[#This Row],[Income]]-Table44[[#This Row],[Expenses]]), L158)</f>
        <v>0</v>
      </c>
      <c r="M159" s="49">
        <f>IF(Table44[[#This Row],[Source]]="Inv", SUM(M158+Table44[[#This Row],[Income]]-Table44[[#This Row],[Expenses]]), M158)</f>
        <v>0</v>
      </c>
    </row>
    <row r="160" spans="1:13" outlineLevel="1" x14ac:dyDescent="0.25">
      <c r="A160" s="3">
        <f xml:space="preserve"> IF(C160="", "", IF(Table44[[#This Row],[Month]]=C159, A159+1, 1))</f>
        <v>14</v>
      </c>
      <c r="B160" s="3">
        <f>_xlfn.NUMBERVALUE(IF(Table44[[#This Row],[Date]]= "", "", TEXT(Table44[[#This Row],[Date]],"yyyy")))</f>
        <v>2022</v>
      </c>
      <c r="C160" t="str">
        <f>IF(Table44[[#This Row],[Date]]= "", "", TEXT(Table44[[#This Row],[Date]],"mmmm"))</f>
        <v>June</v>
      </c>
      <c r="D160" s="17">
        <v>44739</v>
      </c>
      <c r="E160" t="s">
        <v>235</v>
      </c>
      <c r="F160" s="1" t="s">
        <v>244</v>
      </c>
      <c r="G160" s="50"/>
      <c r="H160" s="105">
        <v>60000</v>
      </c>
      <c r="I160" s="1" t="s">
        <v>13</v>
      </c>
      <c r="J160" s="49">
        <f>IF(Table44[[#This Row],[Source]]="Cash", SUM(J159+Table44[[#This Row],[Income]]-Table44[[#This Row],[Expenses]]), J159)</f>
        <v>291500</v>
      </c>
      <c r="K160" s="49">
        <f>IF(Table44[[#This Row],[Source]]="Bank", SUM(K159+Table44[[#This Row],[Income]]-Table44[[#This Row],[Expenses]]), K159)</f>
        <v>345000</v>
      </c>
      <c r="L160" s="49">
        <f>IF(Table44[[#This Row],[Source]]="Mobile", SUM(L159+Table44[[#This Row],[Income]]-Table44[[#This Row],[Expenses]]), L159)</f>
        <v>0</v>
      </c>
      <c r="M160" s="49">
        <f>IF(Table44[[#This Row],[Source]]="Inv", SUM(M159+Table44[[#This Row],[Income]]-Table44[[#This Row],[Expenses]]), M159)</f>
        <v>0</v>
      </c>
    </row>
    <row r="161" spans="1:13" outlineLevel="1" x14ac:dyDescent="0.25">
      <c r="A161" s="3">
        <f xml:space="preserve"> IF(C161="", "", IF(Table44[[#This Row],[Month]]=C160, A160+1, 1))</f>
        <v>15</v>
      </c>
      <c r="B161" s="3">
        <f>_xlfn.NUMBERVALUE(IF(Table44[[#This Row],[Date]]= "", "", TEXT(Table44[[#This Row],[Date]],"yyyy")))</f>
        <v>2022</v>
      </c>
      <c r="C161" t="str">
        <f>IF(Table44[[#This Row],[Date]]= "", "", TEXT(Table44[[#This Row],[Date]],"mmmm"))</f>
        <v>June</v>
      </c>
      <c r="D161" s="17">
        <v>44742</v>
      </c>
      <c r="E161" t="s">
        <v>236</v>
      </c>
      <c r="F161" s="1" t="s">
        <v>244</v>
      </c>
      <c r="G161" s="50"/>
      <c r="H161" s="105">
        <v>230000</v>
      </c>
      <c r="I161" s="1" t="s">
        <v>13</v>
      </c>
      <c r="J161" s="49">
        <f>IF(Table44[[#This Row],[Source]]="Cash", SUM(J160+Table44[[#This Row],[Income]]-Table44[[#This Row],[Expenses]]), J160)</f>
        <v>61500</v>
      </c>
      <c r="K161" s="49">
        <f>IF(Table44[[#This Row],[Source]]="Bank", SUM(K160+Table44[[#This Row],[Income]]-Table44[[#This Row],[Expenses]]), K160)</f>
        <v>345000</v>
      </c>
      <c r="L161" s="49">
        <f>IF(Table44[[#This Row],[Source]]="Mobile", SUM(L160+Table44[[#This Row],[Income]]-Table44[[#This Row],[Expenses]]), L160)</f>
        <v>0</v>
      </c>
      <c r="M161" s="49">
        <f>IF(Table44[[#This Row],[Source]]="Inv", SUM(M160+Table44[[#This Row],[Income]]-Table44[[#This Row],[Expenses]]), M160)</f>
        <v>0</v>
      </c>
    </row>
    <row r="162" spans="1:13" outlineLevel="1" x14ac:dyDescent="0.25">
      <c r="A162" s="3">
        <f xml:space="preserve"> IF(C162="", "", IF(Table44[[#This Row],[Month]]=C161, A161+1, 1))</f>
        <v>1</v>
      </c>
      <c r="B162" s="3">
        <f>_xlfn.NUMBERVALUE(IF(Table44[[#This Row],[Date]]= "", "", TEXT(Table44[[#This Row],[Date]],"yyyy")))</f>
        <v>2022</v>
      </c>
      <c r="C162" t="str">
        <f>IF(Table44[[#This Row],[Date]]= "", "", TEXT(Table44[[#This Row],[Date]],"mmmm"))</f>
        <v>July</v>
      </c>
      <c r="D162" s="17">
        <v>44747</v>
      </c>
      <c r="E162" t="s">
        <v>240</v>
      </c>
      <c r="F162" s="1" t="s">
        <v>2</v>
      </c>
      <c r="G162" s="50"/>
      <c r="H162" s="105">
        <v>11000</v>
      </c>
      <c r="I162" s="1" t="s">
        <v>13</v>
      </c>
      <c r="J162" s="49">
        <f>IF(Table44[[#This Row],[Source]]="Cash", SUM(J161+Table44[[#This Row],[Income]]-Table44[[#This Row],[Expenses]]), J161)</f>
        <v>50500</v>
      </c>
      <c r="K162" s="49">
        <f>IF(Table44[[#This Row],[Source]]="Bank", SUM(K161+Table44[[#This Row],[Income]]-Table44[[#This Row],[Expenses]]), K161)</f>
        <v>345000</v>
      </c>
      <c r="L162" s="49">
        <f>IF(Table44[[#This Row],[Source]]="Mobile", SUM(L161+Table44[[#This Row],[Income]]-Table44[[#This Row],[Expenses]]), L161)</f>
        <v>0</v>
      </c>
      <c r="M162" s="49">
        <f>IF(Table44[[#This Row],[Source]]="Inv", SUM(M161+Table44[[#This Row],[Income]]-Table44[[#This Row],[Expenses]]), M161)</f>
        <v>0</v>
      </c>
    </row>
    <row r="163" spans="1:13" outlineLevel="1" x14ac:dyDescent="0.25">
      <c r="A163" s="3">
        <f xml:space="preserve"> IF(C163="", "", IF(Table44[[#This Row],[Month]]=C162, A162+1, 1))</f>
        <v>2</v>
      </c>
      <c r="B163" s="3">
        <f>_xlfn.NUMBERVALUE(IF(Table44[[#This Row],[Date]]= "", "", TEXT(Table44[[#This Row],[Date]],"yyyy")))</f>
        <v>2022</v>
      </c>
      <c r="C163" t="str">
        <f>IF(Table44[[#This Row],[Date]]= "", "", TEXT(Table44[[#This Row],[Date]],"mmmm"))</f>
        <v>July</v>
      </c>
      <c r="D163" s="17">
        <v>44747</v>
      </c>
      <c r="E163" t="s">
        <v>241</v>
      </c>
      <c r="F163" s="1" t="s">
        <v>9</v>
      </c>
      <c r="G163" s="50"/>
      <c r="H163" s="105">
        <v>7000</v>
      </c>
      <c r="I163" s="1" t="s">
        <v>13</v>
      </c>
      <c r="J163" s="49">
        <f>IF(Table44[[#This Row],[Source]]="Cash", SUM(J162+Table44[[#This Row],[Income]]-Table44[[#This Row],[Expenses]]), J162)</f>
        <v>43500</v>
      </c>
      <c r="K163" s="49">
        <f>IF(Table44[[#This Row],[Source]]="Bank", SUM(K162+Table44[[#This Row],[Income]]-Table44[[#This Row],[Expenses]]), K162)</f>
        <v>345000</v>
      </c>
      <c r="L163" s="49">
        <f>IF(Table44[[#This Row],[Source]]="Mobile", SUM(L162+Table44[[#This Row],[Income]]-Table44[[#This Row],[Expenses]]), L162)</f>
        <v>0</v>
      </c>
      <c r="M163" s="49">
        <f>IF(Table44[[#This Row],[Source]]="Inv", SUM(M162+Table44[[#This Row],[Income]]-Table44[[#This Row],[Expenses]]), M162)</f>
        <v>0</v>
      </c>
    </row>
    <row r="164" spans="1:13" outlineLevel="1" x14ac:dyDescent="0.25">
      <c r="A164" s="3">
        <f xml:space="preserve"> IF(C164="", "", IF(Table44[[#This Row],[Month]]=C163, A163+1, 1))</f>
        <v>3</v>
      </c>
      <c r="B164" s="3">
        <f>_xlfn.NUMBERVALUE(IF(Table44[[#This Row],[Date]]= "", "", TEXT(Table44[[#This Row],[Date]],"yyyy")))</f>
        <v>2022</v>
      </c>
      <c r="C164" t="str">
        <f>IF(Table44[[#This Row],[Date]]= "", "", TEXT(Table44[[#This Row],[Date]],"mmmm"))</f>
        <v>July</v>
      </c>
      <c r="D164" s="17">
        <v>44750</v>
      </c>
      <c r="E164" t="s">
        <v>242</v>
      </c>
      <c r="F164" s="1" t="s">
        <v>1</v>
      </c>
      <c r="G164" s="50"/>
      <c r="H164" s="105">
        <v>10000</v>
      </c>
      <c r="I164" s="1" t="s">
        <v>13</v>
      </c>
      <c r="J164" s="49">
        <f>IF(Table44[[#This Row],[Source]]="Cash", SUM(J163+Table44[[#This Row],[Income]]-Table44[[#This Row],[Expenses]]), J163)</f>
        <v>33500</v>
      </c>
      <c r="K164" s="49">
        <f>IF(Table44[[#This Row],[Source]]="Bank", SUM(K163+Table44[[#This Row],[Income]]-Table44[[#This Row],[Expenses]]), K163)</f>
        <v>345000</v>
      </c>
      <c r="L164" s="49">
        <f>IF(Table44[[#This Row],[Source]]="Mobile", SUM(L163+Table44[[#This Row],[Income]]-Table44[[#This Row],[Expenses]]), L163)</f>
        <v>0</v>
      </c>
      <c r="M164" s="49">
        <f>IF(Table44[[#This Row],[Source]]="Inv", SUM(M163+Table44[[#This Row],[Income]]-Table44[[#This Row],[Expenses]]), M163)</f>
        <v>0</v>
      </c>
    </row>
    <row r="165" spans="1:13" outlineLevel="1" x14ac:dyDescent="0.25">
      <c r="A165" s="3">
        <f xml:space="preserve"> IF(C165="", "", IF(Table44[[#This Row],[Month]]=C164, A164+1, 1))</f>
        <v>4</v>
      </c>
      <c r="B165" s="3">
        <f>_xlfn.NUMBERVALUE(IF(Table44[[#This Row],[Date]]= "", "", TEXT(Table44[[#This Row],[Date]],"yyyy")))</f>
        <v>2022</v>
      </c>
      <c r="C165" t="str">
        <f>IF(Table44[[#This Row],[Date]]= "", "", TEXT(Table44[[#This Row],[Date]],"mmmm"))</f>
        <v>July</v>
      </c>
      <c r="D165" s="17">
        <v>44753</v>
      </c>
      <c r="E165" t="s">
        <v>80</v>
      </c>
      <c r="F165" s="1" t="s">
        <v>80</v>
      </c>
      <c r="G165" s="50">
        <v>14000</v>
      </c>
      <c r="H165" s="105"/>
      <c r="I165" s="1" t="s">
        <v>13</v>
      </c>
      <c r="J165" s="49">
        <f>IF(Table44[[#This Row],[Source]]="Cash", SUM(J164+Table44[[#This Row],[Income]]-Table44[[#This Row],[Expenses]]), J164)</f>
        <v>47500</v>
      </c>
      <c r="K165" s="49">
        <f>IF(Table44[[#This Row],[Source]]="Bank", SUM(K164+Table44[[#This Row],[Income]]-Table44[[#This Row],[Expenses]]), K164)</f>
        <v>345000</v>
      </c>
      <c r="L165" s="49">
        <f>IF(Table44[[#This Row],[Source]]="Mobile", SUM(L164+Table44[[#This Row],[Income]]-Table44[[#This Row],[Expenses]]), L164)</f>
        <v>0</v>
      </c>
      <c r="M165" s="49">
        <f>IF(Table44[[#This Row],[Source]]="Inv", SUM(M164+Table44[[#This Row],[Income]]-Table44[[#This Row],[Expenses]]), M164)</f>
        <v>0</v>
      </c>
    </row>
    <row r="166" spans="1:13" outlineLevel="1" x14ac:dyDescent="0.25">
      <c r="A166" s="3">
        <f xml:space="preserve"> IF(C166="", "", IF(Table44[[#This Row],[Month]]=C165, A165+1, 1))</f>
        <v>5</v>
      </c>
      <c r="B166" s="3">
        <f>_xlfn.NUMBERVALUE(IF(Table44[[#This Row],[Date]]= "", "", TEXT(Table44[[#This Row],[Date]],"yyyy")))</f>
        <v>2022</v>
      </c>
      <c r="C166" t="str">
        <f>IF(Table44[[#This Row],[Date]]= "", "", TEXT(Table44[[#This Row],[Date]],"mmmm"))</f>
        <v>July</v>
      </c>
      <c r="D166" s="17">
        <v>44754</v>
      </c>
      <c r="E166" t="s">
        <v>237</v>
      </c>
      <c r="F166" s="1" t="s">
        <v>71</v>
      </c>
      <c r="G166" s="50">
        <v>50000</v>
      </c>
      <c r="H166" s="105"/>
      <c r="I166" s="1" t="s">
        <v>13</v>
      </c>
      <c r="J166" s="49">
        <f>IF(Table44[[#This Row],[Source]]="Cash", SUM(J165+Table44[[#This Row],[Income]]-Table44[[#This Row],[Expenses]]), J165)</f>
        <v>97500</v>
      </c>
      <c r="K166" s="49">
        <f>IF(Table44[[#This Row],[Source]]="Bank", SUM(K165+Table44[[#This Row],[Income]]-Table44[[#This Row],[Expenses]]), K165)</f>
        <v>345000</v>
      </c>
      <c r="L166" s="49">
        <f>IF(Table44[[#This Row],[Source]]="Mobile", SUM(L165+Table44[[#This Row],[Income]]-Table44[[#This Row],[Expenses]]), L165)</f>
        <v>0</v>
      </c>
      <c r="M166" s="49">
        <f>IF(Table44[[#This Row],[Source]]="Inv", SUM(M165+Table44[[#This Row],[Income]]-Table44[[#This Row],[Expenses]]), M165)</f>
        <v>0</v>
      </c>
    </row>
    <row r="167" spans="1:13" outlineLevel="1" x14ac:dyDescent="0.25">
      <c r="A167" s="3">
        <f xml:space="preserve"> IF(C167="", "", IF(Table44[[#This Row],[Month]]=C166, A166+1, 1))</f>
        <v>6</v>
      </c>
      <c r="B167" s="3">
        <f>_xlfn.NUMBERVALUE(IF(Table44[[#This Row],[Date]]= "", "", TEXT(Table44[[#This Row],[Date]],"yyyy")))</f>
        <v>2022</v>
      </c>
      <c r="C167" t="str">
        <f>IF(Table44[[#This Row],[Date]]= "", "", TEXT(Table44[[#This Row],[Date]],"mmmm"))</f>
        <v>July</v>
      </c>
      <c r="D167" s="17">
        <v>44755</v>
      </c>
      <c r="E167" t="s">
        <v>238</v>
      </c>
      <c r="F167" s="1" t="s">
        <v>9</v>
      </c>
      <c r="G167" s="50"/>
      <c r="H167" s="105">
        <v>1000</v>
      </c>
      <c r="I167" s="1" t="s">
        <v>13</v>
      </c>
      <c r="J167" s="49">
        <f>IF(Table44[[#This Row],[Source]]="Cash", SUM(J166+Table44[[#This Row],[Income]]-Table44[[#This Row],[Expenses]]), J166)</f>
        <v>96500</v>
      </c>
      <c r="K167" s="49">
        <f>IF(Table44[[#This Row],[Source]]="Bank", SUM(K166+Table44[[#This Row],[Income]]-Table44[[#This Row],[Expenses]]), K166)</f>
        <v>345000</v>
      </c>
      <c r="L167" s="49">
        <f>IF(Table44[[#This Row],[Source]]="Mobile", SUM(L166+Table44[[#This Row],[Income]]-Table44[[#This Row],[Expenses]]), L166)</f>
        <v>0</v>
      </c>
      <c r="M167" s="49">
        <f>IF(Table44[[#This Row],[Source]]="Inv", SUM(M166+Table44[[#This Row],[Income]]-Table44[[#This Row],[Expenses]]), M166)</f>
        <v>0</v>
      </c>
    </row>
    <row r="168" spans="1:13" outlineLevel="1" x14ac:dyDescent="0.25">
      <c r="A168" s="3">
        <f xml:space="preserve"> IF(C168="", "", IF(Table44[[#This Row],[Month]]=C167, A167+1, 1))</f>
        <v>7</v>
      </c>
      <c r="B168" s="3">
        <f>_xlfn.NUMBERVALUE(IF(Table44[[#This Row],[Date]]= "", "", TEXT(Table44[[#This Row],[Date]],"yyyy")))</f>
        <v>2022</v>
      </c>
      <c r="C168" t="str">
        <f>IF(Table44[[#This Row],[Date]]= "", "", TEXT(Table44[[#This Row],[Date]],"mmmm"))</f>
        <v>July</v>
      </c>
      <c r="D168" s="17">
        <v>44759</v>
      </c>
      <c r="E168" t="s">
        <v>239</v>
      </c>
      <c r="F168" s="1" t="s">
        <v>57</v>
      </c>
      <c r="G168" s="50"/>
      <c r="H168" s="105">
        <v>30000</v>
      </c>
      <c r="I168" s="1" t="s">
        <v>13</v>
      </c>
      <c r="J168" s="49">
        <f>IF(Table44[[#This Row],[Source]]="Cash", SUM(J167+Table44[[#This Row],[Income]]-Table44[[#This Row],[Expenses]]), J167)</f>
        <v>66500</v>
      </c>
      <c r="K168" s="49">
        <f>IF(Table44[[#This Row],[Source]]="Bank", SUM(K167+Table44[[#This Row],[Income]]-Table44[[#This Row],[Expenses]]), K167)</f>
        <v>345000</v>
      </c>
      <c r="L168" s="49">
        <f>IF(Table44[[#This Row],[Source]]="Mobile", SUM(L167+Table44[[#This Row],[Income]]-Table44[[#This Row],[Expenses]]), L167)</f>
        <v>0</v>
      </c>
      <c r="M168" s="49">
        <f>IF(Table44[[#This Row],[Source]]="Inv", SUM(M167+Table44[[#This Row],[Income]]-Table44[[#This Row],[Expenses]]), M167)</f>
        <v>0</v>
      </c>
    </row>
    <row r="169" spans="1:13" outlineLevel="1" x14ac:dyDescent="0.25">
      <c r="A169" s="3">
        <f xml:space="preserve"> IF(C169="", "", IF(Table44[[#This Row],[Month]]=C168, A168+1, 1))</f>
        <v>8</v>
      </c>
      <c r="B169" s="3">
        <f>_xlfn.NUMBERVALUE(IF(Table44[[#This Row],[Date]]= "", "", TEXT(Table44[[#This Row],[Date]],"yyyy")))</f>
        <v>2022</v>
      </c>
      <c r="C169" t="str">
        <f>IF(Table44[[#This Row],[Date]]= "", "", TEXT(Table44[[#This Row],[Date]],"mmmm"))</f>
        <v>July</v>
      </c>
      <c r="D169" s="17">
        <v>44766</v>
      </c>
      <c r="E169" t="s">
        <v>80</v>
      </c>
      <c r="F169" s="1" t="s">
        <v>80</v>
      </c>
      <c r="G169" s="50">
        <v>15000</v>
      </c>
      <c r="H169" s="105"/>
      <c r="I169" s="1" t="s">
        <v>13</v>
      </c>
      <c r="J169" s="49">
        <f>IF(Table44[[#This Row],[Source]]="Cash", SUM(J168+Table44[[#This Row],[Income]]-Table44[[#This Row],[Expenses]]), J168)</f>
        <v>81500</v>
      </c>
      <c r="K169" s="49">
        <f>IF(Table44[[#This Row],[Source]]="Bank", SUM(K168+Table44[[#This Row],[Income]]-Table44[[#This Row],[Expenses]]), K168)</f>
        <v>345000</v>
      </c>
      <c r="L169" s="49">
        <f>IF(Table44[[#This Row],[Source]]="Mobile", SUM(L168+Table44[[#This Row],[Income]]-Table44[[#This Row],[Expenses]]), L168)</f>
        <v>0</v>
      </c>
      <c r="M169" s="49">
        <f>IF(Table44[[#This Row],[Source]]="Inv", SUM(M168+Table44[[#This Row],[Income]]-Table44[[#This Row],[Expenses]]), M168)</f>
        <v>0</v>
      </c>
    </row>
    <row r="170" spans="1:13" outlineLevel="1" x14ac:dyDescent="0.25">
      <c r="A170" s="3">
        <f xml:space="preserve"> IF(C170="", "", IF(Table44[[#This Row],[Month]]=C169, A169+1, 1))</f>
        <v>9</v>
      </c>
      <c r="B170" s="3">
        <f>_xlfn.NUMBERVALUE(IF(Table44[[#This Row],[Date]]= "", "", TEXT(Table44[[#This Row],[Date]],"yyyy")))</f>
        <v>2022</v>
      </c>
      <c r="C170" t="str">
        <f>IF(Table44[[#This Row],[Date]]= "", "", TEXT(Table44[[#This Row],[Date]],"mmmm"))</f>
        <v>July</v>
      </c>
      <c r="D170" s="17">
        <v>44769</v>
      </c>
      <c r="E170" t="s">
        <v>26</v>
      </c>
      <c r="F170" s="1" t="s">
        <v>24</v>
      </c>
      <c r="G170" s="50"/>
      <c r="H170" s="105">
        <v>1000</v>
      </c>
      <c r="I170" s="1" t="s">
        <v>13</v>
      </c>
      <c r="J170" s="49">
        <f>IF(Table44[[#This Row],[Source]]="Cash", SUM(J169+Table44[[#This Row],[Income]]-Table44[[#This Row],[Expenses]]), J169)</f>
        <v>80500</v>
      </c>
      <c r="K170" s="49">
        <f>IF(Table44[[#This Row],[Source]]="Bank", SUM(K169+Table44[[#This Row],[Income]]-Table44[[#This Row],[Expenses]]), K169)</f>
        <v>345000</v>
      </c>
      <c r="L170" s="49">
        <f>IF(Table44[[#This Row],[Source]]="Mobile", SUM(L169+Table44[[#This Row],[Income]]-Table44[[#This Row],[Expenses]]), L169)</f>
        <v>0</v>
      </c>
      <c r="M170" s="49">
        <f>IF(Table44[[#This Row],[Source]]="Inv", SUM(M169+Table44[[#This Row],[Income]]-Table44[[#This Row],[Expenses]]), M169)</f>
        <v>0</v>
      </c>
    </row>
    <row r="171" spans="1:13" outlineLevel="1" x14ac:dyDescent="0.25">
      <c r="A171" s="3">
        <f xml:space="preserve"> IF(C171="", "", IF(Table44[[#This Row],[Month]]=C170, A170+1, 1))</f>
        <v>10</v>
      </c>
      <c r="B171" s="3">
        <f>_xlfn.NUMBERVALUE(IF(Table44[[#This Row],[Date]]= "", "", TEXT(Table44[[#This Row],[Date]],"yyyy")))</f>
        <v>2022</v>
      </c>
      <c r="C171" t="str">
        <f>IF(Table44[[#This Row],[Date]]= "", "", TEXT(Table44[[#This Row],[Date]],"mmmm"))</f>
        <v>July</v>
      </c>
      <c r="D171" s="17">
        <v>44770</v>
      </c>
      <c r="E171" t="s">
        <v>243</v>
      </c>
      <c r="F171" s="1" t="s">
        <v>71</v>
      </c>
      <c r="G171" s="50">
        <v>50000</v>
      </c>
      <c r="H171" s="105"/>
      <c r="I171" s="1" t="s">
        <v>13</v>
      </c>
      <c r="J171" s="49">
        <f>IF(Table44[[#This Row],[Source]]="Cash", SUM(J170+Table44[[#This Row],[Income]]-Table44[[#This Row],[Expenses]]), J170)</f>
        <v>130500</v>
      </c>
      <c r="K171" s="49">
        <f>IF(Table44[[#This Row],[Source]]="Bank", SUM(K170+Table44[[#This Row],[Income]]-Table44[[#This Row],[Expenses]]), K170)</f>
        <v>345000</v>
      </c>
      <c r="L171" s="49">
        <f>IF(Table44[[#This Row],[Source]]="Mobile", SUM(L170+Table44[[#This Row],[Income]]-Table44[[#This Row],[Expenses]]), L170)</f>
        <v>0</v>
      </c>
      <c r="M171" s="49">
        <f>IF(Table44[[#This Row],[Source]]="Inv", SUM(M170+Table44[[#This Row],[Income]]-Table44[[#This Row],[Expenses]]), M170)</f>
        <v>0</v>
      </c>
    </row>
    <row r="172" spans="1:13" outlineLevel="1" x14ac:dyDescent="0.25">
      <c r="A172" s="3">
        <f xml:space="preserve"> IF(C172="", "", IF(Table44[[#This Row],[Month]]=C171, A171+1, 1))</f>
        <v>11</v>
      </c>
      <c r="B172" s="3">
        <f>_xlfn.NUMBERVALUE(IF(Table44[[#This Row],[Date]]= "", "", TEXT(Table44[[#This Row],[Date]],"yyyy")))</f>
        <v>2022</v>
      </c>
      <c r="C172" t="str">
        <f>IF(Table44[[#This Row],[Date]]= "", "", TEXT(Table44[[#This Row],[Date]],"mmmm"))</f>
        <v>July</v>
      </c>
      <c r="D172" s="17">
        <v>44771</v>
      </c>
      <c r="E172" t="s">
        <v>80</v>
      </c>
      <c r="F172" s="1" t="s">
        <v>80</v>
      </c>
      <c r="G172" s="50">
        <v>12500</v>
      </c>
      <c r="H172" s="105"/>
      <c r="I172" s="1" t="s">
        <v>13</v>
      </c>
      <c r="J172" s="49">
        <f>IF(Table44[[#This Row],[Source]]="Cash", SUM(J171+Table44[[#This Row],[Income]]-Table44[[#This Row],[Expenses]]), J171)</f>
        <v>143000</v>
      </c>
      <c r="K172" s="49">
        <f>IF(Table44[[#This Row],[Source]]="Bank", SUM(K171+Table44[[#This Row],[Income]]-Table44[[#This Row],[Expenses]]), K171)</f>
        <v>345000</v>
      </c>
      <c r="L172" s="49">
        <f>IF(Table44[[#This Row],[Source]]="Mobile", SUM(L171+Table44[[#This Row],[Income]]-Table44[[#This Row],[Expenses]]), L171)</f>
        <v>0</v>
      </c>
      <c r="M172" s="49">
        <f>IF(Table44[[#This Row],[Source]]="Inv", SUM(M171+Table44[[#This Row],[Income]]-Table44[[#This Row],[Expenses]]), M171)</f>
        <v>0</v>
      </c>
    </row>
    <row r="173" spans="1:13" outlineLevel="1" x14ac:dyDescent="0.25">
      <c r="A173" s="3">
        <f xml:space="preserve"> IF(C173="", "", IF(Table44[[#This Row],[Month]]=C172, A172+1, 1))</f>
        <v>1</v>
      </c>
      <c r="B173" s="3">
        <f>_xlfn.NUMBERVALUE(IF(Table44[[#This Row],[Date]]= "", "", TEXT(Table44[[#This Row],[Date]],"yyyy")))</f>
        <v>2022</v>
      </c>
      <c r="C173" t="str">
        <f>IF(Table44[[#This Row],[Date]]= "", "", TEXT(Table44[[#This Row],[Date]],"mmmm"))</f>
        <v>December</v>
      </c>
      <c r="D173" s="17">
        <v>44926</v>
      </c>
      <c r="E173" t="s">
        <v>26</v>
      </c>
      <c r="F173" s="1" t="s">
        <v>24</v>
      </c>
      <c r="G173" s="50"/>
      <c r="H173" s="105">
        <v>72000</v>
      </c>
      <c r="I173" s="1" t="s">
        <v>13</v>
      </c>
      <c r="J173" s="49">
        <f>IF(Table44[[#This Row],[Source]]="Cash", SUM(J172+Table44[[#This Row],[Income]]-Table44[[#This Row],[Expenses]]), J172)</f>
        <v>71000</v>
      </c>
      <c r="K173" s="49">
        <f>IF(Table44[[#This Row],[Source]]="Bank", SUM(K172+Table44[[#This Row],[Income]]-Table44[[#This Row],[Expenses]]), K172)</f>
        <v>345000</v>
      </c>
      <c r="L173" s="49">
        <f>IF(Table44[[#This Row],[Source]]="Mobile", SUM(L172+Table44[[#This Row],[Income]]-Table44[[#This Row],[Expenses]]), L172)</f>
        <v>0</v>
      </c>
      <c r="M173" s="49">
        <f>IF(Table44[[#This Row],[Source]]="Inv", SUM(M172+Table44[[#This Row],[Income]]-Table44[[#This Row],[Expenses]]), M172)</f>
        <v>0</v>
      </c>
    </row>
    <row r="174" spans="1:13" outlineLevel="1" x14ac:dyDescent="0.25">
      <c r="A174" s="3">
        <f xml:space="preserve"> IF(C174="", "", IF(Table44[[#This Row],[Month]]=C173, A173+1, 1))</f>
        <v>1</v>
      </c>
      <c r="B174" s="3">
        <f>_xlfn.NUMBERVALUE(IF(Table44[[#This Row],[Date]]= "", "", TEXT(Table44[[#This Row],[Date]],"yyyy")))</f>
        <v>2023</v>
      </c>
      <c r="C174" t="str">
        <f>IF(Table44[[#This Row],[Date]]= "", "", TEXT(Table44[[#This Row],[Date]],"mmmm"))</f>
        <v>January</v>
      </c>
      <c r="D174" s="18">
        <v>44927</v>
      </c>
      <c r="E174" s="19" t="s">
        <v>245</v>
      </c>
      <c r="F174" s="1" t="s">
        <v>70</v>
      </c>
      <c r="G174" s="107">
        <v>345000</v>
      </c>
      <c r="H174" s="106"/>
      <c r="I174" s="1" t="s">
        <v>13</v>
      </c>
      <c r="J174" s="49">
        <f>IF(Table44[[#This Row],[Source]]="Cash", SUM(J173+Table44[[#This Row],[Income]]-Table44[[#This Row],[Expenses]]), J173)</f>
        <v>416000</v>
      </c>
      <c r="K174" s="49">
        <f>IF(Table44[[#This Row],[Source]]="Bank", SUM(K173+Table44[[#This Row],[Income]]-Table44[[#This Row],[Expenses]]), K173)</f>
        <v>345000</v>
      </c>
      <c r="L174" s="49">
        <f>IF(Table44[[#This Row],[Source]]="Mobile", SUM(L173+Table44[[#This Row],[Income]]-Table44[[#This Row],[Expenses]]), L173)</f>
        <v>0</v>
      </c>
      <c r="M174" s="49">
        <f>IF(Table44[[#This Row],[Source]]="Inv", SUM(M173+Table44[[#This Row],[Income]]-Table44[[#This Row],[Expenses]]), M173)</f>
        <v>0</v>
      </c>
    </row>
    <row r="175" spans="1:13" outlineLevel="1" x14ac:dyDescent="0.25">
      <c r="A175" s="3">
        <f xml:space="preserve"> IF(C175="", "", IF(Table44[[#This Row],[Month]]=C174, A174+1, 1))</f>
        <v>2</v>
      </c>
      <c r="B175" s="3">
        <f>_xlfn.NUMBERVALUE(IF(Table44[[#This Row],[Date]]= "", "", TEXT(Table44[[#This Row],[Date]],"yyyy")))</f>
        <v>2023</v>
      </c>
      <c r="C175" t="str">
        <f>IF(Table44[[#This Row],[Date]]= "", "", TEXT(Table44[[#This Row],[Date]],"mmmm"))</f>
        <v>January</v>
      </c>
      <c r="D175" s="18">
        <v>44928</v>
      </c>
      <c r="E175" s="19" t="s">
        <v>136</v>
      </c>
      <c r="F175" t="s">
        <v>500</v>
      </c>
      <c r="G175" s="107">
        <v>10000</v>
      </c>
      <c r="H175" s="106"/>
      <c r="I175" s="1" t="s">
        <v>13</v>
      </c>
      <c r="J175" s="49">
        <f>IF(Table44[[#This Row],[Source]]="Cash", SUM(J174+Table44[[#This Row],[Income]]-Table44[[#This Row],[Expenses]]), J174)</f>
        <v>426000</v>
      </c>
      <c r="K175" s="49">
        <f>IF(Table44[[#This Row],[Source]]="Bank", SUM(K174+Table44[[#This Row],[Income]]-Table44[[#This Row],[Expenses]]), K174)</f>
        <v>345000</v>
      </c>
      <c r="L175" s="49">
        <f>IF(Table44[[#This Row],[Source]]="Mobile", SUM(L174+Table44[[#This Row],[Income]]-Table44[[#This Row],[Expenses]]), L174)</f>
        <v>0</v>
      </c>
      <c r="M175" s="49">
        <f>IF(Table44[[#This Row],[Source]]="Inv", SUM(M174+Table44[[#This Row],[Income]]-Table44[[#This Row],[Expenses]]), M174)</f>
        <v>0</v>
      </c>
    </row>
    <row r="176" spans="1:13" outlineLevel="1" x14ac:dyDescent="0.25">
      <c r="A176" s="3">
        <f xml:space="preserve"> IF(C176="", "", IF(Table44[[#This Row],[Month]]=C175, A175+1, 1))</f>
        <v>3</v>
      </c>
      <c r="B176" s="3">
        <f>_xlfn.NUMBERVALUE(IF(Table44[[#This Row],[Date]]= "", "", TEXT(Table44[[#This Row],[Date]],"yyyy")))</f>
        <v>2023</v>
      </c>
      <c r="C176" t="str">
        <f>IF(Table44[[#This Row],[Date]]= "", "", TEXT(Table44[[#This Row],[Date]],"mmmm"))</f>
        <v>January</v>
      </c>
      <c r="D176" s="2">
        <v>44928</v>
      </c>
      <c r="E176" t="s">
        <v>247</v>
      </c>
      <c r="F176" s="1" t="s">
        <v>1</v>
      </c>
      <c r="G176" s="108"/>
      <c r="H176" s="105">
        <v>34000</v>
      </c>
      <c r="I176" s="1" t="s">
        <v>13</v>
      </c>
      <c r="J176" s="49">
        <f>IF(Table44[[#This Row],[Source]]="Cash", SUM(J175+Table44[[#This Row],[Income]]-Table44[[#This Row],[Expenses]]), J175)</f>
        <v>392000</v>
      </c>
      <c r="K176" s="49">
        <f>IF(Table44[[#This Row],[Source]]="Bank", SUM(K175+Table44[[#This Row],[Income]]-Table44[[#This Row],[Expenses]]), K175)</f>
        <v>345000</v>
      </c>
      <c r="L176" s="49">
        <f>IF(Table44[[#This Row],[Source]]="Mobile", SUM(L175+Table44[[#This Row],[Income]]-Table44[[#This Row],[Expenses]]), L175)</f>
        <v>0</v>
      </c>
      <c r="M176" s="49">
        <f>IF(Table44[[#This Row],[Source]]="Inv", SUM(M175+Table44[[#This Row],[Income]]-Table44[[#This Row],[Expenses]]), M175)</f>
        <v>0</v>
      </c>
    </row>
    <row r="177" spans="1:13" outlineLevel="1" x14ac:dyDescent="0.25">
      <c r="A177" s="3">
        <f xml:space="preserve"> IF(C177="", "", IF(Table44[[#This Row],[Month]]=C176, A176+1, 1))</f>
        <v>4</v>
      </c>
      <c r="B177" s="3">
        <f>_xlfn.NUMBERVALUE(IF(Table44[[#This Row],[Date]]= "", "", TEXT(Table44[[#This Row],[Date]],"yyyy")))</f>
        <v>2023</v>
      </c>
      <c r="C177" t="str">
        <f>IF(Table44[[#This Row],[Date]]= "", "", TEXT(Table44[[#This Row],[Date]],"mmmm"))</f>
        <v>January</v>
      </c>
      <c r="D177" s="18">
        <v>44929</v>
      </c>
      <c r="E177" s="19" t="s">
        <v>185</v>
      </c>
      <c r="F177" s="1" t="s">
        <v>0</v>
      </c>
      <c r="G177" s="107">
        <v>30000</v>
      </c>
      <c r="H177" s="106"/>
      <c r="I177" s="1" t="s">
        <v>13</v>
      </c>
      <c r="J177" s="49">
        <f>IF(Table44[[#This Row],[Source]]="Cash", SUM(J176+Table44[[#This Row],[Income]]-Table44[[#This Row],[Expenses]]), J176)</f>
        <v>422000</v>
      </c>
      <c r="K177" s="49">
        <f>IF(Table44[[#This Row],[Source]]="Bank", SUM(K176+Table44[[#This Row],[Income]]-Table44[[#This Row],[Expenses]]), K176)</f>
        <v>345000</v>
      </c>
      <c r="L177" s="49">
        <f>IF(Table44[[#This Row],[Source]]="Mobile", SUM(L176+Table44[[#This Row],[Income]]-Table44[[#This Row],[Expenses]]), L176)</f>
        <v>0</v>
      </c>
      <c r="M177" s="49">
        <f>IF(Table44[[#This Row],[Source]]="Inv", SUM(M176+Table44[[#This Row],[Income]]-Table44[[#This Row],[Expenses]]), M176)</f>
        <v>0</v>
      </c>
    </row>
    <row r="178" spans="1:13" outlineLevel="1" x14ac:dyDescent="0.25">
      <c r="A178" s="3">
        <f xml:space="preserve"> IF(C178="", "", IF(Table44[[#This Row],[Month]]=C177, A177+1, 1))</f>
        <v>5</v>
      </c>
      <c r="B178" s="3">
        <f>_xlfn.NUMBERVALUE(IF(Table44[[#This Row],[Date]]= "", "", TEXT(Table44[[#This Row],[Date]],"yyyy")))</f>
        <v>2023</v>
      </c>
      <c r="C178" t="str">
        <f>IF(Table44[[#This Row],[Date]]= "", "", TEXT(Table44[[#This Row],[Date]],"mmmm"))</f>
        <v>January</v>
      </c>
      <c r="D178" s="18">
        <v>44929</v>
      </c>
      <c r="E178" s="19" t="s">
        <v>13</v>
      </c>
      <c r="F178" s="1" t="s">
        <v>744</v>
      </c>
      <c r="G178" s="21">
        <v>15000</v>
      </c>
      <c r="I178" s="1" t="s">
        <v>14</v>
      </c>
      <c r="J178" s="49">
        <f>IF(Table44[[#This Row],[Source]]="Cash", SUM(J177+Table44[[#This Row],[Income]]-Table44[[#This Row],[Expenses]]), J177)</f>
        <v>422000</v>
      </c>
      <c r="K178" s="49">
        <f>IF(Table44[[#This Row],[Source]]="Bank", SUM(K177+Table44[[#This Row],[Income]]-Table44[[#This Row],[Expenses]]), K177)</f>
        <v>360000</v>
      </c>
      <c r="L178" s="49">
        <f>IF(Table44[[#This Row],[Source]]="Mobile", SUM(L177+Table44[[#This Row],[Income]]-Table44[[#This Row],[Expenses]]), L177)</f>
        <v>0</v>
      </c>
      <c r="M178" s="49">
        <f>IF(Table44[[#This Row],[Source]]="Inv", SUM(M177+Table44[[#This Row],[Income]]-Table44[[#This Row],[Expenses]]), M177)</f>
        <v>0</v>
      </c>
    </row>
    <row r="179" spans="1:13" outlineLevel="1" x14ac:dyDescent="0.25">
      <c r="A179" s="3">
        <f xml:space="preserve"> IF(C179="", "", IF(Table44[[#This Row],[Month]]=C178, A178+1, 1))</f>
        <v>6</v>
      </c>
      <c r="B179" s="3">
        <f>_xlfn.NUMBERVALUE(IF(Table44[[#This Row],[Date]]= "", "", TEXT(Table44[[#This Row],[Date]],"yyyy")))</f>
        <v>2023</v>
      </c>
      <c r="C179" t="str">
        <f>IF(Table44[[#This Row],[Date]]= "", "", TEXT(Table44[[#This Row],[Date]],"mmmm"))</f>
        <v>January</v>
      </c>
      <c r="D179" s="2">
        <v>44929</v>
      </c>
      <c r="E179" t="s">
        <v>14</v>
      </c>
      <c r="F179" s="1" t="s">
        <v>744</v>
      </c>
      <c r="G179" s="108"/>
      <c r="H179" s="105">
        <v>15000</v>
      </c>
      <c r="I179" s="1" t="s">
        <v>13</v>
      </c>
      <c r="J179" s="49">
        <f>IF(Table44[[#This Row],[Source]]="Cash", SUM(J178+Table44[[#This Row],[Income]]-Table44[[#This Row],[Expenses]]), J178)</f>
        <v>407000</v>
      </c>
      <c r="K179" s="49">
        <f>IF(Table44[[#This Row],[Source]]="Bank", SUM(K178+Table44[[#This Row],[Income]]-Table44[[#This Row],[Expenses]]), K178)</f>
        <v>360000</v>
      </c>
      <c r="L179" s="49">
        <f>IF(Table44[[#This Row],[Source]]="Mobile", SUM(L178+Table44[[#This Row],[Income]]-Table44[[#This Row],[Expenses]]), L178)</f>
        <v>0</v>
      </c>
      <c r="M179" s="49">
        <f>IF(Table44[[#This Row],[Source]]="Inv", SUM(M178+Table44[[#This Row],[Income]]-Table44[[#This Row],[Expenses]]), M178)</f>
        <v>0</v>
      </c>
    </row>
    <row r="180" spans="1:13" outlineLevel="1" x14ac:dyDescent="0.25">
      <c r="A180" s="3">
        <f xml:space="preserve"> IF(C180="", "", IF(Table44[[#This Row],[Month]]=C179, A179+1, 1))</f>
        <v>7</v>
      </c>
      <c r="B180" s="3">
        <f>_xlfn.NUMBERVALUE(IF(Table44[[#This Row],[Date]]= "", "", TEXT(Table44[[#This Row],[Date]],"yyyy")))</f>
        <v>2023</v>
      </c>
      <c r="C180" t="str">
        <f>IF(Table44[[#This Row],[Date]]= "", "", TEXT(Table44[[#This Row],[Date]],"mmmm"))</f>
        <v>January</v>
      </c>
      <c r="D180" s="18">
        <v>44934</v>
      </c>
      <c r="E180" s="19" t="s">
        <v>80</v>
      </c>
      <c r="F180" s="1" t="s">
        <v>80</v>
      </c>
      <c r="G180" s="107">
        <v>12000</v>
      </c>
      <c r="H180" s="106"/>
      <c r="I180" s="1" t="s">
        <v>13</v>
      </c>
      <c r="J180" s="49">
        <f>IF(Table44[[#This Row],[Source]]="Cash", SUM(J179+Table44[[#This Row],[Income]]-Table44[[#This Row],[Expenses]]), J179)</f>
        <v>419000</v>
      </c>
      <c r="K180" s="49">
        <f>IF(Table44[[#This Row],[Source]]="Bank", SUM(K179+Table44[[#This Row],[Income]]-Table44[[#This Row],[Expenses]]), K179)</f>
        <v>360000</v>
      </c>
      <c r="L180" s="49">
        <f>IF(Table44[[#This Row],[Source]]="Mobile", SUM(L179+Table44[[#This Row],[Income]]-Table44[[#This Row],[Expenses]]), L179)</f>
        <v>0</v>
      </c>
      <c r="M180" s="49">
        <f>IF(Table44[[#This Row],[Source]]="Inv", SUM(M179+Table44[[#This Row],[Income]]-Table44[[#This Row],[Expenses]]), M179)</f>
        <v>0</v>
      </c>
    </row>
    <row r="181" spans="1:13" outlineLevel="1" x14ac:dyDescent="0.25">
      <c r="A181" s="3">
        <f xml:space="preserve"> IF(C181="", "", IF(Table44[[#This Row],[Month]]=C180, A180+1, 1))</f>
        <v>8</v>
      </c>
      <c r="B181" s="3">
        <f>_xlfn.NUMBERVALUE(IF(Table44[[#This Row],[Date]]= "", "", TEXT(Table44[[#This Row],[Date]],"yyyy")))</f>
        <v>2023</v>
      </c>
      <c r="C181" t="str">
        <f>IF(Table44[[#This Row],[Date]]= "", "", TEXT(Table44[[#This Row],[Date]],"mmmm"))</f>
        <v>January</v>
      </c>
      <c r="D181" s="2">
        <v>44934</v>
      </c>
      <c r="E181" t="s">
        <v>248</v>
      </c>
      <c r="F181" s="1" t="s">
        <v>1</v>
      </c>
      <c r="G181" s="108"/>
      <c r="H181" s="105">
        <v>1000</v>
      </c>
      <c r="I181" s="1" t="s">
        <v>13</v>
      </c>
      <c r="J181" s="49">
        <f>IF(Table44[[#This Row],[Source]]="Cash", SUM(J180+Table44[[#This Row],[Income]]-Table44[[#This Row],[Expenses]]), J180)</f>
        <v>418000</v>
      </c>
      <c r="K181" s="49">
        <f>IF(Table44[[#This Row],[Source]]="Bank", SUM(K180+Table44[[#This Row],[Income]]-Table44[[#This Row],[Expenses]]), K180)</f>
        <v>360000</v>
      </c>
      <c r="L181" s="49">
        <f>IF(Table44[[#This Row],[Source]]="Mobile", SUM(L180+Table44[[#This Row],[Income]]-Table44[[#This Row],[Expenses]]), L180)</f>
        <v>0</v>
      </c>
      <c r="M181" s="49">
        <f>IF(Table44[[#This Row],[Source]]="Inv", SUM(M180+Table44[[#This Row],[Income]]-Table44[[#This Row],[Expenses]]), M180)</f>
        <v>0</v>
      </c>
    </row>
    <row r="182" spans="1:13" outlineLevel="1" x14ac:dyDescent="0.25">
      <c r="A182" s="3">
        <f xml:space="preserve"> IF(C182="", "", IF(Table44[[#This Row],[Month]]=C181, A181+1, 1))</f>
        <v>9</v>
      </c>
      <c r="B182" s="3">
        <f>_xlfn.NUMBERVALUE(IF(Table44[[#This Row],[Date]]= "", "", TEXT(Table44[[#This Row],[Date]],"yyyy")))</f>
        <v>2023</v>
      </c>
      <c r="C182" t="str">
        <f>IF(Table44[[#This Row],[Date]]= "", "", TEXT(Table44[[#This Row],[Date]],"mmmm"))</f>
        <v>January</v>
      </c>
      <c r="D182" s="2">
        <v>44934</v>
      </c>
      <c r="E182" t="s">
        <v>249</v>
      </c>
      <c r="F182" s="1" t="s">
        <v>1</v>
      </c>
      <c r="G182" s="108"/>
      <c r="H182" s="105">
        <v>3000</v>
      </c>
      <c r="I182" s="1" t="s">
        <v>13</v>
      </c>
      <c r="J182" s="49">
        <f>IF(Table44[[#This Row],[Source]]="Cash", SUM(J181+Table44[[#This Row],[Income]]-Table44[[#This Row],[Expenses]]), J181)</f>
        <v>415000</v>
      </c>
      <c r="K182" s="49">
        <f>IF(Table44[[#This Row],[Source]]="Bank", SUM(K181+Table44[[#This Row],[Income]]-Table44[[#This Row],[Expenses]]), K181)</f>
        <v>360000</v>
      </c>
      <c r="L182" s="49">
        <f>IF(Table44[[#This Row],[Source]]="Mobile", SUM(L181+Table44[[#This Row],[Income]]-Table44[[#This Row],[Expenses]]), L181)</f>
        <v>0</v>
      </c>
      <c r="M182" s="49">
        <f>IF(Table44[[#This Row],[Source]]="Inv", SUM(M181+Table44[[#This Row],[Income]]-Table44[[#This Row],[Expenses]]), M181)</f>
        <v>0</v>
      </c>
    </row>
    <row r="183" spans="1:13" outlineLevel="1" x14ac:dyDescent="0.25">
      <c r="A183" s="3">
        <f xml:space="preserve"> IF(C183="", "", IF(Table44[[#This Row],[Month]]=C182, A182+1, 1))</f>
        <v>10</v>
      </c>
      <c r="B183" s="3">
        <f>_xlfn.NUMBERVALUE(IF(Table44[[#This Row],[Date]]= "", "", TEXT(Table44[[#This Row],[Date]],"yyyy")))</f>
        <v>2023</v>
      </c>
      <c r="C183" t="str">
        <f>IF(Table44[[#This Row],[Date]]= "", "", TEXT(Table44[[#This Row],[Date]],"mmmm"))</f>
        <v>January</v>
      </c>
      <c r="D183" s="2">
        <v>44935</v>
      </c>
      <c r="E183" t="s">
        <v>250</v>
      </c>
      <c r="F183" s="1" t="s">
        <v>24</v>
      </c>
      <c r="G183" s="108"/>
      <c r="H183" s="105">
        <v>10000</v>
      </c>
      <c r="I183" s="1" t="s">
        <v>13</v>
      </c>
      <c r="J183" s="49">
        <f>IF(Table44[[#This Row],[Source]]="Cash", SUM(J182+Table44[[#This Row],[Income]]-Table44[[#This Row],[Expenses]]), J182)</f>
        <v>405000</v>
      </c>
      <c r="K183" s="49">
        <f>IF(Table44[[#This Row],[Source]]="Bank", SUM(K182+Table44[[#This Row],[Income]]-Table44[[#This Row],[Expenses]]), K182)</f>
        <v>360000</v>
      </c>
      <c r="L183" s="49">
        <f>IF(Table44[[#This Row],[Source]]="Mobile", SUM(L182+Table44[[#This Row],[Income]]-Table44[[#This Row],[Expenses]]), L182)</f>
        <v>0</v>
      </c>
      <c r="M183" s="49">
        <f>IF(Table44[[#This Row],[Source]]="Inv", SUM(M182+Table44[[#This Row],[Income]]-Table44[[#This Row],[Expenses]]), M182)</f>
        <v>0</v>
      </c>
    </row>
    <row r="184" spans="1:13" outlineLevel="1" x14ac:dyDescent="0.25">
      <c r="A184" s="3">
        <f xml:space="preserve"> IF(C184="", "", IF(Table44[[#This Row],[Month]]=C183, A183+1, 1))</f>
        <v>11</v>
      </c>
      <c r="B184" s="3">
        <f>_xlfn.NUMBERVALUE(IF(Table44[[#This Row],[Date]]= "", "", TEXT(Table44[[#This Row],[Date]],"yyyy")))</f>
        <v>2023</v>
      </c>
      <c r="C184" t="str">
        <f>IF(Table44[[#This Row],[Date]]= "", "", TEXT(Table44[[#This Row],[Date]],"mmmm"))</f>
        <v>January</v>
      </c>
      <c r="D184" s="18">
        <v>44938</v>
      </c>
      <c r="E184" s="19" t="s">
        <v>246</v>
      </c>
      <c r="F184" s="1" t="s">
        <v>0</v>
      </c>
      <c r="G184" s="107">
        <v>10000</v>
      </c>
      <c r="H184" s="106"/>
      <c r="I184" s="1" t="s">
        <v>13</v>
      </c>
      <c r="J184" s="49">
        <f>IF(Table44[[#This Row],[Source]]="Cash", SUM(J183+Table44[[#This Row],[Income]]-Table44[[#This Row],[Expenses]]), J183)</f>
        <v>415000</v>
      </c>
      <c r="K184" s="49">
        <f>IF(Table44[[#This Row],[Source]]="Bank", SUM(K183+Table44[[#This Row],[Income]]-Table44[[#This Row],[Expenses]]), K183)</f>
        <v>360000</v>
      </c>
      <c r="L184" s="49">
        <f>IF(Table44[[#This Row],[Source]]="Mobile", SUM(L183+Table44[[#This Row],[Income]]-Table44[[#This Row],[Expenses]]), L183)</f>
        <v>0</v>
      </c>
      <c r="M184" s="49">
        <f>IF(Table44[[#This Row],[Source]]="Inv", SUM(M183+Table44[[#This Row],[Income]]-Table44[[#This Row],[Expenses]]), M183)</f>
        <v>0</v>
      </c>
    </row>
    <row r="185" spans="1:13" outlineLevel="1" x14ac:dyDescent="0.25">
      <c r="A185" s="3">
        <f xml:space="preserve"> IF(C185="", "", IF(Table44[[#This Row],[Month]]=C184, A184+1, 1))</f>
        <v>12</v>
      </c>
      <c r="B185" s="3">
        <f>_xlfn.NUMBERVALUE(IF(Table44[[#This Row],[Date]]= "", "", TEXT(Table44[[#This Row],[Date]],"yyyy")))</f>
        <v>2023</v>
      </c>
      <c r="C185" t="str">
        <f>IF(Table44[[#This Row],[Date]]= "", "", TEXT(Table44[[#This Row],[Date]],"mmmm"))</f>
        <v>January</v>
      </c>
      <c r="D185" s="18">
        <v>44938</v>
      </c>
      <c r="E185" s="19" t="s">
        <v>80</v>
      </c>
      <c r="F185" s="1" t="s">
        <v>80</v>
      </c>
      <c r="G185" s="107">
        <v>13000</v>
      </c>
      <c r="H185" s="106"/>
      <c r="I185" s="1" t="s">
        <v>13</v>
      </c>
      <c r="J185" s="49">
        <f>IF(Table44[[#This Row],[Source]]="Cash", SUM(J184+Table44[[#This Row],[Income]]-Table44[[#This Row],[Expenses]]), J184)</f>
        <v>428000</v>
      </c>
      <c r="K185" s="49">
        <f>IF(Table44[[#This Row],[Source]]="Bank", SUM(K184+Table44[[#This Row],[Income]]-Table44[[#This Row],[Expenses]]), K184)</f>
        <v>360000</v>
      </c>
      <c r="L185" s="49">
        <f>IF(Table44[[#This Row],[Source]]="Mobile", SUM(L184+Table44[[#This Row],[Income]]-Table44[[#This Row],[Expenses]]), L184)</f>
        <v>0</v>
      </c>
      <c r="M185" s="49">
        <f>IF(Table44[[#This Row],[Source]]="Inv", SUM(M184+Table44[[#This Row],[Income]]-Table44[[#This Row],[Expenses]]), M184)</f>
        <v>0</v>
      </c>
    </row>
    <row r="186" spans="1:13" outlineLevel="1" x14ac:dyDescent="0.25">
      <c r="A186" s="3">
        <f xml:space="preserve"> IF(C186="", "", IF(Table44[[#This Row],[Month]]=C185, A185+1, 1))</f>
        <v>13</v>
      </c>
      <c r="B186" s="3">
        <f>_xlfn.NUMBERVALUE(IF(Table44[[#This Row],[Date]]= "", "", TEXT(Table44[[#This Row],[Date]],"yyyy")))</f>
        <v>2023</v>
      </c>
      <c r="C186" t="str">
        <f>IF(Table44[[#This Row],[Date]]= "", "", TEXT(Table44[[#This Row],[Date]],"mmmm"))</f>
        <v>January</v>
      </c>
      <c r="D186" s="2">
        <v>44938</v>
      </c>
      <c r="E186" t="s">
        <v>251</v>
      </c>
      <c r="F186" s="1" t="s">
        <v>57</v>
      </c>
      <c r="G186" s="108"/>
      <c r="H186" s="105">
        <v>7000</v>
      </c>
      <c r="I186" s="1" t="s">
        <v>13</v>
      </c>
      <c r="J186" s="49">
        <f>IF(Table44[[#This Row],[Source]]="Cash", SUM(J185+Table44[[#This Row],[Income]]-Table44[[#This Row],[Expenses]]), J185)</f>
        <v>421000</v>
      </c>
      <c r="K186" s="49">
        <f>IF(Table44[[#This Row],[Source]]="Bank", SUM(K185+Table44[[#This Row],[Income]]-Table44[[#This Row],[Expenses]]), K185)</f>
        <v>360000</v>
      </c>
      <c r="L186" s="49">
        <f>IF(Table44[[#This Row],[Source]]="Mobile", SUM(L185+Table44[[#This Row],[Income]]-Table44[[#This Row],[Expenses]]), L185)</f>
        <v>0</v>
      </c>
      <c r="M186" s="49">
        <f>IF(Table44[[#This Row],[Source]]="Inv", SUM(M185+Table44[[#This Row],[Income]]-Table44[[#This Row],[Expenses]]), M185)</f>
        <v>0</v>
      </c>
    </row>
    <row r="187" spans="1:13" outlineLevel="1" x14ac:dyDescent="0.25">
      <c r="A187" s="3">
        <f xml:space="preserve"> IF(C187="", "", IF(Table44[[#This Row],[Month]]=C186, A186+1, 1))</f>
        <v>14</v>
      </c>
      <c r="B187" s="3">
        <f>_xlfn.NUMBERVALUE(IF(Table44[[#This Row],[Date]]= "", "", TEXT(Table44[[#This Row],[Date]],"yyyy")))</f>
        <v>2023</v>
      </c>
      <c r="C187" t="str">
        <f>IF(Table44[[#This Row],[Date]]= "", "", TEXT(Table44[[#This Row],[Date]],"mmmm"))</f>
        <v>January</v>
      </c>
      <c r="D187" s="2">
        <v>44941</v>
      </c>
      <c r="E187" t="s">
        <v>252</v>
      </c>
      <c r="F187" s="1" t="s">
        <v>1</v>
      </c>
      <c r="G187" s="108"/>
      <c r="H187" s="105">
        <v>14000</v>
      </c>
      <c r="I187" s="1" t="s">
        <v>13</v>
      </c>
      <c r="J187" s="49">
        <f>IF(Table44[[#This Row],[Source]]="Cash", SUM(J186+Table44[[#This Row],[Income]]-Table44[[#This Row],[Expenses]]), J186)</f>
        <v>407000</v>
      </c>
      <c r="K187" s="49">
        <f>IF(Table44[[#This Row],[Source]]="Bank", SUM(K186+Table44[[#This Row],[Income]]-Table44[[#This Row],[Expenses]]), K186)</f>
        <v>360000</v>
      </c>
      <c r="L187" s="49">
        <f>IF(Table44[[#This Row],[Source]]="Mobile", SUM(L186+Table44[[#This Row],[Income]]-Table44[[#This Row],[Expenses]]), L186)</f>
        <v>0</v>
      </c>
      <c r="M187" s="49">
        <f>IF(Table44[[#This Row],[Source]]="Inv", SUM(M186+Table44[[#This Row],[Income]]-Table44[[#This Row],[Expenses]]), M186)</f>
        <v>0</v>
      </c>
    </row>
    <row r="188" spans="1:13" outlineLevel="1" x14ac:dyDescent="0.25">
      <c r="A188" s="3">
        <f xml:space="preserve"> IF(C188="", "", IF(Table44[[#This Row],[Month]]=C187, A187+1, 1))</f>
        <v>15</v>
      </c>
      <c r="B188" s="3">
        <f>_xlfn.NUMBERVALUE(IF(Table44[[#This Row],[Date]]= "", "", TEXT(Table44[[#This Row],[Date]],"yyyy")))</f>
        <v>2023</v>
      </c>
      <c r="C188" t="str">
        <f>IF(Table44[[#This Row],[Date]]= "", "", TEXT(Table44[[#This Row],[Date]],"mmmm"))</f>
        <v>January</v>
      </c>
      <c r="D188" s="18">
        <v>44944</v>
      </c>
      <c r="E188" s="19" t="s">
        <v>13</v>
      </c>
      <c r="F188" s="1" t="s">
        <v>744</v>
      </c>
      <c r="G188" s="21">
        <v>240000</v>
      </c>
      <c r="I188" s="1" t="s">
        <v>14</v>
      </c>
      <c r="J188" s="49">
        <f>IF(Table44[[#This Row],[Source]]="Cash", SUM(J187+Table44[[#This Row],[Income]]-Table44[[#This Row],[Expenses]]), J187)</f>
        <v>407000</v>
      </c>
      <c r="K188" s="49">
        <f>IF(Table44[[#This Row],[Source]]="Bank", SUM(K187+Table44[[#This Row],[Income]]-Table44[[#This Row],[Expenses]]), K187)</f>
        <v>600000</v>
      </c>
      <c r="L188" s="49">
        <f>IF(Table44[[#This Row],[Source]]="Mobile", SUM(L187+Table44[[#This Row],[Income]]-Table44[[#This Row],[Expenses]]), L187)</f>
        <v>0</v>
      </c>
      <c r="M188" s="49">
        <f>IF(Table44[[#This Row],[Source]]="Inv", SUM(M187+Table44[[#This Row],[Income]]-Table44[[#This Row],[Expenses]]), M187)</f>
        <v>0</v>
      </c>
    </row>
    <row r="189" spans="1:13" outlineLevel="1" x14ac:dyDescent="0.25">
      <c r="A189" s="3">
        <f xml:space="preserve"> IF(C189="", "", IF(Table44[[#This Row],[Month]]=C188, A188+1, 1))</f>
        <v>16</v>
      </c>
      <c r="B189" s="3">
        <f>_xlfn.NUMBERVALUE(IF(Table44[[#This Row],[Date]]= "", "", TEXT(Table44[[#This Row],[Date]],"yyyy")))</f>
        <v>2023</v>
      </c>
      <c r="C189" t="str">
        <f>IF(Table44[[#This Row],[Date]]= "", "", TEXT(Table44[[#This Row],[Date]],"mmmm"))</f>
        <v>January</v>
      </c>
      <c r="D189" s="2">
        <v>44944</v>
      </c>
      <c r="E189" t="s">
        <v>253</v>
      </c>
      <c r="F189" s="1" t="s">
        <v>24</v>
      </c>
      <c r="G189" s="108"/>
      <c r="H189" s="105">
        <v>1000</v>
      </c>
      <c r="I189" s="1" t="s">
        <v>13</v>
      </c>
      <c r="J189" s="49">
        <f>IF(Table44[[#This Row],[Source]]="Cash", SUM(J188+Table44[[#This Row],[Income]]-Table44[[#This Row],[Expenses]]), J188)</f>
        <v>406000</v>
      </c>
      <c r="K189" s="49">
        <f>IF(Table44[[#This Row],[Source]]="Bank", SUM(K188+Table44[[#This Row],[Income]]-Table44[[#This Row],[Expenses]]), K188)</f>
        <v>600000</v>
      </c>
      <c r="L189" s="49">
        <f>IF(Table44[[#This Row],[Source]]="Mobile", SUM(L188+Table44[[#This Row],[Income]]-Table44[[#This Row],[Expenses]]), L188)</f>
        <v>0</v>
      </c>
      <c r="M189" s="49">
        <f>IF(Table44[[#This Row],[Source]]="Inv", SUM(M188+Table44[[#This Row],[Income]]-Table44[[#This Row],[Expenses]]), M188)</f>
        <v>0</v>
      </c>
    </row>
    <row r="190" spans="1:13" outlineLevel="1" x14ac:dyDescent="0.25">
      <c r="A190" s="3">
        <f xml:space="preserve"> IF(C190="", "", IF(Table44[[#This Row],[Month]]=C189, A189+1, 1))</f>
        <v>17</v>
      </c>
      <c r="B190" s="3">
        <f>_xlfn.NUMBERVALUE(IF(Table44[[#This Row],[Date]]= "", "", TEXT(Table44[[#This Row],[Date]],"yyyy")))</f>
        <v>2023</v>
      </c>
      <c r="C190" t="str">
        <f>IF(Table44[[#This Row],[Date]]= "", "", TEXT(Table44[[#This Row],[Date]],"mmmm"))</f>
        <v>January</v>
      </c>
      <c r="D190" s="2">
        <v>44944</v>
      </c>
      <c r="E190" t="s">
        <v>254</v>
      </c>
      <c r="F190" s="1" t="s">
        <v>24</v>
      </c>
      <c r="G190" s="108"/>
      <c r="H190" s="105">
        <v>10000</v>
      </c>
      <c r="I190" s="1" t="s">
        <v>13</v>
      </c>
      <c r="J190" s="49">
        <f>IF(Table44[[#This Row],[Source]]="Cash", SUM(J189+Table44[[#This Row],[Income]]-Table44[[#This Row],[Expenses]]), J189)</f>
        <v>396000</v>
      </c>
      <c r="K190" s="49">
        <f>IF(Table44[[#This Row],[Source]]="Bank", SUM(K189+Table44[[#This Row],[Income]]-Table44[[#This Row],[Expenses]]), K189)</f>
        <v>600000</v>
      </c>
      <c r="L190" s="49">
        <f>IF(Table44[[#This Row],[Source]]="Mobile", SUM(L189+Table44[[#This Row],[Income]]-Table44[[#This Row],[Expenses]]), L189)</f>
        <v>0</v>
      </c>
      <c r="M190" s="49">
        <f>IF(Table44[[#This Row],[Source]]="Inv", SUM(M189+Table44[[#This Row],[Income]]-Table44[[#This Row],[Expenses]]), M189)</f>
        <v>0</v>
      </c>
    </row>
    <row r="191" spans="1:13" outlineLevel="1" x14ac:dyDescent="0.25">
      <c r="A191" s="3">
        <f xml:space="preserve"> IF(C191="", "", IF(Table44[[#This Row],[Month]]=C190, A190+1, 1))</f>
        <v>18</v>
      </c>
      <c r="B191" s="3">
        <f>_xlfn.NUMBERVALUE(IF(Table44[[#This Row],[Date]]= "", "", TEXT(Table44[[#This Row],[Date]],"yyyy")))</f>
        <v>2023</v>
      </c>
      <c r="C191" t="str">
        <f>IF(Table44[[#This Row],[Date]]= "", "", TEXT(Table44[[#This Row],[Date]],"mmmm"))</f>
        <v>January</v>
      </c>
      <c r="D191" s="2">
        <v>44944</v>
      </c>
      <c r="E191" t="s">
        <v>14</v>
      </c>
      <c r="F191" s="1" t="s">
        <v>744</v>
      </c>
      <c r="G191" s="108"/>
      <c r="H191" s="105">
        <v>240000</v>
      </c>
      <c r="I191" s="1" t="s">
        <v>13</v>
      </c>
      <c r="J191" s="49">
        <f>IF(Table44[[#This Row],[Source]]="Cash", SUM(J190+Table44[[#This Row],[Income]]-Table44[[#This Row],[Expenses]]), J190)</f>
        <v>156000</v>
      </c>
      <c r="K191" s="49">
        <f>IF(Table44[[#This Row],[Source]]="Bank", SUM(K190+Table44[[#This Row],[Income]]-Table44[[#This Row],[Expenses]]), K190)</f>
        <v>600000</v>
      </c>
      <c r="L191" s="49">
        <f>IF(Table44[[#This Row],[Source]]="Mobile", SUM(L190+Table44[[#This Row],[Income]]-Table44[[#This Row],[Expenses]]), L190)</f>
        <v>0</v>
      </c>
      <c r="M191" s="49">
        <f>IF(Table44[[#This Row],[Source]]="Inv", SUM(M190+Table44[[#This Row],[Income]]-Table44[[#This Row],[Expenses]]), M190)</f>
        <v>0</v>
      </c>
    </row>
    <row r="192" spans="1:13" outlineLevel="1" x14ac:dyDescent="0.25">
      <c r="A192" s="3">
        <f xml:space="preserve"> IF(C192="", "", IF(Table44[[#This Row],[Month]]=C191, A191+1, 1))</f>
        <v>19</v>
      </c>
      <c r="B192" s="3">
        <f>_xlfn.NUMBERVALUE(IF(Table44[[#This Row],[Date]]= "", "", TEXT(Table44[[#This Row],[Date]],"yyyy")))</f>
        <v>2023</v>
      </c>
      <c r="C192" t="str">
        <f>IF(Table44[[#This Row],[Date]]= "", "", TEXT(Table44[[#This Row],[Date]],"mmmm"))</f>
        <v>January</v>
      </c>
      <c r="D192" s="18">
        <v>44947</v>
      </c>
      <c r="E192" s="19" t="s">
        <v>185</v>
      </c>
      <c r="F192" s="1" t="s">
        <v>0</v>
      </c>
      <c r="G192" s="107">
        <v>5000</v>
      </c>
      <c r="H192" s="106"/>
      <c r="I192" s="1" t="s">
        <v>13</v>
      </c>
      <c r="J192" s="49">
        <f>IF(Table44[[#This Row],[Source]]="Cash", SUM(J191+Table44[[#This Row],[Income]]-Table44[[#This Row],[Expenses]]), J191)</f>
        <v>161000</v>
      </c>
      <c r="K192" s="49">
        <f>IF(Table44[[#This Row],[Source]]="Bank", SUM(K191+Table44[[#This Row],[Income]]-Table44[[#This Row],[Expenses]]), K191)</f>
        <v>600000</v>
      </c>
      <c r="L192" s="49">
        <f>IF(Table44[[#This Row],[Source]]="Mobile", SUM(L191+Table44[[#This Row],[Income]]-Table44[[#This Row],[Expenses]]), L191)</f>
        <v>0</v>
      </c>
      <c r="M192" s="49">
        <f>IF(Table44[[#This Row],[Source]]="Inv", SUM(M191+Table44[[#This Row],[Income]]-Table44[[#This Row],[Expenses]]), M191)</f>
        <v>0</v>
      </c>
    </row>
    <row r="193" spans="1:13" outlineLevel="1" x14ac:dyDescent="0.25">
      <c r="A193" s="3">
        <f xml:space="preserve"> IF(C193="", "", IF(Table44[[#This Row],[Month]]=C192, A192+1, 1))</f>
        <v>20</v>
      </c>
      <c r="B193" s="3">
        <f>_xlfn.NUMBERVALUE(IF(Table44[[#This Row],[Date]]= "", "", TEXT(Table44[[#This Row],[Date]],"yyyy")))</f>
        <v>2023</v>
      </c>
      <c r="C193" t="str">
        <f>IF(Table44[[#This Row],[Date]]= "", "", TEXT(Table44[[#This Row],[Date]],"mmmm"))</f>
        <v>January</v>
      </c>
      <c r="D193" s="2">
        <v>44948</v>
      </c>
      <c r="E193" t="s">
        <v>252</v>
      </c>
      <c r="F193" s="1" t="s">
        <v>1</v>
      </c>
      <c r="G193" s="108"/>
      <c r="H193" s="105">
        <v>10000</v>
      </c>
      <c r="I193" s="1" t="s">
        <v>13</v>
      </c>
      <c r="J193" s="49">
        <f>IF(Table44[[#This Row],[Source]]="Cash", SUM(J192+Table44[[#This Row],[Income]]-Table44[[#This Row],[Expenses]]), J192)</f>
        <v>151000</v>
      </c>
      <c r="K193" s="49">
        <f>IF(Table44[[#This Row],[Source]]="Bank", SUM(K192+Table44[[#This Row],[Income]]-Table44[[#This Row],[Expenses]]), K192)</f>
        <v>600000</v>
      </c>
      <c r="L193" s="49">
        <f>IF(Table44[[#This Row],[Source]]="Mobile", SUM(L192+Table44[[#This Row],[Income]]-Table44[[#This Row],[Expenses]]), L192)</f>
        <v>0</v>
      </c>
      <c r="M193" s="49">
        <f>IF(Table44[[#This Row],[Source]]="Inv", SUM(M192+Table44[[#This Row],[Income]]-Table44[[#This Row],[Expenses]]), M192)</f>
        <v>0</v>
      </c>
    </row>
    <row r="194" spans="1:13" outlineLevel="1" x14ac:dyDescent="0.25">
      <c r="A194" s="3">
        <f xml:space="preserve"> IF(C194="", "", IF(Table44[[#This Row],[Month]]=C193, A193+1, 1))</f>
        <v>21</v>
      </c>
      <c r="B194" s="3">
        <f>_xlfn.NUMBERVALUE(IF(Table44[[#This Row],[Date]]= "", "", TEXT(Table44[[#This Row],[Date]],"yyyy")))</f>
        <v>2023</v>
      </c>
      <c r="C194" t="str">
        <f>IF(Table44[[#This Row],[Date]]= "", "", TEXT(Table44[[#This Row],[Date]],"mmmm"))</f>
        <v>January</v>
      </c>
      <c r="D194" s="2">
        <v>44953</v>
      </c>
      <c r="E194" t="s">
        <v>255</v>
      </c>
      <c r="F194" s="1" t="s">
        <v>9</v>
      </c>
      <c r="G194" s="108"/>
      <c r="H194" s="105">
        <v>5000</v>
      </c>
      <c r="I194" s="1" t="s">
        <v>13</v>
      </c>
      <c r="J194" s="49">
        <f>IF(Table44[[#This Row],[Source]]="Cash", SUM(J193+Table44[[#This Row],[Income]]-Table44[[#This Row],[Expenses]]), J193)</f>
        <v>146000</v>
      </c>
      <c r="K194" s="49">
        <f>IF(Table44[[#This Row],[Source]]="Bank", SUM(K193+Table44[[#This Row],[Income]]-Table44[[#This Row],[Expenses]]), K193)</f>
        <v>600000</v>
      </c>
      <c r="L194" s="49">
        <f>IF(Table44[[#This Row],[Source]]="Mobile", SUM(L193+Table44[[#This Row],[Income]]-Table44[[#This Row],[Expenses]]), L193)</f>
        <v>0</v>
      </c>
      <c r="M194" s="49">
        <f>IF(Table44[[#This Row],[Source]]="Inv", SUM(M193+Table44[[#This Row],[Income]]-Table44[[#This Row],[Expenses]]), M193)</f>
        <v>0</v>
      </c>
    </row>
    <row r="195" spans="1:13" outlineLevel="1" x14ac:dyDescent="0.25">
      <c r="A195" s="3">
        <f xml:space="preserve"> IF(C195="", "", IF(Table44[[#This Row],[Month]]=C194, A194+1, 1))</f>
        <v>22</v>
      </c>
      <c r="B195" s="3">
        <f>_xlfn.NUMBERVALUE(IF(Table44[[#This Row],[Date]]= "", "", TEXT(Table44[[#This Row],[Date]],"yyyy")))</f>
        <v>2023</v>
      </c>
      <c r="C195" t="str">
        <f>IF(Table44[[#This Row],[Date]]= "", "", TEXT(Table44[[#This Row],[Date]],"mmmm"))</f>
        <v>January</v>
      </c>
      <c r="D195" s="2">
        <v>44954</v>
      </c>
      <c r="E195" t="s">
        <v>256</v>
      </c>
      <c r="F195" s="1" t="s">
        <v>9</v>
      </c>
      <c r="G195" s="108"/>
      <c r="H195" s="105">
        <v>2000</v>
      </c>
      <c r="I195" s="1" t="s">
        <v>13</v>
      </c>
      <c r="J195" s="49">
        <f>IF(Table44[[#This Row],[Source]]="Cash", SUM(J194+Table44[[#This Row],[Income]]-Table44[[#This Row],[Expenses]]), J194)</f>
        <v>144000</v>
      </c>
      <c r="K195" s="49">
        <f>IF(Table44[[#This Row],[Source]]="Bank", SUM(K194+Table44[[#This Row],[Income]]-Table44[[#This Row],[Expenses]]), K194)</f>
        <v>600000</v>
      </c>
      <c r="L195" s="49">
        <f>IF(Table44[[#This Row],[Source]]="Mobile", SUM(L194+Table44[[#This Row],[Income]]-Table44[[#This Row],[Expenses]]), L194)</f>
        <v>0</v>
      </c>
      <c r="M195" s="49">
        <f>IF(Table44[[#This Row],[Source]]="Inv", SUM(M194+Table44[[#This Row],[Income]]-Table44[[#This Row],[Expenses]]), M194)</f>
        <v>0</v>
      </c>
    </row>
    <row r="196" spans="1:13" outlineLevel="1" x14ac:dyDescent="0.25">
      <c r="A196" s="3">
        <f xml:space="preserve"> IF(C196="", "", IF(Table44[[#This Row],[Month]]=C195, A195+1, 1))</f>
        <v>1</v>
      </c>
      <c r="B196" s="3">
        <f>_xlfn.NUMBERVALUE(IF(Table44[[#This Row],[Date]]= "", "", TEXT(Table44[[#This Row],[Date]],"yyyy")))</f>
        <v>2023</v>
      </c>
      <c r="C196" t="str">
        <f>IF(Table44[[#This Row],[Date]]= "", "", TEXT(Table44[[#This Row],[Date]],"mmmm"))</f>
        <v>February</v>
      </c>
      <c r="D196" s="2">
        <v>44960</v>
      </c>
      <c r="E196" t="s">
        <v>259</v>
      </c>
      <c r="F196" s="1" t="s">
        <v>9</v>
      </c>
      <c r="G196" s="108"/>
      <c r="H196" s="105">
        <v>3000</v>
      </c>
      <c r="I196" s="1" t="s">
        <v>13</v>
      </c>
      <c r="J196" s="49">
        <f>IF(Table44[[#This Row],[Source]]="Cash", SUM(J195+Table44[[#This Row],[Income]]-Table44[[#This Row],[Expenses]]), J195)</f>
        <v>141000</v>
      </c>
      <c r="K196" s="49">
        <f>IF(Table44[[#This Row],[Source]]="Bank", SUM(K195+Table44[[#This Row],[Income]]-Table44[[#This Row],[Expenses]]), K195)</f>
        <v>600000</v>
      </c>
      <c r="L196" s="49">
        <f>IF(Table44[[#This Row],[Source]]="Mobile", SUM(L195+Table44[[#This Row],[Income]]-Table44[[#This Row],[Expenses]]), L195)</f>
        <v>0</v>
      </c>
      <c r="M196" s="49">
        <f>IF(Table44[[#This Row],[Source]]="Inv", SUM(M195+Table44[[#This Row],[Income]]-Table44[[#This Row],[Expenses]]), M195)</f>
        <v>0</v>
      </c>
    </row>
    <row r="197" spans="1:13" outlineLevel="1" x14ac:dyDescent="0.25">
      <c r="A197" s="3">
        <f xml:space="preserve"> IF(C197="", "", IF(Table44[[#This Row],[Month]]=C196, A196+1, 1))</f>
        <v>2</v>
      </c>
      <c r="B197" s="3">
        <f>_xlfn.NUMBERVALUE(IF(Table44[[#This Row],[Date]]= "", "", TEXT(Table44[[#This Row],[Date]],"yyyy")))</f>
        <v>2023</v>
      </c>
      <c r="C197" t="str">
        <f>IF(Table44[[#This Row],[Date]]= "", "", TEXT(Table44[[#This Row],[Date]],"mmmm"))</f>
        <v>February</v>
      </c>
      <c r="D197" s="18">
        <v>44962</v>
      </c>
      <c r="E197" s="19" t="s">
        <v>80</v>
      </c>
      <c r="F197" s="1" t="s">
        <v>80</v>
      </c>
      <c r="G197" s="107">
        <v>30000</v>
      </c>
      <c r="H197" s="105"/>
      <c r="I197" s="1" t="s">
        <v>13</v>
      </c>
      <c r="J197" s="49">
        <f>IF(Table44[[#This Row],[Source]]="Cash", SUM(J196+Table44[[#This Row],[Income]]-Table44[[#This Row],[Expenses]]), J196)</f>
        <v>171000</v>
      </c>
      <c r="K197" s="49">
        <f>IF(Table44[[#This Row],[Source]]="Bank", SUM(K196+Table44[[#This Row],[Income]]-Table44[[#This Row],[Expenses]]), K196)</f>
        <v>600000</v>
      </c>
      <c r="L197" s="49">
        <f>IF(Table44[[#This Row],[Source]]="Mobile", SUM(L196+Table44[[#This Row],[Income]]-Table44[[#This Row],[Expenses]]), L196)</f>
        <v>0</v>
      </c>
      <c r="M197" s="49">
        <f>IF(Table44[[#This Row],[Source]]="Inv", SUM(M196+Table44[[#This Row],[Income]]-Table44[[#This Row],[Expenses]]), M196)</f>
        <v>0</v>
      </c>
    </row>
    <row r="198" spans="1:13" outlineLevel="1" x14ac:dyDescent="0.25">
      <c r="A198" s="3">
        <f xml:space="preserve"> IF(C198="", "", IF(Table44[[#This Row],[Month]]=C197, A197+1, 1))</f>
        <v>3</v>
      </c>
      <c r="B198" s="3">
        <f>_xlfn.NUMBERVALUE(IF(Table44[[#This Row],[Date]]= "", "", TEXT(Table44[[#This Row],[Date]],"yyyy")))</f>
        <v>2023</v>
      </c>
      <c r="C198" t="str">
        <f>IF(Table44[[#This Row],[Date]]= "", "", TEXT(Table44[[#This Row],[Date]],"mmmm"))</f>
        <v>February</v>
      </c>
      <c r="D198" s="2">
        <v>44962</v>
      </c>
      <c r="E198" t="s">
        <v>260</v>
      </c>
      <c r="F198" s="1" t="s">
        <v>1</v>
      </c>
      <c r="G198" s="108"/>
      <c r="H198" s="105">
        <v>15000</v>
      </c>
      <c r="I198" s="1" t="s">
        <v>13</v>
      </c>
      <c r="J198" s="49">
        <f>IF(Table44[[#This Row],[Source]]="Cash", SUM(J197+Table44[[#This Row],[Income]]-Table44[[#This Row],[Expenses]]), J197)</f>
        <v>156000</v>
      </c>
      <c r="K198" s="49">
        <f>IF(Table44[[#This Row],[Source]]="Bank", SUM(K197+Table44[[#This Row],[Income]]-Table44[[#This Row],[Expenses]]), K197)</f>
        <v>600000</v>
      </c>
      <c r="L198" s="49">
        <f>IF(Table44[[#This Row],[Source]]="Mobile", SUM(L197+Table44[[#This Row],[Income]]-Table44[[#This Row],[Expenses]]), L197)</f>
        <v>0</v>
      </c>
      <c r="M198" s="49">
        <f>IF(Table44[[#This Row],[Source]]="Inv", SUM(M197+Table44[[#This Row],[Income]]-Table44[[#This Row],[Expenses]]), M197)</f>
        <v>0</v>
      </c>
    </row>
    <row r="199" spans="1:13" outlineLevel="1" x14ac:dyDescent="0.25">
      <c r="A199" s="3">
        <f xml:space="preserve"> IF(C199="", "", IF(Table44[[#This Row],[Month]]=C198, A198+1, 1))</f>
        <v>4</v>
      </c>
      <c r="B199" s="3">
        <f>_xlfn.NUMBERVALUE(IF(Table44[[#This Row],[Date]]= "", "", TEXT(Table44[[#This Row],[Date]],"yyyy")))</f>
        <v>2023</v>
      </c>
      <c r="C199" t="str">
        <f>IF(Table44[[#This Row],[Date]]= "", "", TEXT(Table44[[#This Row],[Date]],"mmmm"))</f>
        <v>February</v>
      </c>
      <c r="D199" s="18">
        <v>44965</v>
      </c>
      <c r="E199" s="19" t="s">
        <v>185</v>
      </c>
      <c r="F199" s="1" t="s">
        <v>0</v>
      </c>
      <c r="G199" s="107">
        <v>20000</v>
      </c>
      <c r="H199" s="105"/>
      <c r="I199" s="1" t="s">
        <v>13</v>
      </c>
      <c r="J199" s="49">
        <f>IF(Table44[[#This Row],[Source]]="Cash", SUM(J198+Table44[[#This Row],[Income]]-Table44[[#This Row],[Expenses]]), J198)</f>
        <v>176000</v>
      </c>
      <c r="K199" s="49">
        <f>IF(Table44[[#This Row],[Source]]="Bank", SUM(K198+Table44[[#This Row],[Income]]-Table44[[#This Row],[Expenses]]), K198)</f>
        <v>600000</v>
      </c>
      <c r="L199" s="49">
        <f>IF(Table44[[#This Row],[Source]]="Mobile", SUM(L198+Table44[[#This Row],[Income]]-Table44[[#This Row],[Expenses]]), L198)</f>
        <v>0</v>
      </c>
      <c r="M199" s="49">
        <f>IF(Table44[[#This Row],[Source]]="Inv", SUM(M198+Table44[[#This Row],[Income]]-Table44[[#This Row],[Expenses]]), M198)</f>
        <v>0</v>
      </c>
    </row>
    <row r="200" spans="1:13" outlineLevel="1" x14ac:dyDescent="0.25">
      <c r="A200" s="3">
        <f xml:space="preserve"> IF(C200="", "", IF(Table44[[#This Row],[Month]]=C199, A199+1, 1))</f>
        <v>5</v>
      </c>
      <c r="B200" s="3">
        <f>_xlfn.NUMBERVALUE(IF(Table44[[#This Row],[Date]]= "", "", TEXT(Table44[[#This Row],[Date]],"yyyy")))</f>
        <v>2023</v>
      </c>
      <c r="C200" t="str">
        <f>IF(Table44[[#This Row],[Date]]= "", "", TEXT(Table44[[#This Row],[Date]],"mmmm"))</f>
        <v>February</v>
      </c>
      <c r="D200" s="18">
        <v>44968</v>
      </c>
      <c r="E200" s="19" t="s">
        <v>257</v>
      </c>
      <c r="F200" s="1" t="s">
        <v>71</v>
      </c>
      <c r="G200" s="107">
        <v>120000</v>
      </c>
      <c r="H200" s="105"/>
      <c r="I200" s="1" t="s">
        <v>13</v>
      </c>
      <c r="J200" s="49">
        <f>IF(Table44[[#This Row],[Source]]="Cash", SUM(J199+Table44[[#This Row],[Income]]-Table44[[#This Row],[Expenses]]), J199)</f>
        <v>296000</v>
      </c>
      <c r="K200" s="49">
        <f>IF(Table44[[#This Row],[Source]]="Bank", SUM(K199+Table44[[#This Row],[Income]]-Table44[[#This Row],[Expenses]]), K199)</f>
        <v>600000</v>
      </c>
      <c r="L200" s="49">
        <f>IF(Table44[[#This Row],[Source]]="Mobile", SUM(L199+Table44[[#This Row],[Income]]-Table44[[#This Row],[Expenses]]), L199)</f>
        <v>0</v>
      </c>
      <c r="M200" s="49">
        <f>IF(Table44[[#This Row],[Source]]="Inv", SUM(M199+Table44[[#This Row],[Income]]-Table44[[#This Row],[Expenses]]), M199)</f>
        <v>0</v>
      </c>
    </row>
    <row r="201" spans="1:13" outlineLevel="1" x14ac:dyDescent="0.25">
      <c r="A201" s="3">
        <f xml:space="preserve"> IF(C201="", "", IF(Table44[[#This Row],[Month]]=C200, A200+1, 1))</f>
        <v>6</v>
      </c>
      <c r="B201" s="3">
        <f>_xlfn.NUMBERVALUE(IF(Table44[[#This Row],[Date]]= "", "", TEXT(Table44[[#This Row],[Date]],"yyyy")))</f>
        <v>2023</v>
      </c>
      <c r="C201" t="str">
        <f>IF(Table44[[#This Row],[Date]]= "", "", TEXT(Table44[[#This Row],[Date]],"mmmm"))</f>
        <v>February</v>
      </c>
      <c r="D201" s="2">
        <v>44968</v>
      </c>
      <c r="E201" t="s">
        <v>261</v>
      </c>
      <c r="F201" s="1" t="s">
        <v>2</v>
      </c>
      <c r="G201" s="108"/>
      <c r="H201" s="105">
        <v>6000</v>
      </c>
      <c r="I201" s="1" t="s">
        <v>13</v>
      </c>
      <c r="J201" s="49">
        <f>IF(Table44[[#This Row],[Source]]="Cash", SUM(J200+Table44[[#This Row],[Income]]-Table44[[#This Row],[Expenses]]), J200)</f>
        <v>290000</v>
      </c>
      <c r="K201" s="49">
        <f>IF(Table44[[#This Row],[Source]]="Bank", SUM(K200+Table44[[#This Row],[Income]]-Table44[[#This Row],[Expenses]]), K200)</f>
        <v>600000</v>
      </c>
      <c r="L201" s="49">
        <f>IF(Table44[[#This Row],[Source]]="Mobile", SUM(L200+Table44[[#This Row],[Income]]-Table44[[#This Row],[Expenses]]), L200)</f>
        <v>0</v>
      </c>
      <c r="M201" s="49">
        <f>IF(Table44[[#This Row],[Source]]="Inv", SUM(M200+Table44[[#This Row],[Income]]-Table44[[#This Row],[Expenses]]), M200)</f>
        <v>0</v>
      </c>
    </row>
    <row r="202" spans="1:13" outlineLevel="1" x14ac:dyDescent="0.25">
      <c r="A202" s="3">
        <f xml:space="preserve"> IF(C202="", "", IF(Table44[[#This Row],[Month]]=C201, A201+1, 1))</f>
        <v>7</v>
      </c>
      <c r="B202" s="3">
        <f>_xlfn.NUMBERVALUE(IF(Table44[[#This Row],[Date]]= "", "", TEXT(Table44[[#This Row],[Date]],"yyyy")))</f>
        <v>2023</v>
      </c>
      <c r="C202" t="str">
        <f>IF(Table44[[#This Row],[Date]]= "", "", TEXT(Table44[[#This Row],[Date]],"mmmm"))</f>
        <v>February</v>
      </c>
      <c r="D202" s="2">
        <v>44969</v>
      </c>
      <c r="E202" t="s">
        <v>248</v>
      </c>
      <c r="F202" s="1" t="s">
        <v>1</v>
      </c>
      <c r="G202" s="108"/>
      <c r="H202" s="105">
        <v>1000</v>
      </c>
      <c r="I202" s="1" t="s">
        <v>13</v>
      </c>
      <c r="J202" s="49">
        <f>IF(Table44[[#This Row],[Source]]="Cash", SUM(J201+Table44[[#This Row],[Income]]-Table44[[#This Row],[Expenses]]), J201)</f>
        <v>289000</v>
      </c>
      <c r="K202" s="49">
        <f>IF(Table44[[#This Row],[Source]]="Bank", SUM(K201+Table44[[#This Row],[Income]]-Table44[[#This Row],[Expenses]]), K201)</f>
        <v>600000</v>
      </c>
      <c r="L202" s="49">
        <f>IF(Table44[[#This Row],[Source]]="Mobile", SUM(L201+Table44[[#This Row],[Income]]-Table44[[#This Row],[Expenses]]), L201)</f>
        <v>0</v>
      </c>
      <c r="M202" s="49">
        <f>IF(Table44[[#This Row],[Source]]="Inv", SUM(M201+Table44[[#This Row],[Income]]-Table44[[#This Row],[Expenses]]), M201)</f>
        <v>0</v>
      </c>
    </row>
    <row r="203" spans="1:13" outlineLevel="1" x14ac:dyDescent="0.25">
      <c r="A203" s="3">
        <f xml:space="preserve"> IF(C203="", "", IF(Table44[[#This Row],[Month]]=C202, A202+1, 1))</f>
        <v>8</v>
      </c>
      <c r="B203" s="3">
        <f>_xlfn.NUMBERVALUE(IF(Table44[[#This Row],[Date]]= "", "", TEXT(Table44[[#This Row],[Date]],"yyyy")))</f>
        <v>2023</v>
      </c>
      <c r="C203" t="str">
        <f>IF(Table44[[#This Row],[Date]]= "", "", TEXT(Table44[[#This Row],[Date]],"mmmm"))</f>
        <v>February</v>
      </c>
      <c r="D203" s="2">
        <v>44969</v>
      </c>
      <c r="E203" t="s">
        <v>151</v>
      </c>
      <c r="F203" s="1" t="s">
        <v>9</v>
      </c>
      <c r="G203" s="108"/>
      <c r="H203" s="105">
        <v>2000</v>
      </c>
      <c r="I203" s="1" t="s">
        <v>13</v>
      </c>
      <c r="J203" s="49">
        <f>IF(Table44[[#This Row],[Source]]="Cash", SUM(J202+Table44[[#This Row],[Income]]-Table44[[#This Row],[Expenses]]), J202)</f>
        <v>287000</v>
      </c>
      <c r="K203" s="49">
        <f>IF(Table44[[#This Row],[Source]]="Bank", SUM(K202+Table44[[#This Row],[Income]]-Table44[[#This Row],[Expenses]]), K202)</f>
        <v>600000</v>
      </c>
      <c r="L203" s="49">
        <f>IF(Table44[[#This Row],[Source]]="Mobile", SUM(L202+Table44[[#This Row],[Income]]-Table44[[#This Row],[Expenses]]), L202)</f>
        <v>0</v>
      </c>
      <c r="M203" s="49">
        <f>IF(Table44[[#This Row],[Source]]="Inv", SUM(M202+Table44[[#This Row],[Income]]-Table44[[#This Row],[Expenses]]), M202)</f>
        <v>0</v>
      </c>
    </row>
    <row r="204" spans="1:13" outlineLevel="1" x14ac:dyDescent="0.25">
      <c r="A204" s="3">
        <f xml:space="preserve"> IF(C204="", "", IF(Table44[[#This Row],[Month]]=C203, A203+1, 1))</f>
        <v>9</v>
      </c>
      <c r="B204" s="3">
        <f>_xlfn.NUMBERVALUE(IF(Table44[[#This Row],[Date]]= "", "", TEXT(Table44[[#This Row],[Date]],"yyyy")))</f>
        <v>2023</v>
      </c>
      <c r="C204" t="str">
        <f>IF(Table44[[#This Row],[Date]]= "", "", TEXT(Table44[[#This Row],[Date]],"mmmm"))</f>
        <v>February</v>
      </c>
      <c r="D204" s="2">
        <v>44972</v>
      </c>
      <c r="E204" t="s">
        <v>262</v>
      </c>
      <c r="F204" s="1" t="s">
        <v>0</v>
      </c>
      <c r="G204" s="108"/>
      <c r="H204" s="105">
        <v>10000</v>
      </c>
      <c r="I204" s="1" t="s">
        <v>13</v>
      </c>
      <c r="J204" s="49">
        <f>IF(Table44[[#This Row],[Source]]="Cash", SUM(J203+Table44[[#This Row],[Income]]-Table44[[#This Row],[Expenses]]), J203)</f>
        <v>277000</v>
      </c>
      <c r="K204" s="49">
        <f>IF(Table44[[#This Row],[Source]]="Bank", SUM(K203+Table44[[#This Row],[Income]]-Table44[[#This Row],[Expenses]]), K203)</f>
        <v>600000</v>
      </c>
      <c r="L204" s="49">
        <f>IF(Table44[[#This Row],[Source]]="Mobile", SUM(L203+Table44[[#This Row],[Income]]-Table44[[#This Row],[Expenses]]), L203)</f>
        <v>0</v>
      </c>
      <c r="M204" s="49">
        <f>IF(Table44[[#This Row],[Source]]="Inv", SUM(M203+Table44[[#This Row],[Income]]-Table44[[#This Row],[Expenses]]), M203)</f>
        <v>0</v>
      </c>
    </row>
    <row r="205" spans="1:13" outlineLevel="1" x14ac:dyDescent="0.25">
      <c r="A205" s="3">
        <f xml:space="preserve"> IF(C205="", "", IF(Table44[[#This Row],[Month]]=C204, A204+1, 1))</f>
        <v>10</v>
      </c>
      <c r="B205" s="3">
        <f>_xlfn.NUMBERVALUE(IF(Table44[[#This Row],[Date]]= "", "", TEXT(Table44[[#This Row],[Date]],"yyyy")))</f>
        <v>2023</v>
      </c>
      <c r="C205" t="str">
        <f>IF(Table44[[#This Row],[Date]]= "", "", TEXT(Table44[[#This Row],[Date]],"mmmm"))</f>
        <v>February</v>
      </c>
      <c r="D205" s="2">
        <v>44973</v>
      </c>
      <c r="E205" t="s">
        <v>263</v>
      </c>
      <c r="F205" s="1" t="s">
        <v>1</v>
      </c>
      <c r="G205" s="108"/>
      <c r="H205" s="105">
        <v>12000</v>
      </c>
      <c r="I205" s="1" t="s">
        <v>13</v>
      </c>
      <c r="J205" s="49">
        <f>IF(Table44[[#This Row],[Source]]="Cash", SUM(J204+Table44[[#This Row],[Income]]-Table44[[#This Row],[Expenses]]), J204)</f>
        <v>265000</v>
      </c>
      <c r="K205" s="49">
        <f>IF(Table44[[#This Row],[Source]]="Bank", SUM(K204+Table44[[#This Row],[Income]]-Table44[[#This Row],[Expenses]]), K204)</f>
        <v>600000</v>
      </c>
      <c r="L205" s="49">
        <f>IF(Table44[[#This Row],[Source]]="Mobile", SUM(L204+Table44[[#This Row],[Income]]-Table44[[#This Row],[Expenses]]), L204)</f>
        <v>0</v>
      </c>
      <c r="M205" s="49">
        <f>IF(Table44[[#This Row],[Source]]="Inv", SUM(M204+Table44[[#This Row],[Income]]-Table44[[#This Row],[Expenses]]), M204)</f>
        <v>0</v>
      </c>
    </row>
    <row r="206" spans="1:13" outlineLevel="1" x14ac:dyDescent="0.25">
      <c r="A206" s="3">
        <f xml:space="preserve"> IF(C206="", "", IF(Table44[[#This Row],[Month]]=C205, A205+1, 1))</f>
        <v>11</v>
      </c>
      <c r="B206" s="3">
        <f>_xlfn.NUMBERVALUE(IF(Table44[[#This Row],[Date]]= "", "", TEXT(Table44[[#This Row],[Date]],"yyyy")))</f>
        <v>2023</v>
      </c>
      <c r="C206" t="str">
        <f>IF(Table44[[#This Row],[Date]]= "", "", TEXT(Table44[[#This Row],[Date]],"mmmm"))</f>
        <v>February</v>
      </c>
      <c r="D206" s="18">
        <v>44980</v>
      </c>
      <c r="E206" s="19" t="s">
        <v>258</v>
      </c>
      <c r="F206" s="1" t="s">
        <v>36</v>
      </c>
      <c r="G206" s="107">
        <v>6000</v>
      </c>
      <c r="H206" s="105"/>
      <c r="I206" s="1" t="s">
        <v>13</v>
      </c>
      <c r="J206" s="49">
        <f>IF(Table44[[#This Row],[Source]]="Cash", SUM(J205+Table44[[#This Row],[Income]]-Table44[[#This Row],[Expenses]]), J205)</f>
        <v>271000</v>
      </c>
      <c r="K206" s="49">
        <f>IF(Table44[[#This Row],[Source]]="Bank", SUM(K205+Table44[[#This Row],[Income]]-Table44[[#This Row],[Expenses]]), K205)</f>
        <v>600000</v>
      </c>
      <c r="L206" s="49">
        <f>IF(Table44[[#This Row],[Source]]="Mobile", SUM(L205+Table44[[#This Row],[Income]]-Table44[[#This Row],[Expenses]]), L205)</f>
        <v>0</v>
      </c>
      <c r="M206" s="49">
        <f>IF(Table44[[#This Row],[Source]]="Inv", SUM(M205+Table44[[#This Row],[Income]]-Table44[[#This Row],[Expenses]]), M205)</f>
        <v>0</v>
      </c>
    </row>
    <row r="207" spans="1:13" outlineLevel="1" x14ac:dyDescent="0.25">
      <c r="A207" s="3">
        <f xml:space="preserve"> IF(C207="", "", IF(Table44[[#This Row],[Month]]=C206, A206+1, 1))</f>
        <v>12</v>
      </c>
      <c r="B207" s="3">
        <f>_xlfn.NUMBERVALUE(IF(Table44[[#This Row],[Date]]= "", "", TEXT(Table44[[#This Row],[Date]],"yyyy")))</f>
        <v>2023</v>
      </c>
      <c r="C207" t="str">
        <f>IF(Table44[[#This Row],[Date]]= "", "", TEXT(Table44[[#This Row],[Date]],"mmmm"))</f>
        <v>February</v>
      </c>
      <c r="D207" s="18">
        <v>44980</v>
      </c>
      <c r="E207" s="19" t="s">
        <v>177</v>
      </c>
      <c r="F207" s="1" t="s">
        <v>0</v>
      </c>
      <c r="G207" s="107">
        <v>5000</v>
      </c>
      <c r="H207" s="105"/>
      <c r="I207" s="1" t="s">
        <v>13</v>
      </c>
      <c r="J207" s="49">
        <f>IF(Table44[[#This Row],[Source]]="Cash", SUM(J206+Table44[[#This Row],[Income]]-Table44[[#This Row],[Expenses]]), J206)</f>
        <v>276000</v>
      </c>
      <c r="K207" s="49">
        <f>IF(Table44[[#This Row],[Source]]="Bank", SUM(K206+Table44[[#This Row],[Income]]-Table44[[#This Row],[Expenses]]), K206)</f>
        <v>600000</v>
      </c>
      <c r="L207" s="49">
        <f>IF(Table44[[#This Row],[Source]]="Mobile", SUM(L206+Table44[[#This Row],[Income]]-Table44[[#This Row],[Expenses]]), L206)</f>
        <v>0</v>
      </c>
      <c r="M207" s="49">
        <f>IF(Table44[[#This Row],[Source]]="Inv", SUM(M206+Table44[[#This Row],[Income]]-Table44[[#This Row],[Expenses]]), M206)</f>
        <v>0</v>
      </c>
    </row>
    <row r="208" spans="1:13" outlineLevel="1" x14ac:dyDescent="0.25">
      <c r="A208" s="3">
        <f xml:space="preserve"> IF(C208="", "", IF(Table44[[#This Row],[Month]]=C207, A207+1, 1))</f>
        <v>13</v>
      </c>
      <c r="B208" s="3">
        <f>_xlfn.NUMBERVALUE(IF(Table44[[#This Row],[Date]]= "", "", TEXT(Table44[[#This Row],[Date]],"yyyy")))</f>
        <v>2023</v>
      </c>
      <c r="C208" t="str">
        <f>IF(Table44[[#This Row],[Date]]= "", "", TEXT(Table44[[#This Row],[Date]],"mmmm"))</f>
        <v>February</v>
      </c>
      <c r="D208" s="2">
        <v>44980</v>
      </c>
      <c r="E208" t="s">
        <v>264</v>
      </c>
      <c r="F208" s="1" t="s">
        <v>1</v>
      </c>
      <c r="G208" s="108"/>
      <c r="H208" s="105">
        <v>5000</v>
      </c>
      <c r="I208" s="1" t="s">
        <v>13</v>
      </c>
      <c r="J208" s="49">
        <f>IF(Table44[[#This Row],[Source]]="Cash", SUM(J207+Table44[[#This Row],[Income]]-Table44[[#This Row],[Expenses]]), J207)</f>
        <v>271000</v>
      </c>
      <c r="K208" s="49">
        <f>IF(Table44[[#This Row],[Source]]="Bank", SUM(K207+Table44[[#This Row],[Income]]-Table44[[#This Row],[Expenses]]), K207)</f>
        <v>600000</v>
      </c>
      <c r="L208" s="49">
        <f>IF(Table44[[#This Row],[Source]]="Mobile", SUM(L207+Table44[[#This Row],[Income]]-Table44[[#This Row],[Expenses]]), L207)</f>
        <v>0</v>
      </c>
      <c r="M208" s="49">
        <f>IF(Table44[[#This Row],[Source]]="Inv", SUM(M207+Table44[[#This Row],[Income]]-Table44[[#This Row],[Expenses]]), M207)</f>
        <v>0</v>
      </c>
    </row>
    <row r="209" spans="1:13" outlineLevel="1" x14ac:dyDescent="0.25">
      <c r="A209" s="3">
        <f xml:space="preserve"> IF(C209="", "", IF(Table44[[#This Row],[Month]]=C208, A208+1, 1))</f>
        <v>14</v>
      </c>
      <c r="B209" s="3">
        <f>_xlfn.NUMBERVALUE(IF(Table44[[#This Row],[Date]]= "", "", TEXT(Table44[[#This Row],[Date]],"yyyy")))</f>
        <v>2023</v>
      </c>
      <c r="C209" t="str">
        <f>IF(Table44[[#This Row],[Date]]= "", "", TEXT(Table44[[#This Row],[Date]],"mmmm"))</f>
        <v>February</v>
      </c>
      <c r="D209" s="2">
        <v>44983</v>
      </c>
      <c r="E209" t="s">
        <v>265</v>
      </c>
      <c r="F209" s="1" t="s">
        <v>1</v>
      </c>
      <c r="G209" s="108"/>
      <c r="H209" s="105">
        <v>3000</v>
      </c>
      <c r="I209" s="1" t="s">
        <v>13</v>
      </c>
      <c r="J209" s="49">
        <f>IF(Table44[[#This Row],[Source]]="Cash", SUM(J208+Table44[[#This Row],[Income]]-Table44[[#This Row],[Expenses]]), J208)</f>
        <v>268000</v>
      </c>
      <c r="K209" s="49">
        <f>IF(Table44[[#This Row],[Source]]="Bank", SUM(K208+Table44[[#This Row],[Income]]-Table44[[#This Row],[Expenses]]), K208)</f>
        <v>600000</v>
      </c>
      <c r="L209" s="49">
        <f>IF(Table44[[#This Row],[Source]]="Mobile", SUM(L208+Table44[[#This Row],[Income]]-Table44[[#This Row],[Expenses]]), L208)</f>
        <v>0</v>
      </c>
      <c r="M209" s="49">
        <f>IF(Table44[[#This Row],[Source]]="Inv", SUM(M208+Table44[[#This Row],[Income]]-Table44[[#This Row],[Expenses]]), M208)</f>
        <v>0</v>
      </c>
    </row>
    <row r="210" spans="1:13" outlineLevel="1" x14ac:dyDescent="0.25">
      <c r="A210" s="3">
        <f xml:space="preserve"> IF(C210="", "", IF(Table44[[#This Row],[Month]]=C209, A209+1, 1))</f>
        <v>15</v>
      </c>
      <c r="B210" s="3">
        <f>_xlfn.NUMBERVALUE(IF(Table44[[#This Row],[Date]]= "", "", TEXT(Table44[[#This Row],[Date]],"yyyy")))</f>
        <v>2023</v>
      </c>
      <c r="C210" t="str">
        <f>IF(Table44[[#This Row],[Date]]= "", "", TEXT(Table44[[#This Row],[Date]],"mmmm"))</f>
        <v>February</v>
      </c>
      <c r="D210" s="18">
        <v>44985</v>
      </c>
      <c r="E210" s="19" t="s">
        <v>258</v>
      </c>
      <c r="F210" s="1" t="s">
        <v>36</v>
      </c>
      <c r="G210" s="107">
        <v>5000</v>
      </c>
      <c r="H210" s="105"/>
      <c r="I210" s="1" t="s">
        <v>13</v>
      </c>
      <c r="J210" s="49">
        <f>IF(Table44[[#This Row],[Source]]="Cash", SUM(J209+Table44[[#This Row],[Income]]-Table44[[#This Row],[Expenses]]), J209)</f>
        <v>273000</v>
      </c>
      <c r="K210" s="49">
        <f>IF(Table44[[#This Row],[Source]]="Bank", SUM(K209+Table44[[#This Row],[Income]]-Table44[[#This Row],[Expenses]]), K209)</f>
        <v>600000</v>
      </c>
      <c r="L210" s="49">
        <f>IF(Table44[[#This Row],[Source]]="Mobile", SUM(L209+Table44[[#This Row],[Income]]-Table44[[#This Row],[Expenses]]), L209)</f>
        <v>0</v>
      </c>
      <c r="M210" s="49">
        <f>IF(Table44[[#This Row],[Source]]="Inv", SUM(M209+Table44[[#This Row],[Income]]-Table44[[#This Row],[Expenses]]), M209)</f>
        <v>0</v>
      </c>
    </row>
    <row r="211" spans="1:13" outlineLevel="1" x14ac:dyDescent="0.25">
      <c r="A211" s="3">
        <f xml:space="preserve"> IF(C211="", "", IF(Table44[[#This Row],[Month]]=C210, A210+1, 1))</f>
        <v>1</v>
      </c>
      <c r="B211" s="3">
        <f>_xlfn.NUMBERVALUE(IF(Table44[[#This Row],[Date]]= "", "", TEXT(Table44[[#This Row],[Date]],"yyyy")))</f>
        <v>2023</v>
      </c>
      <c r="C211" t="str">
        <f>IF(Table44[[#This Row],[Date]]= "", "", TEXT(Table44[[#This Row],[Date]],"mmmm"))</f>
        <v>March</v>
      </c>
      <c r="D211" s="18">
        <v>44990</v>
      </c>
      <c r="E211" s="19" t="s">
        <v>80</v>
      </c>
      <c r="F211" s="1" t="s">
        <v>80</v>
      </c>
      <c r="G211" s="107">
        <v>50000</v>
      </c>
      <c r="H211" s="105"/>
      <c r="I211" s="1" t="s">
        <v>13</v>
      </c>
      <c r="J211" s="49">
        <f>IF(Table44[[#This Row],[Source]]="Cash", SUM(J210+Table44[[#This Row],[Income]]-Table44[[#This Row],[Expenses]]), J210)</f>
        <v>323000</v>
      </c>
      <c r="K211" s="49">
        <f>IF(Table44[[#This Row],[Source]]="Bank", SUM(K210+Table44[[#This Row],[Income]]-Table44[[#This Row],[Expenses]]), K210)</f>
        <v>600000</v>
      </c>
      <c r="L211" s="49">
        <f>IF(Table44[[#This Row],[Source]]="Mobile", SUM(L210+Table44[[#This Row],[Income]]-Table44[[#This Row],[Expenses]]), L210)</f>
        <v>0</v>
      </c>
      <c r="M211" s="49">
        <f>IF(Table44[[#This Row],[Source]]="Inv", SUM(M210+Table44[[#This Row],[Income]]-Table44[[#This Row],[Expenses]]), M210)</f>
        <v>0</v>
      </c>
    </row>
    <row r="212" spans="1:13" outlineLevel="1" x14ac:dyDescent="0.25">
      <c r="A212" s="3">
        <f xml:space="preserve"> IF(C212="", "", IF(Table44[[#This Row],[Month]]=C211, A211+1, 1))</f>
        <v>2</v>
      </c>
      <c r="B212" s="3">
        <f>_xlfn.NUMBERVALUE(IF(Table44[[#This Row],[Date]]= "", "", TEXT(Table44[[#This Row],[Date]],"yyyy")))</f>
        <v>2023</v>
      </c>
      <c r="C212" t="str">
        <f>IF(Table44[[#This Row],[Date]]= "", "", TEXT(Table44[[#This Row],[Date]],"mmmm"))</f>
        <v>March</v>
      </c>
      <c r="D212" s="18">
        <v>44990</v>
      </c>
      <c r="E212" s="19" t="s">
        <v>266</v>
      </c>
      <c r="F212" s="1" t="s">
        <v>36</v>
      </c>
      <c r="G212" s="107">
        <v>10000</v>
      </c>
      <c r="H212" s="105"/>
      <c r="I212" s="1" t="s">
        <v>13</v>
      </c>
      <c r="J212" s="49">
        <f>IF(Table44[[#This Row],[Source]]="Cash", SUM(J211+Table44[[#This Row],[Income]]-Table44[[#This Row],[Expenses]]), J211)</f>
        <v>333000</v>
      </c>
      <c r="K212" s="49">
        <f>IF(Table44[[#This Row],[Source]]="Bank", SUM(K211+Table44[[#This Row],[Income]]-Table44[[#This Row],[Expenses]]), K211)</f>
        <v>600000</v>
      </c>
      <c r="L212" s="49">
        <f>IF(Table44[[#This Row],[Source]]="Mobile", SUM(L211+Table44[[#This Row],[Income]]-Table44[[#This Row],[Expenses]]), L211)</f>
        <v>0</v>
      </c>
      <c r="M212" s="49">
        <f>IF(Table44[[#This Row],[Source]]="Inv", SUM(M211+Table44[[#This Row],[Income]]-Table44[[#This Row],[Expenses]]), M211)</f>
        <v>0</v>
      </c>
    </row>
    <row r="213" spans="1:13" outlineLevel="1" x14ac:dyDescent="0.25">
      <c r="A213" s="3">
        <f xml:space="preserve"> IF(C213="", "", IF(Table44[[#This Row],[Month]]=C212, A212+1, 1))</f>
        <v>3</v>
      </c>
      <c r="B213" s="3">
        <f>_xlfn.NUMBERVALUE(IF(Table44[[#This Row],[Date]]= "", "", TEXT(Table44[[#This Row],[Date]],"yyyy")))</f>
        <v>2023</v>
      </c>
      <c r="C213" t="str">
        <f>IF(Table44[[#This Row],[Date]]= "", "", TEXT(Table44[[#This Row],[Date]],"mmmm"))</f>
        <v>March</v>
      </c>
      <c r="D213" s="2">
        <v>44990</v>
      </c>
      <c r="E213" t="s">
        <v>268</v>
      </c>
      <c r="F213" s="1" t="s">
        <v>1</v>
      </c>
      <c r="G213" s="108"/>
      <c r="H213" s="105">
        <v>27000</v>
      </c>
      <c r="I213" s="1" t="s">
        <v>13</v>
      </c>
      <c r="J213" s="49">
        <f>IF(Table44[[#This Row],[Source]]="Cash", SUM(J212+Table44[[#This Row],[Income]]-Table44[[#This Row],[Expenses]]), J212)</f>
        <v>306000</v>
      </c>
      <c r="K213" s="49">
        <f>IF(Table44[[#This Row],[Source]]="Bank", SUM(K212+Table44[[#This Row],[Income]]-Table44[[#This Row],[Expenses]]), K212)</f>
        <v>600000</v>
      </c>
      <c r="L213" s="49">
        <f>IF(Table44[[#This Row],[Source]]="Mobile", SUM(L212+Table44[[#This Row],[Income]]-Table44[[#This Row],[Expenses]]), L212)</f>
        <v>0</v>
      </c>
      <c r="M213" s="49">
        <f>IF(Table44[[#This Row],[Source]]="Inv", SUM(M212+Table44[[#This Row],[Income]]-Table44[[#This Row],[Expenses]]), M212)</f>
        <v>0</v>
      </c>
    </row>
    <row r="214" spans="1:13" outlineLevel="1" x14ac:dyDescent="0.25">
      <c r="A214" s="3">
        <f xml:space="preserve"> IF(C214="", "", IF(Table44[[#This Row],[Month]]=C213, A213+1, 1))</f>
        <v>4</v>
      </c>
      <c r="B214" s="3">
        <f>_xlfn.NUMBERVALUE(IF(Table44[[#This Row],[Date]]= "", "", TEXT(Table44[[#This Row],[Date]],"yyyy")))</f>
        <v>2023</v>
      </c>
      <c r="C214" t="str">
        <f>IF(Table44[[#This Row],[Date]]= "", "", TEXT(Table44[[#This Row],[Date]],"mmmm"))</f>
        <v>March</v>
      </c>
      <c r="D214" s="18">
        <v>44995</v>
      </c>
      <c r="E214" s="19" t="s">
        <v>266</v>
      </c>
      <c r="F214" s="1" t="s">
        <v>36</v>
      </c>
      <c r="G214" s="107">
        <v>5000</v>
      </c>
      <c r="H214" s="105"/>
      <c r="I214" s="1" t="s">
        <v>13</v>
      </c>
      <c r="J214" s="49">
        <f>IF(Table44[[#This Row],[Source]]="Cash", SUM(J213+Table44[[#This Row],[Income]]-Table44[[#This Row],[Expenses]]), J213)</f>
        <v>311000</v>
      </c>
      <c r="K214" s="49">
        <f>IF(Table44[[#This Row],[Source]]="Bank", SUM(K213+Table44[[#This Row],[Income]]-Table44[[#This Row],[Expenses]]), K213)</f>
        <v>600000</v>
      </c>
      <c r="L214" s="49">
        <f>IF(Table44[[#This Row],[Source]]="Mobile", SUM(L213+Table44[[#This Row],[Income]]-Table44[[#This Row],[Expenses]]), L213)</f>
        <v>0</v>
      </c>
      <c r="M214" s="49">
        <f>IF(Table44[[#This Row],[Source]]="Inv", SUM(M213+Table44[[#This Row],[Income]]-Table44[[#This Row],[Expenses]]), M213)</f>
        <v>0</v>
      </c>
    </row>
    <row r="215" spans="1:13" outlineLevel="1" x14ac:dyDescent="0.25">
      <c r="A215" s="3">
        <f xml:space="preserve"> IF(C215="", "", IF(Table44[[#This Row],[Month]]=C214, A214+1, 1))</f>
        <v>5</v>
      </c>
      <c r="B215" s="3">
        <f>_xlfn.NUMBERVALUE(IF(Table44[[#This Row],[Date]]= "", "", TEXT(Table44[[#This Row],[Date]],"yyyy")))</f>
        <v>2023</v>
      </c>
      <c r="C215" t="str">
        <f>IF(Table44[[#This Row],[Date]]= "", "", TEXT(Table44[[#This Row],[Date]],"mmmm"))</f>
        <v>March</v>
      </c>
      <c r="D215" s="2">
        <v>44997</v>
      </c>
      <c r="E215" t="s">
        <v>269</v>
      </c>
      <c r="F215" s="1" t="s">
        <v>2</v>
      </c>
      <c r="G215" s="108"/>
      <c r="H215" s="105">
        <v>30000</v>
      </c>
      <c r="I215" s="1" t="s">
        <v>13</v>
      </c>
      <c r="J215" s="49">
        <f>IF(Table44[[#This Row],[Source]]="Cash", SUM(J214+Table44[[#This Row],[Income]]-Table44[[#This Row],[Expenses]]), J214)</f>
        <v>281000</v>
      </c>
      <c r="K215" s="49">
        <f>IF(Table44[[#This Row],[Source]]="Bank", SUM(K214+Table44[[#This Row],[Income]]-Table44[[#This Row],[Expenses]]), K214)</f>
        <v>600000</v>
      </c>
      <c r="L215" s="49">
        <f>IF(Table44[[#This Row],[Source]]="Mobile", SUM(L214+Table44[[#This Row],[Income]]-Table44[[#This Row],[Expenses]]), L214)</f>
        <v>0</v>
      </c>
      <c r="M215" s="49">
        <f>IF(Table44[[#This Row],[Source]]="Inv", SUM(M214+Table44[[#This Row],[Income]]-Table44[[#This Row],[Expenses]]), M214)</f>
        <v>0</v>
      </c>
    </row>
    <row r="216" spans="1:13" outlineLevel="1" x14ac:dyDescent="0.25">
      <c r="A216" s="3">
        <f xml:space="preserve"> IF(C216="", "", IF(Table44[[#This Row],[Month]]=C215, A215+1, 1))</f>
        <v>6</v>
      </c>
      <c r="B216" s="3">
        <f>_xlfn.NUMBERVALUE(IF(Table44[[#This Row],[Date]]= "", "", TEXT(Table44[[#This Row],[Date]],"yyyy")))</f>
        <v>2023</v>
      </c>
      <c r="C216" t="str">
        <f>IF(Table44[[#This Row],[Date]]= "", "", TEXT(Table44[[#This Row],[Date]],"mmmm"))</f>
        <v>March</v>
      </c>
      <c r="D216" s="2">
        <v>44998</v>
      </c>
      <c r="E216" t="s">
        <v>270</v>
      </c>
      <c r="F216" s="1" t="s">
        <v>24</v>
      </c>
      <c r="G216" s="108"/>
      <c r="H216" s="105">
        <v>1000</v>
      </c>
      <c r="I216" s="1" t="s">
        <v>13</v>
      </c>
      <c r="J216" s="49">
        <f>IF(Table44[[#This Row],[Source]]="Cash", SUM(J215+Table44[[#This Row],[Income]]-Table44[[#This Row],[Expenses]]), J215)</f>
        <v>280000</v>
      </c>
      <c r="K216" s="49">
        <f>IF(Table44[[#This Row],[Source]]="Bank", SUM(K215+Table44[[#This Row],[Income]]-Table44[[#This Row],[Expenses]]), K215)</f>
        <v>600000</v>
      </c>
      <c r="L216" s="49">
        <f>IF(Table44[[#This Row],[Source]]="Mobile", SUM(L215+Table44[[#This Row],[Income]]-Table44[[#This Row],[Expenses]]), L215)</f>
        <v>0</v>
      </c>
      <c r="M216" s="49">
        <f>IF(Table44[[#This Row],[Source]]="Inv", SUM(M215+Table44[[#This Row],[Income]]-Table44[[#This Row],[Expenses]]), M215)</f>
        <v>0</v>
      </c>
    </row>
    <row r="217" spans="1:13" outlineLevel="1" x14ac:dyDescent="0.25">
      <c r="A217" s="3">
        <f xml:space="preserve"> IF(C217="", "", IF(Table44[[#This Row],[Month]]=C216, A216+1, 1))</f>
        <v>7</v>
      </c>
      <c r="B217" s="3">
        <f>_xlfn.NUMBERVALUE(IF(Table44[[#This Row],[Date]]= "", "", TEXT(Table44[[#This Row],[Date]],"yyyy")))</f>
        <v>2023</v>
      </c>
      <c r="C217" t="str">
        <f>IF(Table44[[#This Row],[Date]]= "", "", TEXT(Table44[[#This Row],[Date]],"mmmm"))</f>
        <v>March</v>
      </c>
      <c r="D217" s="18">
        <v>44999</v>
      </c>
      <c r="E217" s="19" t="s">
        <v>266</v>
      </c>
      <c r="F217" s="1" t="s">
        <v>36</v>
      </c>
      <c r="G217" s="107">
        <v>5000</v>
      </c>
      <c r="H217" s="105"/>
      <c r="I217" s="1" t="s">
        <v>13</v>
      </c>
      <c r="J217" s="49">
        <f>IF(Table44[[#This Row],[Source]]="Cash", SUM(J216+Table44[[#This Row],[Income]]-Table44[[#This Row],[Expenses]]), J216)</f>
        <v>285000</v>
      </c>
      <c r="K217" s="49">
        <f>IF(Table44[[#This Row],[Source]]="Bank", SUM(K216+Table44[[#This Row],[Income]]-Table44[[#This Row],[Expenses]]), K216)</f>
        <v>600000</v>
      </c>
      <c r="L217" s="49">
        <f>IF(Table44[[#This Row],[Source]]="Mobile", SUM(L216+Table44[[#This Row],[Income]]-Table44[[#This Row],[Expenses]]), L216)</f>
        <v>0</v>
      </c>
      <c r="M217" s="49">
        <f>IF(Table44[[#This Row],[Source]]="Inv", SUM(M216+Table44[[#This Row],[Income]]-Table44[[#This Row],[Expenses]]), M216)</f>
        <v>0</v>
      </c>
    </row>
    <row r="218" spans="1:13" outlineLevel="1" x14ac:dyDescent="0.25">
      <c r="A218" s="3">
        <f xml:space="preserve"> IF(C218="", "", IF(Table44[[#This Row],[Month]]=C217, A217+1, 1))</f>
        <v>8</v>
      </c>
      <c r="B218" s="3">
        <f>_xlfn.NUMBERVALUE(IF(Table44[[#This Row],[Date]]= "", "", TEXT(Table44[[#This Row],[Date]],"yyyy")))</f>
        <v>2023</v>
      </c>
      <c r="C218" t="str">
        <f>IF(Table44[[#This Row],[Date]]= "", "", TEXT(Table44[[#This Row],[Date]],"mmmm"))</f>
        <v>March</v>
      </c>
      <c r="D218" s="2">
        <v>45000</v>
      </c>
      <c r="E218" t="s">
        <v>271</v>
      </c>
      <c r="F218" s="1" t="s">
        <v>57</v>
      </c>
      <c r="G218" s="108"/>
      <c r="H218" s="105">
        <v>10000</v>
      </c>
      <c r="I218" s="1" t="s">
        <v>13</v>
      </c>
      <c r="J218" s="49">
        <f>IF(Table44[[#This Row],[Source]]="Cash", SUM(J217+Table44[[#This Row],[Income]]-Table44[[#This Row],[Expenses]]), J217)</f>
        <v>275000</v>
      </c>
      <c r="K218" s="49">
        <f>IF(Table44[[#This Row],[Source]]="Bank", SUM(K217+Table44[[#This Row],[Income]]-Table44[[#This Row],[Expenses]]), K217)</f>
        <v>600000</v>
      </c>
      <c r="L218" s="49">
        <f>IF(Table44[[#This Row],[Source]]="Mobile", SUM(L217+Table44[[#This Row],[Income]]-Table44[[#This Row],[Expenses]]), L217)</f>
        <v>0</v>
      </c>
      <c r="M218" s="49">
        <f>IF(Table44[[#This Row],[Source]]="Inv", SUM(M217+Table44[[#This Row],[Income]]-Table44[[#This Row],[Expenses]]), M217)</f>
        <v>0</v>
      </c>
    </row>
    <row r="219" spans="1:13" outlineLevel="1" x14ac:dyDescent="0.25">
      <c r="A219" s="3">
        <f xml:space="preserve"> IF(C219="", "", IF(Table44[[#This Row],[Month]]=C218, A218+1, 1))</f>
        <v>9</v>
      </c>
      <c r="B219" s="3">
        <f>_xlfn.NUMBERVALUE(IF(Table44[[#This Row],[Date]]= "", "", TEXT(Table44[[#This Row],[Date]],"yyyy")))</f>
        <v>2023</v>
      </c>
      <c r="C219" t="str">
        <f>IF(Table44[[#This Row],[Date]]= "", "", TEXT(Table44[[#This Row],[Date]],"mmmm"))</f>
        <v>March</v>
      </c>
      <c r="D219" s="18">
        <v>45002</v>
      </c>
      <c r="E219" s="19" t="s">
        <v>267</v>
      </c>
      <c r="F219" s="1" t="s">
        <v>0</v>
      </c>
      <c r="G219" s="107">
        <v>90000</v>
      </c>
      <c r="H219" s="105"/>
      <c r="I219" s="1" t="s">
        <v>13</v>
      </c>
      <c r="J219" s="49">
        <f>IF(Table44[[#This Row],[Source]]="Cash", SUM(J218+Table44[[#This Row],[Income]]-Table44[[#This Row],[Expenses]]), J218)</f>
        <v>365000</v>
      </c>
      <c r="K219" s="49">
        <f>IF(Table44[[#This Row],[Source]]="Bank", SUM(K218+Table44[[#This Row],[Income]]-Table44[[#This Row],[Expenses]]), K218)</f>
        <v>600000</v>
      </c>
      <c r="L219" s="49">
        <f>IF(Table44[[#This Row],[Source]]="Mobile", SUM(L218+Table44[[#This Row],[Income]]-Table44[[#This Row],[Expenses]]), L218)</f>
        <v>0</v>
      </c>
      <c r="M219" s="49">
        <f>IF(Table44[[#This Row],[Source]]="Inv", SUM(M218+Table44[[#This Row],[Income]]-Table44[[#This Row],[Expenses]]), M218)</f>
        <v>0</v>
      </c>
    </row>
    <row r="220" spans="1:13" outlineLevel="1" x14ac:dyDescent="0.25">
      <c r="A220" s="3">
        <f xml:space="preserve"> IF(C220="", "", IF(Table44[[#This Row],[Month]]=C219, A219+1, 1))</f>
        <v>10</v>
      </c>
      <c r="B220" s="3">
        <f>_xlfn.NUMBERVALUE(IF(Table44[[#This Row],[Date]]= "", "", TEXT(Table44[[#This Row],[Date]],"yyyy")))</f>
        <v>2023</v>
      </c>
      <c r="C220" t="str">
        <f>IF(Table44[[#This Row],[Date]]= "", "", TEXT(Table44[[#This Row],[Date]],"mmmm"))</f>
        <v>March</v>
      </c>
      <c r="D220" s="18">
        <v>45002</v>
      </c>
      <c r="E220" s="19" t="s">
        <v>13</v>
      </c>
      <c r="F220" s="1" t="s">
        <v>744</v>
      </c>
      <c r="G220" s="20">
        <v>90000</v>
      </c>
      <c r="I220" s="1" t="s">
        <v>14</v>
      </c>
      <c r="J220" s="49">
        <f>IF(Table44[[#This Row],[Source]]="Cash", SUM(J219+Table44[[#This Row],[Income]]-Table44[[#This Row],[Expenses]]), J219)</f>
        <v>365000</v>
      </c>
      <c r="K220" s="49">
        <f>IF(Table44[[#This Row],[Source]]="Bank", SUM(K219+Table44[[#This Row],[Income]]-Table44[[#This Row],[Expenses]]), K219)</f>
        <v>690000</v>
      </c>
      <c r="L220" s="49">
        <f>IF(Table44[[#This Row],[Source]]="Mobile", SUM(L219+Table44[[#This Row],[Income]]-Table44[[#This Row],[Expenses]]), L219)</f>
        <v>0</v>
      </c>
      <c r="M220" s="49">
        <f>IF(Table44[[#This Row],[Source]]="Inv", SUM(M219+Table44[[#This Row],[Income]]-Table44[[#This Row],[Expenses]]), M219)</f>
        <v>0</v>
      </c>
    </row>
    <row r="221" spans="1:13" outlineLevel="1" x14ac:dyDescent="0.25">
      <c r="A221" s="3">
        <f xml:space="preserve"> IF(C221="", "", IF(Table44[[#This Row],[Month]]=C220, A220+1, 1))</f>
        <v>11</v>
      </c>
      <c r="B221" s="3">
        <f>_xlfn.NUMBERVALUE(IF(Table44[[#This Row],[Date]]= "", "", TEXT(Table44[[#This Row],[Date]],"yyyy")))</f>
        <v>2023</v>
      </c>
      <c r="C221" t="str">
        <f>IF(Table44[[#This Row],[Date]]= "", "", TEXT(Table44[[#This Row],[Date]],"mmmm"))</f>
        <v>March</v>
      </c>
      <c r="D221" s="2">
        <v>45002</v>
      </c>
      <c r="E221" t="s">
        <v>271</v>
      </c>
      <c r="F221" s="1" t="s">
        <v>57</v>
      </c>
      <c r="G221" s="108"/>
      <c r="H221" s="105">
        <v>10000</v>
      </c>
      <c r="I221" s="1" t="s">
        <v>13</v>
      </c>
      <c r="J221" s="49">
        <f>IF(Table44[[#This Row],[Source]]="Cash", SUM(J220+Table44[[#This Row],[Income]]-Table44[[#This Row],[Expenses]]), J220)</f>
        <v>355000</v>
      </c>
      <c r="K221" s="49">
        <f>IF(Table44[[#This Row],[Source]]="Bank", SUM(K220+Table44[[#This Row],[Income]]-Table44[[#This Row],[Expenses]]), K220)</f>
        <v>690000</v>
      </c>
      <c r="L221" s="49">
        <f>IF(Table44[[#This Row],[Source]]="Mobile", SUM(L220+Table44[[#This Row],[Income]]-Table44[[#This Row],[Expenses]]), L220)</f>
        <v>0</v>
      </c>
      <c r="M221" s="49">
        <f>IF(Table44[[#This Row],[Source]]="Inv", SUM(M220+Table44[[#This Row],[Income]]-Table44[[#This Row],[Expenses]]), M220)</f>
        <v>0</v>
      </c>
    </row>
    <row r="222" spans="1:13" outlineLevel="1" x14ac:dyDescent="0.25">
      <c r="A222" s="3">
        <f xml:space="preserve"> IF(C222="", "", IF(Table44[[#This Row],[Month]]=C221, A221+1, 1))</f>
        <v>12</v>
      </c>
      <c r="B222" s="3">
        <f>_xlfn.NUMBERVALUE(IF(Table44[[#This Row],[Date]]= "", "", TEXT(Table44[[#This Row],[Date]],"yyyy")))</f>
        <v>2023</v>
      </c>
      <c r="C222" t="str">
        <f>IF(Table44[[#This Row],[Date]]= "", "", TEXT(Table44[[#This Row],[Date]],"mmmm"))</f>
        <v>March</v>
      </c>
      <c r="D222" s="2">
        <v>45002</v>
      </c>
      <c r="E222" t="s">
        <v>272</v>
      </c>
      <c r="F222" s="1" t="s">
        <v>57</v>
      </c>
      <c r="G222" s="108"/>
      <c r="H222" s="105">
        <v>90000</v>
      </c>
      <c r="I222" s="1" t="s">
        <v>13</v>
      </c>
      <c r="J222" s="49">
        <f>IF(Table44[[#This Row],[Source]]="Cash", SUM(J221+Table44[[#This Row],[Income]]-Table44[[#This Row],[Expenses]]), J221)</f>
        <v>265000</v>
      </c>
      <c r="K222" s="49">
        <f>IF(Table44[[#This Row],[Source]]="Bank", SUM(K221+Table44[[#This Row],[Income]]-Table44[[#This Row],[Expenses]]), K221)</f>
        <v>690000</v>
      </c>
      <c r="L222" s="49">
        <f>IF(Table44[[#This Row],[Source]]="Mobile", SUM(L221+Table44[[#This Row],[Income]]-Table44[[#This Row],[Expenses]]), L221)</f>
        <v>0</v>
      </c>
      <c r="M222" s="49">
        <f>IF(Table44[[#This Row],[Source]]="Inv", SUM(M221+Table44[[#This Row],[Income]]-Table44[[#This Row],[Expenses]]), M221)</f>
        <v>0</v>
      </c>
    </row>
    <row r="223" spans="1:13" outlineLevel="1" x14ac:dyDescent="0.25">
      <c r="A223" s="3">
        <f xml:space="preserve"> IF(C223="", "", IF(Table44[[#This Row],[Month]]=C222, A222+1, 1))</f>
        <v>13</v>
      </c>
      <c r="B223" s="3">
        <f>_xlfn.NUMBERVALUE(IF(Table44[[#This Row],[Date]]= "", "", TEXT(Table44[[#This Row],[Date]],"yyyy")))</f>
        <v>2023</v>
      </c>
      <c r="C223" t="str">
        <f>IF(Table44[[#This Row],[Date]]= "", "", TEXT(Table44[[#This Row],[Date]],"mmmm"))</f>
        <v>March</v>
      </c>
      <c r="D223" s="2">
        <v>45002</v>
      </c>
      <c r="E223" t="s">
        <v>14</v>
      </c>
      <c r="F223" s="1" t="s">
        <v>744</v>
      </c>
      <c r="G223" s="108"/>
      <c r="H223" s="105">
        <v>90000</v>
      </c>
      <c r="I223" s="1" t="s">
        <v>13</v>
      </c>
      <c r="J223" s="49">
        <f>IF(Table44[[#This Row],[Source]]="Cash", SUM(J222+Table44[[#This Row],[Income]]-Table44[[#This Row],[Expenses]]), J222)</f>
        <v>175000</v>
      </c>
      <c r="K223" s="49">
        <f>IF(Table44[[#This Row],[Source]]="Bank", SUM(K222+Table44[[#This Row],[Income]]-Table44[[#This Row],[Expenses]]), K222)</f>
        <v>690000</v>
      </c>
      <c r="L223" s="49">
        <f>IF(Table44[[#This Row],[Source]]="Mobile", SUM(L222+Table44[[#This Row],[Income]]-Table44[[#This Row],[Expenses]]), L222)</f>
        <v>0</v>
      </c>
      <c r="M223" s="49">
        <f>IF(Table44[[#This Row],[Source]]="Inv", SUM(M222+Table44[[#This Row],[Income]]-Table44[[#This Row],[Expenses]]), M222)</f>
        <v>0</v>
      </c>
    </row>
    <row r="224" spans="1:13" outlineLevel="1" x14ac:dyDescent="0.25">
      <c r="A224" s="3">
        <f xml:space="preserve"> IF(C224="", "", IF(Table44[[#This Row],[Month]]=C223, A223+1, 1))</f>
        <v>14</v>
      </c>
      <c r="B224" s="3">
        <f>_xlfn.NUMBERVALUE(IF(Table44[[#This Row],[Date]]= "", "", TEXT(Table44[[#This Row],[Date]],"yyyy")))</f>
        <v>2023</v>
      </c>
      <c r="C224" t="str">
        <f>IF(Table44[[#This Row],[Date]]= "", "", TEXT(Table44[[#This Row],[Date]],"mmmm"))</f>
        <v>March</v>
      </c>
      <c r="D224" s="2">
        <v>45004</v>
      </c>
      <c r="E224" t="s">
        <v>273</v>
      </c>
      <c r="F224" s="1" t="s">
        <v>0</v>
      </c>
      <c r="G224" s="108"/>
      <c r="H224" s="105">
        <v>4000</v>
      </c>
      <c r="I224" s="1" t="s">
        <v>13</v>
      </c>
      <c r="J224" s="49">
        <f>IF(Table44[[#This Row],[Source]]="Cash", SUM(J223+Table44[[#This Row],[Income]]-Table44[[#This Row],[Expenses]]), J223)</f>
        <v>171000</v>
      </c>
      <c r="K224" s="49">
        <f>IF(Table44[[#This Row],[Source]]="Bank", SUM(K223+Table44[[#This Row],[Income]]-Table44[[#This Row],[Expenses]]), K223)</f>
        <v>690000</v>
      </c>
      <c r="L224" s="49">
        <f>IF(Table44[[#This Row],[Source]]="Mobile", SUM(L223+Table44[[#This Row],[Income]]-Table44[[#This Row],[Expenses]]), L223)</f>
        <v>0</v>
      </c>
      <c r="M224" s="49">
        <f>IF(Table44[[#This Row],[Source]]="Inv", SUM(M223+Table44[[#This Row],[Income]]-Table44[[#This Row],[Expenses]]), M223)</f>
        <v>0</v>
      </c>
    </row>
    <row r="225" spans="1:13" outlineLevel="1" x14ac:dyDescent="0.25">
      <c r="A225" s="3">
        <f xml:space="preserve"> IF(C225="", "", IF(Table44[[#This Row],[Month]]=C224, A224+1, 1))</f>
        <v>15</v>
      </c>
      <c r="B225" s="3">
        <f>_xlfn.NUMBERVALUE(IF(Table44[[#This Row],[Date]]= "", "", TEXT(Table44[[#This Row],[Date]],"yyyy")))</f>
        <v>2023</v>
      </c>
      <c r="C225" t="str">
        <f>IF(Table44[[#This Row],[Date]]= "", "", TEXT(Table44[[#This Row],[Date]],"mmmm"))</f>
        <v>March</v>
      </c>
      <c r="D225" s="2">
        <v>45005</v>
      </c>
      <c r="E225" t="s">
        <v>271</v>
      </c>
      <c r="F225" s="1" t="s">
        <v>57</v>
      </c>
      <c r="G225" s="108"/>
      <c r="H225" s="105">
        <v>10000</v>
      </c>
      <c r="I225" s="1" t="s">
        <v>13</v>
      </c>
      <c r="J225" s="49">
        <f>IF(Table44[[#This Row],[Source]]="Cash", SUM(J224+Table44[[#This Row],[Income]]-Table44[[#This Row],[Expenses]]), J224)</f>
        <v>161000</v>
      </c>
      <c r="K225" s="49">
        <f>IF(Table44[[#This Row],[Source]]="Bank", SUM(K224+Table44[[#This Row],[Income]]-Table44[[#This Row],[Expenses]]), K224)</f>
        <v>690000</v>
      </c>
      <c r="L225" s="49">
        <f>IF(Table44[[#This Row],[Source]]="Mobile", SUM(L224+Table44[[#This Row],[Income]]-Table44[[#This Row],[Expenses]]), L224)</f>
        <v>0</v>
      </c>
      <c r="M225" s="49">
        <f>IF(Table44[[#This Row],[Source]]="Inv", SUM(M224+Table44[[#This Row],[Income]]-Table44[[#This Row],[Expenses]]), M224)</f>
        <v>0</v>
      </c>
    </row>
    <row r="226" spans="1:13" outlineLevel="1" x14ac:dyDescent="0.25">
      <c r="A226" s="3">
        <f xml:space="preserve"> IF(C226="", "", IF(Table44[[#This Row],[Month]]=C225, A225+1, 1))</f>
        <v>16</v>
      </c>
      <c r="B226" s="3">
        <f>_xlfn.NUMBERVALUE(IF(Table44[[#This Row],[Date]]= "", "", TEXT(Table44[[#This Row],[Date]],"yyyy")))</f>
        <v>2023</v>
      </c>
      <c r="C226" t="str">
        <f>IF(Table44[[#This Row],[Date]]= "", "", TEXT(Table44[[#This Row],[Date]],"mmmm"))</f>
        <v>March</v>
      </c>
      <c r="D226" s="2">
        <v>45012</v>
      </c>
      <c r="E226" t="s">
        <v>274</v>
      </c>
      <c r="F226" s="1" t="s">
        <v>75</v>
      </c>
      <c r="G226" s="108"/>
      <c r="H226" s="105">
        <v>20000</v>
      </c>
      <c r="I226" s="1" t="s">
        <v>13</v>
      </c>
      <c r="J226" s="49">
        <f>IF(Table44[[#This Row],[Source]]="Cash", SUM(J225+Table44[[#This Row],[Income]]-Table44[[#This Row],[Expenses]]), J225)</f>
        <v>141000</v>
      </c>
      <c r="K226" s="49">
        <f>IF(Table44[[#This Row],[Source]]="Bank", SUM(K225+Table44[[#This Row],[Income]]-Table44[[#This Row],[Expenses]]), K225)</f>
        <v>690000</v>
      </c>
      <c r="L226" s="49">
        <f>IF(Table44[[#This Row],[Source]]="Mobile", SUM(L225+Table44[[#This Row],[Income]]-Table44[[#This Row],[Expenses]]), L225)</f>
        <v>0</v>
      </c>
      <c r="M226" s="49">
        <f>IF(Table44[[#This Row],[Source]]="Inv", SUM(M225+Table44[[#This Row],[Income]]-Table44[[#This Row],[Expenses]]), M225)</f>
        <v>0</v>
      </c>
    </row>
    <row r="227" spans="1:13" outlineLevel="1" x14ac:dyDescent="0.25">
      <c r="A227" s="3">
        <f xml:space="preserve"> IF(C227="", "", IF(Table44[[#This Row],[Month]]=C226, A226+1, 1))</f>
        <v>17</v>
      </c>
      <c r="B227" s="3">
        <f>_xlfn.NUMBERVALUE(IF(Table44[[#This Row],[Date]]= "", "", TEXT(Table44[[#This Row],[Date]],"yyyy")))</f>
        <v>2023</v>
      </c>
      <c r="C227" t="str">
        <f>IF(Table44[[#This Row],[Date]]= "", "", TEXT(Table44[[#This Row],[Date]],"mmmm"))</f>
        <v>March</v>
      </c>
      <c r="D227" s="2">
        <v>45015</v>
      </c>
      <c r="E227" t="s">
        <v>251</v>
      </c>
      <c r="F227" s="1" t="s">
        <v>57</v>
      </c>
      <c r="G227" s="108"/>
      <c r="H227" s="105">
        <v>10000</v>
      </c>
      <c r="I227" s="1" t="s">
        <v>13</v>
      </c>
      <c r="J227" s="49">
        <f>IF(Table44[[#This Row],[Source]]="Cash", SUM(J226+Table44[[#This Row],[Income]]-Table44[[#This Row],[Expenses]]), J226)</f>
        <v>131000</v>
      </c>
      <c r="K227" s="49">
        <f>IF(Table44[[#This Row],[Source]]="Bank", SUM(K226+Table44[[#This Row],[Income]]-Table44[[#This Row],[Expenses]]), K226)</f>
        <v>690000</v>
      </c>
      <c r="L227" s="49">
        <f>IF(Table44[[#This Row],[Source]]="Mobile", SUM(L226+Table44[[#This Row],[Income]]-Table44[[#This Row],[Expenses]]), L226)</f>
        <v>0</v>
      </c>
      <c r="M227" s="49">
        <f>IF(Table44[[#This Row],[Source]]="Inv", SUM(M226+Table44[[#This Row],[Income]]-Table44[[#This Row],[Expenses]]), M226)</f>
        <v>0</v>
      </c>
    </row>
    <row r="228" spans="1:13" outlineLevel="1" x14ac:dyDescent="0.25">
      <c r="A228" s="3">
        <f xml:space="preserve"> IF(C228="", "", IF(Table44[[#This Row],[Month]]=C227, A227+1, 1))</f>
        <v>1</v>
      </c>
      <c r="B228" s="22">
        <f>_xlfn.NUMBERVALUE(IF(Table44[[#This Row],[Date]]= "", "", TEXT(Table44[[#This Row],[Date]],"yyyy")))</f>
        <v>2023</v>
      </c>
      <c r="C228" t="str">
        <f>IF(Table44[[#This Row],[Date]]= "", "", TEXT(Table44[[#This Row],[Date]],"mmmm"))</f>
        <v>April</v>
      </c>
      <c r="D228" s="18">
        <v>45018</v>
      </c>
      <c r="E228" s="19" t="s">
        <v>177</v>
      </c>
      <c r="F228" s="1" t="s">
        <v>0</v>
      </c>
      <c r="G228" s="50">
        <v>20000</v>
      </c>
      <c r="H228" s="105"/>
      <c r="I228" s="1" t="s">
        <v>13</v>
      </c>
      <c r="J228" s="49">
        <f>IF(Table44[[#This Row],[Source]]="Cash", SUM(J227+Table44[[#This Row],[Income]]-Table44[[#This Row],[Expenses]]), J227)</f>
        <v>151000</v>
      </c>
      <c r="K228" s="49">
        <f>IF(Table44[[#This Row],[Source]]="Bank", SUM(K227+Table44[[#This Row],[Income]]-Table44[[#This Row],[Expenses]]), K227)</f>
        <v>690000</v>
      </c>
      <c r="L228" s="49">
        <f>IF(Table44[[#This Row],[Source]]="Mobile", SUM(L227+Table44[[#This Row],[Income]]-Table44[[#This Row],[Expenses]]), L227)</f>
        <v>0</v>
      </c>
      <c r="M228" s="49">
        <f>IF(Table44[[#This Row],[Source]]="Inv", SUM(M227+Table44[[#This Row],[Income]]-Table44[[#This Row],[Expenses]]), M227)</f>
        <v>0</v>
      </c>
    </row>
    <row r="229" spans="1:13" outlineLevel="1" x14ac:dyDescent="0.25">
      <c r="A229" s="3">
        <f xml:space="preserve"> IF(C229="", "", IF(Table44[[#This Row],[Month]]=C228, A228+1, 1))</f>
        <v>2</v>
      </c>
      <c r="B229" s="22">
        <f>_xlfn.NUMBERVALUE(IF(Table44[[#This Row],[Date]]= "", "", TEXT(Table44[[#This Row],[Date]],"yyyy")))</f>
        <v>2023</v>
      </c>
      <c r="C229" t="str">
        <f>IF(Table44[[#This Row],[Date]]= "", "", TEXT(Table44[[#This Row],[Date]],"mmmm"))</f>
        <v>April</v>
      </c>
      <c r="D229" s="18">
        <v>45018</v>
      </c>
      <c r="E229" t="s">
        <v>151</v>
      </c>
      <c r="F229" s="1" t="s">
        <v>9</v>
      </c>
      <c r="G229" s="108"/>
      <c r="H229" s="105">
        <v>3000</v>
      </c>
      <c r="I229" s="1" t="s">
        <v>13</v>
      </c>
      <c r="J229" s="49">
        <f>IF(Table44[[#This Row],[Source]]="Cash", SUM(J228+Table44[[#This Row],[Income]]-Table44[[#This Row],[Expenses]]), J228)</f>
        <v>148000</v>
      </c>
      <c r="K229" s="49">
        <f>IF(Table44[[#This Row],[Source]]="Bank", SUM(K228+Table44[[#This Row],[Income]]-Table44[[#This Row],[Expenses]]), K228)</f>
        <v>690000</v>
      </c>
      <c r="L229" s="49">
        <f>IF(Table44[[#This Row],[Source]]="Mobile", SUM(L228+Table44[[#This Row],[Income]]-Table44[[#This Row],[Expenses]]), L228)</f>
        <v>0</v>
      </c>
      <c r="M229" s="49">
        <f>IF(Table44[[#This Row],[Source]]="Inv", SUM(M228+Table44[[#This Row],[Income]]-Table44[[#This Row],[Expenses]]), M228)</f>
        <v>0</v>
      </c>
    </row>
    <row r="230" spans="1:13" outlineLevel="1" x14ac:dyDescent="0.25">
      <c r="A230" s="3">
        <f xml:space="preserve"> IF(C230="", "", IF(Table44[[#This Row],[Month]]=C229, A229+1, 1))</f>
        <v>3</v>
      </c>
      <c r="B230" s="22">
        <f>_xlfn.NUMBERVALUE(IF(Table44[[#This Row],[Date]]= "", "", TEXT(Table44[[#This Row],[Date]],"yyyy")))</f>
        <v>2023</v>
      </c>
      <c r="C230" t="str">
        <f>IF(Table44[[#This Row],[Date]]= "", "", TEXT(Table44[[#This Row],[Date]],"mmmm"))</f>
        <v>April</v>
      </c>
      <c r="D230" s="18">
        <v>45018</v>
      </c>
      <c r="E230" t="s">
        <v>275</v>
      </c>
      <c r="F230" s="1" t="s">
        <v>1</v>
      </c>
      <c r="G230" s="108"/>
      <c r="H230" s="105">
        <v>10000</v>
      </c>
      <c r="I230" s="1" t="s">
        <v>13</v>
      </c>
      <c r="J230" s="49">
        <f>IF(Table44[[#This Row],[Source]]="Cash", SUM(J229+Table44[[#This Row],[Income]]-Table44[[#This Row],[Expenses]]), J229)</f>
        <v>138000</v>
      </c>
      <c r="K230" s="49">
        <f>IF(Table44[[#This Row],[Source]]="Bank", SUM(K229+Table44[[#This Row],[Income]]-Table44[[#This Row],[Expenses]]), K229)</f>
        <v>690000</v>
      </c>
      <c r="L230" s="49">
        <f>IF(Table44[[#This Row],[Source]]="Mobile", SUM(L229+Table44[[#This Row],[Income]]-Table44[[#This Row],[Expenses]]), L229)</f>
        <v>0</v>
      </c>
      <c r="M230" s="49">
        <f>IF(Table44[[#This Row],[Source]]="Inv", SUM(M229+Table44[[#This Row],[Income]]-Table44[[#This Row],[Expenses]]), M229)</f>
        <v>0</v>
      </c>
    </row>
    <row r="231" spans="1:13" outlineLevel="1" x14ac:dyDescent="0.25">
      <c r="A231" s="3">
        <f xml:space="preserve"> IF(C231="", "", IF(Table44[[#This Row],[Month]]=C230, A230+1, 1))</f>
        <v>4</v>
      </c>
      <c r="B231" s="22">
        <f>_xlfn.NUMBERVALUE(IF(Table44[[#This Row],[Date]]= "", "", TEXT(Table44[[#This Row],[Date]],"yyyy")))</f>
        <v>2023</v>
      </c>
      <c r="C231" t="str">
        <f>IF(Table44[[#This Row],[Date]]= "", "", TEXT(Table44[[#This Row],[Date]],"mmmm"))</f>
        <v>April</v>
      </c>
      <c r="D231" s="18">
        <v>45046</v>
      </c>
      <c r="E231" t="s">
        <v>276</v>
      </c>
      <c r="F231" t="s">
        <v>500</v>
      </c>
      <c r="G231" s="108"/>
      <c r="H231" s="105">
        <v>67000</v>
      </c>
      <c r="I231" s="23" t="s">
        <v>13</v>
      </c>
      <c r="J231" s="49">
        <f>IF(Table44[[#This Row],[Source]]="Cash", SUM(J230+Table44[[#This Row],[Income]]-Table44[[#This Row],[Expenses]]), J230)</f>
        <v>71000</v>
      </c>
      <c r="K231" s="49">
        <f>IF(Table44[[#This Row],[Source]]="Bank", SUM(K230+Table44[[#This Row],[Income]]-Table44[[#This Row],[Expenses]]), K230)</f>
        <v>690000</v>
      </c>
      <c r="L231" s="49">
        <f>IF(Table44[[#This Row],[Source]]="Mobile", SUM(L230+Table44[[#This Row],[Income]]-Table44[[#This Row],[Expenses]]), L230)</f>
        <v>0</v>
      </c>
      <c r="M231" s="49">
        <f>IF(Table44[[#This Row],[Source]]="Inv", SUM(M230+Table44[[#This Row],[Income]]-Table44[[#This Row],[Expenses]]), M230)</f>
        <v>0</v>
      </c>
    </row>
    <row r="232" spans="1:13" outlineLevel="1" x14ac:dyDescent="0.25">
      <c r="A232" s="3">
        <f xml:space="preserve"> IF(C232="", "", IF(Table44[[#This Row],[Month]]=C231, A231+1, 1))</f>
        <v>5</v>
      </c>
      <c r="B232" s="22">
        <f>_xlfn.NUMBERVALUE(IF(Table44[[#This Row],[Date]]= "", "", TEXT(Table44[[#This Row],[Date]],"yyyy")))</f>
        <v>2023</v>
      </c>
      <c r="C232" t="str">
        <f>IF(Table44[[#This Row],[Date]]= "", "", TEXT(Table44[[#This Row],[Date]],"mmmm"))</f>
        <v>April</v>
      </c>
      <c r="D232" s="18">
        <v>45046</v>
      </c>
      <c r="E232" t="s">
        <v>276</v>
      </c>
      <c r="F232" t="s">
        <v>500</v>
      </c>
      <c r="H232" s="16">
        <v>345000</v>
      </c>
      <c r="I232" s="23" t="s">
        <v>14</v>
      </c>
      <c r="J232" s="49">
        <f>IF(Table44[[#This Row],[Source]]="Cash", SUM(J231+Table44[[#This Row],[Income]]-Table44[[#This Row],[Expenses]]), J231)</f>
        <v>71000</v>
      </c>
      <c r="K232" s="49">
        <f>IF(Table44[[#This Row],[Source]]="Bank", SUM(K231+Table44[[#This Row],[Income]]-Table44[[#This Row],[Expenses]]), K231)</f>
        <v>345000</v>
      </c>
      <c r="L232" s="49">
        <f>IF(Table44[[#This Row],[Source]]="Mobile", SUM(L231+Table44[[#This Row],[Income]]-Table44[[#This Row],[Expenses]]), L231)</f>
        <v>0</v>
      </c>
      <c r="M232" s="49">
        <f>IF(Table44[[#This Row],[Source]]="Inv", SUM(M231+Table44[[#This Row],[Income]]-Table44[[#This Row],[Expenses]]), M231)</f>
        <v>0</v>
      </c>
    </row>
    <row r="233" spans="1:13" outlineLevel="1" x14ac:dyDescent="0.25">
      <c r="A233" s="3">
        <f xml:space="preserve"> IF(C233="", "", IF(Table44[[#This Row],[Month]]=C232, A232+1, 1))</f>
        <v>1</v>
      </c>
      <c r="B233" s="3">
        <f>_xlfn.NUMBERVALUE(IF(Table44[[#This Row],[Date]]= "", "", TEXT(Table44[[#This Row],[Date]],"yyyy")))</f>
        <v>2023</v>
      </c>
      <c r="C233" t="str">
        <f>IF(Table44[[#This Row],[Date]]= "", "", TEXT(Table44[[#This Row],[Date]],"mmmm"))</f>
        <v>August</v>
      </c>
      <c r="D233" s="2">
        <v>45141</v>
      </c>
      <c r="E233" t="s">
        <v>16</v>
      </c>
      <c r="F233" t="s">
        <v>9</v>
      </c>
      <c r="G233" s="50"/>
      <c r="H233" s="105">
        <v>12750</v>
      </c>
      <c r="I233" s="1" t="s">
        <v>13</v>
      </c>
      <c r="J233" s="49">
        <f>IF(Table44[[#This Row],[Source]]="Cash", SUM(J232+Table44[[#This Row],[Income]]-Table44[[#This Row],[Expenses]]), J232)</f>
        <v>58250</v>
      </c>
      <c r="K233" s="49">
        <f>IF(Table44[[#This Row],[Source]]="Bank", SUM(K232+Table44[[#This Row],[Income]]-Table44[[#This Row],[Expenses]]), K232)</f>
        <v>345000</v>
      </c>
      <c r="L233" s="49">
        <f>IF(Table44[[#This Row],[Source]]="Mobile", SUM(L232+Table44[[#This Row],[Income]]-Table44[[#This Row],[Expenses]]), L232)</f>
        <v>0</v>
      </c>
      <c r="M233" s="49">
        <f>IF(Table44[[#This Row],[Source]]="Inv", SUM(M232+Table44[[#This Row],[Income]]-Table44[[#This Row],[Expenses]]), M232)</f>
        <v>0</v>
      </c>
    </row>
    <row r="234" spans="1:13" outlineLevel="1" x14ac:dyDescent="0.25">
      <c r="A234" s="3">
        <f xml:space="preserve"> IF(C234="", "", IF(Table44[[#This Row],[Month]]=C233, A233+1, 1))</f>
        <v>2</v>
      </c>
      <c r="B234" s="3">
        <f>_xlfn.NUMBERVALUE(IF(Table44[[#This Row],[Date]]= "", "", TEXT(Table44[[#This Row],[Date]],"yyyy")))</f>
        <v>2023</v>
      </c>
      <c r="C234" t="str">
        <f>IF(Table44[[#This Row],[Date]]= "", "", TEXT(Table44[[#This Row],[Date]],"mmmm"))</f>
        <v>August</v>
      </c>
      <c r="D234" s="2">
        <v>45141</v>
      </c>
      <c r="E234" t="s">
        <v>17</v>
      </c>
      <c r="F234" t="s">
        <v>71</v>
      </c>
      <c r="G234" s="50">
        <v>280000</v>
      </c>
      <c r="H234" s="105"/>
      <c r="I234" s="1" t="s">
        <v>13</v>
      </c>
      <c r="J234" s="49">
        <f>IF(Table44[[#This Row],[Source]]="Cash", SUM(J233+Table44[[#This Row],[Income]]-Table44[[#This Row],[Expenses]]), J233)</f>
        <v>338250</v>
      </c>
      <c r="K234" s="49">
        <f>IF(Table44[[#This Row],[Source]]="Bank", SUM(K233+Table44[[#This Row],[Income]]-Table44[[#This Row],[Expenses]]), K233)</f>
        <v>345000</v>
      </c>
      <c r="L234" s="49">
        <f>IF(Table44[[#This Row],[Source]]="Mobile", SUM(L233+Table44[[#This Row],[Income]]-Table44[[#This Row],[Expenses]]), L233)</f>
        <v>0</v>
      </c>
      <c r="M234" s="49">
        <f>IF(Table44[[#This Row],[Source]]="Inv", SUM(M233+Table44[[#This Row],[Income]]-Table44[[#This Row],[Expenses]]), M233)</f>
        <v>0</v>
      </c>
    </row>
    <row r="235" spans="1:13" outlineLevel="1" x14ac:dyDescent="0.25">
      <c r="A235" s="3">
        <f xml:space="preserve"> IF(C235="", "", IF(Table44[[#This Row],[Month]]=C234, A234+1, 1))</f>
        <v>3</v>
      </c>
      <c r="B235" s="3">
        <f>_xlfn.NUMBERVALUE(IF(Table44[[#This Row],[Date]]= "", "", TEXT(Table44[[#This Row],[Date]],"yyyy")))</f>
        <v>2023</v>
      </c>
      <c r="C235" t="str">
        <f>IF(Table44[[#This Row],[Date]]= "", "", TEXT(Table44[[#This Row],[Date]],"mmmm"))</f>
        <v>August</v>
      </c>
      <c r="D235" s="2">
        <v>45141</v>
      </c>
      <c r="E235" t="s">
        <v>18</v>
      </c>
      <c r="F235" t="s">
        <v>2</v>
      </c>
      <c r="G235" s="50"/>
      <c r="H235" s="105">
        <v>14000</v>
      </c>
      <c r="I235" s="1" t="s">
        <v>13</v>
      </c>
      <c r="J235" s="49">
        <f>IF(Table44[[#This Row],[Source]]="Cash", SUM(J234+Table44[[#This Row],[Income]]-Table44[[#This Row],[Expenses]]), J234)</f>
        <v>324250</v>
      </c>
      <c r="K235" s="49">
        <f>IF(Table44[[#This Row],[Source]]="Bank", SUM(K234+Table44[[#This Row],[Income]]-Table44[[#This Row],[Expenses]]), K234)</f>
        <v>345000</v>
      </c>
      <c r="L235" s="49">
        <f>IF(Table44[[#This Row],[Source]]="Mobile", SUM(L234+Table44[[#This Row],[Income]]-Table44[[#This Row],[Expenses]]), L234)</f>
        <v>0</v>
      </c>
      <c r="M235" s="49">
        <f>IF(Table44[[#This Row],[Source]]="Inv", SUM(M234+Table44[[#This Row],[Income]]-Table44[[#This Row],[Expenses]]), M234)</f>
        <v>0</v>
      </c>
    </row>
    <row r="236" spans="1:13" outlineLevel="1" x14ac:dyDescent="0.25">
      <c r="A236" s="3">
        <f xml:space="preserve"> IF(C236="", "", IF(Table44[[#This Row],[Month]]=C235, A235+1, 1))</f>
        <v>4</v>
      </c>
      <c r="B236" s="3">
        <f>_xlfn.NUMBERVALUE(IF(Table44[[#This Row],[Date]]= "", "", TEXT(Table44[[#This Row],[Date]],"yyyy")))</f>
        <v>2023</v>
      </c>
      <c r="C236" t="str">
        <f>IF(Table44[[#This Row],[Date]]= "", "", TEXT(Table44[[#This Row],[Date]],"mmmm"))</f>
        <v>August</v>
      </c>
      <c r="D236" s="2">
        <v>45141</v>
      </c>
      <c r="E236" t="s">
        <v>19</v>
      </c>
      <c r="F236" t="s">
        <v>24</v>
      </c>
      <c r="G236" s="50"/>
      <c r="H236" s="105">
        <v>3500</v>
      </c>
      <c r="I236" s="1" t="s">
        <v>13</v>
      </c>
      <c r="J236" s="49">
        <f>IF(Table44[[#This Row],[Source]]="Cash", SUM(J235+Table44[[#This Row],[Income]]-Table44[[#This Row],[Expenses]]), J235)</f>
        <v>320750</v>
      </c>
      <c r="K236" s="49">
        <f>IF(Table44[[#This Row],[Source]]="Bank", SUM(K235+Table44[[#This Row],[Income]]-Table44[[#This Row],[Expenses]]), K235)</f>
        <v>345000</v>
      </c>
      <c r="L236" s="49">
        <f>IF(Table44[[#This Row],[Source]]="Mobile", SUM(L235+Table44[[#This Row],[Income]]-Table44[[#This Row],[Expenses]]), L235)</f>
        <v>0</v>
      </c>
      <c r="M236" s="49">
        <f>IF(Table44[[#This Row],[Source]]="Inv", SUM(M235+Table44[[#This Row],[Income]]-Table44[[#This Row],[Expenses]]), M235)</f>
        <v>0</v>
      </c>
    </row>
    <row r="237" spans="1:13" outlineLevel="1" x14ac:dyDescent="0.25">
      <c r="A237" s="3">
        <f xml:space="preserve"> IF(C237="", "", IF(Table44[[#This Row],[Month]]=C236, A236+1, 1))</f>
        <v>5</v>
      </c>
      <c r="B237" s="3">
        <f>_xlfn.NUMBERVALUE(IF(Table44[[#This Row],[Date]]= "", "", TEXT(Table44[[#This Row],[Date]],"yyyy")))</f>
        <v>2023</v>
      </c>
      <c r="C237" t="str">
        <f>IF(Table44[[#This Row],[Date]]= "", "", TEXT(Table44[[#This Row],[Date]],"mmmm"))</f>
        <v>August</v>
      </c>
      <c r="D237" s="2">
        <v>45143</v>
      </c>
      <c r="E237" t="s">
        <v>20</v>
      </c>
      <c r="F237" t="s">
        <v>24</v>
      </c>
      <c r="G237" s="50"/>
      <c r="H237" s="105">
        <v>125000</v>
      </c>
      <c r="I237" s="1" t="s">
        <v>13</v>
      </c>
      <c r="J237" s="49">
        <f>IF(Table44[[#This Row],[Source]]="Cash", SUM(J236+Table44[[#This Row],[Income]]-Table44[[#This Row],[Expenses]]), J236)</f>
        <v>195750</v>
      </c>
      <c r="K237" s="49">
        <f>IF(Table44[[#This Row],[Source]]="Bank", SUM(K236+Table44[[#This Row],[Income]]-Table44[[#This Row],[Expenses]]), K236)</f>
        <v>345000</v>
      </c>
      <c r="L237" s="49">
        <f>IF(Table44[[#This Row],[Source]]="Mobile", SUM(L236+Table44[[#This Row],[Income]]-Table44[[#This Row],[Expenses]]), L236)</f>
        <v>0</v>
      </c>
      <c r="M237" s="49">
        <f>IF(Table44[[#This Row],[Source]]="Inv", SUM(M236+Table44[[#This Row],[Income]]-Table44[[#This Row],[Expenses]]), M236)</f>
        <v>0</v>
      </c>
    </row>
    <row r="238" spans="1:13" outlineLevel="1" x14ac:dyDescent="0.25">
      <c r="A238" s="3">
        <f xml:space="preserve"> IF(C238="", "", IF(Table44[[#This Row],[Month]]=C237, A237+1, 1))</f>
        <v>6</v>
      </c>
      <c r="B238" s="3">
        <f>_xlfn.NUMBERVALUE(IF(Table44[[#This Row],[Date]]= "", "", TEXT(Table44[[#This Row],[Date]],"yyyy")))</f>
        <v>2023</v>
      </c>
      <c r="C238" t="str">
        <f>IF(Table44[[#This Row],[Date]]= "", "", TEXT(Table44[[#This Row],[Date]],"mmmm"))</f>
        <v>August</v>
      </c>
      <c r="D238" s="2">
        <v>45143</v>
      </c>
      <c r="E238" t="s">
        <v>21</v>
      </c>
      <c r="F238" t="s">
        <v>57</v>
      </c>
      <c r="G238" s="50"/>
      <c r="H238" s="105">
        <v>31500</v>
      </c>
      <c r="I238" s="1" t="s">
        <v>13</v>
      </c>
      <c r="J238" s="49">
        <f>IF(Table44[[#This Row],[Source]]="Cash", SUM(J237+Table44[[#This Row],[Income]]-Table44[[#This Row],[Expenses]]), J237)</f>
        <v>164250</v>
      </c>
      <c r="K238" s="49">
        <f>IF(Table44[[#This Row],[Source]]="Bank", SUM(K237+Table44[[#This Row],[Income]]-Table44[[#This Row],[Expenses]]), K237)</f>
        <v>345000</v>
      </c>
      <c r="L238" s="49">
        <f>IF(Table44[[#This Row],[Source]]="Mobile", SUM(L237+Table44[[#This Row],[Income]]-Table44[[#This Row],[Expenses]]), L237)</f>
        <v>0</v>
      </c>
      <c r="M238" s="49">
        <f>IF(Table44[[#This Row],[Source]]="Inv", SUM(M237+Table44[[#This Row],[Income]]-Table44[[#This Row],[Expenses]]), M237)</f>
        <v>0</v>
      </c>
    </row>
    <row r="239" spans="1:13" outlineLevel="1" x14ac:dyDescent="0.25">
      <c r="A239" s="3">
        <f xml:space="preserve"> IF(C239="", "", IF(Table44[[#This Row],[Month]]=C238, A238+1, 1))</f>
        <v>7</v>
      </c>
      <c r="B239" s="3">
        <f>_xlfn.NUMBERVALUE(IF(Table44[[#This Row],[Date]]= "", "", TEXT(Table44[[#This Row],[Date]],"yyyy")))</f>
        <v>2023</v>
      </c>
      <c r="C239" t="str">
        <f>IF(Table44[[#This Row],[Date]]= "", "", TEXT(Table44[[#This Row],[Date]],"mmmm"))</f>
        <v>August</v>
      </c>
      <c r="D239" s="2">
        <v>45143</v>
      </c>
      <c r="E239" t="s">
        <v>22</v>
      </c>
      <c r="F239" t="s">
        <v>24</v>
      </c>
      <c r="G239" s="50"/>
      <c r="H239" s="105">
        <v>7700</v>
      </c>
      <c r="I239" s="1" t="s">
        <v>13</v>
      </c>
      <c r="J239" s="49">
        <f>IF(Table44[[#This Row],[Source]]="Cash", SUM(J238+Table44[[#This Row],[Income]]-Table44[[#This Row],[Expenses]]), J238)</f>
        <v>156550</v>
      </c>
      <c r="K239" s="49">
        <f>IF(Table44[[#This Row],[Source]]="Bank", SUM(K238+Table44[[#This Row],[Income]]-Table44[[#This Row],[Expenses]]), K238)</f>
        <v>345000</v>
      </c>
      <c r="L239" s="49">
        <f>IF(Table44[[#This Row],[Source]]="Mobile", SUM(L238+Table44[[#This Row],[Income]]-Table44[[#This Row],[Expenses]]), L238)</f>
        <v>0</v>
      </c>
      <c r="M239" s="49">
        <f>IF(Table44[[#This Row],[Source]]="Inv", SUM(M238+Table44[[#This Row],[Income]]-Table44[[#This Row],[Expenses]]), M238)</f>
        <v>0</v>
      </c>
    </row>
    <row r="240" spans="1:13" outlineLevel="1" x14ac:dyDescent="0.25">
      <c r="A240" s="3">
        <f xml:space="preserve"> IF(C240="", "", IF(Table44[[#This Row],[Month]]=C239, A239+1, 1))</f>
        <v>8</v>
      </c>
      <c r="B240" s="3">
        <f>_xlfn.NUMBERVALUE(IF(Table44[[#This Row],[Date]]= "", "", TEXT(Table44[[#This Row],[Date]],"yyyy")))</f>
        <v>2023</v>
      </c>
      <c r="C240" t="str">
        <f>IF(Table44[[#This Row],[Date]]= "", "", TEXT(Table44[[#This Row],[Date]],"mmmm"))</f>
        <v>August</v>
      </c>
      <c r="D240" s="2">
        <v>45143</v>
      </c>
      <c r="E240" t="s">
        <v>23</v>
      </c>
      <c r="F240" t="s">
        <v>0</v>
      </c>
      <c r="G240" s="50"/>
      <c r="H240" s="105">
        <v>19800</v>
      </c>
      <c r="I240" s="1" t="s">
        <v>13</v>
      </c>
      <c r="J240" s="49">
        <f>IF(Table44[[#This Row],[Source]]="Cash", SUM(J239+Table44[[#This Row],[Income]]-Table44[[#This Row],[Expenses]]), J239)</f>
        <v>136750</v>
      </c>
      <c r="K240" s="49">
        <f>IF(Table44[[#This Row],[Source]]="Bank", SUM(K239+Table44[[#This Row],[Income]]-Table44[[#This Row],[Expenses]]), K239)</f>
        <v>345000</v>
      </c>
      <c r="L240" s="49">
        <f>IF(Table44[[#This Row],[Source]]="Mobile", SUM(L239+Table44[[#This Row],[Income]]-Table44[[#This Row],[Expenses]]), L239)</f>
        <v>0</v>
      </c>
      <c r="M240" s="49">
        <f>IF(Table44[[#This Row],[Source]]="Inv", SUM(M239+Table44[[#This Row],[Income]]-Table44[[#This Row],[Expenses]]), M239)</f>
        <v>0</v>
      </c>
    </row>
    <row r="241" spans="1:13" outlineLevel="1" x14ac:dyDescent="0.25">
      <c r="A241" s="3">
        <f xml:space="preserve"> IF(C241="", "", IF(Table44[[#This Row],[Month]]=C240, A240+1, 1))</f>
        <v>9</v>
      </c>
      <c r="B241" s="3">
        <f>_xlfn.NUMBERVALUE(IF(Table44[[#This Row],[Date]]= "", "", TEXT(Table44[[#This Row],[Date]],"yyyy")))</f>
        <v>2023</v>
      </c>
      <c r="C241" t="str">
        <f>IF(Table44[[#This Row],[Date]]= "", "", TEXT(Table44[[#This Row],[Date]],"mmmm"))</f>
        <v>August</v>
      </c>
      <c r="D241" s="2">
        <v>45143</v>
      </c>
      <c r="E241" t="s">
        <v>25</v>
      </c>
      <c r="F241" t="s">
        <v>9</v>
      </c>
      <c r="G241" s="50"/>
      <c r="H241" s="105">
        <v>2000</v>
      </c>
      <c r="I241" s="1" t="s">
        <v>13</v>
      </c>
      <c r="J241" s="49">
        <f>IF(Table44[[#This Row],[Source]]="Cash", SUM(J240+Table44[[#This Row],[Income]]-Table44[[#This Row],[Expenses]]), J240)</f>
        <v>134750</v>
      </c>
      <c r="K241" s="49">
        <f>IF(Table44[[#This Row],[Source]]="Bank", SUM(K240+Table44[[#This Row],[Income]]-Table44[[#This Row],[Expenses]]), K240)</f>
        <v>345000</v>
      </c>
      <c r="L241" s="49">
        <f>IF(Table44[[#This Row],[Source]]="Mobile", SUM(L240+Table44[[#This Row],[Income]]-Table44[[#This Row],[Expenses]]), L240)</f>
        <v>0</v>
      </c>
      <c r="M241" s="49">
        <f>IF(Table44[[#This Row],[Source]]="Inv", SUM(M240+Table44[[#This Row],[Income]]-Table44[[#This Row],[Expenses]]), M240)</f>
        <v>0</v>
      </c>
    </row>
    <row r="242" spans="1:13" outlineLevel="1" x14ac:dyDescent="0.25">
      <c r="A242" s="3">
        <f xml:space="preserve"> IF(C242="", "", IF(Table44[[#This Row],[Month]]=C241, A241+1, 1))</f>
        <v>10</v>
      </c>
      <c r="B242" s="3">
        <f>_xlfn.NUMBERVALUE(IF(Table44[[#This Row],[Date]]= "", "", TEXT(Table44[[#This Row],[Date]],"yyyy")))</f>
        <v>2023</v>
      </c>
      <c r="C242" t="str">
        <f>IF(Table44[[#This Row],[Date]]= "", "", TEXT(Table44[[#This Row],[Date]],"mmmm"))</f>
        <v>August</v>
      </c>
      <c r="D242" s="2">
        <v>45145</v>
      </c>
      <c r="E242" t="s">
        <v>26</v>
      </c>
      <c r="F242" t="s">
        <v>2</v>
      </c>
      <c r="G242" s="50"/>
      <c r="H242" s="105">
        <v>11750</v>
      </c>
      <c r="I242" s="1" t="s">
        <v>13</v>
      </c>
      <c r="J242" s="49">
        <f>IF(Table44[[#This Row],[Source]]="Cash", SUM(J241+Table44[[#This Row],[Income]]-Table44[[#This Row],[Expenses]]), J241)</f>
        <v>123000</v>
      </c>
      <c r="K242" s="49">
        <f>IF(Table44[[#This Row],[Source]]="Bank", SUM(K241+Table44[[#This Row],[Income]]-Table44[[#This Row],[Expenses]]), K241)</f>
        <v>345000</v>
      </c>
      <c r="L242" s="49">
        <f>IF(Table44[[#This Row],[Source]]="Mobile", SUM(L241+Table44[[#This Row],[Income]]-Table44[[#This Row],[Expenses]]), L241)</f>
        <v>0</v>
      </c>
      <c r="M242" s="49">
        <f>IF(Table44[[#This Row],[Source]]="Inv", SUM(M241+Table44[[#This Row],[Income]]-Table44[[#This Row],[Expenses]]), M241)</f>
        <v>0</v>
      </c>
    </row>
    <row r="243" spans="1:13" outlineLevel="1" x14ac:dyDescent="0.25">
      <c r="A243" s="3">
        <f xml:space="preserve"> IF(C243="", "", IF(Table44[[#This Row],[Month]]=C242, A242+1, 1))</f>
        <v>11</v>
      </c>
      <c r="B243" s="3">
        <f>_xlfn.NUMBERVALUE(IF(Table44[[#This Row],[Date]]= "", "", TEXT(Table44[[#This Row],[Date]],"yyyy")))</f>
        <v>2023</v>
      </c>
      <c r="C243" t="str">
        <f>IF(Table44[[#This Row],[Date]]= "", "", TEXT(Table44[[#This Row],[Date]],"mmmm"))</f>
        <v>August</v>
      </c>
      <c r="D243" s="2">
        <v>45146</v>
      </c>
      <c r="E243" t="s">
        <v>27</v>
      </c>
      <c r="F243" t="s">
        <v>57</v>
      </c>
      <c r="G243" s="50"/>
      <c r="H243" s="105">
        <v>1000</v>
      </c>
      <c r="I243" s="1" t="s">
        <v>13</v>
      </c>
      <c r="J243" s="49">
        <f>IF(Table44[[#This Row],[Source]]="Cash", SUM(J242+Table44[[#This Row],[Income]]-Table44[[#This Row],[Expenses]]), J242)</f>
        <v>122000</v>
      </c>
      <c r="K243" s="49">
        <f>IF(Table44[[#This Row],[Source]]="Bank", SUM(K242+Table44[[#This Row],[Income]]-Table44[[#This Row],[Expenses]]), K242)</f>
        <v>345000</v>
      </c>
      <c r="L243" s="49">
        <f>IF(Table44[[#This Row],[Source]]="Mobile", SUM(L242+Table44[[#This Row],[Income]]-Table44[[#This Row],[Expenses]]), L242)</f>
        <v>0</v>
      </c>
      <c r="M243" s="49">
        <f>IF(Table44[[#This Row],[Source]]="Inv", SUM(M242+Table44[[#This Row],[Income]]-Table44[[#This Row],[Expenses]]), M242)</f>
        <v>0</v>
      </c>
    </row>
    <row r="244" spans="1:13" outlineLevel="1" x14ac:dyDescent="0.25">
      <c r="A244" s="3">
        <f xml:space="preserve"> IF(C244="", "", IF(Table44[[#This Row],[Month]]=C243, A243+1, 1))</f>
        <v>12</v>
      </c>
      <c r="B244" s="3">
        <f>_xlfn.NUMBERVALUE(IF(Table44[[#This Row],[Date]]= "", "", TEXT(Table44[[#This Row],[Date]],"yyyy")))</f>
        <v>2023</v>
      </c>
      <c r="C244" t="str">
        <f>IF(Table44[[#This Row],[Date]]= "", "", TEXT(Table44[[#This Row],[Date]],"mmmm"))</f>
        <v>August</v>
      </c>
      <c r="D244" s="2">
        <v>45147</v>
      </c>
      <c r="E244" t="s">
        <v>14</v>
      </c>
      <c r="F244" s="1" t="s">
        <v>744</v>
      </c>
      <c r="G244" s="50"/>
      <c r="H244" s="105">
        <v>100000</v>
      </c>
      <c r="I244" s="1" t="s">
        <v>13</v>
      </c>
      <c r="J244" s="49">
        <f>IF(Table44[[#This Row],[Source]]="Cash", SUM(J243+Table44[[#This Row],[Income]]-Table44[[#This Row],[Expenses]]), J243)</f>
        <v>22000</v>
      </c>
      <c r="K244" s="49">
        <f>IF(Table44[[#This Row],[Source]]="Bank", SUM(K243+Table44[[#This Row],[Income]]-Table44[[#This Row],[Expenses]]), K243)</f>
        <v>345000</v>
      </c>
      <c r="L244" s="49">
        <f>IF(Table44[[#This Row],[Source]]="Mobile", SUM(L243+Table44[[#This Row],[Income]]-Table44[[#This Row],[Expenses]]), L243)</f>
        <v>0</v>
      </c>
      <c r="M244" s="49">
        <f>IF(Table44[[#This Row],[Source]]="Inv", SUM(M243+Table44[[#This Row],[Income]]-Table44[[#This Row],[Expenses]]), M243)</f>
        <v>0</v>
      </c>
    </row>
    <row r="245" spans="1:13" outlineLevel="1" x14ac:dyDescent="0.25">
      <c r="A245" s="3">
        <f xml:space="preserve"> IF(C245="", "", IF(Table44[[#This Row],[Month]]=C244, A244+1, 1))</f>
        <v>13</v>
      </c>
      <c r="B245" s="3">
        <f>_xlfn.NUMBERVALUE(IF(Table44[[#This Row],[Date]]= "", "", TEXT(Table44[[#This Row],[Date]],"yyyy")))</f>
        <v>2023</v>
      </c>
      <c r="C245" t="str">
        <f>IF(Table44[[#This Row],[Date]]= "", "", TEXT(Table44[[#This Row],[Date]],"mmmm"))</f>
        <v>August</v>
      </c>
      <c r="D245" s="2">
        <v>45147</v>
      </c>
      <c r="E245" t="s">
        <v>13</v>
      </c>
      <c r="F245" s="1" t="s">
        <v>744</v>
      </c>
      <c r="G245" s="16">
        <v>100000</v>
      </c>
      <c r="H245" s="16"/>
      <c r="I245" s="1" t="s">
        <v>14</v>
      </c>
      <c r="J245" s="49">
        <f>IF(Table44[[#This Row],[Source]]="Cash", SUM(J244+Table44[[#This Row],[Income]]-Table44[[#This Row],[Expenses]]), J244)</f>
        <v>22000</v>
      </c>
      <c r="K245" s="49">
        <f>IF(Table44[[#This Row],[Source]]="Bank", SUM(K244+Table44[[#This Row],[Income]]-Table44[[#This Row],[Expenses]]), K244)</f>
        <v>445000</v>
      </c>
      <c r="L245" s="49">
        <f>IF(Table44[[#This Row],[Source]]="Mobile", SUM(L244+Table44[[#This Row],[Income]]-Table44[[#This Row],[Expenses]]), L244)</f>
        <v>0</v>
      </c>
      <c r="M245" s="49">
        <f>IF(Table44[[#This Row],[Source]]="Inv", SUM(M244+Table44[[#This Row],[Income]]-Table44[[#This Row],[Expenses]]), M244)</f>
        <v>0</v>
      </c>
    </row>
    <row r="246" spans="1:13" outlineLevel="1" x14ac:dyDescent="0.25">
      <c r="A246" s="3">
        <f xml:space="preserve"> IF(C246="", "", IF(Table44[[#This Row],[Month]]=C245, A245+1, 1))</f>
        <v>14</v>
      </c>
      <c r="B246" s="3">
        <f>_xlfn.NUMBERVALUE(IF(Table44[[#This Row],[Date]]= "", "", TEXT(Table44[[#This Row],[Date]],"yyyy")))</f>
        <v>2023</v>
      </c>
      <c r="C246" t="str">
        <f>IF(Table44[[#This Row],[Date]]= "", "", TEXT(Table44[[#This Row],[Date]],"mmmm"))</f>
        <v>August</v>
      </c>
      <c r="D246" s="2">
        <v>45152</v>
      </c>
      <c r="E246" t="s">
        <v>25</v>
      </c>
      <c r="F246" t="s">
        <v>9</v>
      </c>
      <c r="G246" s="50"/>
      <c r="H246" s="105">
        <v>1000</v>
      </c>
      <c r="I246" s="1" t="s">
        <v>13</v>
      </c>
      <c r="J246" s="49">
        <f>IF(Table44[[#This Row],[Source]]="Cash", SUM(J245+Table44[[#This Row],[Income]]-Table44[[#This Row],[Expenses]]), J245)</f>
        <v>21000</v>
      </c>
      <c r="K246" s="49">
        <f>IF(Table44[[#This Row],[Source]]="Bank", SUM(K245+Table44[[#This Row],[Income]]-Table44[[#This Row],[Expenses]]), K245)</f>
        <v>445000</v>
      </c>
      <c r="L246" s="49">
        <f>IF(Table44[[#This Row],[Source]]="Mobile", SUM(L245+Table44[[#This Row],[Income]]-Table44[[#This Row],[Expenses]]), L245)</f>
        <v>0</v>
      </c>
      <c r="M246" s="49">
        <f>IF(Table44[[#This Row],[Source]]="Inv", SUM(M245+Table44[[#This Row],[Income]]-Table44[[#This Row],[Expenses]]), M245)</f>
        <v>0</v>
      </c>
    </row>
    <row r="247" spans="1:13" outlineLevel="1" x14ac:dyDescent="0.25">
      <c r="A247" s="3">
        <f xml:space="preserve"> IF(C247="", "", IF(Table44[[#This Row],[Month]]=C246, A246+1, 1))</f>
        <v>15</v>
      </c>
      <c r="B247" s="3">
        <f>_xlfn.NUMBERVALUE(IF(Table44[[#This Row],[Date]]= "", "", TEXT(Table44[[#This Row],[Date]],"yyyy")))</f>
        <v>2023</v>
      </c>
      <c r="C247" t="str">
        <f>IF(Table44[[#This Row],[Date]]= "", "", TEXT(Table44[[#This Row],[Date]],"mmmm"))</f>
        <v>August</v>
      </c>
      <c r="D247" s="2">
        <v>45156</v>
      </c>
      <c r="E247" t="s">
        <v>28</v>
      </c>
      <c r="F247" t="s">
        <v>70</v>
      </c>
      <c r="G247" s="50">
        <v>751500</v>
      </c>
      <c r="H247" s="105"/>
      <c r="I247" s="1" t="s">
        <v>13</v>
      </c>
      <c r="J247" s="49">
        <f>IF(Table44[[#This Row],[Source]]="Cash", SUM(J246+Table44[[#This Row],[Income]]-Table44[[#This Row],[Expenses]]), J246)</f>
        <v>772500</v>
      </c>
      <c r="K247" s="49">
        <f>IF(Table44[[#This Row],[Source]]="Bank", SUM(K246+Table44[[#This Row],[Income]]-Table44[[#This Row],[Expenses]]), K246)</f>
        <v>445000</v>
      </c>
      <c r="L247" s="49">
        <f>IF(Table44[[#This Row],[Source]]="Mobile", SUM(L246+Table44[[#This Row],[Income]]-Table44[[#This Row],[Expenses]]), L246)</f>
        <v>0</v>
      </c>
      <c r="M247" s="49">
        <f>IF(Table44[[#This Row],[Source]]="Inv", SUM(M246+Table44[[#This Row],[Income]]-Table44[[#This Row],[Expenses]]), M246)</f>
        <v>0</v>
      </c>
    </row>
    <row r="248" spans="1:13" outlineLevel="1" x14ac:dyDescent="0.25">
      <c r="A248" s="3">
        <f xml:space="preserve"> IF(C248="", "", IF(Table44[[#This Row],[Month]]=C247, A247+1, 1))</f>
        <v>1</v>
      </c>
      <c r="B248" s="3">
        <f>_xlfn.NUMBERVALUE(IF(Table44[[#This Row],[Date]]= "", "", TEXT(Table44[[#This Row],[Date]],"yyyy")))</f>
        <v>2023</v>
      </c>
      <c r="C248" t="str">
        <f>IF(Table44[[#This Row],[Date]]= "", "", TEXT(Table44[[#This Row],[Date]],"mmmm"))</f>
        <v>September</v>
      </c>
      <c r="D248" s="2">
        <v>45171</v>
      </c>
      <c r="E248" t="s">
        <v>29</v>
      </c>
      <c r="F248" t="s">
        <v>70</v>
      </c>
      <c r="G248" s="50">
        <v>566000</v>
      </c>
      <c r="H248" s="105"/>
      <c r="I248" s="1" t="s">
        <v>13</v>
      </c>
      <c r="J248" s="49">
        <f>IF(Table44[[#This Row],[Source]]="Cash", SUM(J247+Table44[[#This Row],[Income]]-Table44[[#This Row],[Expenses]]), J247)</f>
        <v>1338500</v>
      </c>
      <c r="K248" s="49">
        <f>IF(Table44[[#This Row],[Source]]="Bank", SUM(K247+Table44[[#This Row],[Income]]-Table44[[#This Row],[Expenses]]), K247)</f>
        <v>445000</v>
      </c>
      <c r="L248" s="49">
        <f>IF(Table44[[#This Row],[Source]]="Mobile", SUM(L247+Table44[[#This Row],[Income]]-Table44[[#This Row],[Expenses]]), L247)</f>
        <v>0</v>
      </c>
      <c r="M248" s="49">
        <f>IF(Table44[[#This Row],[Source]]="Inv", SUM(M247+Table44[[#This Row],[Income]]-Table44[[#This Row],[Expenses]]), M247)</f>
        <v>0</v>
      </c>
    </row>
    <row r="249" spans="1:13" outlineLevel="1" x14ac:dyDescent="0.25">
      <c r="A249" s="3">
        <f xml:space="preserve"> IF(C249="", "", IF(Table44[[#This Row],[Month]]=C248, A248+1, 1))</f>
        <v>2</v>
      </c>
      <c r="B249" s="3">
        <f>_xlfn.NUMBERVALUE(IF(Table44[[#This Row],[Date]]= "", "", TEXT(Table44[[#This Row],[Date]],"yyyy")))</f>
        <v>2023</v>
      </c>
      <c r="C249" t="str">
        <f>IF(Table44[[#This Row],[Date]]= "", "", TEXT(Table44[[#This Row],[Date]],"mmmm"))</f>
        <v>September</v>
      </c>
      <c r="D249" s="2">
        <v>45171</v>
      </c>
      <c r="E249" t="s">
        <v>30</v>
      </c>
      <c r="F249" t="s">
        <v>1</v>
      </c>
      <c r="G249" s="50"/>
      <c r="H249" s="105">
        <v>3000</v>
      </c>
      <c r="I249" s="1" t="s">
        <v>13</v>
      </c>
      <c r="J249" s="49">
        <f>IF(Table44[[#This Row],[Source]]="Cash", SUM(J248+Table44[[#This Row],[Income]]-Table44[[#This Row],[Expenses]]), J248)</f>
        <v>1335500</v>
      </c>
      <c r="K249" s="49">
        <f>IF(Table44[[#This Row],[Source]]="Bank", SUM(K248+Table44[[#This Row],[Income]]-Table44[[#This Row],[Expenses]]), K248)</f>
        <v>445000</v>
      </c>
      <c r="L249" s="49">
        <f>IF(Table44[[#This Row],[Source]]="Mobile", SUM(L248+Table44[[#This Row],[Income]]-Table44[[#This Row],[Expenses]]), L248)</f>
        <v>0</v>
      </c>
      <c r="M249" s="49">
        <f>IF(Table44[[#This Row],[Source]]="Inv", SUM(M248+Table44[[#This Row],[Income]]-Table44[[#This Row],[Expenses]]), M248)</f>
        <v>0</v>
      </c>
    </row>
    <row r="250" spans="1:13" outlineLevel="1" x14ac:dyDescent="0.25">
      <c r="A250" s="3">
        <f xml:space="preserve"> IF(C250="", "", IF(Table44[[#This Row],[Month]]=C249, A249+1, 1))</f>
        <v>3</v>
      </c>
      <c r="B250" s="3">
        <f>_xlfn.NUMBERVALUE(IF(Table44[[#This Row],[Date]]= "", "", TEXT(Table44[[#This Row],[Date]],"yyyy")))</f>
        <v>2023</v>
      </c>
      <c r="C250" t="str">
        <f>IF(Table44[[#This Row],[Date]]= "", "", TEXT(Table44[[#This Row],[Date]],"mmmm"))</f>
        <v>September</v>
      </c>
      <c r="D250" s="2">
        <v>45175</v>
      </c>
      <c r="E250" t="s">
        <v>31</v>
      </c>
      <c r="F250" t="s">
        <v>0</v>
      </c>
      <c r="G250" s="50"/>
      <c r="H250" s="105">
        <v>1000000</v>
      </c>
      <c r="I250" s="1" t="s">
        <v>13</v>
      </c>
      <c r="J250" s="49">
        <f>IF(Table44[[#This Row],[Source]]="Cash", SUM(J249+Table44[[#This Row],[Income]]-Table44[[#This Row],[Expenses]]), J249)</f>
        <v>335500</v>
      </c>
      <c r="K250" s="49">
        <f>IF(Table44[[#This Row],[Source]]="Bank", SUM(K249+Table44[[#This Row],[Income]]-Table44[[#This Row],[Expenses]]), K249)</f>
        <v>445000</v>
      </c>
      <c r="L250" s="49">
        <f>IF(Table44[[#This Row],[Source]]="Mobile", SUM(L249+Table44[[#This Row],[Income]]-Table44[[#This Row],[Expenses]]), L249)</f>
        <v>0</v>
      </c>
      <c r="M250" s="49">
        <f>IF(Table44[[#This Row],[Source]]="Inv", SUM(M249+Table44[[#This Row],[Income]]-Table44[[#This Row],[Expenses]]), M249)</f>
        <v>0</v>
      </c>
    </row>
    <row r="251" spans="1:13" outlineLevel="1" x14ac:dyDescent="0.25">
      <c r="A251" s="3">
        <f xml:space="preserve"> IF(C251="", "", IF(Table44[[#This Row],[Month]]=C250, A250+1, 1))</f>
        <v>4</v>
      </c>
      <c r="B251" s="3">
        <f>_xlfn.NUMBERVALUE(IF(Table44[[#This Row],[Date]]= "", "", TEXT(Table44[[#This Row],[Date]],"yyyy")))</f>
        <v>2023</v>
      </c>
      <c r="C251" t="str">
        <f>IF(Table44[[#This Row],[Date]]= "", "", TEXT(Table44[[#This Row],[Date]],"mmmm"))</f>
        <v>September</v>
      </c>
      <c r="D251" s="2">
        <v>45175</v>
      </c>
      <c r="E251" t="s">
        <v>14</v>
      </c>
      <c r="F251" s="1" t="s">
        <v>744</v>
      </c>
      <c r="G251" s="50"/>
      <c r="H251" s="105">
        <v>300000</v>
      </c>
      <c r="I251" s="1" t="s">
        <v>13</v>
      </c>
      <c r="J251" s="49">
        <f>IF(Table44[[#This Row],[Source]]="Cash", SUM(J250+Table44[[#This Row],[Income]]-Table44[[#This Row],[Expenses]]), J250)</f>
        <v>35500</v>
      </c>
      <c r="K251" s="49">
        <f>IF(Table44[[#This Row],[Source]]="Bank", SUM(K250+Table44[[#This Row],[Income]]-Table44[[#This Row],[Expenses]]), K250)</f>
        <v>445000</v>
      </c>
      <c r="L251" s="49">
        <f>IF(Table44[[#This Row],[Source]]="Mobile", SUM(L250+Table44[[#This Row],[Income]]-Table44[[#This Row],[Expenses]]), L250)</f>
        <v>0</v>
      </c>
      <c r="M251" s="49">
        <f>IF(Table44[[#This Row],[Source]]="Inv", SUM(M250+Table44[[#This Row],[Income]]-Table44[[#This Row],[Expenses]]), M250)</f>
        <v>0</v>
      </c>
    </row>
    <row r="252" spans="1:13" outlineLevel="1" x14ac:dyDescent="0.25">
      <c r="A252" s="3">
        <f xml:space="preserve"> IF(C252="", "", IF(Table44[[#This Row],[Month]]=C251, A251+1, 1))</f>
        <v>5</v>
      </c>
      <c r="B252" s="3">
        <f>_xlfn.NUMBERVALUE(IF(Table44[[#This Row],[Date]]= "", "", TEXT(Table44[[#This Row],[Date]],"yyyy")))</f>
        <v>2023</v>
      </c>
      <c r="C252" t="str">
        <f>IF(Table44[[#This Row],[Date]]= "", "", TEXT(Table44[[#This Row],[Date]],"mmmm"))</f>
        <v>September</v>
      </c>
      <c r="D252" s="2">
        <v>45175</v>
      </c>
      <c r="E252" t="s">
        <v>13</v>
      </c>
      <c r="F252" s="1" t="s">
        <v>744</v>
      </c>
      <c r="G252" s="16">
        <v>300000</v>
      </c>
      <c r="H252" s="16"/>
      <c r="I252" s="1" t="s">
        <v>14</v>
      </c>
      <c r="J252" s="49">
        <f>IF(Table44[[#This Row],[Source]]="Cash", SUM(J251+Table44[[#This Row],[Income]]-Table44[[#This Row],[Expenses]]), J251)</f>
        <v>35500</v>
      </c>
      <c r="K252" s="49">
        <f>IF(Table44[[#This Row],[Source]]="Bank", SUM(K251+Table44[[#This Row],[Income]]-Table44[[#This Row],[Expenses]]), K251)</f>
        <v>745000</v>
      </c>
      <c r="L252" s="49">
        <f>IF(Table44[[#This Row],[Source]]="Mobile", SUM(L251+Table44[[#This Row],[Income]]-Table44[[#This Row],[Expenses]]), L251)</f>
        <v>0</v>
      </c>
      <c r="M252" s="49">
        <f>IF(Table44[[#This Row],[Source]]="Inv", SUM(M251+Table44[[#This Row],[Income]]-Table44[[#This Row],[Expenses]]), M251)</f>
        <v>0</v>
      </c>
    </row>
    <row r="253" spans="1:13" outlineLevel="1" x14ac:dyDescent="0.25">
      <c r="A253" s="3">
        <f xml:space="preserve"> IF(C253="", "", IF(Table44[[#This Row],[Month]]=C252, A252+1, 1))</f>
        <v>6</v>
      </c>
      <c r="B253" s="3">
        <f>_xlfn.NUMBERVALUE(IF(Table44[[#This Row],[Date]]= "", "", TEXT(Table44[[#This Row],[Date]],"yyyy")))</f>
        <v>2023</v>
      </c>
      <c r="C253" t="str">
        <f>IF(Table44[[#This Row],[Date]]= "", "", TEXT(Table44[[#This Row],[Date]],"mmmm"))</f>
        <v>September</v>
      </c>
      <c r="D253" s="2">
        <v>45175</v>
      </c>
      <c r="E253" t="s">
        <v>26</v>
      </c>
      <c r="F253" t="s">
        <v>1</v>
      </c>
      <c r="G253" s="50"/>
      <c r="H253" s="105">
        <v>6000</v>
      </c>
      <c r="I253" s="1" t="s">
        <v>13</v>
      </c>
      <c r="J253" s="49">
        <f>IF(Table44[[#This Row],[Source]]="Cash", SUM(J252+Table44[[#This Row],[Income]]-Table44[[#This Row],[Expenses]]), J252)</f>
        <v>29500</v>
      </c>
      <c r="K253" s="49">
        <f>IF(Table44[[#This Row],[Source]]="Bank", SUM(K252+Table44[[#This Row],[Income]]-Table44[[#This Row],[Expenses]]), K252)</f>
        <v>745000</v>
      </c>
      <c r="L253" s="49">
        <f>IF(Table44[[#This Row],[Source]]="Mobile", SUM(L252+Table44[[#This Row],[Income]]-Table44[[#This Row],[Expenses]]), L252)</f>
        <v>0</v>
      </c>
      <c r="M253" s="49">
        <f>IF(Table44[[#This Row],[Source]]="Inv", SUM(M252+Table44[[#This Row],[Income]]-Table44[[#This Row],[Expenses]]), M252)</f>
        <v>0</v>
      </c>
    </row>
    <row r="254" spans="1:13" outlineLevel="1" x14ac:dyDescent="0.25">
      <c r="A254" s="3">
        <f xml:space="preserve"> IF(C254="", "", IF(Table44[[#This Row],[Month]]=C253, A253+1, 1))</f>
        <v>7</v>
      </c>
      <c r="B254" s="3">
        <f>_xlfn.NUMBERVALUE(IF(Table44[[#This Row],[Date]]= "", "", TEXT(Table44[[#This Row],[Date]],"yyyy")))</f>
        <v>2023</v>
      </c>
      <c r="C254" t="str">
        <f>IF(Table44[[#This Row],[Date]]= "", "", TEXT(Table44[[#This Row],[Date]],"mmmm"))</f>
        <v>September</v>
      </c>
      <c r="D254" s="2">
        <v>45175</v>
      </c>
      <c r="E254" t="s">
        <v>32</v>
      </c>
      <c r="F254" s="1" t="s">
        <v>744</v>
      </c>
      <c r="G254" s="16"/>
      <c r="H254" s="16">
        <v>22000</v>
      </c>
      <c r="I254" s="1" t="s">
        <v>14</v>
      </c>
      <c r="J254" s="49">
        <f>IF(Table44[[#This Row],[Source]]="Cash", SUM(J253+Table44[[#This Row],[Income]]-Table44[[#This Row],[Expenses]]), J253)</f>
        <v>29500</v>
      </c>
      <c r="K254" s="49">
        <f>IF(Table44[[#This Row],[Source]]="Bank", SUM(K253+Table44[[#This Row],[Income]]-Table44[[#This Row],[Expenses]]), K253)</f>
        <v>723000</v>
      </c>
      <c r="L254" s="49">
        <f>IF(Table44[[#This Row],[Source]]="Mobile", SUM(L253+Table44[[#This Row],[Income]]-Table44[[#This Row],[Expenses]]), L253)</f>
        <v>0</v>
      </c>
      <c r="M254" s="49">
        <f>IF(Table44[[#This Row],[Source]]="Inv", SUM(M253+Table44[[#This Row],[Income]]-Table44[[#This Row],[Expenses]]), M253)</f>
        <v>0</v>
      </c>
    </row>
    <row r="255" spans="1:13" outlineLevel="1" x14ac:dyDescent="0.25">
      <c r="A255" s="3">
        <f xml:space="preserve"> IF(C255="", "", IF(Table44[[#This Row],[Month]]=C254, A254+1, 1))</f>
        <v>8</v>
      </c>
      <c r="B255" s="3">
        <f>_xlfn.NUMBERVALUE(IF(Table44[[#This Row],[Date]]= "", "", TEXT(Table44[[#This Row],[Date]],"yyyy")))</f>
        <v>2023</v>
      </c>
      <c r="C255" t="str">
        <f>IF(Table44[[#This Row],[Date]]= "", "", TEXT(Table44[[#This Row],[Date]],"mmmm"))</f>
        <v>September</v>
      </c>
      <c r="D255" s="2">
        <v>45175</v>
      </c>
      <c r="E255" t="s">
        <v>33</v>
      </c>
      <c r="F255" t="s">
        <v>0</v>
      </c>
      <c r="G255" s="50">
        <v>22000</v>
      </c>
      <c r="H255" s="105"/>
      <c r="I255" s="1" t="s">
        <v>13</v>
      </c>
      <c r="J255" s="49">
        <f>IF(Table44[[#This Row],[Source]]="Cash", SUM(J254+Table44[[#This Row],[Income]]-Table44[[#This Row],[Expenses]]), J254)</f>
        <v>51500</v>
      </c>
      <c r="K255" s="49">
        <f>IF(Table44[[#This Row],[Source]]="Bank", SUM(K254+Table44[[#This Row],[Income]]-Table44[[#This Row],[Expenses]]), K254)</f>
        <v>723000</v>
      </c>
      <c r="L255" s="49">
        <f>IF(Table44[[#This Row],[Source]]="Mobile", SUM(L254+Table44[[#This Row],[Income]]-Table44[[#This Row],[Expenses]]), L254)</f>
        <v>0</v>
      </c>
      <c r="M255" s="49">
        <f>IF(Table44[[#This Row],[Source]]="Inv", SUM(M254+Table44[[#This Row],[Income]]-Table44[[#This Row],[Expenses]]), M254)</f>
        <v>0</v>
      </c>
    </row>
    <row r="256" spans="1:13" outlineLevel="1" x14ac:dyDescent="0.25">
      <c r="A256" s="3">
        <f xml:space="preserve"> IF(C256="", "", IF(Table44[[#This Row],[Month]]=C255, A255+1, 1))</f>
        <v>9</v>
      </c>
      <c r="B256" s="3">
        <f>_xlfn.NUMBERVALUE(IF(Table44[[#This Row],[Date]]= "", "", TEXT(Table44[[#This Row],[Date]],"yyyy")))</f>
        <v>2023</v>
      </c>
      <c r="C256" t="str">
        <f>IF(Table44[[#This Row],[Date]]= "", "", TEXT(Table44[[#This Row],[Date]],"mmmm"))</f>
        <v>September</v>
      </c>
      <c r="D256" s="2">
        <v>45177</v>
      </c>
      <c r="E256" t="s">
        <v>34</v>
      </c>
      <c r="F256" t="s">
        <v>1</v>
      </c>
      <c r="G256" s="50"/>
      <c r="H256" s="105">
        <v>1500</v>
      </c>
      <c r="I256" s="1" t="s">
        <v>13</v>
      </c>
      <c r="J256" s="49">
        <f>IF(Table44[[#This Row],[Source]]="Cash", SUM(J255+Table44[[#This Row],[Income]]-Table44[[#This Row],[Expenses]]), J255)</f>
        <v>50000</v>
      </c>
      <c r="K256" s="49">
        <f>IF(Table44[[#This Row],[Source]]="Bank", SUM(K255+Table44[[#This Row],[Income]]-Table44[[#This Row],[Expenses]]), K255)</f>
        <v>723000</v>
      </c>
      <c r="L256" s="49">
        <f>IF(Table44[[#This Row],[Source]]="Mobile", SUM(L255+Table44[[#This Row],[Income]]-Table44[[#This Row],[Expenses]]), L255)</f>
        <v>0</v>
      </c>
      <c r="M256" s="49">
        <f>IF(Table44[[#This Row],[Source]]="Inv", SUM(M255+Table44[[#This Row],[Income]]-Table44[[#This Row],[Expenses]]), M255)</f>
        <v>0</v>
      </c>
    </row>
    <row r="257" spans="1:13" outlineLevel="1" x14ac:dyDescent="0.25">
      <c r="A257" s="3">
        <f xml:space="preserve"> IF(C257="", "", IF(Table44[[#This Row],[Month]]=C256, A256+1, 1))</f>
        <v>10</v>
      </c>
      <c r="B257" s="3">
        <f>_xlfn.NUMBERVALUE(IF(Table44[[#This Row],[Date]]= "", "", TEXT(Table44[[#This Row],[Date]],"yyyy")))</f>
        <v>2023</v>
      </c>
      <c r="C257" t="str">
        <f>IF(Table44[[#This Row],[Date]]= "", "", TEXT(Table44[[#This Row],[Date]],"mmmm"))</f>
        <v>September</v>
      </c>
      <c r="D257" s="2">
        <v>45179</v>
      </c>
      <c r="E257" t="s">
        <v>27</v>
      </c>
      <c r="F257" t="s">
        <v>57</v>
      </c>
      <c r="G257" s="50"/>
      <c r="H257" s="105">
        <v>1000</v>
      </c>
      <c r="I257" s="1" t="s">
        <v>13</v>
      </c>
      <c r="J257" s="49">
        <f>IF(Table44[[#This Row],[Source]]="Cash", SUM(J256+Table44[[#This Row],[Income]]-Table44[[#This Row],[Expenses]]), J256)</f>
        <v>49000</v>
      </c>
      <c r="K257" s="49">
        <f>IF(Table44[[#This Row],[Source]]="Bank", SUM(K256+Table44[[#This Row],[Income]]-Table44[[#This Row],[Expenses]]), K256)</f>
        <v>723000</v>
      </c>
      <c r="L257" s="49">
        <f>IF(Table44[[#This Row],[Source]]="Mobile", SUM(L256+Table44[[#This Row],[Income]]-Table44[[#This Row],[Expenses]]), L256)</f>
        <v>0</v>
      </c>
      <c r="M257" s="49">
        <f>IF(Table44[[#This Row],[Source]]="Inv", SUM(M256+Table44[[#This Row],[Income]]-Table44[[#This Row],[Expenses]]), M256)</f>
        <v>0</v>
      </c>
    </row>
    <row r="258" spans="1:13" outlineLevel="1" x14ac:dyDescent="0.25">
      <c r="A258" s="3">
        <f xml:space="preserve"> IF(C258="", "", IF(Table44[[#This Row],[Month]]=C257, A257+1, 1))</f>
        <v>11</v>
      </c>
      <c r="B258" s="3">
        <f>_xlfn.NUMBERVALUE(IF(Table44[[#This Row],[Date]]= "", "", TEXT(Table44[[#This Row],[Date]],"yyyy")))</f>
        <v>2023</v>
      </c>
      <c r="C258" t="str">
        <f>IF(Table44[[#This Row],[Date]]= "", "", TEXT(Table44[[#This Row],[Date]],"mmmm"))</f>
        <v>September</v>
      </c>
      <c r="D258" s="2">
        <v>45181</v>
      </c>
      <c r="E258" t="s">
        <v>35</v>
      </c>
      <c r="F258" t="s">
        <v>9</v>
      </c>
      <c r="G258" s="50"/>
      <c r="H258" s="105">
        <v>2000</v>
      </c>
      <c r="I258" s="1" t="s">
        <v>13</v>
      </c>
      <c r="J258" s="49">
        <f>IF(Table44[[#This Row],[Source]]="Cash", SUM(J257+Table44[[#This Row],[Income]]-Table44[[#This Row],[Expenses]]), J257)</f>
        <v>47000</v>
      </c>
      <c r="K258" s="49">
        <f>IF(Table44[[#This Row],[Source]]="Bank", SUM(K257+Table44[[#This Row],[Income]]-Table44[[#This Row],[Expenses]]), K257)</f>
        <v>723000</v>
      </c>
      <c r="L258" s="49">
        <f>IF(Table44[[#This Row],[Source]]="Mobile", SUM(L257+Table44[[#This Row],[Income]]-Table44[[#This Row],[Expenses]]), L257)</f>
        <v>0</v>
      </c>
      <c r="M258" s="49">
        <f>IF(Table44[[#This Row],[Source]]="Inv", SUM(M257+Table44[[#This Row],[Income]]-Table44[[#This Row],[Expenses]]), M257)</f>
        <v>0</v>
      </c>
    </row>
    <row r="259" spans="1:13" outlineLevel="1" x14ac:dyDescent="0.25">
      <c r="A259" s="3">
        <f xml:space="preserve"> IF(C259="", "", IF(Table44[[#This Row],[Month]]=C258, A258+1, 1))</f>
        <v>12</v>
      </c>
      <c r="B259" s="3">
        <f>_xlfn.NUMBERVALUE(IF(Table44[[#This Row],[Date]]= "", "", TEXT(Table44[[#This Row],[Date]],"yyyy")))</f>
        <v>2023</v>
      </c>
      <c r="C259" t="str">
        <f>IF(Table44[[#This Row],[Date]]= "", "", TEXT(Table44[[#This Row],[Date]],"mmmm"))</f>
        <v>September</v>
      </c>
      <c r="D259" s="2">
        <v>45182</v>
      </c>
      <c r="E259" t="s">
        <v>35</v>
      </c>
      <c r="F259" t="s">
        <v>9</v>
      </c>
      <c r="G259" s="50"/>
      <c r="H259" s="105">
        <v>2250</v>
      </c>
      <c r="I259" s="1" t="s">
        <v>13</v>
      </c>
      <c r="J259" s="49">
        <f>IF(Table44[[#This Row],[Source]]="Cash", SUM(J258+Table44[[#This Row],[Income]]-Table44[[#This Row],[Expenses]]), J258)</f>
        <v>44750</v>
      </c>
      <c r="K259" s="49">
        <f>IF(Table44[[#This Row],[Source]]="Bank", SUM(K258+Table44[[#This Row],[Income]]-Table44[[#This Row],[Expenses]]), K258)</f>
        <v>723000</v>
      </c>
      <c r="L259" s="49">
        <f>IF(Table44[[#This Row],[Source]]="Mobile", SUM(L258+Table44[[#This Row],[Income]]-Table44[[#This Row],[Expenses]]), L258)</f>
        <v>0</v>
      </c>
      <c r="M259" s="49">
        <f>IF(Table44[[#This Row],[Source]]="Inv", SUM(M258+Table44[[#This Row],[Income]]-Table44[[#This Row],[Expenses]]), M258)</f>
        <v>0</v>
      </c>
    </row>
    <row r="260" spans="1:13" outlineLevel="1" x14ac:dyDescent="0.25">
      <c r="A260" s="3">
        <f xml:space="preserve"> IF(C260="", "", IF(Table44[[#This Row],[Month]]=C259, A259+1, 1))</f>
        <v>13</v>
      </c>
      <c r="B260" s="3">
        <f>_xlfn.NUMBERVALUE(IF(Table44[[#This Row],[Date]]= "", "", TEXT(Table44[[#This Row],[Date]],"yyyy")))</f>
        <v>2023</v>
      </c>
      <c r="C260" t="str">
        <f>IF(Table44[[#This Row],[Date]]= "", "", TEXT(Table44[[#This Row],[Date]],"mmmm"))</f>
        <v>September</v>
      </c>
      <c r="D260" s="2">
        <v>45182</v>
      </c>
      <c r="E260" t="s">
        <v>37</v>
      </c>
      <c r="F260" t="s">
        <v>1</v>
      </c>
      <c r="G260" s="50"/>
      <c r="H260" s="105">
        <v>2300</v>
      </c>
      <c r="I260" s="1" t="s">
        <v>13</v>
      </c>
      <c r="J260" s="49">
        <f>IF(Table44[[#This Row],[Source]]="Cash", SUM(J259+Table44[[#This Row],[Income]]-Table44[[#This Row],[Expenses]]), J259)</f>
        <v>42450</v>
      </c>
      <c r="K260" s="49">
        <f>IF(Table44[[#This Row],[Source]]="Bank", SUM(K259+Table44[[#This Row],[Income]]-Table44[[#This Row],[Expenses]]), K259)</f>
        <v>723000</v>
      </c>
      <c r="L260" s="49">
        <f>IF(Table44[[#This Row],[Source]]="Mobile", SUM(L259+Table44[[#This Row],[Income]]-Table44[[#This Row],[Expenses]]), L259)</f>
        <v>0</v>
      </c>
      <c r="M260" s="49">
        <f>IF(Table44[[#This Row],[Source]]="Inv", SUM(M259+Table44[[#This Row],[Income]]-Table44[[#This Row],[Expenses]]), M259)</f>
        <v>0</v>
      </c>
    </row>
    <row r="261" spans="1:13" outlineLevel="1" x14ac:dyDescent="0.25">
      <c r="A261" s="3">
        <f xml:space="preserve"> IF(C261="", "", IF(Table44[[#This Row],[Month]]=C260, A260+1, 1))</f>
        <v>14</v>
      </c>
      <c r="B261" s="3">
        <f>_xlfn.NUMBERVALUE(IF(Table44[[#This Row],[Date]]= "", "", TEXT(Table44[[#This Row],[Date]],"yyyy")))</f>
        <v>2023</v>
      </c>
      <c r="C261" t="str">
        <f>IF(Table44[[#This Row],[Date]]= "", "", TEXT(Table44[[#This Row],[Date]],"mmmm"))</f>
        <v>September</v>
      </c>
      <c r="D261" s="2">
        <v>45183</v>
      </c>
      <c r="E261" t="s">
        <v>35</v>
      </c>
      <c r="F261" t="s">
        <v>9</v>
      </c>
      <c r="G261" s="50"/>
      <c r="H261" s="105">
        <v>2750</v>
      </c>
      <c r="I261" s="1" t="s">
        <v>13</v>
      </c>
      <c r="J261" s="49">
        <f>IF(Table44[[#This Row],[Source]]="Cash", SUM(J260+Table44[[#This Row],[Income]]-Table44[[#This Row],[Expenses]]), J260)</f>
        <v>39700</v>
      </c>
      <c r="K261" s="49">
        <f>IF(Table44[[#This Row],[Source]]="Bank", SUM(K260+Table44[[#This Row],[Income]]-Table44[[#This Row],[Expenses]]), K260)</f>
        <v>723000</v>
      </c>
      <c r="L261" s="49">
        <f>IF(Table44[[#This Row],[Source]]="Mobile", SUM(L260+Table44[[#This Row],[Income]]-Table44[[#This Row],[Expenses]]), L260)</f>
        <v>0</v>
      </c>
      <c r="M261" s="49">
        <f>IF(Table44[[#This Row],[Source]]="Inv", SUM(M260+Table44[[#This Row],[Income]]-Table44[[#This Row],[Expenses]]), M260)</f>
        <v>0</v>
      </c>
    </row>
    <row r="262" spans="1:13" outlineLevel="1" x14ac:dyDescent="0.25">
      <c r="A262" s="3">
        <f xml:space="preserve"> IF(C262="", "", IF(Table44[[#This Row],[Month]]=C261, A261+1, 1))</f>
        <v>15</v>
      </c>
      <c r="B262" s="3">
        <f>_xlfn.NUMBERVALUE(IF(Table44[[#This Row],[Date]]= "", "", TEXT(Table44[[#This Row],[Date]],"yyyy")))</f>
        <v>2023</v>
      </c>
      <c r="C262" t="str">
        <f>IF(Table44[[#This Row],[Date]]= "", "", TEXT(Table44[[#This Row],[Date]],"mmmm"))</f>
        <v>September</v>
      </c>
      <c r="D262" s="2">
        <v>45183</v>
      </c>
      <c r="E262" t="s">
        <v>36</v>
      </c>
      <c r="F262" t="s">
        <v>36</v>
      </c>
      <c r="G262" s="50">
        <v>14000</v>
      </c>
      <c r="H262" s="105"/>
      <c r="I262" s="1" t="s">
        <v>13</v>
      </c>
      <c r="J262" s="49">
        <f>IF(Table44[[#This Row],[Source]]="Cash", SUM(J261+Table44[[#This Row],[Income]]-Table44[[#This Row],[Expenses]]), J261)</f>
        <v>53700</v>
      </c>
      <c r="K262" s="49">
        <f>IF(Table44[[#This Row],[Source]]="Bank", SUM(K261+Table44[[#This Row],[Income]]-Table44[[#This Row],[Expenses]]), K261)</f>
        <v>723000</v>
      </c>
      <c r="L262" s="49">
        <f>IF(Table44[[#This Row],[Source]]="Mobile", SUM(L261+Table44[[#This Row],[Income]]-Table44[[#This Row],[Expenses]]), L261)</f>
        <v>0</v>
      </c>
      <c r="M262" s="49">
        <f>IF(Table44[[#This Row],[Source]]="Inv", SUM(M261+Table44[[#This Row],[Income]]-Table44[[#This Row],[Expenses]]), M261)</f>
        <v>0</v>
      </c>
    </row>
    <row r="263" spans="1:13" outlineLevel="1" x14ac:dyDescent="0.25">
      <c r="A263" s="3">
        <f xml:space="preserve"> IF(C263="", "", IF(Table44[[#This Row],[Month]]=C262, A262+1, 1))</f>
        <v>16</v>
      </c>
      <c r="B263" s="3">
        <f>_xlfn.NUMBERVALUE(IF(Table44[[#This Row],[Date]]= "", "", TEXT(Table44[[#This Row],[Date]],"yyyy")))</f>
        <v>2023</v>
      </c>
      <c r="C263" t="str">
        <f>IF(Table44[[#This Row],[Date]]= "", "", TEXT(Table44[[#This Row],[Date]],"mmmm"))</f>
        <v>September</v>
      </c>
      <c r="D263" s="2">
        <v>45187</v>
      </c>
      <c r="E263" t="s">
        <v>36</v>
      </c>
      <c r="F263" t="s">
        <v>36</v>
      </c>
      <c r="G263" s="50">
        <v>35000</v>
      </c>
      <c r="H263" s="105"/>
      <c r="I263" s="1" t="s">
        <v>13</v>
      </c>
      <c r="J263" s="49">
        <f>IF(Table44[[#This Row],[Source]]="Cash", SUM(J262+Table44[[#This Row],[Income]]-Table44[[#This Row],[Expenses]]), J262)</f>
        <v>88700</v>
      </c>
      <c r="K263" s="49">
        <f>IF(Table44[[#This Row],[Source]]="Bank", SUM(K262+Table44[[#This Row],[Income]]-Table44[[#This Row],[Expenses]]), K262)</f>
        <v>723000</v>
      </c>
      <c r="L263" s="49">
        <f>IF(Table44[[#This Row],[Source]]="Mobile", SUM(L262+Table44[[#This Row],[Income]]-Table44[[#This Row],[Expenses]]), L262)</f>
        <v>0</v>
      </c>
      <c r="M263" s="49">
        <f>IF(Table44[[#This Row],[Source]]="Inv", SUM(M262+Table44[[#This Row],[Income]]-Table44[[#This Row],[Expenses]]), M262)</f>
        <v>0</v>
      </c>
    </row>
    <row r="264" spans="1:13" outlineLevel="1" x14ac:dyDescent="0.25">
      <c r="A264" s="3">
        <f xml:space="preserve"> IF(C264="", "", IF(Table44[[#This Row],[Month]]=C263, A263+1, 1))</f>
        <v>17</v>
      </c>
      <c r="B264" s="3">
        <f>_xlfn.NUMBERVALUE(IF(Table44[[#This Row],[Date]]= "", "", TEXT(Table44[[#This Row],[Date]],"yyyy")))</f>
        <v>2023</v>
      </c>
      <c r="C264" t="str">
        <f>IF(Table44[[#This Row],[Date]]= "", "", TEXT(Table44[[#This Row],[Date]],"mmmm"))</f>
        <v>September</v>
      </c>
      <c r="D264" s="2">
        <v>45188</v>
      </c>
      <c r="E264" t="s">
        <v>38</v>
      </c>
      <c r="F264" t="s">
        <v>36</v>
      </c>
      <c r="G264" s="50">
        <v>5000</v>
      </c>
      <c r="H264" s="105"/>
      <c r="I264" s="1" t="s">
        <v>13</v>
      </c>
      <c r="J264" s="49">
        <f>IF(Table44[[#This Row],[Source]]="Cash", SUM(J263+Table44[[#This Row],[Income]]-Table44[[#This Row],[Expenses]]), J263)</f>
        <v>93700</v>
      </c>
      <c r="K264" s="49">
        <f>IF(Table44[[#This Row],[Source]]="Bank", SUM(K263+Table44[[#This Row],[Income]]-Table44[[#This Row],[Expenses]]), K263)</f>
        <v>723000</v>
      </c>
      <c r="L264" s="49">
        <f>IF(Table44[[#This Row],[Source]]="Mobile", SUM(L263+Table44[[#This Row],[Income]]-Table44[[#This Row],[Expenses]]), L263)</f>
        <v>0</v>
      </c>
      <c r="M264" s="49">
        <f>IF(Table44[[#This Row],[Source]]="Inv", SUM(M263+Table44[[#This Row],[Income]]-Table44[[#This Row],[Expenses]]), M263)</f>
        <v>0</v>
      </c>
    </row>
    <row r="265" spans="1:13" outlineLevel="1" x14ac:dyDescent="0.25">
      <c r="A265" s="3">
        <f xml:space="preserve"> IF(C265="", "", IF(Table44[[#This Row],[Month]]=C264, A264+1, 1))</f>
        <v>18</v>
      </c>
      <c r="B265" s="3">
        <f>_xlfn.NUMBERVALUE(IF(Table44[[#This Row],[Date]]= "", "", TEXT(Table44[[#This Row],[Date]],"yyyy")))</f>
        <v>2023</v>
      </c>
      <c r="C265" t="str">
        <f>IF(Table44[[#This Row],[Date]]= "", "", TEXT(Table44[[#This Row],[Date]],"mmmm"))</f>
        <v>September</v>
      </c>
      <c r="D265" s="2">
        <v>45188</v>
      </c>
      <c r="E265" t="s">
        <v>39</v>
      </c>
      <c r="F265" t="s">
        <v>9</v>
      </c>
      <c r="G265" s="50"/>
      <c r="H265" s="105">
        <v>3000</v>
      </c>
      <c r="I265" s="1" t="s">
        <v>13</v>
      </c>
      <c r="J265" s="49">
        <f>IF(Table44[[#This Row],[Source]]="Cash", SUM(J264+Table44[[#This Row],[Income]]-Table44[[#This Row],[Expenses]]), J264)</f>
        <v>90700</v>
      </c>
      <c r="K265" s="49">
        <f>IF(Table44[[#This Row],[Source]]="Bank", SUM(K264+Table44[[#This Row],[Income]]-Table44[[#This Row],[Expenses]]), K264)</f>
        <v>723000</v>
      </c>
      <c r="L265" s="49">
        <f>IF(Table44[[#This Row],[Source]]="Mobile", SUM(L264+Table44[[#This Row],[Income]]-Table44[[#This Row],[Expenses]]), L264)</f>
        <v>0</v>
      </c>
      <c r="M265" s="49">
        <f>IF(Table44[[#This Row],[Source]]="Inv", SUM(M264+Table44[[#This Row],[Income]]-Table44[[#This Row],[Expenses]]), M264)</f>
        <v>0</v>
      </c>
    </row>
    <row r="266" spans="1:13" outlineLevel="1" x14ac:dyDescent="0.25">
      <c r="A266" s="3">
        <f xml:space="preserve"> IF(C266="", "", IF(Table44[[#This Row],[Month]]=C265, A265+1, 1))</f>
        <v>19</v>
      </c>
      <c r="B266" s="3">
        <f>_xlfn.NUMBERVALUE(IF(Table44[[#This Row],[Date]]= "", "", TEXT(Table44[[#This Row],[Date]],"yyyy")))</f>
        <v>2023</v>
      </c>
      <c r="C266" t="str">
        <f>IF(Table44[[#This Row],[Date]]= "", "", TEXT(Table44[[#This Row],[Date]],"mmmm"))</f>
        <v>September</v>
      </c>
      <c r="D266" s="2">
        <v>45189</v>
      </c>
      <c r="E266" t="s">
        <v>40</v>
      </c>
      <c r="F266" t="s">
        <v>1</v>
      </c>
      <c r="G266" s="50"/>
      <c r="H266" s="105">
        <v>7500</v>
      </c>
      <c r="I266" s="1" t="s">
        <v>13</v>
      </c>
      <c r="J266" s="49">
        <f>IF(Table44[[#This Row],[Source]]="Cash", SUM(J265+Table44[[#This Row],[Income]]-Table44[[#This Row],[Expenses]]), J265)</f>
        <v>83200</v>
      </c>
      <c r="K266" s="49">
        <f>IF(Table44[[#This Row],[Source]]="Bank", SUM(K265+Table44[[#This Row],[Income]]-Table44[[#This Row],[Expenses]]), K265)</f>
        <v>723000</v>
      </c>
      <c r="L266" s="49">
        <f>IF(Table44[[#This Row],[Source]]="Mobile", SUM(L265+Table44[[#This Row],[Income]]-Table44[[#This Row],[Expenses]]), L265)</f>
        <v>0</v>
      </c>
      <c r="M266" s="49">
        <f>IF(Table44[[#This Row],[Source]]="Inv", SUM(M265+Table44[[#This Row],[Income]]-Table44[[#This Row],[Expenses]]), M265)</f>
        <v>0</v>
      </c>
    </row>
    <row r="267" spans="1:13" outlineLevel="1" x14ac:dyDescent="0.25">
      <c r="A267" s="3">
        <f xml:space="preserve"> IF(C267="", "", IF(Table44[[#This Row],[Month]]=C266, A266+1, 1))</f>
        <v>20</v>
      </c>
      <c r="B267" s="3">
        <f>_xlfn.NUMBERVALUE(IF(Table44[[#This Row],[Date]]= "", "", TEXT(Table44[[#This Row],[Date]],"yyyy")))</f>
        <v>2023</v>
      </c>
      <c r="C267" t="str">
        <f>IF(Table44[[#This Row],[Date]]= "", "", TEXT(Table44[[#This Row],[Date]],"mmmm"))</f>
        <v>September</v>
      </c>
      <c r="D267" s="2">
        <v>45191</v>
      </c>
      <c r="E267" t="s">
        <v>41</v>
      </c>
      <c r="F267" t="s">
        <v>1</v>
      </c>
      <c r="G267" s="50"/>
      <c r="H267" s="105">
        <v>2000</v>
      </c>
      <c r="I267" s="1" t="s">
        <v>13</v>
      </c>
      <c r="J267" s="49">
        <f>IF(Table44[[#This Row],[Source]]="Cash", SUM(J266+Table44[[#This Row],[Income]]-Table44[[#This Row],[Expenses]]), J266)</f>
        <v>81200</v>
      </c>
      <c r="K267" s="49">
        <f>IF(Table44[[#This Row],[Source]]="Bank", SUM(K266+Table44[[#This Row],[Income]]-Table44[[#This Row],[Expenses]]), K266)</f>
        <v>723000</v>
      </c>
      <c r="L267" s="49">
        <f>IF(Table44[[#This Row],[Source]]="Mobile", SUM(L266+Table44[[#This Row],[Income]]-Table44[[#This Row],[Expenses]]), L266)</f>
        <v>0</v>
      </c>
      <c r="M267" s="49">
        <f>IF(Table44[[#This Row],[Source]]="Inv", SUM(M266+Table44[[#This Row],[Income]]-Table44[[#This Row],[Expenses]]), M266)</f>
        <v>0</v>
      </c>
    </row>
    <row r="268" spans="1:13" outlineLevel="1" x14ac:dyDescent="0.25">
      <c r="A268" s="3">
        <f xml:space="preserve"> IF(C268="", "", IF(Table44[[#This Row],[Month]]=C267, A267+1, 1))</f>
        <v>21</v>
      </c>
      <c r="B268" s="3">
        <f>_xlfn.NUMBERVALUE(IF(Table44[[#This Row],[Date]]= "", "", TEXT(Table44[[#This Row],[Date]],"yyyy")))</f>
        <v>2023</v>
      </c>
      <c r="C268" t="str">
        <f>IF(Table44[[#This Row],[Date]]= "", "", TEXT(Table44[[#This Row],[Date]],"mmmm"))</f>
        <v>September</v>
      </c>
      <c r="D268" s="2">
        <v>45194</v>
      </c>
      <c r="E268" t="s">
        <v>42</v>
      </c>
      <c r="F268" t="s">
        <v>36</v>
      </c>
      <c r="G268" s="50">
        <v>35000</v>
      </c>
      <c r="H268" s="105"/>
      <c r="I268" s="1" t="s">
        <v>13</v>
      </c>
      <c r="J268" s="49">
        <f>IF(Table44[[#This Row],[Source]]="Cash", SUM(J267+Table44[[#This Row],[Income]]-Table44[[#This Row],[Expenses]]), J267)</f>
        <v>116200</v>
      </c>
      <c r="K268" s="49">
        <f>IF(Table44[[#This Row],[Source]]="Bank", SUM(K267+Table44[[#This Row],[Income]]-Table44[[#This Row],[Expenses]]), K267)</f>
        <v>723000</v>
      </c>
      <c r="L268" s="49">
        <f>IF(Table44[[#This Row],[Source]]="Mobile", SUM(L267+Table44[[#This Row],[Income]]-Table44[[#This Row],[Expenses]]), L267)</f>
        <v>0</v>
      </c>
      <c r="M268" s="49">
        <f>IF(Table44[[#This Row],[Source]]="Inv", SUM(M267+Table44[[#This Row],[Income]]-Table44[[#This Row],[Expenses]]), M267)</f>
        <v>0</v>
      </c>
    </row>
    <row r="269" spans="1:13" outlineLevel="1" x14ac:dyDescent="0.25">
      <c r="A269" s="3">
        <f xml:space="preserve"> IF(C269="", "", IF(Table44[[#This Row],[Month]]=C268, A268+1, 1))</f>
        <v>22</v>
      </c>
      <c r="B269" s="3">
        <f>_xlfn.NUMBERVALUE(IF(Table44[[#This Row],[Date]]= "", "", TEXT(Table44[[#This Row],[Date]],"yyyy")))</f>
        <v>2023</v>
      </c>
      <c r="C269" t="str">
        <f>IF(Table44[[#This Row],[Date]]= "", "", TEXT(Table44[[#This Row],[Date]],"mmmm"))</f>
        <v>September</v>
      </c>
      <c r="D269" s="2">
        <v>45194</v>
      </c>
      <c r="E269" t="s">
        <v>43</v>
      </c>
      <c r="F269" t="s">
        <v>0</v>
      </c>
      <c r="G269" s="50">
        <v>50000</v>
      </c>
      <c r="H269" s="105"/>
      <c r="I269" s="1" t="s">
        <v>13</v>
      </c>
      <c r="J269" s="49">
        <f>IF(Table44[[#This Row],[Source]]="Cash", SUM(J268+Table44[[#This Row],[Income]]-Table44[[#This Row],[Expenses]]), J268)</f>
        <v>166200</v>
      </c>
      <c r="K269" s="49">
        <f>IF(Table44[[#This Row],[Source]]="Bank", SUM(K268+Table44[[#This Row],[Income]]-Table44[[#This Row],[Expenses]]), K268)</f>
        <v>723000</v>
      </c>
      <c r="L269" s="49">
        <f>IF(Table44[[#This Row],[Source]]="Mobile", SUM(L268+Table44[[#This Row],[Income]]-Table44[[#This Row],[Expenses]]), L268)</f>
        <v>0</v>
      </c>
      <c r="M269" s="49">
        <f>IF(Table44[[#This Row],[Source]]="Inv", SUM(M268+Table44[[#This Row],[Income]]-Table44[[#This Row],[Expenses]]), M268)</f>
        <v>0</v>
      </c>
    </row>
    <row r="270" spans="1:13" outlineLevel="1" x14ac:dyDescent="0.25">
      <c r="A270" s="3">
        <f xml:space="preserve"> IF(C270="", "", IF(Table44[[#This Row],[Month]]=C269, A269+1, 1))</f>
        <v>23</v>
      </c>
      <c r="B270" s="3">
        <f>_xlfn.NUMBERVALUE(IF(Table44[[#This Row],[Date]]= "", "", TEXT(Table44[[#This Row],[Date]],"yyyy")))</f>
        <v>2023</v>
      </c>
      <c r="C270" t="str">
        <f>IF(Table44[[#This Row],[Date]]= "", "", TEXT(Table44[[#This Row],[Date]],"mmmm"))</f>
        <v>September</v>
      </c>
      <c r="D270" s="2">
        <v>45195</v>
      </c>
      <c r="E270" t="s">
        <v>44</v>
      </c>
      <c r="F270" t="s">
        <v>0</v>
      </c>
      <c r="G270" s="50"/>
      <c r="H270" s="105">
        <v>6400</v>
      </c>
      <c r="I270" s="1" t="s">
        <v>13</v>
      </c>
      <c r="J270" s="49">
        <f>IF(Table44[[#This Row],[Source]]="Cash", SUM(J269+Table44[[#This Row],[Income]]-Table44[[#This Row],[Expenses]]), J269)</f>
        <v>159800</v>
      </c>
      <c r="K270" s="49">
        <f>IF(Table44[[#This Row],[Source]]="Bank", SUM(K269+Table44[[#This Row],[Income]]-Table44[[#This Row],[Expenses]]), K269)</f>
        <v>723000</v>
      </c>
      <c r="L270" s="49">
        <f>IF(Table44[[#This Row],[Source]]="Mobile", SUM(L269+Table44[[#This Row],[Income]]-Table44[[#This Row],[Expenses]]), L269)</f>
        <v>0</v>
      </c>
      <c r="M270" s="49">
        <f>IF(Table44[[#This Row],[Source]]="Inv", SUM(M269+Table44[[#This Row],[Income]]-Table44[[#This Row],[Expenses]]), M269)</f>
        <v>0</v>
      </c>
    </row>
    <row r="271" spans="1:13" outlineLevel="1" x14ac:dyDescent="0.25">
      <c r="A271" s="3">
        <f xml:space="preserve"> IF(C271="", "", IF(Table44[[#This Row],[Month]]=C270, A270+1, 1))</f>
        <v>24</v>
      </c>
      <c r="B271" s="3">
        <f>_xlfn.NUMBERVALUE(IF(Table44[[#This Row],[Date]]= "", "", TEXT(Table44[[#This Row],[Date]],"yyyy")))</f>
        <v>2023</v>
      </c>
      <c r="C271" t="str">
        <f>IF(Table44[[#This Row],[Date]]= "", "", TEXT(Table44[[#This Row],[Date]],"mmmm"))</f>
        <v>September</v>
      </c>
      <c r="D271" s="2">
        <v>45196</v>
      </c>
      <c r="E271" t="s">
        <v>45</v>
      </c>
      <c r="F271" t="s">
        <v>0</v>
      </c>
      <c r="G271" s="50"/>
      <c r="H271" s="105">
        <v>15000</v>
      </c>
      <c r="I271" s="1" t="s">
        <v>13</v>
      </c>
      <c r="J271" s="49">
        <f>IF(Table44[[#This Row],[Source]]="Cash", SUM(J270+Table44[[#This Row],[Income]]-Table44[[#This Row],[Expenses]]), J270)</f>
        <v>144800</v>
      </c>
      <c r="K271" s="49">
        <f>IF(Table44[[#This Row],[Source]]="Bank", SUM(K270+Table44[[#This Row],[Income]]-Table44[[#This Row],[Expenses]]), K270)</f>
        <v>723000</v>
      </c>
      <c r="L271" s="49">
        <f>IF(Table44[[#This Row],[Source]]="Mobile", SUM(L270+Table44[[#This Row],[Income]]-Table44[[#This Row],[Expenses]]), L270)</f>
        <v>0</v>
      </c>
      <c r="M271" s="49">
        <f>IF(Table44[[#This Row],[Source]]="Inv", SUM(M270+Table44[[#This Row],[Income]]-Table44[[#This Row],[Expenses]]), M270)</f>
        <v>0</v>
      </c>
    </row>
    <row r="272" spans="1:13" outlineLevel="1" x14ac:dyDescent="0.25">
      <c r="A272" s="3">
        <f xml:space="preserve"> IF(C272="", "", IF(Table44[[#This Row],[Month]]=C271, A271+1, 1))</f>
        <v>25</v>
      </c>
      <c r="B272" s="3">
        <f>_xlfn.NUMBERVALUE(IF(Table44[[#This Row],[Date]]= "", "", TEXT(Table44[[#This Row],[Date]],"yyyy")))</f>
        <v>2023</v>
      </c>
      <c r="C272" t="str">
        <f>IF(Table44[[#This Row],[Date]]= "", "", TEXT(Table44[[#This Row],[Date]],"mmmm"))</f>
        <v>September</v>
      </c>
      <c r="D272" s="2">
        <v>45196</v>
      </c>
      <c r="E272" t="s">
        <v>46</v>
      </c>
      <c r="F272" t="s">
        <v>2</v>
      </c>
      <c r="G272" s="16"/>
      <c r="H272" s="16">
        <v>35000</v>
      </c>
      <c r="I272" s="1" t="s">
        <v>14</v>
      </c>
      <c r="J272" s="49">
        <f>IF(Table44[[#This Row],[Source]]="Cash", SUM(J271+Table44[[#This Row],[Income]]-Table44[[#This Row],[Expenses]]), J271)</f>
        <v>144800</v>
      </c>
      <c r="K272" s="49">
        <f>IF(Table44[[#This Row],[Source]]="Bank", SUM(K271+Table44[[#This Row],[Income]]-Table44[[#This Row],[Expenses]]), K271)</f>
        <v>688000</v>
      </c>
      <c r="L272" s="49">
        <f>IF(Table44[[#This Row],[Source]]="Mobile", SUM(L271+Table44[[#This Row],[Income]]-Table44[[#This Row],[Expenses]]), L271)</f>
        <v>0</v>
      </c>
      <c r="M272" s="49">
        <f>IF(Table44[[#This Row],[Source]]="Inv", SUM(M271+Table44[[#This Row],[Income]]-Table44[[#This Row],[Expenses]]), M271)</f>
        <v>0</v>
      </c>
    </row>
    <row r="273" spans="1:13" outlineLevel="1" x14ac:dyDescent="0.25">
      <c r="A273" s="3">
        <f xml:space="preserve"> IF(C273="", "", IF(Table44[[#This Row],[Month]]=C272, A272+1, 1))</f>
        <v>26</v>
      </c>
      <c r="B273" s="3">
        <f>_xlfn.NUMBERVALUE(IF(Table44[[#This Row],[Date]]= "", "", TEXT(Table44[[#This Row],[Date]],"yyyy")))</f>
        <v>2023</v>
      </c>
      <c r="C273" t="str">
        <f>IF(Table44[[#This Row],[Date]]= "", "", TEXT(Table44[[#This Row],[Date]],"mmmm"))</f>
        <v>September</v>
      </c>
      <c r="D273" s="2">
        <v>45198</v>
      </c>
      <c r="E273" t="s">
        <v>47</v>
      </c>
      <c r="F273" t="s">
        <v>1</v>
      </c>
      <c r="G273" s="50"/>
      <c r="H273" s="105">
        <v>15000</v>
      </c>
      <c r="I273" s="1" t="s">
        <v>13</v>
      </c>
      <c r="J273" s="49">
        <f>IF(Table44[[#This Row],[Source]]="Cash", SUM(J272+Table44[[#This Row],[Income]]-Table44[[#This Row],[Expenses]]), J272)</f>
        <v>129800</v>
      </c>
      <c r="K273" s="49">
        <f>IF(Table44[[#This Row],[Source]]="Bank", SUM(K272+Table44[[#This Row],[Income]]-Table44[[#This Row],[Expenses]]), K272)</f>
        <v>688000</v>
      </c>
      <c r="L273" s="49">
        <f>IF(Table44[[#This Row],[Source]]="Mobile", SUM(L272+Table44[[#This Row],[Income]]-Table44[[#This Row],[Expenses]]), L272)</f>
        <v>0</v>
      </c>
      <c r="M273" s="49">
        <f>IF(Table44[[#This Row],[Source]]="Inv", SUM(M272+Table44[[#This Row],[Income]]-Table44[[#This Row],[Expenses]]), M272)</f>
        <v>0</v>
      </c>
    </row>
    <row r="274" spans="1:13" outlineLevel="1" x14ac:dyDescent="0.25">
      <c r="A274" s="3">
        <f xml:space="preserve"> IF(C274="", "", IF(Table44[[#This Row],[Month]]=C273, A273+1, 1))</f>
        <v>27</v>
      </c>
      <c r="B274" s="3">
        <f>_xlfn.NUMBERVALUE(IF(Table44[[#This Row],[Date]]= "", "", TEXT(Table44[[#This Row],[Date]],"yyyy")))</f>
        <v>2023</v>
      </c>
      <c r="C274" t="str">
        <f>IF(Table44[[#This Row],[Date]]= "", "", TEXT(Table44[[#This Row],[Date]],"mmmm"))</f>
        <v>September</v>
      </c>
      <c r="D274" s="2">
        <v>45199</v>
      </c>
      <c r="E274" t="s">
        <v>35</v>
      </c>
      <c r="F274" t="s">
        <v>9</v>
      </c>
      <c r="G274" s="50"/>
      <c r="H274" s="105">
        <v>6000</v>
      </c>
      <c r="I274" s="1" t="s">
        <v>13</v>
      </c>
      <c r="J274" s="49">
        <f>IF(Table44[[#This Row],[Source]]="Cash", SUM(J273+Table44[[#This Row],[Income]]-Table44[[#This Row],[Expenses]]), J273)</f>
        <v>123800</v>
      </c>
      <c r="K274" s="49">
        <f>IF(Table44[[#This Row],[Source]]="Bank", SUM(K273+Table44[[#This Row],[Income]]-Table44[[#This Row],[Expenses]]), K273)</f>
        <v>688000</v>
      </c>
      <c r="L274" s="49">
        <f>IF(Table44[[#This Row],[Source]]="Mobile", SUM(L273+Table44[[#This Row],[Income]]-Table44[[#This Row],[Expenses]]), L273)</f>
        <v>0</v>
      </c>
      <c r="M274" s="49">
        <f>IF(Table44[[#This Row],[Source]]="Inv", SUM(M273+Table44[[#This Row],[Income]]-Table44[[#This Row],[Expenses]]), M273)</f>
        <v>0</v>
      </c>
    </row>
    <row r="275" spans="1:13" outlineLevel="1" x14ac:dyDescent="0.25">
      <c r="A275" s="3">
        <f xml:space="preserve"> IF(C275="", "", IF(Table44[[#This Row],[Month]]=C274, A274+1, 1))</f>
        <v>28</v>
      </c>
      <c r="B275" s="3">
        <f>_xlfn.NUMBERVALUE(IF(Table44[[#This Row],[Date]]= "", "", TEXT(Table44[[#This Row],[Date]],"yyyy")))</f>
        <v>2023</v>
      </c>
      <c r="C275" t="str">
        <f>IF(Table44[[#This Row],[Date]]= "", "", TEXT(Table44[[#This Row],[Date]],"mmmm"))</f>
        <v>September</v>
      </c>
      <c r="D275" s="2">
        <v>45199</v>
      </c>
      <c r="E275" t="s">
        <v>48</v>
      </c>
      <c r="F275" t="s">
        <v>1</v>
      </c>
      <c r="G275" s="50"/>
      <c r="H275" s="105">
        <v>3000</v>
      </c>
      <c r="I275" s="1" t="s">
        <v>13</v>
      </c>
      <c r="J275" s="49">
        <f>IF(Table44[[#This Row],[Source]]="Cash", SUM(J274+Table44[[#This Row],[Income]]-Table44[[#This Row],[Expenses]]), J274)</f>
        <v>120800</v>
      </c>
      <c r="K275" s="49">
        <f>IF(Table44[[#This Row],[Source]]="Bank", SUM(K274+Table44[[#This Row],[Income]]-Table44[[#This Row],[Expenses]]), K274)</f>
        <v>688000</v>
      </c>
      <c r="L275" s="49">
        <f>IF(Table44[[#This Row],[Source]]="Mobile", SUM(L274+Table44[[#This Row],[Income]]-Table44[[#This Row],[Expenses]]), L274)</f>
        <v>0</v>
      </c>
      <c r="M275" s="49">
        <f>IF(Table44[[#This Row],[Source]]="Inv", SUM(M274+Table44[[#This Row],[Income]]-Table44[[#This Row],[Expenses]]), M274)</f>
        <v>0</v>
      </c>
    </row>
    <row r="276" spans="1:13" outlineLevel="1" x14ac:dyDescent="0.25">
      <c r="A276" s="3">
        <f xml:space="preserve"> IF(C276="", "", IF(Table44[[#This Row],[Month]]=C275, A275+1, 1))</f>
        <v>1</v>
      </c>
      <c r="B276" s="3">
        <f>_xlfn.NUMBERVALUE(IF(Table44[[#This Row],[Date]]= "", "", TEXT(Table44[[#This Row],[Date]],"yyyy")))</f>
        <v>2023</v>
      </c>
      <c r="C276" t="str">
        <f>IF(Table44[[#This Row],[Date]]= "", "", TEXT(Table44[[#This Row],[Date]],"mmmm"))</f>
        <v>October</v>
      </c>
      <c r="D276" s="2">
        <v>45200</v>
      </c>
      <c r="E276" t="s">
        <v>49</v>
      </c>
      <c r="F276" t="s">
        <v>1</v>
      </c>
      <c r="G276" s="50"/>
      <c r="H276" s="105">
        <v>1000</v>
      </c>
      <c r="I276" s="1" t="s">
        <v>13</v>
      </c>
      <c r="J276" s="49">
        <f>IF(Table44[[#This Row],[Source]]="Cash", SUM(J275+Table44[[#This Row],[Income]]-Table44[[#This Row],[Expenses]]), J275)</f>
        <v>119800</v>
      </c>
      <c r="K276" s="49">
        <f>IF(Table44[[#This Row],[Source]]="Bank", SUM(K275+Table44[[#This Row],[Income]]-Table44[[#This Row],[Expenses]]), K275)</f>
        <v>688000</v>
      </c>
      <c r="L276" s="49">
        <f>IF(Table44[[#This Row],[Source]]="Mobile", SUM(L275+Table44[[#This Row],[Income]]-Table44[[#This Row],[Expenses]]), L275)</f>
        <v>0</v>
      </c>
      <c r="M276" s="49">
        <f>IF(Table44[[#This Row],[Source]]="Inv", SUM(M275+Table44[[#This Row],[Income]]-Table44[[#This Row],[Expenses]]), M275)</f>
        <v>0</v>
      </c>
    </row>
    <row r="277" spans="1:13" outlineLevel="1" x14ac:dyDescent="0.25">
      <c r="A277" s="3">
        <f xml:space="preserve"> IF(C277="", "", IF(Table44[[#This Row],[Month]]=C276, A276+1, 1))</f>
        <v>2</v>
      </c>
      <c r="B277" s="3">
        <f>_xlfn.NUMBERVALUE(IF(Table44[[#This Row],[Date]]= "", "", TEXT(Table44[[#This Row],[Date]],"yyyy")))</f>
        <v>2023</v>
      </c>
      <c r="C277" t="str">
        <f>IF(Table44[[#This Row],[Date]]= "", "", TEXT(Table44[[#This Row],[Date]],"mmmm"))</f>
        <v>October</v>
      </c>
      <c r="D277" s="2">
        <v>45200</v>
      </c>
      <c r="E277" t="s">
        <v>50</v>
      </c>
      <c r="F277" t="s">
        <v>9</v>
      </c>
      <c r="G277" s="50"/>
      <c r="H277" s="105">
        <v>2500</v>
      </c>
      <c r="I277" s="1" t="s">
        <v>13</v>
      </c>
      <c r="J277" s="49">
        <f>IF(Table44[[#This Row],[Source]]="Cash", SUM(J276+Table44[[#This Row],[Income]]-Table44[[#This Row],[Expenses]]), J276)</f>
        <v>117300</v>
      </c>
      <c r="K277" s="49">
        <f>IF(Table44[[#This Row],[Source]]="Bank", SUM(K276+Table44[[#This Row],[Income]]-Table44[[#This Row],[Expenses]]), K276)</f>
        <v>688000</v>
      </c>
      <c r="L277" s="49">
        <f>IF(Table44[[#This Row],[Source]]="Mobile", SUM(L276+Table44[[#This Row],[Income]]-Table44[[#This Row],[Expenses]]), L276)</f>
        <v>0</v>
      </c>
      <c r="M277" s="49">
        <f>IF(Table44[[#This Row],[Source]]="Inv", SUM(M276+Table44[[#This Row],[Income]]-Table44[[#This Row],[Expenses]]), M276)</f>
        <v>0</v>
      </c>
    </row>
    <row r="278" spans="1:13" outlineLevel="1" x14ac:dyDescent="0.25">
      <c r="A278" s="3">
        <f xml:space="preserve"> IF(C278="", "", IF(Table44[[#This Row],[Month]]=C277, A277+1, 1))</f>
        <v>3</v>
      </c>
      <c r="B278" s="3">
        <f>_xlfn.NUMBERVALUE(IF(Table44[[#This Row],[Date]]= "", "", TEXT(Table44[[#This Row],[Date]],"yyyy")))</f>
        <v>2023</v>
      </c>
      <c r="C278" t="str">
        <f>IF(Table44[[#This Row],[Date]]= "", "", TEXT(Table44[[#This Row],[Date]],"mmmm"))</f>
        <v>October</v>
      </c>
      <c r="D278" s="2">
        <v>45202</v>
      </c>
      <c r="E278" t="s">
        <v>72</v>
      </c>
      <c r="F278" t="s">
        <v>1</v>
      </c>
      <c r="G278" s="50"/>
      <c r="H278" s="105">
        <v>3500</v>
      </c>
      <c r="I278" s="1" t="s">
        <v>13</v>
      </c>
      <c r="J278" s="49">
        <f>IF(Table44[[#This Row],[Source]]="Cash", SUM(J277+Table44[[#This Row],[Income]]-Table44[[#This Row],[Expenses]]), J277)</f>
        <v>113800</v>
      </c>
      <c r="K278" s="49">
        <f>IF(Table44[[#This Row],[Source]]="Bank", SUM(K277+Table44[[#This Row],[Income]]-Table44[[#This Row],[Expenses]]), K277)</f>
        <v>688000</v>
      </c>
      <c r="L278" s="49">
        <f>IF(Table44[[#This Row],[Source]]="Mobile", SUM(L277+Table44[[#This Row],[Income]]-Table44[[#This Row],[Expenses]]), L277)</f>
        <v>0</v>
      </c>
      <c r="M278" s="49">
        <f>IF(Table44[[#This Row],[Source]]="Inv", SUM(M277+Table44[[#This Row],[Income]]-Table44[[#This Row],[Expenses]]), M277)</f>
        <v>0</v>
      </c>
    </row>
    <row r="279" spans="1:13" outlineLevel="1" x14ac:dyDescent="0.25">
      <c r="A279" s="3">
        <f xml:space="preserve"> IF(C279="", "", IF(Table44[[#This Row],[Month]]=C278, A278+1, 1))</f>
        <v>4</v>
      </c>
      <c r="B279" s="3">
        <f>_xlfn.NUMBERVALUE(IF(Table44[[#This Row],[Date]]= "", "", TEXT(Table44[[#This Row],[Date]],"yyyy")))</f>
        <v>2023</v>
      </c>
      <c r="C279" t="str">
        <f>IF(Table44[[#This Row],[Date]]= "", "", TEXT(Table44[[#This Row],[Date]],"mmmm"))</f>
        <v>October</v>
      </c>
      <c r="D279" s="2">
        <v>45204</v>
      </c>
      <c r="E279" t="s">
        <v>42</v>
      </c>
      <c r="F279" t="s">
        <v>36</v>
      </c>
      <c r="G279" s="50">
        <v>35000</v>
      </c>
      <c r="H279" s="105"/>
      <c r="I279" s="1" t="s">
        <v>13</v>
      </c>
      <c r="J279" s="49">
        <f>IF(Table44[[#This Row],[Source]]="Cash", SUM(J278+Table44[[#This Row],[Income]]-Table44[[#This Row],[Expenses]]), J278)</f>
        <v>148800</v>
      </c>
      <c r="K279" s="49">
        <f>IF(Table44[[#This Row],[Source]]="Bank", SUM(K278+Table44[[#This Row],[Income]]-Table44[[#This Row],[Expenses]]), K278)</f>
        <v>688000</v>
      </c>
      <c r="L279" s="49">
        <f>IF(Table44[[#This Row],[Source]]="Mobile", SUM(L278+Table44[[#This Row],[Income]]-Table44[[#This Row],[Expenses]]), L278)</f>
        <v>0</v>
      </c>
      <c r="M279" s="49">
        <f>IF(Table44[[#This Row],[Source]]="Inv", SUM(M278+Table44[[#This Row],[Income]]-Table44[[#This Row],[Expenses]]), M278)</f>
        <v>0</v>
      </c>
    </row>
    <row r="280" spans="1:13" outlineLevel="1" x14ac:dyDescent="0.25">
      <c r="A280" s="3">
        <f xml:space="preserve"> IF(C280="", "", IF(Table44[[#This Row],[Month]]=C279, A279+1, 1))</f>
        <v>5</v>
      </c>
      <c r="B280" s="3">
        <f>_xlfn.NUMBERVALUE(IF(Table44[[#This Row],[Date]]= "", "", TEXT(Table44[[#This Row],[Date]],"yyyy")))</f>
        <v>2023</v>
      </c>
      <c r="C280" t="str">
        <f>IF(Table44[[#This Row],[Date]]= "", "", TEXT(Table44[[#This Row],[Date]],"mmmm"))</f>
        <v>October</v>
      </c>
      <c r="D280" s="2">
        <v>45204</v>
      </c>
      <c r="E280" t="s">
        <v>73</v>
      </c>
      <c r="F280" t="s">
        <v>9</v>
      </c>
      <c r="G280" s="50"/>
      <c r="H280" s="105">
        <v>15000</v>
      </c>
      <c r="I280" s="1" t="s">
        <v>13</v>
      </c>
      <c r="J280" s="49">
        <f>IF(Table44[[#This Row],[Source]]="Cash", SUM(J279+Table44[[#This Row],[Income]]-Table44[[#This Row],[Expenses]]), J279)</f>
        <v>133800</v>
      </c>
      <c r="K280" s="49">
        <f>IF(Table44[[#This Row],[Source]]="Bank", SUM(K279+Table44[[#This Row],[Income]]-Table44[[#This Row],[Expenses]]), K279)</f>
        <v>688000</v>
      </c>
      <c r="L280" s="49">
        <f>IF(Table44[[#This Row],[Source]]="Mobile", SUM(L279+Table44[[#This Row],[Income]]-Table44[[#This Row],[Expenses]]), L279)</f>
        <v>0</v>
      </c>
      <c r="M280" s="49">
        <f>IF(Table44[[#This Row],[Source]]="Inv", SUM(M279+Table44[[#This Row],[Income]]-Table44[[#This Row],[Expenses]]), M279)</f>
        <v>0</v>
      </c>
    </row>
    <row r="281" spans="1:13" outlineLevel="1" x14ac:dyDescent="0.25">
      <c r="A281" s="3">
        <f xml:space="preserve"> IF(C281="", "", IF(Table44[[#This Row],[Month]]=C280, A280+1, 1))</f>
        <v>6</v>
      </c>
      <c r="B281" s="3">
        <f>_xlfn.NUMBERVALUE(IF(Table44[[#This Row],[Date]]= "", "", TEXT(Table44[[#This Row],[Date]],"yyyy")))</f>
        <v>2023</v>
      </c>
      <c r="C281" t="str">
        <f>IF(Table44[[#This Row],[Date]]= "", "", TEXT(Table44[[#This Row],[Date]],"mmmm"))</f>
        <v>October</v>
      </c>
      <c r="D281" s="2">
        <v>45205</v>
      </c>
      <c r="E281" t="s">
        <v>74</v>
      </c>
      <c r="F281" t="s">
        <v>75</v>
      </c>
      <c r="G281" s="16"/>
      <c r="H281" s="16">
        <v>74000</v>
      </c>
      <c r="I281" s="1" t="s">
        <v>14</v>
      </c>
      <c r="J281" s="49">
        <f>IF(Table44[[#This Row],[Source]]="Cash", SUM(J280+Table44[[#This Row],[Income]]-Table44[[#This Row],[Expenses]]), J280)</f>
        <v>133800</v>
      </c>
      <c r="K281" s="49">
        <f>IF(Table44[[#This Row],[Source]]="Bank", SUM(K280+Table44[[#This Row],[Income]]-Table44[[#This Row],[Expenses]]), K280)</f>
        <v>614000</v>
      </c>
      <c r="L281" s="49">
        <f>IF(Table44[[#This Row],[Source]]="Mobile", SUM(L280+Table44[[#This Row],[Income]]-Table44[[#This Row],[Expenses]]), L280)</f>
        <v>0</v>
      </c>
      <c r="M281" s="49">
        <f>IF(Table44[[#This Row],[Source]]="Inv", SUM(M280+Table44[[#This Row],[Income]]-Table44[[#This Row],[Expenses]]), M280)</f>
        <v>0</v>
      </c>
    </row>
    <row r="282" spans="1:13" outlineLevel="1" x14ac:dyDescent="0.25">
      <c r="A282" s="3">
        <f xml:space="preserve"> IF(C282="", "", IF(Table44[[#This Row],[Month]]=C281, A281+1, 1))</f>
        <v>7</v>
      </c>
      <c r="B282" s="3">
        <f>_xlfn.NUMBERVALUE(IF(Table44[[#This Row],[Date]]= "", "", TEXT(Table44[[#This Row],[Date]],"yyyy")))</f>
        <v>2023</v>
      </c>
      <c r="C282" t="str">
        <f>IF(Table44[[#This Row],[Date]]= "", "", TEXT(Table44[[#This Row],[Date]],"mmmm"))</f>
        <v>October</v>
      </c>
      <c r="D282" s="2">
        <v>45205</v>
      </c>
      <c r="E282" t="s">
        <v>76</v>
      </c>
      <c r="F282" t="s">
        <v>24</v>
      </c>
      <c r="G282" s="50"/>
      <c r="H282" s="105">
        <v>1000</v>
      </c>
      <c r="I282" s="1" t="s">
        <v>13</v>
      </c>
      <c r="J282" s="49">
        <f>IF(Table44[[#This Row],[Source]]="Cash", SUM(J281+Table44[[#This Row],[Income]]-Table44[[#This Row],[Expenses]]), J281)</f>
        <v>132800</v>
      </c>
      <c r="K282" s="49">
        <f>IF(Table44[[#This Row],[Source]]="Bank", SUM(K281+Table44[[#This Row],[Income]]-Table44[[#This Row],[Expenses]]), K281)</f>
        <v>614000</v>
      </c>
      <c r="L282" s="49">
        <f>IF(Table44[[#This Row],[Source]]="Mobile", SUM(L281+Table44[[#This Row],[Income]]-Table44[[#This Row],[Expenses]]), L281)</f>
        <v>0</v>
      </c>
      <c r="M282" s="49">
        <f>IF(Table44[[#This Row],[Source]]="Inv", SUM(M281+Table44[[#This Row],[Income]]-Table44[[#This Row],[Expenses]]), M281)</f>
        <v>0</v>
      </c>
    </row>
    <row r="283" spans="1:13" outlineLevel="1" x14ac:dyDescent="0.25">
      <c r="A283" s="3">
        <f xml:space="preserve"> IF(C283="", "", IF(Table44[[#This Row],[Month]]=C282, A282+1, 1))</f>
        <v>8</v>
      </c>
      <c r="B283" s="3">
        <f>_xlfn.NUMBERVALUE(IF(Table44[[#This Row],[Date]]= "", "", TEXT(Table44[[#This Row],[Date]],"yyyy")))</f>
        <v>2023</v>
      </c>
      <c r="C283" t="str">
        <f>IF(Table44[[#This Row],[Date]]= "", "", TEXT(Table44[[#This Row],[Date]],"mmmm"))</f>
        <v>October</v>
      </c>
      <c r="D283" s="2">
        <v>45205</v>
      </c>
      <c r="E283" t="s">
        <v>77</v>
      </c>
      <c r="F283" t="s">
        <v>9</v>
      </c>
      <c r="G283" s="50"/>
      <c r="H283" s="105">
        <v>500</v>
      </c>
      <c r="I283" s="1" t="s">
        <v>13</v>
      </c>
      <c r="J283" s="49">
        <f>IF(Table44[[#This Row],[Source]]="Cash", SUM(J282+Table44[[#This Row],[Income]]-Table44[[#This Row],[Expenses]]), J282)</f>
        <v>132300</v>
      </c>
      <c r="K283" s="49">
        <f>IF(Table44[[#This Row],[Source]]="Bank", SUM(K282+Table44[[#This Row],[Income]]-Table44[[#This Row],[Expenses]]), K282)</f>
        <v>614000</v>
      </c>
      <c r="L283" s="49">
        <f>IF(Table44[[#This Row],[Source]]="Mobile", SUM(L282+Table44[[#This Row],[Income]]-Table44[[#This Row],[Expenses]]), L282)</f>
        <v>0</v>
      </c>
      <c r="M283" s="49">
        <f>IF(Table44[[#This Row],[Source]]="Inv", SUM(M282+Table44[[#This Row],[Income]]-Table44[[#This Row],[Expenses]]), M282)</f>
        <v>0</v>
      </c>
    </row>
    <row r="284" spans="1:13" outlineLevel="1" x14ac:dyDescent="0.25">
      <c r="A284" s="3">
        <f xml:space="preserve"> IF(C284="", "", IF(Table44[[#This Row],[Month]]=C283, A283+1, 1))</f>
        <v>9</v>
      </c>
      <c r="B284" s="3">
        <f>_xlfn.NUMBERVALUE(IF(Table44[[#This Row],[Date]]= "", "", TEXT(Table44[[#This Row],[Date]],"yyyy")))</f>
        <v>2023</v>
      </c>
      <c r="C284" t="str">
        <f>IF(Table44[[#This Row],[Date]]= "", "", TEXT(Table44[[#This Row],[Date]],"mmmm"))</f>
        <v>October</v>
      </c>
      <c r="D284" s="2">
        <v>45207</v>
      </c>
      <c r="E284" t="s">
        <v>78</v>
      </c>
      <c r="F284" t="s">
        <v>1</v>
      </c>
      <c r="G284" s="50"/>
      <c r="H284" s="105">
        <v>10000</v>
      </c>
      <c r="I284" s="1" t="s">
        <v>13</v>
      </c>
      <c r="J284" s="49">
        <f>IF(Table44[[#This Row],[Source]]="Cash", SUM(J283+Table44[[#This Row],[Income]]-Table44[[#This Row],[Expenses]]), J283)</f>
        <v>122300</v>
      </c>
      <c r="K284" s="49">
        <f>IF(Table44[[#This Row],[Source]]="Bank", SUM(K283+Table44[[#This Row],[Income]]-Table44[[#This Row],[Expenses]]), K283)</f>
        <v>614000</v>
      </c>
      <c r="L284" s="49">
        <f>IF(Table44[[#This Row],[Source]]="Mobile", SUM(L283+Table44[[#This Row],[Income]]-Table44[[#This Row],[Expenses]]), L283)</f>
        <v>0</v>
      </c>
      <c r="M284" s="49">
        <f>IF(Table44[[#This Row],[Source]]="Inv", SUM(M283+Table44[[#This Row],[Income]]-Table44[[#This Row],[Expenses]]), M283)</f>
        <v>0</v>
      </c>
    </row>
    <row r="285" spans="1:13" outlineLevel="1" x14ac:dyDescent="0.25">
      <c r="A285" s="3">
        <f xml:space="preserve"> IF(C285="", "", IF(Table44[[#This Row],[Month]]=C284, A284+1, 1))</f>
        <v>10</v>
      </c>
      <c r="B285" s="3">
        <f>_xlfn.NUMBERVALUE(IF(Table44[[#This Row],[Date]]= "", "", TEXT(Table44[[#This Row],[Date]],"yyyy")))</f>
        <v>2023</v>
      </c>
      <c r="C285" t="str">
        <f>IF(Table44[[#This Row],[Date]]= "", "", TEXT(Table44[[#This Row],[Date]],"mmmm"))</f>
        <v>October</v>
      </c>
      <c r="D285" s="2">
        <v>45207</v>
      </c>
      <c r="E285" t="s">
        <v>79</v>
      </c>
      <c r="F285" t="s">
        <v>1</v>
      </c>
      <c r="G285" s="50"/>
      <c r="H285" s="105">
        <v>3000</v>
      </c>
      <c r="I285" s="1" t="s">
        <v>13</v>
      </c>
      <c r="J285" s="49">
        <f>IF(Table44[[#This Row],[Source]]="Cash", SUM(J284+Table44[[#This Row],[Income]]-Table44[[#This Row],[Expenses]]), J284)</f>
        <v>119300</v>
      </c>
      <c r="K285" s="49">
        <f>IF(Table44[[#This Row],[Source]]="Bank", SUM(K284+Table44[[#This Row],[Income]]-Table44[[#This Row],[Expenses]]), K284)</f>
        <v>614000</v>
      </c>
      <c r="L285" s="49">
        <f>IF(Table44[[#This Row],[Source]]="Mobile", SUM(L284+Table44[[#This Row],[Income]]-Table44[[#This Row],[Expenses]]), L284)</f>
        <v>0</v>
      </c>
      <c r="M285" s="49">
        <f>IF(Table44[[#This Row],[Source]]="Inv", SUM(M284+Table44[[#This Row],[Income]]-Table44[[#This Row],[Expenses]]), M284)</f>
        <v>0</v>
      </c>
    </row>
    <row r="286" spans="1:13" outlineLevel="1" x14ac:dyDescent="0.25">
      <c r="A286" s="3">
        <f xml:space="preserve"> IF(C286="", "", IF(Table44[[#This Row],[Month]]=C285, A285+1, 1))</f>
        <v>11</v>
      </c>
      <c r="B286" s="3">
        <f>_xlfn.NUMBERVALUE(IF(Table44[[#This Row],[Date]]= "", "", TEXT(Table44[[#This Row],[Date]],"yyyy")))</f>
        <v>2023</v>
      </c>
      <c r="C286" t="str">
        <f>IF(Table44[[#This Row],[Date]]= "", "", TEXT(Table44[[#This Row],[Date]],"mmmm"))</f>
        <v>October</v>
      </c>
      <c r="D286" s="2">
        <v>45207</v>
      </c>
      <c r="E286" t="s">
        <v>72</v>
      </c>
      <c r="F286" t="s">
        <v>1</v>
      </c>
      <c r="G286" s="50"/>
      <c r="H286" s="105">
        <v>3500</v>
      </c>
      <c r="I286" s="1" t="s">
        <v>13</v>
      </c>
      <c r="J286" s="49">
        <f>IF(Table44[[#This Row],[Source]]="Cash", SUM(J285+Table44[[#This Row],[Income]]-Table44[[#This Row],[Expenses]]), J285)</f>
        <v>115800</v>
      </c>
      <c r="K286" s="49">
        <f>IF(Table44[[#This Row],[Source]]="Bank", SUM(K285+Table44[[#This Row],[Income]]-Table44[[#This Row],[Expenses]]), K285)</f>
        <v>614000</v>
      </c>
      <c r="L286" s="49">
        <f>IF(Table44[[#This Row],[Source]]="Mobile", SUM(L285+Table44[[#This Row],[Income]]-Table44[[#This Row],[Expenses]]), L285)</f>
        <v>0</v>
      </c>
      <c r="M286" s="49">
        <f>IF(Table44[[#This Row],[Source]]="Inv", SUM(M285+Table44[[#This Row],[Income]]-Table44[[#This Row],[Expenses]]), M285)</f>
        <v>0</v>
      </c>
    </row>
    <row r="287" spans="1:13" outlineLevel="1" x14ac:dyDescent="0.25">
      <c r="A287" s="3">
        <f xml:space="preserve"> IF(C287="", "", IF(Table44[[#This Row],[Month]]=C286, A286+1, 1))</f>
        <v>12</v>
      </c>
      <c r="B287" s="3">
        <f>_xlfn.NUMBERVALUE(IF(Table44[[#This Row],[Date]]= "", "", TEXT(Table44[[#This Row],[Date]],"yyyy")))</f>
        <v>2023</v>
      </c>
      <c r="C287" t="str">
        <f>IF(Table44[[#This Row],[Date]]= "", "", TEXT(Table44[[#This Row],[Date]],"mmmm"))</f>
        <v>October</v>
      </c>
      <c r="D287" s="2">
        <v>45208</v>
      </c>
      <c r="E287" t="s">
        <v>42</v>
      </c>
      <c r="F287" t="s">
        <v>36</v>
      </c>
      <c r="G287" s="50">
        <v>35000</v>
      </c>
      <c r="H287" s="105"/>
      <c r="I287" s="1" t="s">
        <v>13</v>
      </c>
      <c r="J287" s="49">
        <f>IF(Table44[[#This Row],[Source]]="Cash", SUM(J286+Table44[[#This Row],[Income]]-Table44[[#This Row],[Expenses]]), J286)</f>
        <v>150800</v>
      </c>
      <c r="K287" s="49">
        <f>IF(Table44[[#This Row],[Source]]="Bank", SUM(K286+Table44[[#This Row],[Income]]-Table44[[#This Row],[Expenses]]), K286)</f>
        <v>614000</v>
      </c>
      <c r="L287" s="49">
        <f>IF(Table44[[#This Row],[Source]]="Mobile", SUM(L286+Table44[[#This Row],[Income]]-Table44[[#This Row],[Expenses]]), L286)</f>
        <v>0</v>
      </c>
      <c r="M287" s="49">
        <f>IF(Table44[[#This Row],[Source]]="Inv", SUM(M286+Table44[[#This Row],[Income]]-Table44[[#This Row],[Expenses]]), M286)</f>
        <v>0</v>
      </c>
    </row>
    <row r="288" spans="1:13" outlineLevel="1" x14ac:dyDescent="0.25">
      <c r="A288" s="3">
        <f xml:space="preserve"> IF(C288="", "", IF(Table44[[#This Row],[Month]]=C287, A287+1, 1))</f>
        <v>13</v>
      </c>
      <c r="B288" s="3">
        <f>_xlfn.NUMBERVALUE(IF(Table44[[#This Row],[Date]]= "", "", TEXT(Table44[[#This Row],[Date]],"yyyy")))</f>
        <v>2023</v>
      </c>
      <c r="C288" t="str">
        <f>IF(Table44[[#This Row],[Date]]= "", "", TEXT(Table44[[#This Row],[Date]],"mmmm"))</f>
        <v>October</v>
      </c>
      <c r="D288" s="2">
        <v>45210</v>
      </c>
      <c r="E288" t="s">
        <v>27</v>
      </c>
      <c r="F288" t="s">
        <v>57</v>
      </c>
      <c r="G288" s="50"/>
      <c r="H288" s="105">
        <v>5000</v>
      </c>
      <c r="I288" s="1" t="s">
        <v>13</v>
      </c>
      <c r="J288" s="49">
        <f>IF(Table44[[#This Row],[Source]]="Cash", SUM(J287+Table44[[#This Row],[Income]]-Table44[[#This Row],[Expenses]]), J287)</f>
        <v>145800</v>
      </c>
      <c r="K288" s="49">
        <f>IF(Table44[[#This Row],[Source]]="Bank", SUM(K287+Table44[[#This Row],[Income]]-Table44[[#This Row],[Expenses]]), K287)</f>
        <v>614000</v>
      </c>
      <c r="L288" s="49">
        <f>IF(Table44[[#This Row],[Source]]="Mobile", SUM(L287+Table44[[#This Row],[Income]]-Table44[[#This Row],[Expenses]]), L287)</f>
        <v>0</v>
      </c>
      <c r="M288" s="49">
        <f>IF(Table44[[#This Row],[Source]]="Inv", SUM(M287+Table44[[#This Row],[Income]]-Table44[[#This Row],[Expenses]]), M287)</f>
        <v>0</v>
      </c>
    </row>
    <row r="289" spans="1:13" outlineLevel="1" x14ac:dyDescent="0.25">
      <c r="A289" s="3">
        <f xml:space="preserve"> IF(C289="", "", IF(Table44[[#This Row],[Month]]=C288, A288+1, 1))</f>
        <v>14</v>
      </c>
      <c r="B289" s="3">
        <f>_xlfn.NUMBERVALUE(IF(Table44[[#This Row],[Date]]= "", "", TEXT(Table44[[#This Row],[Date]],"yyyy")))</f>
        <v>2023</v>
      </c>
      <c r="C289" t="str">
        <f>IF(Table44[[#This Row],[Date]]= "", "", TEXT(Table44[[#This Row],[Date]],"mmmm"))</f>
        <v>October</v>
      </c>
      <c r="D289" s="2">
        <v>45212</v>
      </c>
      <c r="E289" t="s">
        <v>81</v>
      </c>
      <c r="F289" t="s">
        <v>0</v>
      </c>
      <c r="G289" s="50"/>
      <c r="H289" s="105">
        <v>5000</v>
      </c>
      <c r="I289" s="1" t="s">
        <v>13</v>
      </c>
      <c r="J289" s="49">
        <f>IF(Table44[[#This Row],[Source]]="Cash", SUM(J288+Table44[[#This Row],[Income]]-Table44[[#This Row],[Expenses]]), J288)</f>
        <v>140800</v>
      </c>
      <c r="K289" s="49">
        <f>IF(Table44[[#This Row],[Source]]="Bank", SUM(K288+Table44[[#This Row],[Income]]-Table44[[#This Row],[Expenses]]), K288)</f>
        <v>614000</v>
      </c>
      <c r="L289" s="49">
        <f>IF(Table44[[#This Row],[Source]]="Mobile", SUM(L288+Table44[[#This Row],[Income]]-Table44[[#This Row],[Expenses]]), L288)</f>
        <v>0</v>
      </c>
      <c r="M289" s="49">
        <f>IF(Table44[[#This Row],[Source]]="Inv", SUM(M288+Table44[[#This Row],[Income]]-Table44[[#This Row],[Expenses]]), M288)</f>
        <v>0</v>
      </c>
    </row>
    <row r="290" spans="1:13" outlineLevel="1" x14ac:dyDescent="0.25">
      <c r="A290" s="3">
        <f xml:space="preserve"> IF(C290="", "", IF(Table44[[#This Row],[Month]]=C289, A289+1, 1))</f>
        <v>15</v>
      </c>
      <c r="B290" s="3">
        <f>_xlfn.NUMBERVALUE(IF(Table44[[#This Row],[Date]]= "", "", TEXT(Table44[[#This Row],[Date]],"yyyy")))</f>
        <v>2023</v>
      </c>
      <c r="C290" t="str">
        <f>IF(Table44[[#This Row],[Date]]= "", "", TEXT(Table44[[#This Row],[Date]],"mmmm"))</f>
        <v>October</v>
      </c>
      <c r="D290" s="2">
        <v>45214</v>
      </c>
      <c r="E290" t="s">
        <v>82</v>
      </c>
      <c r="F290" t="s">
        <v>1</v>
      </c>
      <c r="G290" s="50"/>
      <c r="H290" s="105">
        <v>8000</v>
      </c>
      <c r="I290" s="1" t="s">
        <v>13</v>
      </c>
      <c r="J290" s="49">
        <f>IF(Table44[[#This Row],[Source]]="Cash", SUM(J289+Table44[[#This Row],[Income]]-Table44[[#This Row],[Expenses]]), J289)</f>
        <v>132800</v>
      </c>
      <c r="K290" s="49">
        <f>IF(Table44[[#This Row],[Source]]="Bank", SUM(K289+Table44[[#This Row],[Income]]-Table44[[#This Row],[Expenses]]), K289)</f>
        <v>614000</v>
      </c>
      <c r="L290" s="49">
        <f>IF(Table44[[#This Row],[Source]]="Mobile", SUM(L289+Table44[[#This Row],[Income]]-Table44[[#This Row],[Expenses]]), L289)</f>
        <v>0</v>
      </c>
      <c r="M290" s="49">
        <f>IF(Table44[[#This Row],[Source]]="Inv", SUM(M289+Table44[[#This Row],[Income]]-Table44[[#This Row],[Expenses]]), M289)</f>
        <v>0</v>
      </c>
    </row>
    <row r="291" spans="1:13" outlineLevel="1" x14ac:dyDescent="0.25">
      <c r="A291" s="3">
        <f xml:space="preserve"> IF(C291="", "", IF(Table44[[#This Row],[Month]]=C290, A290+1, 1))</f>
        <v>16</v>
      </c>
      <c r="B291" s="3">
        <f>_xlfn.NUMBERVALUE(IF(Table44[[#This Row],[Date]]= "", "", TEXT(Table44[[#This Row],[Date]],"yyyy")))</f>
        <v>2023</v>
      </c>
      <c r="C291" t="str">
        <f>IF(Table44[[#This Row],[Date]]= "", "", TEXT(Table44[[#This Row],[Date]],"mmmm"))</f>
        <v>October</v>
      </c>
      <c r="D291" s="2">
        <v>45215</v>
      </c>
      <c r="E291" t="s">
        <v>84</v>
      </c>
      <c r="F291" t="s">
        <v>70</v>
      </c>
      <c r="G291" s="50">
        <v>45000</v>
      </c>
      <c r="H291" s="105"/>
      <c r="I291" s="1" t="s">
        <v>13</v>
      </c>
      <c r="J291" s="49">
        <f>IF(Table44[[#This Row],[Source]]="Cash", SUM(J290+Table44[[#This Row],[Income]]-Table44[[#This Row],[Expenses]]), J290)</f>
        <v>177800</v>
      </c>
      <c r="K291" s="49">
        <f>IF(Table44[[#This Row],[Source]]="Bank", SUM(K290+Table44[[#This Row],[Income]]-Table44[[#This Row],[Expenses]]), K290)</f>
        <v>614000</v>
      </c>
      <c r="L291" s="49">
        <f>IF(Table44[[#This Row],[Source]]="Mobile", SUM(L290+Table44[[#This Row],[Income]]-Table44[[#This Row],[Expenses]]), L290)</f>
        <v>0</v>
      </c>
      <c r="M291" s="49">
        <f>IF(Table44[[#This Row],[Source]]="Inv", SUM(M290+Table44[[#This Row],[Income]]-Table44[[#This Row],[Expenses]]), M290)</f>
        <v>0</v>
      </c>
    </row>
    <row r="292" spans="1:13" outlineLevel="1" x14ac:dyDescent="0.25">
      <c r="A292" s="3">
        <f xml:space="preserve"> IF(C292="", "", IF(Table44[[#This Row],[Month]]=C291, A291+1, 1))</f>
        <v>17</v>
      </c>
      <c r="B292" s="3">
        <f>_xlfn.NUMBERVALUE(IF(Table44[[#This Row],[Date]]= "", "", TEXT(Table44[[#This Row],[Date]],"yyyy")))</f>
        <v>2023</v>
      </c>
      <c r="C292" t="str">
        <f>IF(Table44[[#This Row],[Date]]= "", "", TEXT(Table44[[#This Row],[Date]],"mmmm"))</f>
        <v>October</v>
      </c>
      <c r="D292" s="2">
        <v>45215</v>
      </c>
      <c r="E292" t="s">
        <v>83</v>
      </c>
      <c r="F292" t="s">
        <v>57</v>
      </c>
      <c r="G292" s="50"/>
      <c r="H292" s="105">
        <v>2000</v>
      </c>
      <c r="I292" s="1" t="s">
        <v>13</v>
      </c>
      <c r="J292" s="49">
        <f>IF(Table44[[#This Row],[Source]]="Cash", SUM(J291+Table44[[#This Row],[Income]]-Table44[[#This Row],[Expenses]]), J291)</f>
        <v>175800</v>
      </c>
      <c r="K292" s="49">
        <f>IF(Table44[[#This Row],[Source]]="Bank", SUM(K291+Table44[[#This Row],[Income]]-Table44[[#This Row],[Expenses]]), K291)</f>
        <v>614000</v>
      </c>
      <c r="L292" s="49">
        <f>IF(Table44[[#This Row],[Source]]="Mobile", SUM(L291+Table44[[#This Row],[Income]]-Table44[[#This Row],[Expenses]]), L291)</f>
        <v>0</v>
      </c>
      <c r="M292" s="49">
        <f>IF(Table44[[#This Row],[Source]]="Inv", SUM(M291+Table44[[#This Row],[Income]]-Table44[[#This Row],[Expenses]]), M291)</f>
        <v>0</v>
      </c>
    </row>
    <row r="293" spans="1:13" outlineLevel="1" x14ac:dyDescent="0.25">
      <c r="A293" s="3">
        <f xml:space="preserve"> IF(C293="", "", IF(Table44[[#This Row],[Month]]=C292, A292+1, 1))</f>
        <v>18</v>
      </c>
      <c r="B293" s="3">
        <f>_xlfn.NUMBERVALUE(IF(Table44[[#This Row],[Date]]= "", "", TEXT(Table44[[#This Row],[Date]],"yyyy")))</f>
        <v>2023</v>
      </c>
      <c r="C293" t="str">
        <f>IF(Table44[[#This Row],[Date]]= "", "", TEXT(Table44[[#This Row],[Date]],"mmmm"))</f>
        <v>October</v>
      </c>
      <c r="D293" s="2">
        <v>45216</v>
      </c>
      <c r="E293" t="s">
        <v>36</v>
      </c>
      <c r="F293" t="s">
        <v>36</v>
      </c>
      <c r="G293" s="50">
        <v>6000</v>
      </c>
      <c r="H293" s="105"/>
      <c r="I293" s="1" t="s">
        <v>13</v>
      </c>
      <c r="J293" s="49">
        <f>IF(Table44[[#This Row],[Source]]="Cash", SUM(J292+Table44[[#This Row],[Income]]-Table44[[#This Row],[Expenses]]), J292)</f>
        <v>181800</v>
      </c>
      <c r="K293" s="49">
        <f>IF(Table44[[#This Row],[Source]]="Bank", SUM(K292+Table44[[#This Row],[Income]]-Table44[[#This Row],[Expenses]]), K292)</f>
        <v>614000</v>
      </c>
      <c r="L293" s="49">
        <f>IF(Table44[[#This Row],[Source]]="Mobile", SUM(L292+Table44[[#This Row],[Income]]-Table44[[#This Row],[Expenses]]), L292)</f>
        <v>0</v>
      </c>
      <c r="M293" s="49">
        <f>IF(Table44[[#This Row],[Source]]="Inv", SUM(M292+Table44[[#This Row],[Income]]-Table44[[#This Row],[Expenses]]), M292)</f>
        <v>0</v>
      </c>
    </row>
    <row r="294" spans="1:13" outlineLevel="1" x14ac:dyDescent="0.25">
      <c r="A294" s="3">
        <f xml:space="preserve"> IF(C294="", "", IF(Table44[[#This Row],[Month]]=C293, A293+1, 1))</f>
        <v>19</v>
      </c>
      <c r="B294" s="3">
        <f>_xlfn.NUMBERVALUE(IF(Table44[[#This Row],[Date]]= "", "", TEXT(Table44[[#This Row],[Date]],"yyyy")))</f>
        <v>2023</v>
      </c>
      <c r="C294" t="str">
        <f>IF(Table44[[#This Row],[Date]]= "", "", TEXT(Table44[[#This Row],[Date]],"mmmm"))</f>
        <v>October</v>
      </c>
      <c r="D294" s="2">
        <v>45217</v>
      </c>
      <c r="E294" t="s">
        <v>84</v>
      </c>
      <c r="F294" t="s">
        <v>70</v>
      </c>
      <c r="G294" s="50">
        <v>45000</v>
      </c>
      <c r="H294" s="105"/>
      <c r="I294" s="1" t="s">
        <v>13</v>
      </c>
      <c r="J294" s="49">
        <f>IF(Table44[[#This Row],[Source]]="Cash", SUM(J293+Table44[[#This Row],[Income]]-Table44[[#This Row],[Expenses]]), J293)</f>
        <v>226800</v>
      </c>
      <c r="K294" s="49">
        <f>IF(Table44[[#This Row],[Source]]="Bank", SUM(K293+Table44[[#This Row],[Income]]-Table44[[#This Row],[Expenses]]), K293)</f>
        <v>614000</v>
      </c>
      <c r="L294" s="49">
        <f>IF(Table44[[#This Row],[Source]]="Mobile", SUM(L293+Table44[[#This Row],[Income]]-Table44[[#This Row],[Expenses]]), L293)</f>
        <v>0</v>
      </c>
      <c r="M294" s="49">
        <f>IF(Table44[[#This Row],[Source]]="Inv", SUM(M293+Table44[[#This Row],[Income]]-Table44[[#This Row],[Expenses]]), M293)</f>
        <v>0</v>
      </c>
    </row>
    <row r="295" spans="1:13" outlineLevel="1" x14ac:dyDescent="0.25">
      <c r="A295" s="3">
        <f xml:space="preserve"> IF(C295="", "", IF(Table44[[#This Row],[Month]]=C294, A294+1, 1))</f>
        <v>20</v>
      </c>
      <c r="B295" s="3">
        <f>_xlfn.NUMBERVALUE(IF(Table44[[#This Row],[Date]]= "", "", TEXT(Table44[[#This Row],[Date]],"yyyy")))</f>
        <v>2023</v>
      </c>
      <c r="C295" t="str">
        <f>IF(Table44[[#This Row],[Date]]= "", "", TEXT(Table44[[#This Row],[Date]],"mmmm"))</f>
        <v>October</v>
      </c>
      <c r="D295" s="2">
        <v>45217</v>
      </c>
      <c r="E295" t="s">
        <v>40</v>
      </c>
      <c r="F295" t="s">
        <v>1</v>
      </c>
      <c r="G295" s="50"/>
      <c r="H295" s="105">
        <v>8200</v>
      </c>
      <c r="I295" s="1" t="s">
        <v>13</v>
      </c>
      <c r="J295" s="49">
        <f>IF(Table44[[#This Row],[Source]]="Cash", SUM(J294+Table44[[#This Row],[Income]]-Table44[[#This Row],[Expenses]]), J294)</f>
        <v>218600</v>
      </c>
      <c r="K295" s="49">
        <f>IF(Table44[[#This Row],[Source]]="Bank", SUM(K294+Table44[[#This Row],[Income]]-Table44[[#This Row],[Expenses]]), K294)</f>
        <v>614000</v>
      </c>
      <c r="L295" s="49">
        <f>IF(Table44[[#This Row],[Source]]="Mobile", SUM(L294+Table44[[#This Row],[Income]]-Table44[[#This Row],[Expenses]]), L294)</f>
        <v>0</v>
      </c>
      <c r="M295" s="49">
        <f>IF(Table44[[#This Row],[Source]]="Inv", SUM(M294+Table44[[#This Row],[Income]]-Table44[[#This Row],[Expenses]]), M294)</f>
        <v>0</v>
      </c>
    </row>
    <row r="296" spans="1:13" outlineLevel="1" x14ac:dyDescent="0.25">
      <c r="A296" s="3">
        <f xml:space="preserve"> IF(C296="", "", IF(Table44[[#This Row],[Month]]=C295, A295+1, 1))</f>
        <v>21</v>
      </c>
      <c r="B296" s="3">
        <f>_xlfn.NUMBERVALUE(IF(Table44[[#This Row],[Date]]= "", "", TEXT(Table44[[#This Row],[Date]],"yyyy")))</f>
        <v>2023</v>
      </c>
      <c r="C296" t="str">
        <f>IF(Table44[[#This Row],[Date]]= "", "", TEXT(Table44[[#This Row],[Date]],"mmmm"))</f>
        <v>October</v>
      </c>
      <c r="D296" s="2">
        <v>45217</v>
      </c>
      <c r="E296" t="s">
        <v>77</v>
      </c>
      <c r="F296" t="s">
        <v>9</v>
      </c>
      <c r="G296" s="50"/>
      <c r="H296" s="105">
        <v>2000</v>
      </c>
      <c r="I296" s="1" t="s">
        <v>13</v>
      </c>
      <c r="J296" s="49">
        <f>IF(Table44[[#This Row],[Source]]="Cash", SUM(J295+Table44[[#This Row],[Income]]-Table44[[#This Row],[Expenses]]), J295)</f>
        <v>216600</v>
      </c>
      <c r="K296" s="49">
        <f>IF(Table44[[#This Row],[Source]]="Bank", SUM(K295+Table44[[#This Row],[Income]]-Table44[[#This Row],[Expenses]]), K295)</f>
        <v>614000</v>
      </c>
      <c r="L296" s="49">
        <f>IF(Table44[[#This Row],[Source]]="Mobile", SUM(L295+Table44[[#This Row],[Income]]-Table44[[#This Row],[Expenses]]), L295)</f>
        <v>0</v>
      </c>
      <c r="M296" s="49">
        <f>IF(Table44[[#This Row],[Source]]="Inv", SUM(M295+Table44[[#This Row],[Income]]-Table44[[#This Row],[Expenses]]), M295)</f>
        <v>0</v>
      </c>
    </row>
    <row r="297" spans="1:13" outlineLevel="1" x14ac:dyDescent="0.25">
      <c r="A297" s="3">
        <f xml:space="preserve"> IF(C297="", "", IF(Table44[[#This Row],[Month]]=C296, A296+1, 1))</f>
        <v>22</v>
      </c>
      <c r="B297" s="3">
        <f>_xlfn.NUMBERVALUE(IF(Table44[[#This Row],[Date]]= "", "", TEXT(Table44[[#This Row],[Date]],"yyyy")))</f>
        <v>2023</v>
      </c>
      <c r="C297" t="str">
        <f>IF(Table44[[#This Row],[Date]]= "", "", TEXT(Table44[[#This Row],[Date]],"mmmm"))</f>
        <v>October</v>
      </c>
      <c r="D297" s="2">
        <v>45218</v>
      </c>
      <c r="E297" t="s">
        <v>36</v>
      </c>
      <c r="F297" t="s">
        <v>36</v>
      </c>
      <c r="G297" s="50">
        <v>7000</v>
      </c>
      <c r="H297" s="105"/>
      <c r="I297" s="1" t="s">
        <v>13</v>
      </c>
      <c r="J297" s="49">
        <f>IF(Table44[[#This Row],[Source]]="Cash", SUM(J296+Table44[[#This Row],[Income]]-Table44[[#This Row],[Expenses]]), J296)</f>
        <v>223600</v>
      </c>
      <c r="K297" s="49">
        <f>IF(Table44[[#This Row],[Source]]="Bank", SUM(K296+Table44[[#This Row],[Income]]-Table44[[#This Row],[Expenses]]), K296)</f>
        <v>614000</v>
      </c>
      <c r="L297" s="49">
        <f>IF(Table44[[#This Row],[Source]]="Mobile", SUM(L296+Table44[[#This Row],[Income]]-Table44[[#This Row],[Expenses]]), L296)</f>
        <v>0</v>
      </c>
      <c r="M297" s="49">
        <f>IF(Table44[[#This Row],[Source]]="Inv", SUM(M296+Table44[[#This Row],[Income]]-Table44[[#This Row],[Expenses]]), M296)</f>
        <v>0</v>
      </c>
    </row>
    <row r="298" spans="1:13" outlineLevel="1" x14ac:dyDescent="0.25">
      <c r="A298" s="3">
        <f xml:space="preserve"> IF(C298="", "", IF(Table44[[#This Row],[Month]]=C297, A297+1, 1))</f>
        <v>23</v>
      </c>
      <c r="B298" s="3">
        <f>_xlfn.NUMBERVALUE(IF(Table44[[#This Row],[Date]]= "", "", TEXT(Table44[[#This Row],[Date]],"yyyy")))</f>
        <v>2023</v>
      </c>
      <c r="C298" t="str">
        <f>IF(Table44[[#This Row],[Date]]= "", "", TEXT(Table44[[#This Row],[Date]],"mmmm"))</f>
        <v>October</v>
      </c>
      <c r="D298" s="2">
        <v>45221</v>
      </c>
      <c r="E298" t="s">
        <v>77</v>
      </c>
      <c r="F298" t="s">
        <v>9</v>
      </c>
      <c r="G298" s="50"/>
      <c r="H298" s="105">
        <v>1000</v>
      </c>
      <c r="I298" s="1" t="s">
        <v>13</v>
      </c>
      <c r="J298" s="49">
        <f>IF(Table44[[#This Row],[Source]]="Cash", SUM(J297+Table44[[#This Row],[Income]]-Table44[[#This Row],[Expenses]]), J297)</f>
        <v>222600</v>
      </c>
      <c r="K298" s="49">
        <f>IF(Table44[[#This Row],[Source]]="Bank", SUM(K297+Table44[[#This Row],[Income]]-Table44[[#This Row],[Expenses]]), K297)</f>
        <v>614000</v>
      </c>
      <c r="L298" s="49">
        <f>IF(Table44[[#This Row],[Source]]="Mobile", SUM(L297+Table44[[#This Row],[Income]]-Table44[[#This Row],[Expenses]]), L297)</f>
        <v>0</v>
      </c>
      <c r="M298" s="49">
        <f>IF(Table44[[#This Row],[Source]]="Inv", SUM(M297+Table44[[#This Row],[Income]]-Table44[[#This Row],[Expenses]]), M297)</f>
        <v>0</v>
      </c>
    </row>
    <row r="299" spans="1:13" outlineLevel="1" x14ac:dyDescent="0.25">
      <c r="A299" s="3">
        <f xml:space="preserve"> IF(C299="", "", IF(Table44[[#This Row],[Month]]=C298, A298+1, 1))</f>
        <v>24</v>
      </c>
      <c r="B299" s="3">
        <f>_xlfn.NUMBERVALUE(IF(Table44[[#This Row],[Date]]= "", "", TEXT(Table44[[#This Row],[Date]],"yyyy")))</f>
        <v>2023</v>
      </c>
      <c r="C299" t="str">
        <f>IF(Table44[[#This Row],[Date]]= "", "", TEXT(Table44[[#This Row],[Date]],"mmmm"))</f>
        <v>October</v>
      </c>
      <c r="D299" s="2">
        <v>45222</v>
      </c>
      <c r="E299" t="s">
        <v>77</v>
      </c>
      <c r="F299" t="s">
        <v>9</v>
      </c>
      <c r="G299" s="50"/>
      <c r="H299" s="105">
        <v>1000</v>
      </c>
      <c r="I299" s="1" t="s">
        <v>13</v>
      </c>
      <c r="J299" s="49">
        <f>IF(Table44[[#This Row],[Source]]="Cash", SUM(J298+Table44[[#This Row],[Income]]-Table44[[#This Row],[Expenses]]), J298)</f>
        <v>221600</v>
      </c>
      <c r="K299" s="49">
        <f>IF(Table44[[#This Row],[Source]]="Bank", SUM(K298+Table44[[#This Row],[Income]]-Table44[[#This Row],[Expenses]]), K298)</f>
        <v>614000</v>
      </c>
      <c r="L299" s="49">
        <f>IF(Table44[[#This Row],[Source]]="Mobile", SUM(L298+Table44[[#This Row],[Income]]-Table44[[#This Row],[Expenses]]), L298)</f>
        <v>0</v>
      </c>
      <c r="M299" s="49">
        <f>IF(Table44[[#This Row],[Source]]="Inv", SUM(M298+Table44[[#This Row],[Income]]-Table44[[#This Row],[Expenses]]), M298)</f>
        <v>0</v>
      </c>
    </row>
    <row r="300" spans="1:13" outlineLevel="1" x14ac:dyDescent="0.25">
      <c r="A300" s="3">
        <f xml:space="preserve"> IF(C300="", "", IF(Table44[[#This Row],[Month]]=C299, A299+1, 1))</f>
        <v>25</v>
      </c>
      <c r="B300" s="3">
        <f>_xlfn.NUMBERVALUE(IF(Table44[[#This Row],[Date]]= "", "", TEXT(Table44[[#This Row],[Date]],"yyyy")))</f>
        <v>2023</v>
      </c>
      <c r="C300" t="str">
        <f>IF(Table44[[#This Row],[Date]]= "", "", TEXT(Table44[[#This Row],[Date]],"mmmm"))</f>
        <v>October</v>
      </c>
      <c r="D300" s="2">
        <v>45222</v>
      </c>
      <c r="E300" t="s">
        <v>85</v>
      </c>
      <c r="F300" t="s">
        <v>1</v>
      </c>
      <c r="G300" s="50"/>
      <c r="H300" s="105">
        <v>1000</v>
      </c>
      <c r="I300" s="1" t="s">
        <v>13</v>
      </c>
      <c r="J300" s="49">
        <f>IF(Table44[[#This Row],[Source]]="Cash", SUM(J299+Table44[[#This Row],[Income]]-Table44[[#This Row],[Expenses]]), J299)</f>
        <v>220600</v>
      </c>
      <c r="K300" s="49">
        <f>IF(Table44[[#This Row],[Source]]="Bank", SUM(K299+Table44[[#This Row],[Income]]-Table44[[#This Row],[Expenses]]), K299)</f>
        <v>614000</v>
      </c>
      <c r="L300" s="49">
        <f>IF(Table44[[#This Row],[Source]]="Mobile", SUM(L299+Table44[[#This Row],[Income]]-Table44[[#This Row],[Expenses]]), L299)</f>
        <v>0</v>
      </c>
      <c r="M300" s="49">
        <f>IF(Table44[[#This Row],[Source]]="Inv", SUM(M299+Table44[[#This Row],[Income]]-Table44[[#This Row],[Expenses]]), M299)</f>
        <v>0</v>
      </c>
    </row>
    <row r="301" spans="1:13" outlineLevel="1" x14ac:dyDescent="0.25">
      <c r="A301" s="3">
        <f xml:space="preserve"> IF(C301="", "", IF(Table44[[#This Row],[Month]]=C300, A300+1, 1))</f>
        <v>26</v>
      </c>
      <c r="B301" s="3">
        <f>_xlfn.NUMBERVALUE(IF(Table44[[#This Row],[Date]]= "", "", TEXT(Table44[[#This Row],[Date]],"yyyy")))</f>
        <v>2023</v>
      </c>
      <c r="C301" t="str">
        <f>IF(Table44[[#This Row],[Date]]= "", "", TEXT(Table44[[#This Row],[Date]],"mmmm"))</f>
        <v>October</v>
      </c>
      <c r="D301" s="2">
        <v>45222</v>
      </c>
      <c r="E301" t="s">
        <v>84</v>
      </c>
      <c r="F301" t="s">
        <v>70</v>
      </c>
      <c r="G301" s="50">
        <v>45000</v>
      </c>
      <c r="H301" s="105"/>
      <c r="I301" s="1" t="s">
        <v>13</v>
      </c>
      <c r="J301" s="49">
        <f>IF(Table44[[#This Row],[Source]]="Cash", SUM(J300+Table44[[#This Row],[Income]]-Table44[[#This Row],[Expenses]]), J300)</f>
        <v>265600</v>
      </c>
      <c r="K301" s="49">
        <f>IF(Table44[[#This Row],[Source]]="Bank", SUM(K300+Table44[[#This Row],[Income]]-Table44[[#This Row],[Expenses]]), K300)</f>
        <v>614000</v>
      </c>
      <c r="L301" s="49">
        <f>IF(Table44[[#This Row],[Source]]="Mobile", SUM(L300+Table44[[#This Row],[Income]]-Table44[[#This Row],[Expenses]]), L300)</f>
        <v>0</v>
      </c>
      <c r="M301" s="49">
        <f>IF(Table44[[#This Row],[Source]]="Inv", SUM(M300+Table44[[#This Row],[Income]]-Table44[[#This Row],[Expenses]]), M300)</f>
        <v>0</v>
      </c>
    </row>
    <row r="302" spans="1:13" outlineLevel="1" x14ac:dyDescent="0.25">
      <c r="A302" s="3">
        <f xml:space="preserve"> IF(C302="", "", IF(Table44[[#This Row],[Month]]=C301, A301+1, 1))</f>
        <v>27</v>
      </c>
      <c r="B302" s="3">
        <f>_xlfn.NUMBERVALUE(IF(Table44[[#This Row],[Date]]= "", "", TEXT(Table44[[#This Row],[Date]],"yyyy")))</f>
        <v>2023</v>
      </c>
      <c r="C302" t="str">
        <f>IF(Table44[[#This Row],[Date]]= "", "", TEXT(Table44[[#This Row],[Date]],"mmmm"))</f>
        <v>October</v>
      </c>
      <c r="D302" s="2">
        <v>45223</v>
      </c>
      <c r="E302" t="s">
        <v>83</v>
      </c>
      <c r="F302" t="s">
        <v>57</v>
      </c>
      <c r="G302" s="50"/>
      <c r="H302" s="105">
        <v>500</v>
      </c>
      <c r="I302" s="1" t="s">
        <v>13</v>
      </c>
      <c r="J302" s="49">
        <f>IF(Table44[[#This Row],[Source]]="Cash", SUM(J301+Table44[[#This Row],[Income]]-Table44[[#This Row],[Expenses]]), J301)</f>
        <v>265100</v>
      </c>
      <c r="K302" s="49">
        <f>IF(Table44[[#This Row],[Source]]="Bank", SUM(K301+Table44[[#This Row],[Income]]-Table44[[#This Row],[Expenses]]), K301)</f>
        <v>614000</v>
      </c>
      <c r="L302" s="49">
        <f>IF(Table44[[#This Row],[Source]]="Mobile", SUM(L301+Table44[[#This Row],[Income]]-Table44[[#This Row],[Expenses]]), L301)</f>
        <v>0</v>
      </c>
      <c r="M302" s="49">
        <f>IF(Table44[[#This Row],[Source]]="Inv", SUM(M301+Table44[[#This Row],[Income]]-Table44[[#This Row],[Expenses]]), M301)</f>
        <v>0</v>
      </c>
    </row>
    <row r="303" spans="1:13" outlineLevel="1" x14ac:dyDescent="0.25">
      <c r="A303" s="3">
        <f xml:space="preserve"> IF(C303="", "", IF(Table44[[#This Row],[Month]]=C302, A302+1, 1))</f>
        <v>28</v>
      </c>
      <c r="B303" s="3">
        <f>_xlfn.NUMBERVALUE(IF(Table44[[#This Row],[Date]]= "", "", TEXT(Table44[[#This Row],[Date]],"yyyy")))</f>
        <v>2023</v>
      </c>
      <c r="C303" t="str">
        <f>IF(Table44[[#This Row],[Date]]= "", "", TEXT(Table44[[#This Row],[Date]],"mmmm"))</f>
        <v>October</v>
      </c>
      <c r="D303" s="2">
        <v>45223</v>
      </c>
      <c r="E303" t="s">
        <v>84</v>
      </c>
      <c r="F303" t="s">
        <v>70</v>
      </c>
      <c r="G303" s="50">
        <v>45000</v>
      </c>
      <c r="H303" s="105"/>
      <c r="I303" s="1" t="s">
        <v>13</v>
      </c>
      <c r="J303" s="49">
        <f>IF(Table44[[#This Row],[Source]]="Cash", SUM(J302+Table44[[#This Row],[Income]]-Table44[[#This Row],[Expenses]]), J302)</f>
        <v>310100</v>
      </c>
      <c r="K303" s="49">
        <f>IF(Table44[[#This Row],[Source]]="Bank", SUM(K302+Table44[[#This Row],[Income]]-Table44[[#This Row],[Expenses]]), K302)</f>
        <v>614000</v>
      </c>
      <c r="L303" s="49">
        <f>IF(Table44[[#This Row],[Source]]="Mobile", SUM(L302+Table44[[#This Row],[Income]]-Table44[[#This Row],[Expenses]]), L302)</f>
        <v>0</v>
      </c>
      <c r="M303" s="49">
        <f>IF(Table44[[#This Row],[Source]]="Inv", SUM(M302+Table44[[#This Row],[Income]]-Table44[[#This Row],[Expenses]]), M302)</f>
        <v>0</v>
      </c>
    </row>
    <row r="304" spans="1:13" outlineLevel="1" x14ac:dyDescent="0.25">
      <c r="A304" s="3">
        <f xml:space="preserve"> IF(C304="", "", IF(Table44[[#This Row],[Month]]=C303, A303+1, 1))</f>
        <v>29</v>
      </c>
      <c r="B304" s="3">
        <f>_xlfn.NUMBERVALUE(IF(Table44[[#This Row],[Date]]= "", "", TEXT(Table44[[#This Row],[Date]],"yyyy")))</f>
        <v>2023</v>
      </c>
      <c r="C304" t="str">
        <f>IF(Table44[[#This Row],[Date]]= "", "", TEXT(Table44[[#This Row],[Date]],"mmmm"))</f>
        <v>October</v>
      </c>
      <c r="D304" s="2">
        <v>45223</v>
      </c>
      <c r="E304" t="s">
        <v>86</v>
      </c>
      <c r="F304" t="s">
        <v>0</v>
      </c>
      <c r="G304" s="50"/>
      <c r="H304" s="105">
        <v>5000</v>
      </c>
      <c r="I304" s="1" t="s">
        <v>13</v>
      </c>
      <c r="J304" s="49">
        <f>IF(Table44[[#This Row],[Source]]="Cash", SUM(J303+Table44[[#This Row],[Income]]-Table44[[#This Row],[Expenses]]), J303)</f>
        <v>305100</v>
      </c>
      <c r="K304" s="49">
        <f>IF(Table44[[#This Row],[Source]]="Bank", SUM(K303+Table44[[#This Row],[Income]]-Table44[[#This Row],[Expenses]]), K303)</f>
        <v>614000</v>
      </c>
      <c r="L304" s="49">
        <f>IF(Table44[[#This Row],[Source]]="Mobile", SUM(L303+Table44[[#This Row],[Income]]-Table44[[#This Row],[Expenses]]), L303)</f>
        <v>0</v>
      </c>
      <c r="M304" s="49">
        <f>IF(Table44[[#This Row],[Source]]="Inv", SUM(M303+Table44[[#This Row],[Income]]-Table44[[#This Row],[Expenses]]), M303)</f>
        <v>0</v>
      </c>
    </row>
    <row r="305" spans="1:13" outlineLevel="1" x14ac:dyDescent="0.25">
      <c r="A305" s="3">
        <f xml:space="preserve"> IF(C305="", "", IF(Table44[[#This Row],[Month]]=C304, A304+1, 1))</f>
        <v>30</v>
      </c>
      <c r="B305" s="3">
        <f>_xlfn.NUMBERVALUE(IF(Table44[[#This Row],[Date]]= "", "", TEXT(Table44[[#This Row],[Date]],"yyyy")))</f>
        <v>2023</v>
      </c>
      <c r="C305" t="str">
        <f>IF(Table44[[#This Row],[Date]]= "", "", TEXT(Table44[[#This Row],[Date]],"mmmm"))</f>
        <v>October</v>
      </c>
      <c r="D305" s="2">
        <v>45223</v>
      </c>
      <c r="E305" t="s">
        <v>87</v>
      </c>
      <c r="F305" t="s">
        <v>0</v>
      </c>
      <c r="G305" s="50">
        <v>10000</v>
      </c>
      <c r="H305" s="105"/>
      <c r="I305" s="1" t="s">
        <v>13</v>
      </c>
      <c r="J305" s="49">
        <f>IF(Table44[[#This Row],[Source]]="Cash", SUM(J304+Table44[[#This Row],[Income]]-Table44[[#This Row],[Expenses]]), J304)</f>
        <v>315100</v>
      </c>
      <c r="K305" s="49">
        <f>IF(Table44[[#This Row],[Source]]="Bank", SUM(K304+Table44[[#This Row],[Income]]-Table44[[#This Row],[Expenses]]), K304)</f>
        <v>614000</v>
      </c>
      <c r="L305" s="49">
        <f>IF(Table44[[#This Row],[Source]]="Mobile", SUM(L304+Table44[[#This Row],[Income]]-Table44[[#This Row],[Expenses]]), L304)</f>
        <v>0</v>
      </c>
      <c r="M305" s="49">
        <f>IF(Table44[[#This Row],[Source]]="Inv", SUM(M304+Table44[[#This Row],[Income]]-Table44[[#This Row],[Expenses]]), M304)</f>
        <v>0</v>
      </c>
    </row>
    <row r="306" spans="1:13" outlineLevel="1" x14ac:dyDescent="0.25">
      <c r="A306" s="3">
        <f xml:space="preserve"> IF(C306="", "", IF(Table44[[#This Row],[Month]]=C305, A305+1, 1))</f>
        <v>31</v>
      </c>
      <c r="B306" s="3">
        <f>_xlfn.NUMBERVALUE(IF(Table44[[#This Row],[Date]]= "", "", TEXT(Table44[[#This Row],[Date]],"yyyy")))</f>
        <v>2023</v>
      </c>
      <c r="C306" t="str">
        <f>IF(Table44[[#This Row],[Date]]= "", "", TEXT(Table44[[#This Row],[Date]],"mmmm"))</f>
        <v>October</v>
      </c>
      <c r="D306" s="2">
        <v>45223</v>
      </c>
      <c r="E306" t="s">
        <v>40</v>
      </c>
      <c r="F306" t="s">
        <v>1</v>
      </c>
      <c r="G306" s="50"/>
      <c r="H306" s="105">
        <v>8500</v>
      </c>
      <c r="I306" s="1" t="s">
        <v>13</v>
      </c>
      <c r="J306" s="49">
        <f>IF(Table44[[#This Row],[Source]]="Cash", SUM(J305+Table44[[#This Row],[Income]]-Table44[[#This Row],[Expenses]]), J305)</f>
        <v>306600</v>
      </c>
      <c r="K306" s="49">
        <f>IF(Table44[[#This Row],[Source]]="Bank", SUM(K305+Table44[[#This Row],[Income]]-Table44[[#This Row],[Expenses]]), K305)</f>
        <v>614000</v>
      </c>
      <c r="L306" s="49">
        <f>IF(Table44[[#This Row],[Source]]="Mobile", SUM(L305+Table44[[#This Row],[Income]]-Table44[[#This Row],[Expenses]]), L305)</f>
        <v>0</v>
      </c>
      <c r="M306" s="49">
        <f>IF(Table44[[#This Row],[Source]]="Inv", SUM(M305+Table44[[#This Row],[Income]]-Table44[[#This Row],[Expenses]]), M305)</f>
        <v>0</v>
      </c>
    </row>
    <row r="307" spans="1:13" outlineLevel="1" x14ac:dyDescent="0.25">
      <c r="A307" s="3">
        <f xml:space="preserve"> IF(C307="", "", IF(Table44[[#This Row],[Month]]=C306, A306+1, 1))</f>
        <v>32</v>
      </c>
      <c r="B307" s="3">
        <f>_xlfn.NUMBERVALUE(IF(Table44[[#This Row],[Date]]= "", "", TEXT(Table44[[#This Row],[Date]],"yyyy")))</f>
        <v>2023</v>
      </c>
      <c r="C307" t="str">
        <f>IF(Table44[[#This Row],[Date]]= "", "", TEXT(Table44[[#This Row],[Date]],"mmmm"))</f>
        <v>October</v>
      </c>
      <c r="D307" s="2">
        <v>45224</v>
      </c>
      <c r="E307" t="s">
        <v>36</v>
      </c>
      <c r="F307" t="s">
        <v>36</v>
      </c>
      <c r="G307" s="50">
        <v>7000</v>
      </c>
      <c r="H307" s="105"/>
      <c r="I307" s="1" t="s">
        <v>13</v>
      </c>
      <c r="J307" s="49">
        <f>IF(Table44[[#This Row],[Source]]="Cash", SUM(J306+Table44[[#This Row],[Income]]-Table44[[#This Row],[Expenses]]), J306)</f>
        <v>313600</v>
      </c>
      <c r="K307" s="49">
        <f>IF(Table44[[#This Row],[Source]]="Bank", SUM(K306+Table44[[#This Row],[Income]]-Table44[[#This Row],[Expenses]]), K306)</f>
        <v>614000</v>
      </c>
      <c r="L307" s="49">
        <f>IF(Table44[[#This Row],[Source]]="Mobile", SUM(L306+Table44[[#This Row],[Income]]-Table44[[#This Row],[Expenses]]), L306)</f>
        <v>0</v>
      </c>
      <c r="M307" s="49">
        <f>IF(Table44[[#This Row],[Source]]="Inv", SUM(M306+Table44[[#This Row],[Income]]-Table44[[#This Row],[Expenses]]), M306)</f>
        <v>0</v>
      </c>
    </row>
    <row r="308" spans="1:13" outlineLevel="1" x14ac:dyDescent="0.25">
      <c r="A308" s="3">
        <f xml:space="preserve"> IF(C308="", "", IF(Table44[[#This Row],[Month]]=C307, A307+1, 1))</f>
        <v>33</v>
      </c>
      <c r="B308" s="3">
        <f>_xlfn.NUMBERVALUE(IF(Table44[[#This Row],[Date]]= "", "", TEXT(Table44[[#This Row],[Date]],"yyyy")))</f>
        <v>2023</v>
      </c>
      <c r="C308" t="str">
        <f>IF(Table44[[#This Row],[Date]]= "", "", TEXT(Table44[[#This Row],[Date]],"mmmm"))</f>
        <v>October</v>
      </c>
      <c r="D308" s="2">
        <v>45225</v>
      </c>
      <c r="E308" t="s">
        <v>84</v>
      </c>
      <c r="F308" t="s">
        <v>70</v>
      </c>
      <c r="G308" s="50">
        <v>45000</v>
      </c>
      <c r="H308" s="105"/>
      <c r="I308" s="1" t="s">
        <v>13</v>
      </c>
      <c r="J308" s="49">
        <f>IF(Table44[[#This Row],[Source]]="Cash", SUM(J307+Table44[[#This Row],[Income]]-Table44[[#This Row],[Expenses]]), J307)</f>
        <v>358600</v>
      </c>
      <c r="K308" s="49">
        <f>IF(Table44[[#This Row],[Source]]="Bank", SUM(K307+Table44[[#This Row],[Income]]-Table44[[#This Row],[Expenses]]), K307)</f>
        <v>614000</v>
      </c>
      <c r="L308" s="49">
        <f>IF(Table44[[#This Row],[Source]]="Mobile", SUM(L307+Table44[[#This Row],[Income]]-Table44[[#This Row],[Expenses]]), L307)</f>
        <v>0</v>
      </c>
      <c r="M308" s="49">
        <f>IF(Table44[[#This Row],[Source]]="Inv", SUM(M307+Table44[[#This Row],[Income]]-Table44[[#This Row],[Expenses]]), M307)</f>
        <v>0</v>
      </c>
    </row>
    <row r="309" spans="1:13" outlineLevel="1" x14ac:dyDescent="0.25">
      <c r="A309" s="3">
        <f xml:space="preserve"> IF(C309="", "", IF(Table44[[#This Row],[Month]]=C308, A308+1, 1))</f>
        <v>34</v>
      </c>
      <c r="B309" s="3">
        <f>_xlfn.NUMBERVALUE(IF(Table44[[#This Row],[Date]]= "", "", TEXT(Table44[[#This Row],[Date]],"yyyy")))</f>
        <v>2023</v>
      </c>
      <c r="C309" t="str">
        <f>IF(Table44[[#This Row],[Date]]= "", "", TEXT(Table44[[#This Row],[Date]],"mmmm"))</f>
        <v>October</v>
      </c>
      <c r="D309" s="2">
        <v>45225</v>
      </c>
      <c r="E309" t="s">
        <v>88</v>
      </c>
      <c r="F309" t="s">
        <v>1</v>
      </c>
      <c r="G309" s="50"/>
      <c r="H309" s="105">
        <v>5000</v>
      </c>
      <c r="I309" s="1" t="s">
        <v>13</v>
      </c>
      <c r="J309" s="49">
        <f>IF(Table44[[#This Row],[Source]]="Cash", SUM(J308+Table44[[#This Row],[Income]]-Table44[[#This Row],[Expenses]]), J308)</f>
        <v>353600</v>
      </c>
      <c r="K309" s="49">
        <f>IF(Table44[[#This Row],[Source]]="Bank", SUM(K308+Table44[[#This Row],[Income]]-Table44[[#This Row],[Expenses]]), K308)</f>
        <v>614000</v>
      </c>
      <c r="L309" s="49">
        <f>IF(Table44[[#This Row],[Source]]="Mobile", SUM(L308+Table44[[#This Row],[Income]]-Table44[[#This Row],[Expenses]]), L308)</f>
        <v>0</v>
      </c>
      <c r="M309" s="49">
        <f>IF(Table44[[#This Row],[Source]]="Inv", SUM(M308+Table44[[#This Row],[Income]]-Table44[[#This Row],[Expenses]]), M308)</f>
        <v>0</v>
      </c>
    </row>
    <row r="310" spans="1:13" outlineLevel="1" x14ac:dyDescent="0.25">
      <c r="A310" s="3">
        <f xml:space="preserve"> IF(C310="", "", IF(Table44[[#This Row],[Month]]=C309, A309+1, 1))</f>
        <v>35</v>
      </c>
      <c r="B310" s="3">
        <f>_xlfn.NUMBERVALUE(IF(Table44[[#This Row],[Date]]= "", "", TEXT(Table44[[#This Row],[Date]],"yyyy")))</f>
        <v>2023</v>
      </c>
      <c r="C310" t="str">
        <f>IF(Table44[[#This Row],[Date]]= "", "", TEXT(Table44[[#This Row],[Date]],"mmmm"))</f>
        <v>October</v>
      </c>
      <c r="D310" s="2">
        <v>45227</v>
      </c>
      <c r="E310" t="s">
        <v>84</v>
      </c>
      <c r="F310" t="s">
        <v>70</v>
      </c>
      <c r="G310" s="50">
        <v>45000</v>
      </c>
      <c r="H310" s="105"/>
      <c r="I310" s="1" t="s">
        <v>13</v>
      </c>
      <c r="J310" s="49">
        <f>IF(Table44[[#This Row],[Source]]="Cash", SUM(J309+Table44[[#This Row],[Income]]-Table44[[#This Row],[Expenses]]), J309)</f>
        <v>398600</v>
      </c>
      <c r="K310" s="49">
        <f>IF(Table44[[#This Row],[Source]]="Bank", SUM(K309+Table44[[#This Row],[Income]]-Table44[[#This Row],[Expenses]]), K309)</f>
        <v>614000</v>
      </c>
      <c r="L310" s="49">
        <f>IF(Table44[[#This Row],[Source]]="Mobile", SUM(L309+Table44[[#This Row],[Income]]-Table44[[#This Row],[Expenses]]), L309)</f>
        <v>0</v>
      </c>
      <c r="M310" s="49">
        <f>IF(Table44[[#This Row],[Source]]="Inv", SUM(M309+Table44[[#This Row],[Income]]-Table44[[#This Row],[Expenses]]), M309)</f>
        <v>0</v>
      </c>
    </row>
    <row r="311" spans="1:13" outlineLevel="1" x14ac:dyDescent="0.25">
      <c r="A311" s="3">
        <f xml:space="preserve"> IF(C311="", "", IF(Table44[[#This Row],[Month]]=C310, A310+1, 1))</f>
        <v>36</v>
      </c>
      <c r="B311" s="3">
        <f>_xlfn.NUMBERVALUE(IF(Table44[[#This Row],[Date]]= "", "", TEXT(Table44[[#This Row],[Date]],"yyyy")))</f>
        <v>2023</v>
      </c>
      <c r="C311" t="str">
        <f>IF(Table44[[#This Row],[Date]]= "", "", TEXT(Table44[[#This Row],[Date]],"mmmm"))</f>
        <v>October</v>
      </c>
      <c r="D311" s="2">
        <v>45229</v>
      </c>
      <c r="E311" t="s">
        <v>84</v>
      </c>
      <c r="F311" t="s">
        <v>70</v>
      </c>
      <c r="G311" s="50">
        <v>45000</v>
      </c>
      <c r="H311" s="105"/>
      <c r="I311" s="1" t="s">
        <v>13</v>
      </c>
      <c r="J311" s="49">
        <f>IF(Table44[[#This Row],[Source]]="Cash", SUM(J310+Table44[[#This Row],[Income]]-Table44[[#This Row],[Expenses]]), J310)</f>
        <v>443600</v>
      </c>
      <c r="K311" s="49">
        <f>IF(Table44[[#This Row],[Source]]="Bank", SUM(K310+Table44[[#This Row],[Income]]-Table44[[#This Row],[Expenses]]), K310)</f>
        <v>614000</v>
      </c>
      <c r="L311" s="49">
        <f>IF(Table44[[#This Row],[Source]]="Mobile", SUM(L310+Table44[[#This Row],[Income]]-Table44[[#This Row],[Expenses]]), L310)</f>
        <v>0</v>
      </c>
      <c r="M311" s="49">
        <f>IF(Table44[[#This Row],[Source]]="Inv", SUM(M310+Table44[[#This Row],[Income]]-Table44[[#This Row],[Expenses]]), M310)</f>
        <v>0</v>
      </c>
    </row>
    <row r="312" spans="1:13" outlineLevel="1" x14ac:dyDescent="0.25">
      <c r="A312" s="3">
        <f xml:space="preserve"> IF(C312="", "", IF(Table44[[#This Row],[Month]]=C311, A311+1, 1))</f>
        <v>37</v>
      </c>
      <c r="B312" s="3">
        <f>_xlfn.NUMBERVALUE(IF(Table44[[#This Row],[Date]]= "", "", TEXT(Table44[[#This Row],[Date]],"yyyy")))</f>
        <v>2023</v>
      </c>
      <c r="C312" t="str">
        <f>IF(Table44[[#This Row],[Date]]= "", "", TEXT(Table44[[#This Row],[Date]],"mmmm"))</f>
        <v>October</v>
      </c>
      <c r="D312" s="2">
        <v>45229</v>
      </c>
      <c r="E312" t="s">
        <v>89</v>
      </c>
      <c r="F312" t="s">
        <v>71</v>
      </c>
      <c r="G312" s="50">
        <v>100000</v>
      </c>
      <c r="H312" s="105"/>
      <c r="I312" s="1" t="s">
        <v>13</v>
      </c>
      <c r="J312" s="49">
        <f>IF(Table44[[#This Row],[Source]]="Cash", SUM(J311+Table44[[#This Row],[Income]]-Table44[[#This Row],[Expenses]]), J311)</f>
        <v>543600</v>
      </c>
      <c r="K312" s="49">
        <f>IF(Table44[[#This Row],[Source]]="Bank", SUM(K311+Table44[[#This Row],[Income]]-Table44[[#This Row],[Expenses]]), K311)</f>
        <v>614000</v>
      </c>
      <c r="L312" s="49">
        <f>IF(Table44[[#This Row],[Source]]="Mobile", SUM(L311+Table44[[#This Row],[Income]]-Table44[[#This Row],[Expenses]]), L311)</f>
        <v>0</v>
      </c>
      <c r="M312" s="49">
        <f>IF(Table44[[#This Row],[Source]]="Inv", SUM(M311+Table44[[#This Row],[Income]]-Table44[[#This Row],[Expenses]]), M311)</f>
        <v>0</v>
      </c>
    </row>
    <row r="313" spans="1:13" outlineLevel="1" x14ac:dyDescent="0.25">
      <c r="A313" s="3">
        <f xml:space="preserve"> IF(C313="", "", IF(Table44[[#This Row],[Month]]=C312, A312+1, 1))</f>
        <v>1</v>
      </c>
      <c r="B313" s="3">
        <f>_xlfn.NUMBERVALUE(IF(Table44[[#This Row],[Date]]= "", "", TEXT(Table44[[#This Row],[Date]],"yyyy")))</f>
        <v>2023</v>
      </c>
      <c r="C313" t="str">
        <f>IF(Table44[[#This Row],[Date]]= "", "", TEXT(Table44[[#This Row],[Date]],"mmmm"))</f>
        <v>November</v>
      </c>
      <c r="D313" s="2">
        <v>45231</v>
      </c>
      <c r="E313" t="s">
        <v>90</v>
      </c>
      <c r="F313" t="s">
        <v>24</v>
      </c>
      <c r="G313" s="50"/>
      <c r="H313" s="105">
        <v>480000</v>
      </c>
      <c r="I313" s="1" t="s">
        <v>13</v>
      </c>
      <c r="J313" s="49">
        <f>IF(Table44[[#This Row],[Source]]="Cash", SUM(J312+Table44[[#This Row],[Income]]-Table44[[#This Row],[Expenses]]), J312)</f>
        <v>63600</v>
      </c>
      <c r="K313" s="49">
        <f>IF(Table44[[#This Row],[Source]]="Bank", SUM(K312+Table44[[#This Row],[Income]]-Table44[[#This Row],[Expenses]]), K312)</f>
        <v>614000</v>
      </c>
      <c r="L313" s="49">
        <f>IF(Table44[[#This Row],[Source]]="Mobile", SUM(L312+Table44[[#This Row],[Income]]-Table44[[#This Row],[Expenses]]), L312)</f>
        <v>0</v>
      </c>
      <c r="M313" s="49">
        <f>IF(Table44[[#This Row],[Source]]="Inv", SUM(M312+Table44[[#This Row],[Income]]-Table44[[#This Row],[Expenses]]), M312)</f>
        <v>0</v>
      </c>
    </row>
    <row r="314" spans="1:13" outlineLevel="1" x14ac:dyDescent="0.25">
      <c r="A314" s="3">
        <f xml:space="preserve"> IF(C314="", "", IF(Table44[[#This Row],[Month]]=C313, A313+1, 1))</f>
        <v>2</v>
      </c>
      <c r="B314" s="3">
        <f>_xlfn.NUMBERVALUE(IF(Table44[[#This Row],[Date]]= "", "", TEXT(Table44[[#This Row],[Date]],"yyyy")))</f>
        <v>2023</v>
      </c>
      <c r="C314" t="str">
        <f>IF(Table44[[#This Row],[Date]]= "", "", TEXT(Table44[[#This Row],[Date]],"mmmm"))</f>
        <v>November</v>
      </c>
      <c r="D314" s="2">
        <v>45231</v>
      </c>
      <c r="E314" t="s">
        <v>84</v>
      </c>
      <c r="F314" t="s">
        <v>70</v>
      </c>
      <c r="G314" s="50">
        <v>45000</v>
      </c>
      <c r="H314" s="105"/>
      <c r="I314" s="1" t="s">
        <v>13</v>
      </c>
      <c r="J314" s="49">
        <f>IF(Table44[[#This Row],[Source]]="Cash", SUM(J313+Table44[[#This Row],[Income]]-Table44[[#This Row],[Expenses]]), J313)</f>
        <v>108600</v>
      </c>
      <c r="K314" s="49">
        <f>IF(Table44[[#This Row],[Source]]="Bank", SUM(K313+Table44[[#This Row],[Income]]-Table44[[#This Row],[Expenses]]), K313)</f>
        <v>614000</v>
      </c>
      <c r="L314" s="49">
        <f>IF(Table44[[#This Row],[Source]]="Mobile", SUM(L313+Table44[[#This Row],[Income]]-Table44[[#This Row],[Expenses]]), L313)</f>
        <v>0</v>
      </c>
      <c r="M314" s="49">
        <f>IF(Table44[[#This Row],[Source]]="Inv", SUM(M313+Table44[[#This Row],[Income]]-Table44[[#This Row],[Expenses]]), M313)</f>
        <v>0</v>
      </c>
    </row>
    <row r="315" spans="1:13" outlineLevel="1" x14ac:dyDescent="0.25">
      <c r="A315" s="3">
        <f xml:space="preserve"> IF(C315="", "", IF(Table44[[#This Row],[Month]]=C314, A314+1, 1))</f>
        <v>3</v>
      </c>
      <c r="B315" s="3">
        <f>_xlfn.NUMBERVALUE(IF(Table44[[#This Row],[Date]]= "", "", TEXT(Table44[[#This Row],[Date]],"yyyy")))</f>
        <v>2023</v>
      </c>
      <c r="C315" t="str">
        <f>IF(Table44[[#This Row],[Date]]= "", "", TEXT(Table44[[#This Row],[Date]],"mmmm"))</f>
        <v>November</v>
      </c>
      <c r="D315" s="2">
        <v>45233</v>
      </c>
      <c r="E315" t="s">
        <v>84</v>
      </c>
      <c r="F315" t="s">
        <v>70</v>
      </c>
      <c r="G315" s="50">
        <v>45000</v>
      </c>
      <c r="H315" s="105"/>
      <c r="I315" s="1" t="s">
        <v>13</v>
      </c>
      <c r="J315" s="49">
        <f>IF(Table44[[#This Row],[Source]]="Cash", SUM(J314+Table44[[#This Row],[Income]]-Table44[[#This Row],[Expenses]]), J314)</f>
        <v>153600</v>
      </c>
      <c r="K315" s="49">
        <f>IF(Table44[[#This Row],[Source]]="Bank", SUM(K314+Table44[[#This Row],[Income]]-Table44[[#This Row],[Expenses]]), K314)</f>
        <v>614000</v>
      </c>
      <c r="L315" s="49">
        <f>IF(Table44[[#This Row],[Source]]="Mobile", SUM(L314+Table44[[#This Row],[Income]]-Table44[[#This Row],[Expenses]]), L314)</f>
        <v>0</v>
      </c>
      <c r="M315" s="49">
        <f>IF(Table44[[#This Row],[Source]]="Inv", SUM(M314+Table44[[#This Row],[Income]]-Table44[[#This Row],[Expenses]]), M314)</f>
        <v>0</v>
      </c>
    </row>
    <row r="316" spans="1:13" outlineLevel="1" x14ac:dyDescent="0.25">
      <c r="A316" s="3">
        <f xml:space="preserve"> IF(C316="", "", IF(Table44[[#This Row],[Month]]=C315, A315+1, 1))</f>
        <v>4</v>
      </c>
      <c r="B316" s="3">
        <f>_xlfn.NUMBERVALUE(IF(Table44[[#This Row],[Date]]= "", "", TEXT(Table44[[#This Row],[Date]],"yyyy")))</f>
        <v>2023</v>
      </c>
      <c r="C316" t="str">
        <f>IF(Table44[[#This Row],[Date]]= "", "", TEXT(Table44[[#This Row],[Date]],"mmmm"))</f>
        <v>November</v>
      </c>
      <c r="D316" s="2">
        <v>45233</v>
      </c>
      <c r="E316" t="s">
        <v>91</v>
      </c>
      <c r="F316" t="s">
        <v>1</v>
      </c>
      <c r="G316" s="50"/>
      <c r="H316" s="105">
        <v>6000</v>
      </c>
      <c r="I316" s="1" t="s">
        <v>13</v>
      </c>
      <c r="J316" s="49">
        <f>IF(Table44[[#This Row],[Source]]="Cash", SUM(J315+Table44[[#This Row],[Income]]-Table44[[#This Row],[Expenses]]), J315)</f>
        <v>147600</v>
      </c>
      <c r="K316" s="49">
        <f>IF(Table44[[#This Row],[Source]]="Bank", SUM(K315+Table44[[#This Row],[Income]]-Table44[[#This Row],[Expenses]]), K315)</f>
        <v>614000</v>
      </c>
      <c r="L316" s="49">
        <f>IF(Table44[[#This Row],[Source]]="Mobile", SUM(L315+Table44[[#This Row],[Income]]-Table44[[#This Row],[Expenses]]), L315)</f>
        <v>0</v>
      </c>
      <c r="M316" s="49">
        <f>IF(Table44[[#This Row],[Source]]="Inv", SUM(M315+Table44[[#This Row],[Income]]-Table44[[#This Row],[Expenses]]), M315)</f>
        <v>0</v>
      </c>
    </row>
    <row r="317" spans="1:13" outlineLevel="1" x14ac:dyDescent="0.25">
      <c r="A317" s="3">
        <f xml:space="preserve"> IF(C317="", "", IF(Table44[[#This Row],[Month]]=C316, A316+1, 1))</f>
        <v>5</v>
      </c>
      <c r="B317" s="3">
        <f>_xlfn.NUMBERVALUE(IF(Table44[[#This Row],[Date]]= "", "", TEXT(Table44[[#This Row],[Date]],"yyyy")))</f>
        <v>2023</v>
      </c>
      <c r="C317" t="str">
        <f>IF(Table44[[#This Row],[Date]]= "", "", TEXT(Table44[[#This Row],[Date]],"mmmm"))</f>
        <v>November</v>
      </c>
      <c r="D317" s="2">
        <v>45234</v>
      </c>
      <c r="E317" t="s">
        <v>92</v>
      </c>
      <c r="F317" t="s">
        <v>0</v>
      </c>
      <c r="G317" s="50"/>
      <c r="H317" s="105">
        <v>1000</v>
      </c>
      <c r="I317" s="1" t="s">
        <v>13</v>
      </c>
      <c r="J317" s="49">
        <f>IF(Table44[[#This Row],[Source]]="Cash", SUM(J316+Table44[[#This Row],[Income]]-Table44[[#This Row],[Expenses]]), J316)</f>
        <v>146600</v>
      </c>
      <c r="K317" s="49">
        <f>IF(Table44[[#This Row],[Source]]="Bank", SUM(K316+Table44[[#This Row],[Income]]-Table44[[#This Row],[Expenses]]), K316)</f>
        <v>614000</v>
      </c>
      <c r="L317" s="49">
        <f>IF(Table44[[#This Row],[Source]]="Mobile", SUM(L316+Table44[[#This Row],[Income]]-Table44[[#This Row],[Expenses]]), L316)</f>
        <v>0</v>
      </c>
      <c r="M317" s="49">
        <f>IF(Table44[[#This Row],[Source]]="Inv", SUM(M316+Table44[[#This Row],[Income]]-Table44[[#This Row],[Expenses]]), M316)</f>
        <v>0</v>
      </c>
    </row>
    <row r="318" spans="1:13" outlineLevel="1" x14ac:dyDescent="0.25">
      <c r="A318" s="3">
        <f xml:space="preserve"> IF(C318="", "", IF(Table44[[#This Row],[Month]]=C317, A317+1, 1))</f>
        <v>6</v>
      </c>
      <c r="B318" s="3">
        <f>_xlfn.NUMBERVALUE(IF(Table44[[#This Row],[Date]]= "", "", TEXT(Table44[[#This Row],[Date]],"yyyy")))</f>
        <v>2023</v>
      </c>
      <c r="C318" t="str">
        <f>IF(Table44[[#This Row],[Date]]= "", "", TEXT(Table44[[#This Row],[Date]],"mmmm"))</f>
        <v>November</v>
      </c>
      <c r="D318" s="2">
        <v>45234</v>
      </c>
      <c r="E318" t="s">
        <v>84</v>
      </c>
      <c r="F318" t="s">
        <v>70</v>
      </c>
      <c r="G318" s="50">
        <v>45000</v>
      </c>
      <c r="H318" s="105"/>
      <c r="I318" s="1" t="s">
        <v>13</v>
      </c>
      <c r="J318" s="49">
        <f>IF(Table44[[#This Row],[Source]]="Cash", SUM(J317+Table44[[#This Row],[Income]]-Table44[[#This Row],[Expenses]]), J317)</f>
        <v>191600</v>
      </c>
      <c r="K318" s="49">
        <f>IF(Table44[[#This Row],[Source]]="Bank", SUM(K317+Table44[[#This Row],[Income]]-Table44[[#This Row],[Expenses]]), K317)</f>
        <v>614000</v>
      </c>
      <c r="L318" s="49">
        <f>IF(Table44[[#This Row],[Source]]="Mobile", SUM(L317+Table44[[#This Row],[Income]]-Table44[[#This Row],[Expenses]]), L317)</f>
        <v>0</v>
      </c>
      <c r="M318" s="49">
        <f>IF(Table44[[#This Row],[Source]]="Inv", SUM(M317+Table44[[#This Row],[Income]]-Table44[[#This Row],[Expenses]]), M317)</f>
        <v>0</v>
      </c>
    </row>
    <row r="319" spans="1:13" outlineLevel="1" x14ac:dyDescent="0.25">
      <c r="A319" s="3">
        <f xml:space="preserve"> IF(C319="", "", IF(Table44[[#This Row],[Month]]=C318, A318+1, 1))</f>
        <v>7</v>
      </c>
      <c r="B319" s="3">
        <f>_xlfn.NUMBERVALUE(IF(Table44[[#This Row],[Date]]= "", "", TEXT(Table44[[#This Row],[Date]],"yyyy")))</f>
        <v>2023</v>
      </c>
      <c r="C319" t="str">
        <f>IF(Table44[[#This Row],[Date]]= "", "", TEXT(Table44[[#This Row],[Date]],"mmmm"))</f>
        <v>November</v>
      </c>
      <c r="D319" s="2">
        <v>45235</v>
      </c>
      <c r="E319" t="s">
        <v>74</v>
      </c>
      <c r="F319" t="s">
        <v>75</v>
      </c>
      <c r="G319" s="16"/>
      <c r="H319" s="16">
        <v>75126</v>
      </c>
      <c r="I319" s="1" t="s">
        <v>14</v>
      </c>
      <c r="J319" s="49">
        <f>IF(Table44[[#This Row],[Source]]="Cash", SUM(J318+Table44[[#This Row],[Income]]-Table44[[#This Row],[Expenses]]), J318)</f>
        <v>191600</v>
      </c>
      <c r="K319" s="49">
        <f>IF(Table44[[#This Row],[Source]]="Bank", SUM(K318+Table44[[#This Row],[Income]]-Table44[[#This Row],[Expenses]]), K318)</f>
        <v>538874</v>
      </c>
      <c r="L319" s="49">
        <f>IF(Table44[[#This Row],[Source]]="Mobile", SUM(L318+Table44[[#This Row],[Income]]-Table44[[#This Row],[Expenses]]), L318)</f>
        <v>0</v>
      </c>
      <c r="M319" s="49">
        <f>IF(Table44[[#This Row],[Source]]="Inv", SUM(M318+Table44[[#This Row],[Income]]-Table44[[#This Row],[Expenses]]), M318)</f>
        <v>0</v>
      </c>
    </row>
    <row r="320" spans="1:13" outlineLevel="1" x14ac:dyDescent="0.25">
      <c r="A320" s="3">
        <f xml:space="preserve"> IF(C320="", "", IF(Table44[[#This Row],[Month]]=C319, A319+1, 1))</f>
        <v>8</v>
      </c>
      <c r="B320" s="3">
        <f>_xlfn.NUMBERVALUE(IF(Table44[[#This Row],[Date]]= "", "", TEXT(Table44[[#This Row],[Date]],"yyyy")))</f>
        <v>2023</v>
      </c>
      <c r="C320" t="str">
        <f>IF(Table44[[#This Row],[Date]]= "", "", TEXT(Table44[[#This Row],[Date]],"mmmm"))</f>
        <v>November</v>
      </c>
      <c r="D320" s="2">
        <v>45237</v>
      </c>
      <c r="E320" t="s">
        <v>36</v>
      </c>
      <c r="F320" t="s">
        <v>36</v>
      </c>
      <c r="G320" s="50">
        <v>7000</v>
      </c>
      <c r="H320" s="105"/>
      <c r="I320" s="1" t="s">
        <v>13</v>
      </c>
      <c r="J320" s="49">
        <f>IF(Table44[[#This Row],[Source]]="Cash", SUM(J319+Table44[[#This Row],[Income]]-Table44[[#This Row],[Expenses]]), J319)</f>
        <v>198600</v>
      </c>
      <c r="K320" s="49">
        <f>IF(Table44[[#This Row],[Source]]="Bank", SUM(K319+Table44[[#This Row],[Income]]-Table44[[#This Row],[Expenses]]), K319)</f>
        <v>538874</v>
      </c>
      <c r="L320" s="49">
        <f>IF(Table44[[#This Row],[Source]]="Mobile", SUM(L319+Table44[[#This Row],[Income]]-Table44[[#This Row],[Expenses]]), L319)</f>
        <v>0</v>
      </c>
      <c r="M320" s="49">
        <f>IF(Table44[[#This Row],[Source]]="Inv", SUM(M319+Table44[[#This Row],[Income]]-Table44[[#This Row],[Expenses]]), M319)</f>
        <v>0</v>
      </c>
    </row>
    <row r="321" spans="1:13" outlineLevel="1" x14ac:dyDescent="0.25">
      <c r="A321" s="3">
        <f xml:space="preserve"> IF(C321="", "", IF(Table44[[#This Row],[Month]]=C320, A320+1, 1))</f>
        <v>9</v>
      </c>
      <c r="B321" s="3">
        <f>_xlfn.NUMBERVALUE(IF(Table44[[#This Row],[Date]]= "", "", TEXT(Table44[[#This Row],[Date]],"yyyy")))</f>
        <v>2023</v>
      </c>
      <c r="C321" t="str">
        <f>IF(Table44[[#This Row],[Date]]= "", "", TEXT(Table44[[#This Row],[Date]],"mmmm"))</f>
        <v>November</v>
      </c>
      <c r="D321" s="2">
        <v>45238</v>
      </c>
      <c r="E321" t="s">
        <v>36</v>
      </c>
      <c r="F321" t="s">
        <v>36</v>
      </c>
      <c r="G321" s="50">
        <v>7000</v>
      </c>
      <c r="H321" s="105"/>
      <c r="I321" s="1" t="s">
        <v>13</v>
      </c>
      <c r="J321" s="49">
        <f>IF(Table44[[#This Row],[Source]]="Cash", SUM(J320+Table44[[#This Row],[Income]]-Table44[[#This Row],[Expenses]]), J320)</f>
        <v>205600</v>
      </c>
      <c r="K321" s="49">
        <f>IF(Table44[[#This Row],[Source]]="Bank", SUM(K320+Table44[[#This Row],[Income]]-Table44[[#This Row],[Expenses]]), K320)</f>
        <v>538874</v>
      </c>
      <c r="L321" s="49">
        <f>IF(Table44[[#This Row],[Source]]="Mobile", SUM(L320+Table44[[#This Row],[Income]]-Table44[[#This Row],[Expenses]]), L320)</f>
        <v>0</v>
      </c>
      <c r="M321" s="49">
        <f>IF(Table44[[#This Row],[Source]]="Inv", SUM(M320+Table44[[#This Row],[Income]]-Table44[[#This Row],[Expenses]]), M320)</f>
        <v>0</v>
      </c>
    </row>
    <row r="322" spans="1:13" outlineLevel="1" x14ac:dyDescent="0.25">
      <c r="A322" s="3">
        <f xml:space="preserve"> IF(C322="", "", IF(Table44[[#This Row],[Month]]=C321, A321+1, 1))</f>
        <v>10</v>
      </c>
      <c r="B322" s="3">
        <f>_xlfn.NUMBERVALUE(IF(Table44[[#This Row],[Date]]= "", "", TEXT(Table44[[#This Row],[Date]],"yyyy")))</f>
        <v>2023</v>
      </c>
      <c r="C322" t="str">
        <f>IF(Table44[[#This Row],[Date]]= "", "", TEXT(Table44[[#This Row],[Date]],"mmmm"))</f>
        <v>November</v>
      </c>
      <c r="D322" s="2">
        <v>45239</v>
      </c>
      <c r="E322" t="s">
        <v>36</v>
      </c>
      <c r="F322" t="s">
        <v>36</v>
      </c>
      <c r="G322" s="50">
        <v>7000</v>
      </c>
      <c r="H322" s="105"/>
      <c r="I322" s="1" t="s">
        <v>13</v>
      </c>
      <c r="J322" s="49">
        <f>IF(Table44[[#This Row],[Source]]="Cash", SUM(J321+Table44[[#This Row],[Income]]-Table44[[#This Row],[Expenses]]), J321)</f>
        <v>212600</v>
      </c>
      <c r="K322" s="49">
        <f>IF(Table44[[#This Row],[Source]]="Bank", SUM(K321+Table44[[#This Row],[Income]]-Table44[[#This Row],[Expenses]]), K321)</f>
        <v>538874</v>
      </c>
      <c r="L322" s="49">
        <f>IF(Table44[[#This Row],[Source]]="Mobile", SUM(L321+Table44[[#This Row],[Income]]-Table44[[#This Row],[Expenses]]), L321)</f>
        <v>0</v>
      </c>
      <c r="M322" s="49">
        <f>IF(Table44[[#This Row],[Source]]="Inv", SUM(M321+Table44[[#This Row],[Income]]-Table44[[#This Row],[Expenses]]), M321)</f>
        <v>0</v>
      </c>
    </row>
    <row r="323" spans="1:13" outlineLevel="1" x14ac:dyDescent="0.25">
      <c r="A323" s="3">
        <f xml:space="preserve"> IF(C323="", "", IF(Table44[[#This Row],[Month]]=C322, A322+1, 1))</f>
        <v>11</v>
      </c>
      <c r="B323" s="3">
        <f>_xlfn.NUMBERVALUE(IF(Table44[[#This Row],[Date]]= "", "", TEXT(Table44[[#This Row],[Date]],"yyyy")))</f>
        <v>2023</v>
      </c>
      <c r="C323" t="str">
        <f>IF(Table44[[#This Row],[Date]]= "", "", TEXT(Table44[[#This Row],[Date]],"mmmm"))</f>
        <v>November</v>
      </c>
      <c r="D323" s="2">
        <v>45240</v>
      </c>
      <c r="E323" t="s">
        <v>36</v>
      </c>
      <c r="F323" t="s">
        <v>36</v>
      </c>
      <c r="G323" s="50">
        <v>7000</v>
      </c>
      <c r="H323" s="105"/>
      <c r="I323" s="1" t="s">
        <v>13</v>
      </c>
      <c r="J323" s="49">
        <f>IF(Table44[[#This Row],[Source]]="Cash", SUM(J322+Table44[[#This Row],[Income]]-Table44[[#This Row],[Expenses]]), J322)</f>
        <v>219600</v>
      </c>
      <c r="K323" s="49">
        <f>IF(Table44[[#This Row],[Source]]="Bank", SUM(K322+Table44[[#This Row],[Income]]-Table44[[#This Row],[Expenses]]), K322)</f>
        <v>538874</v>
      </c>
      <c r="L323" s="49">
        <f>IF(Table44[[#This Row],[Source]]="Mobile", SUM(L322+Table44[[#This Row],[Income]]-Table44[[#This Row],[Expenses]]), L322)</f>
        <v>0</v>
      </c>
      <c r="M323" s="49">
        <f>IF(Table44[[#This Row],[Source]]="Inv", SUM(M322+Table44[[#This Row],[Income]]-Table44[[#This Row],[Expenses]]), M322)</f>
        <v>0</v>
      </c>
    </row>
    <row r="324" spans="1:13" outlineLevel="1" x14ac:dyDescent="0.25">
      <c r="A324" s="3">
        <f xml:space="preserve"> IF(C324="", "", IF(Table44[[#This Row],[Month]]=C323, A323+1, 1))</f>
        <v>12</v>
      </c>
      <c r="B324" s="3">
        <f>_xlfn.NUMBERVALUE(IF(Table44[[#This Row],[Date]]= "", "", TEXT(Table44[[#This Row],[Date]],"yyyy")))</f>
        <v>2023</v>
      </c>
      <c r="C324" t="str">
        <f>IF(Table44[[#This Row],[Date]]= "", "", TEXT(Table44[[#This Row],[Date]],"mmmm"))</f>
        <v>November</v>
      </c>
      <c r="D324" s="2">
        <v>45240</v>
      </c>
      <c r="E324" t="s">
        <v>93</v>
      </c>
      <c r="F324" t="s">
        <v>0</v>
      </c>
      <c r="G324" s="50">
        <v>1000</v>
      </c>
      <c r="H324" s="105"/>
      <c r="I324" s="1" t="s">
        <v>13</v>
      </c>
      <c r="J324" s="49">
        <f>IF(Table44[[#This Row],[Source]]="Cash", SUM(J323+Table44[[#This Row],[Income]]-Table44[[#This Row],[Expenses]]), J323)</f>
        <v>220600</v>
      </c>
      <c r="K324" s="49">
        <f>IF(Table44[[#This Row],[Source]]="Bank", SUM(K323+Table44[[#This Row],[Income]]-Table44[[#This Row],[Expenses]]), K323)</f>
        <v>538874</v>
      </c>
      <c r="L324" s="49">
        <f>IF(Table44[[#This Row],[Source]]="Mobile", SUM(L323+Table44[[#This Row],[Income]]-Table44[[#This Row],[Expenses]]), L323)</f>
        <v>0</v>
      </c>
      <c r="M324" s="49">
        <f>IF(Table44[[#This Row],[Source]]="Inv", SUM(M323+Table44[[#This Row],[Income]]-Table44[[#This Row],[Expenses]]), M323)</f>
        <v>0</v>
      </c>
    </row>
    <row r="325" spans="1:13" outlineLevel="1" x14ac:dyDescent="0.25">
      <c r="A325" s="3">
        <f xml:space="preserve"> IF(C325="", "", IF(Table44[[#This Row],[Month]]=C324, A324+1, 1))</f>
        <v>13</v>
      </c>
      <c r="B325" s="3">
        <f>_xlfn.NUMBERVALUE(IF(Table44[[#This Row],[Date]]= "", "", TEXT(Table44[[#This Row],[Date]],"yyyy")))</f>
        <v>2023</v>
      </c>
      <c r="C325" t="str">
        <f>IF(Table44[[#This Row],[Date]]= "", "", TEXT(Table44[[#This Row],[Date]],"mmmm"))</f>
        <v>November</v>
      </c>
      <c r="D325" s="2">
        <v>45242</v>
      </c>
      <c r="E325" t="s">
        <v>94</v>
      </c>
      <c r="F325" t="s">
        <v>71</v>
      </c>
      <c r="G325" s="50">
        <v>21000</v>
      </c>
      <c r="H325" s="105"/>
      <c r="I325" s="1" t="s">
        <v>13</v>
      </c>
      <c r="J325" s="49">
        <f>IF(Table44[[#This Row],[Source]]="Cash", SUM(J324+Table44[[#This Row],[Income]]-Table44[[#This Row],[Expenses]]), J324)</f>
        <v>241600</v>
      </c>
      <c r="K325" s="49">
        <f>IF(Table44[[#This Row],[Source]]="Bank", SUM(K324+Table44[[#This Row],[Income]]-Table44[[#This Row],[Expenses]]), K324)</f>
        <v>538874</v>
      </c>
      <c r="L325" s="49">
        <f>IF(Table44[[#This Row],[Source]]="Mobile", SUM(L324+Table44[[#This Row],[Income]]-Table44[[#This Row],[Expenses]]), L324)</f>
        <v>0</v>
      </c>
      <c r="M325" s="49">
        <f>IF(Table44[[#This Row],[Source]]="Inv", SUM(M324+Table44[[#This Row],[Income]]-Table44[[#This Row],[Expenses]]), M324)</f>
        <v>0</v>
      </c>
    </row>
    <row r="326" spans="1:13" outlineLevel="1" x14ac:dyDescent="0.25">
      <c r="A326" s="3">
        <f xml:space="preserve"> IF(C326="", "", IF(Table44[[#This Row],[Month]]=C325, A325+1, 1))</f>
        <v>14</v>
      </c>
      <c r="B326" s="3">
        <f>_xlfn.NUMBERVALUE(IF(Table44[[#This Row],[Date]]= "", "", TEXT(Table44[[#This Row],[Date]],"yyyy")))</f>
        <v>2023</v>
      </c>
      <c r="C326" t="str">
        <f>IF(Table44[[#This Row],[Date]]= "", "", TEXT(Table44[[#This Row],[Date]],"mmmm"))</f>
        <v>November</v>
      </c>
      <c r="D326" s="2">
        <v>45242</v>
      </c>
      <c r="E326" t="s">
        <v>95</v>
      </c>
      <c r="F326" t="s">
        <v>0</v>
      </c>
      <c r="G326" s="50"/>
      <c r="H326" s="105">
        <v>100000</v>
      </c>
      <c r="I326" s="1" t="s">
        <v>13</v>
      </c>
      <c r="J326" s="49">
        <f>IF(Table44[[#This Row],[Source]]="Cash", SUM(J325+Table44[[#This Row],[Income]]-Table44[[#This Row],[Expenses]]), J325)</f>
        <v>141600</v>
      </c>
      <c r="K326" s="49">
        <f>IF(Table44[[#This Row],[Source]]="Bank", SUM(K325+Table44[[#This Row],[Income]]-Table44[[#This Row],[Expenses]]), K325)</f>
        <v>538874</v>
      </c>
      <c r="L326" s="49">
        <f>IF(Table44[[#This Row],[Source]]="Mobile", SUM(L325+Table44[[#This Row],[Income]]-Table44[[#This Row],[Expenses]]), L325)</f>
        <v>0</v>
      </c>
      <c r="M326" s="49">
        <f>IF(Table44[[#This Row],[Source]]="Inv", SUM(M325+Table44[[#This Row],[Income]]-Table44[[#This Row],[Expenses]]), M325)</f>
        <v>0</v>
      </c>
    </row>
    <row r="327" spans="1:13" outlineLevel="1" x14ac:dyDescent="0.25">
      <c r="A327" s="3">
        <f xml:space="preserve"> IF(C327="", "", IF(Table44[[#This Row],[Month]]=C326, A326+1, 1))</f>
        <v>15</v>
      </c>
      <c r="B327" s="3">
        <f>_xlfn.NUMBERVALUE(IF(Table44[[#This Row],[Date]]= "", "", TEXT(Table44[[#This Row],[Date]],"yyyy")))</f>
        <v>2023</v>
      </c>
      <c r="C327" t="str">
        <f>IF(Table44[[#This Row],[Date]]= "", "", TEXT(Table44[[#This Row],[Date]],"mmmm"))</f>
        <v>November</v>
      </c>
      <c r="D327" s="2">
        <v>45244</v>
      </c>
      <c r="E327" t="s">
        <v>96</v>
      </c>
      <c r="F327" t="s">
        <v>9</v>
      </c>
      <c r="G327" s="50"/>
      <c r="H327" s="105">
        <v>4000</v>
      </c>
      <c r="I327" s="1" t="s">
        <v>13</v>
      </c>
      <c r="J327" s="49">
        <f>IF(Table44[[#This Row],[Source]]="Cash", SUM(J326+Table44[[#This Row],[Income]]-Table44[[#This Row],[Expenses]]), J326)</f>
        <v>137600</v>
      </c>
      <c r="K327" s="49">
        <f>IF(Table44[[#This Row],[Source]]="Bank", SUM(K326+Table44[[#This Row],[Income]]-Table44[[#This Row],[Expenses]]), K326)</f>
        <v>538874</v>
      </c>
      <c r="L327" s="49">
        <f>IF(Table44[[#This Row],[Source]]="Mobile", SUM(L326+Table44[[#This Row],[Income]]-Table44[[#This Row],[Expenses]]), L326)</f>
        <v>0</v>
      </c>
      <c r="M327" s="49">
        <f>IF(Table44[[#This Row],[Source]]="Inv", SUM(M326+Table44[[#This Row],[Income]]-Table44[[#This Row],[Expenses]]), M326)</f>
        <v>0</v>
      </c>
    </row>
    <row r="328" spans="1:13" outlineLevel="1" x14ac:dyDescent="0.25">
      <c r="A328" s="3">
        <f xml:space="preserve"> IF(C328="", "", IF(Table44[[#This Row],[Month]]=C327, A327+1, 1))</f>
        <v>16</v>
      </c>
      <c r="B328" s="3">
        <f>_xlfn.NUMBERVALUE(IF(Table44[[#This Row],[Date]]= "", "", TEXT(Table44[[#This Row],[Date]],"yyyy")))</f>
        <v>2023</v>
      </c>
      <c r="C328" t="str">
        <f>IF(Table44[[#This Row],[Date]]= "", "", TEXT(Table44[[#This Row],[Date]],"mmmm"))</f>
        <v>November</v>
      </c>
      <c r="D328" s="2">
        <v>45245</v>
      </c>
      <c r="E328" t="s">
        <v>97</v>
      </c>
      <c r="F328" t="s">
        <v>24</v>
      </c>
      <c r="G328" s="50"/>
      <c r="H328" s="105">
        <v>10000</v>
      </c>
      <c r="I328" s="1" t="s">
        <v>13</v>
      </c>
      <c r="J328" s="49">
        <f>IF(Table44[[#This Row],[Source]]="Cash", SUM(J327+Table44[[#This Row],[Income]]-Table44[[#This Row],[Expenses]]), J327)</f>
        <v>127600</v>
      </c>
      <c r="K328" s="49">
        <f>IF(Table44[[#This Row],[Source]]="Bank", SUM(K327+Table44[[#This Row],[Income]]-Table44[[#This Row],[Expenses]]), K327)</f>
        <v>538874</v>
      </c>
      <c r="L328" s="49">
        <f>IF(Table44[[#This Row],[Source]]="Mobile", SUM(L327+Table44[[#This Row],[Income]]-Table44[[#This Row],[Expenses]]), L327)</f>
        <v>0</v>
      </c>
      <c r="M328" s="49">
        <f>IF(Table44[[#This Row],[Source]]="Inv", SUM(M327+Table44[[#This Row],[Income]]-Table44[[#This Row],[Expenses]]), M327)</f>
        <v>0</v>
      </c>
    </row>
    <row r="329" spans="1:13" outlineLevel="1" x14ac:dyDescent="0.25">
      <c r="A329" s="3">
        <f xml:space="preserve"> IF(C329="", "", IF(Table44[[#This Row],[Month]]=C328, A328+1, 1))</f>
        <v>17</v>
      </c>
      <c r="B329" s="3">
        <f>_xlfn.NUMBERVALUE(IF(Table44[[#This Row],[Date]]= "", "", TEXT(Table44[[#This Row],[Date]],"yyyy")))</f>
        <v>2023</v>
      </c>
      <c r="C329" t="str">
        <f>IF(Table44[[#This Row],[Date]]= "", "", TEXT(Table44[[#This Row],[Date]],"mmmm"))</f>
        <v>November</v>
      </c>
      <c r="D329" s="2">
        <v>45245</v>
      </c>
      <c r="E329" t="s">
        <v>36</v>
      </c>
      <c r="F329" t="s">
        <v>36</v>
      </c>
      <c r="G329" s="50">
        <v>14000</v>
      </c>
      <c r="H329" s="105"/>
      <c r="I329" s="1" t="s">
        <v>13</v>
      </c>
      <c r="J329" s="49">
        <f>IF(Table44[[#This Row],[Source]]="Cash", SUM(J328+Table44[[#This Row],[Income]]-Table44[[#This Row],[Expenses]]), J328)</f>
        <v>141600</v>
      </c>
      <c r="K329" s="49">
        <f>IF(Table44[[#This Row],[Source]]="Bank", SUM(K328+Table44[[#This Row],[Income]]-Table44[[#This Row],[Expenses]]), K328)</f>
        <v>538874</v>
      </c>
      <c r="L329" s="49">
        <f>IF(Table44[[#This Row],[Source]]="Mobile", SUM(L328+Table44[[#This Row],[Income]]-Table44[[#This Row],[Expenses]]), L328)</f>
        <v>0</v>
      </c>
      <c r="M329" s="49">
        <f>IF(Table44[[#This Row],[Source]]="Inv", SUM(M328+Table44[[#This Row],[Income]]-Table44[[#This Row],[Expenses]]), M328)</f>
        <v>0</v>
      </c>
    </row>
    <row r="330" spans="1:13" outlineLevel="1" x14ac:dyDescent="0.25">
      <c r="A330" s="3">
        <f xml:space="preserve"> IF(C330="", "", IF(Table44[[#This Row],[Month]]=C329, A329+1, 1))</f>
        <v>18</v>
      </c>
      <c r="B330" s="3">
        <f>_xlfn.NUMBERVALUE(IF(Table44[[#This Row],[Date]]= "", "", TEXT(Table44[[#This Row],[Date]],"yyyy")))</f>
        <v>2023</v>
      </c>
      <c r="C330" t="str">
        <f>IF(Table44[[#This Row],[Date]]= "", "", TEXT(Table44[[#This Row],[Date]],"mmmm"))</f>
        <v>November</v>
      </c>
      <c r="D330" s="2">
        <v>45245</v>
      </c>
      <c r="E330" t="s">
        <v>98</v>
      </c>
      <c r="F330" t="s">
        <v>57</v>
      </c>
      <c r="G330" s="50"/>
      <c r="H330" s="105">
        <v>2000</v>
      </c>
      <c r="I330" s="1" t="s">
        <v>13</v>
      </c>
      <c r="J330" s="49">
        <f>IF(Table44[[#This Row],[Source]]="Cash", SUM(J329+Table44[[#This Row],[Income]]-Table44[[#This Row],[Expenses]]), J329)</f>
        <v>139600</v>
      </c>
      <c r="K330" s="49">
        <f>IF(Table44[[#This Row],[Source]]="Bank", SUM(K329+Table44[[#This Row],[Income]]-Table44[[#This Row],[Expenses]]), K329)</f>
        <v>538874</v>
      </c>
      <c r="L330" s="49">
        <f>IF(Table44[[#This Row],[Source]]="Mobile", SUM(L329+Table44[[#This Row],[Income]]-Table44[[#This Row],[Expenses]]), L329)</f>
        <v>0</v>
      </c>
      <c r="M330" s="49">
        <f>IF(Table44[[#This Row],[Source]]="Inv", SUM(M329+Table44[[#This Row],[Income]]-Table44[[#This Row],[Expenses]]), M329)</f>
        <v>0</v>
      </c>
    </row>
    <row r="331" spans="1:13" outlineLevel="1" x14ac:dyDescent="0.25">
      <c r="A331" s="3">
        <f xml:space="preserve"> IF(C331="", "", IF(Table44[[#This Row],[Month]]=C330, A330+1, 1))</f>
        <v>19</v>
      </c>
      <c r="B331" s="3">
        <f>_xlfn.NUMBERVALUE(IF(Table44[[#This Row],[Date]]= "", "", TEXT(Table44[[#This Row],[Date]],"yyyy")))</f>
        <v>2023</v>
      </c>
      <c r="C331" t="str">
        <f>IF(Table44[[#This Row],[Date]]= "", "", TEXT(Table44[[#This Row],[Date]],"mmmm"))</f>
        <v>November</v>
      </c>
      <c r="D331" s="2">
        <v>45245</v>
      </c>
      <c r="E331" t="s">
        <v>99</v>
      </c>
      <c r="F331" t="s">
        <v>1</v>
      </c>
      <c r="G331" s="50"/>
      <c r="H331" s="105">
        <v>17000</v>
      </c>
      <c r="I331" s="1" t="s">
        <v>13</v>
      </c>
      <c r="J331" s="49">
        <f>IF(Table44[[#This Row],[Source]]="Cash", SUM(J330+Table44[[#This Row],[Income]]-Table44[[#This Row],[Expenses]]), J330)</f>
        <v>122600</v>
      </c>
      <c r="K331" s="49">
        <f>IF(Table44[[#This Row],[Source]]="Bank", SUM(K330+Table44[[#This Row],[Income]]-Table44[[#This Row],[Expenses]]), K330)</f>
        <v>538874</v>
      </c>
      <c r="L331" s="49">
        <f>IF(Table44[[#This Row],[Source]]="Mobile", SUM(L330+Table44[[#This Row],[Income]]-Table44[[#This Row],[Expenses]]), L330)</f>
        <v>0</v>
      </c>
      <c r="M331" s="49">
        <f>IF(Table44[[#This Row],[Source]]="Inv", SUM(M330+Table44[[#This Row],[Income]]-Table44[[#This Row],[Expenses]]), M330)</f>
        <v>0</v>
      </c>
    </row>
    <row r="332" spans="1:13" outlineLevel="1" x14ac:dyDescent="0.25">
      <c r="A332" s="3">
        <f xml:space="preserve"> IF(C332="", "", IF(Table44[[#This Row],[Month]]=C331, A331+1, 1))</f>
        <v>20</v>
      </c>
      <c r="B332" s="3">
        <f>_xlfn.NUMBERVALUE(IF(Table44[[#This Row],[Date]]= "", "", TEXT(Table44[[#This Row],[Date]],"yyyy")))</f>
        <v>2023</v>
      </c>
      <c r="C332" t="str">
        <f>IF(Table44[[#This Row],[Date]]= "", "", TEXT(Table44[[#This Row],[Date]],"mmmm"))</f>
        <v>November</v>
      </c>
      <c r="D332" s="2">
        <v>45245</v>
      </c>
      <c r="E332" t="s">
        <v>100</v>
      </c>
      <c r="F332" t="s">
        <v>24</v>
      </c>
      <c r="G332" s="16"/>
      <c r="H332" s="16">
        <v>30000</v>
      </c>
      <c r="I332" s="1" t="s">
        <v>14</v>
      </c>
      <c r="J332" s="49">
        <f>IF(Table44[[#This Row],[Source]]="Cash", SUM(J331+Table44[[#This Row],[Income]]-Table44[[#This Row],[Expenses]]), J331)</f>
        <v>122600</v>
      </c>
      <c r="K332" s="49">
        <f>IF(Table44[[#This Row],[Source]]="Bank", SUM(K331+Table44[[#This Row],[Income]]-Table44[[#This Row],[Expenses]]), K331)</f>
        <v>508874</v>
      </c>
      <c r="L332" s="49">
        <f>IF(Table44[[#This Row],[Source]]="Mobile", SUM(L331+Table44[[#This Row],[Income]]-Table44[[#This Row],[Expenses]]), L331)</f>
        <v>0</v>
      </c>
      <c r="M332" s="49">
        <f>IF(Table44[[#This Row],[Source]]="Inv", SUM(M331+Table44[[#This Row],[Income]]-Table44[[#This Row],[Expenses]]), M331)</f>
        <v>0</v>
      </c>
    </row>
    <row r="333" spans="1:13" outlineLevel="1" x14ac:dyDescent="0.25">
      <c r="A333" s="3">
        <f xml:space="preserve"> IF(C333="", "", IF(Table44[[#This Row],[Month]]=C332, A332+1, 1))</f>
        <v>21</v>
      </c>
      <c r="B333" s="3">
        <f>_xlfn.NUMBERVALUE(IF(Table44[[#This Row],[Date]]= "", "", TEXT(Table44[[#This Row],[Date]],"yyyy")))</f>
        <v>2023</v>
      </c>
      <c r="C333" t="str">
        <f>IF(Table44[[#This Row],[Date]]= "", "", TEXT(Table44[[#This Row],[Date]],"mmmm"))</f>
        <v>November</v>
      </c>
      <c r="D333" s="2">
        <v>45246</v>
      </c>
      <c r="E333" t="s">
        <v>47</v>
      </c>
      <c r="F333" t="s">
        <v>1</v>
      </c>
      <c r="G333" s="16"/>
      <c r="H333" s="16">
        <v>1000</v>
      </c>
      <c r="I333" s="1" t="s">
        <v>14</v>
      </c>
      <c r="J333" s="49">
        <f>IF(Table44[[#This Row],[Source]]="Cash", SUM(J332+Table44[[#This Row],[Income]]-Table44[[#This Row],[Expenses]]), J332)</f>
        <v>122600</v>
      </c>
      <c r="K333" s="49">
        <f>IF(Table44[[#This Row],[Source]]="Bank", SUM(K332+Table44[[#This Row],[Income]]-Table44[[#This Row],[Expenses]]), K332)</f>
        <v>507874</v>
      </c>
      <c r="L333" s="49">
        <f>IF(Table44[[#This Row],[Source]]="Mobile", SUM(L332+Table44[[#This Row],[Income]]-Table44[[#This Row],[Expenses]]), L332)</f>
        <v>0</v>
      </c>
      <c r="M333" s="49">
        <f>IF(Table44[[#This Row],[Source]]="Inv", SUM(M332+Table44[[#This Row],[Income]]-Table44[[#This Row],[Expenses]]), M332)</f>
        <v>0</v>
      </c>
    </row>
    <row r="334" spans="1:13" outlineLevel="1" x14ac:dyDescent="0.25">
      <c r="A334" s="3">
        <f xml:space="preserve"> IF(C334="", "", IF(Table44[[#This Row],[Month]]=C333, A333+1, 1))</f>
        <v>22</v>
      </c>
      <c r="B334" s="3">
        <f>_xlfn.NUMBERVALUE(IF(Table44[[#This Row],[Date]]= "", "", TEXT(Table44[[#This Row],[Date]],"yyyy")))</f>
        <v>2023</v>
      </c>
      <c r="C334" t="str">
        <f>IF(Table44[[#This Row],[Date]]= "", "", TEXT(Table44[[#This Row],[Date]],"mmmm"))</f>
        <v>November</v>
      </c>
      <c r="D334" s="2">
        <v>45247</v>
      </c>
      <c r="E334" t="s">
        <v>101</v>
      </c>
      <c r="F334" t="s">
        <v>75</v>
      </c>
      <c r="G334" s="50"/>
      <c r="H334" s="105">
        <v>19500</v>
      </c>
      <c r="I334" s="1" t="s">
        <v>13</v>
      </c>
      <c r="J334" s="49">
        <f>IF(Table44[[#This Row],[Source]]="Cash", SUM(J333+Table44[[#This Row],[Income]]-Table44[[#This Row],[Expenses]]), J333)</f>
        <v>103100</v>
      </c>
      <c r="K334" s="49">
        <f>IF(Table44[[#This Row],[Source]]="Bank", SUM(K333+Table44[[#This Row],[Income]]-Table44[[#This Row],[Expenses]]), K333)</f>
        <v>507874</v>
      </c>
      <c r="L334" s="49">
        <f>IF(Table44[[#This Row],[Source]]="Mobile", SUM(L333+Table44[[#This Row],[Income]]-Table44[[#This Row],[Expenses]]), L333)</f>
        <v>0</v>
      </c>
      <c r="M334" s="49">
        <f>IF(Table44[[#This Row],[Source]]="Inv", SUM(M333+Table44[[#This Row],[Income]]-Table44[[#This Row],[Expenses]]), M333)</f>
        <v>0</v>
      </c>
    </row>
    <row r="335" spans="1:13" outlineLevel="1" x14ac:dyDescent="0.25">
      <c r="A335" s="3">
        <f xml:space="preserve"> IF(C335="", "", IF(Table44[[#This Row],[Month]]=C334, A334+1, 1))</f>
        <v>23</v>
      </c>
      <c r="B335" s="3">
        <f>_xlfn.NUMBERVALUE(IF(Table44[[#This Row],[Date]]= "", "", TEXT(Table44[[#This Row],[Date]],"yyyy")))</f>
        <v>2023</v>
      </c>
      <c r="C335" t="str">
        <f>IF(Table44[[#This Row],[Date]]= "", "", TEXT(Table44[[#This Row],[Date]],"mmmm"))</f>
        <v>November</v>
      </c>
      <c r="D335" s="2">
        <v>45247</v>
      </c>
      <c r="E335" t="s">
        <v>102</v>
      </c>
      <c r="F335" t="s">
        <v>0</v>
      </c>
      <c r="G335" s="50">
        <v>800</v>
      </c>
      <c r="H335" s="105"/>
      <c r="I335" s="1" t="s">
        <v>13</v>
      </c>
      <c r="J335" s="49">
        <f>IF(Table44[[#This Row],[Source]]="Cash", SUM(J334+Table44[[#This Row],[Income]]-Table44[[#This Row],[Expenses]]), J334)</f>
        <v>103900</v>
      </c>
      <c r="K335" s="49">
        <f>IF(Table44[[#This Row],[Source]]="Bank", SUM(K334+Table44[[#This Row],[Income]]-Table44[[#This Row],[Expenses]]), K334)</f>
        <v>507874</v>
      </c>
      <c r="L335" s="49">
        <f>IF(Table44[[#This Row],[Source]]="Mobile", SUM(L334+Table44[[#This Row],[Income]]-Table44[[#This Row],[Expenses]]), L334)</f>
        <v>0</v>
      </c>
      <c r="M335" s="49">
        <f>IF(Table44[[#This Row],[Source]]="Inv", SUM(M334+Table44[[#This Row],[Income]]-Table44[[#This Row],[Expenses]]), M334)</f>
        <v>0</v>
      </c>
    </row>
    <row r="336" spans="1:13" outlineLevel="1" x14ac:dyDescent="0.25">
      <c r="A336" s="3">
        <f xml:space="preserve"> IF(C336="", "", IF(Table44[[#This Row],[Month]]=C335, A335+1, 1))</f>
        <v>24</v>
      </c>
      <c r="B336" s="3">
        <f>_xlfn.NUMBERVALUE(IF(Table44[[#This Row],[Date]]= "", "", TEXT(Table44[[#This Row],[Date]],"yyyy")))</f>
        <v>2023</v>
      </c>
      <c r="C336" t="str">
        <f>IF(Table44[[#This Row],[Date]]= "", "", TEXT(Table44[[#This Row],[Date]],"mmmm"))</f>
        <v>November</v>
      </c>
      <c r="D336" s="2">
        <v>45248</v>
      </c>
      <c r="E336" t="s">
        <v>103</v>
      </c>
      <c r="F336" t="s">
        <v>24</v>
      </c>
      <c r="G336" s="50"/>
      <c r="H336" s="105">
        <v>12000</v>
      </c>
      <c r="I336" s="1" t="s">
        <v>13</v>
      </c>
      <c r="J336" s="49">
        <f>IF(Table44[[#This Row],[Source]]="Cash", SUM(J335+Table44[[#This Row],[Income]]-Table44[[#This Row],[Expenses]]), J335)</f>
        <v>91900</v>
      </c>
      <c r="K336" s="49">
        <f>IF(Table44[[#This Row],[Source]]="Bank", SUM(K335+Table44[[#This Row],[Income]]-Table44[[#This Row],[Expenses]]), K335)</f>
        <v>507874</v>
      </c>
      <c r="L336" s="49">
        <f>IF(Table44[[#This Row],[Source]]="Mobile", SUM(L335+Table44[[#This Row],[Income]]-Table44[[#This Row],[Expenses]]), L335)</f>
        <v>0</v>
      </c>
      <c r="M336" s="49">
        <f>IF(Table44[[#This Row],[Source]]="Inv", SUM(M335+Table44[[#This Row],[Income]]-Table44[[#This Row],[Expenses]]), M335)</f>
        <v>0</v>
      </c>
    </row>
    <row r="337" spans="1:13" outlineLevel="1" x14ac:dyDescent="0.25">
      <c r="A337" s="3">
        <f xml:space="preserve"> IF(C337="", "", IF(Table44[[#This Row],[Month]]=C336, A336+1, 1))</f>
        <v>25</v>
      </c>
      <c r="B337" s="3">
        <f>_xlfn.NUMBERVALUE(IF(Table44[[#This Row],[Date]]= "", "", TEXT(Table44[[#This Row],[Date]],"yyyy")))</f>
        <v>2023</v>
      </c>
      <c r="C337" t="str">
        <f>IF(Table44[[#This Row],[Date]]= "", "", TEXT(Table44[[#This Row],[Date]],"mmmm"))</f>
        <v>November</v>
      </c>
      <c r="D337" s="2">
        <v>45248</v>
      </c>
      <c r="E337" t="s">
        <v>36</v>
      </c>
      <c r="F337" t="s">
        <v>36</v>
      </c>
      <c r="G337" s="50">
        <v>7000</v>
      </c>
      <c r="H337" s="105"/>
      <c r="I337" s="1" t="s">
        <v>13</v>
      </c>
      <c r="J337" s="49">
        <f>IF(Table44[[#This Row],[Source]]="Cash", SUM(J336+Table44[[#This Row],[Income]]-Table44[[#This Row],[Expenses]]), J336)</f>
        <v>98900</v>
      </c>
      <c r="K337" s="49">
        <f>IF(Table44[[#This Row],[Source]]="Bank", SUM(K336+Table44[[#This Row],[Income]]-Table44[[#This Row],[Expenses]]), K336)</f>
        <v>507874</v>
      </c>
      <c r="L337" s="49">
        <f>IF(Table44[[#This Row],[Source]]="Mobile", SUM(L336+Table44[[#This Row],[Income]]-Table44[[#This Row],[Expenses]]), L336)</f>
        <v>0</v>
      </c>
      <c r="M337" s="49">
        <f>IF(Table44[[#This Row],[Source]]="Inv", SUM(M336+Table44[[#This Row],[Income]]-Table44[[#This Row],[Expenses]]), M336)</f>
        <v>0</v>
      </c>
    </row>
    <row r="338" spans="1:13" outlineLevel="1" x14ac:dyDescent="0.25">
      <c r="A338" s="3">
        <f xml:space="preserve"> IF(C338="", "", IF(Table44[[#This Row],[Month]]=C337, A337+1, 1))</f>
        <v>26</v>
      </c>
      <c r="B338" s="3">
        <f>_xlfn.NUMBERVALUE(IF(Table44[[#This Row],[Date]]= "", "", TEXT(Table44[[#This Row],[Date]],"yyyy")))</f>
        <v>2023</v>
      </c>
      <c r="C338" t="str">
        <f>IF(Table44[[#This Row],[Date]]= "", "", TEXT(Table44[[#This Row],[Date]],"mmmm"))</f>
        <v>November</v>
      </c>
      <c r="D338" s="2">
        <v>45248</v>
      </c>
      <c r="E338" t="s">
        <v>104</v>
      </c>
      <c r="F338" t="s">
        <v>57</v>
      </c>
      <c r="G338" s="50"/>
      <c r="H338" s="105">
        <v>1000</v>
      </c>
      <c r="I338" s="1" t="s">
        <v>13</v>
      </c>
      <c r="J338" s="49">
        <f>IF(Table44[[#This Row],[Source]]="Cash", SUM(J337+Table44[[#This Row],[Income]]-Table44[[#This Row],[Expenses]]), J337)</f>
        <v>97900</v>
      </c>
      <c r="K338" s="49">
        <f>IF(Table44[[#This Row],[Source]]="Bank", SUM(K337+Table44[[#This Row],[Income]]-Table44[[#This Row],[Expenses]]), K337)</f>
        <v>507874</v>
      </c>
      <c r="L338" s="49">
        <f>IF(Table44[[#This Row],[Source]]="Mobile", SUM(L337+Table44[[#This Row],[Income]]-Table44[[#This Row],[Expenses]]), L337)</f>
        <v>0</v>
      </c>
      <c r="M338" s="49">
        <f>IF(Table44[[#This Row],[Source]]="Inv", SUM(M337+Table44[[#This Row],[Income]]-Table44[[#This Row],[Expenses]]), M337)</f>
        <v>0</v>
      </c>
    </row>
    <row r="339" spans="1:13" outlineLevel="1" x14ac:dyDescent="0.25">
      <c r="A339" s="3">
        <f xml:space="preserve"> IF(C339="", "", IF(Table44[[#This Row],[Month]]=C338, A338+1, 1))</f>
        <v>27</v>
      </c>
      <c r="B339" s="3">
        <f>_xlfn.NUMBERVALUE(IF(Table44[[#This Row],[Date]]= "", "", TEXT(Table44[[#This Row],[Date]],"yyyy")))</f>
        <v>2023</v>
      </c>
      <c r="C339" t="str">
        <f>IF(Table44[[#This Row],[Date]]= "", "", TEXT(Table44[[#This Row],[Date]],"mmmm"))</f>
        <v>November</v>
      </c>
      <c r="D339" s="2">
        <v>45250</v>
      </c>
      <c r="E339" t="s">
        <v>105</v>
      </c>
      <c r="F339" t="s">
        <v>70</v>
      </c>
      <c r="G339" s="50">
        <v>751500</v>
      </c>
      <c r="H339" s="105"/>
      <c r="I339" s="1" t="s">
        <v>13</v>
      </c>
      <c r="J339" s="49">
        <f>IF(Table44[[#This Row],[Source]]="Cash", SUM(J338+Table44[[#This Row],[Income]]-Table44[[#This Row],[Expenses]]), J338)</f>
        <v>849400</v>
      </c>
      <c r="K339" s="49">
        <f>IF(Table44[[#This Row],[Source]]="Bank", SUM(K338+Table44[[#This Row],[Income]]-Table44[[#This Row],[Expenses]]), K338)</f>
        <v>507874</v>
      </c>
      <c r="L339" s="49">
        <f>IF(Table44[[#This Row],[Source]]="Mobile", SUM(L338+Table44[[#This Row],[Income]]-Table44[[#This Row],[Expenses]]), L338)</f>
        <v>0</v>
      </c>
      <c r="M339" s="49">
        <f>IF(Table44[[#This Row],[Source]]="Inv", SUM(M338+Table44[[#This Row],[Income]]-Table44[[#This Row],[Expenses]]), M338)</f>
        <v>0</v>
      </c>
    </row>
    <row r="340" spans="1:13" outlineLevel="1" x14ac:dyDescent="0.25">
      <c r="A340" s="3">
        <f xml:space="preserve"> IF(C340="", "", IF(Table44[[#This Row],[Month]]=C339, A339+1, 1))</f>
        <v>28</v>
      </c>
      <c r="B340" s="22">
        <f>_xlfn.NUMBERVALUE(IF(Table44[[#This Row],[Date]]= "", "", TEXT(Table44[[#This Row],[Date]],"yyyy")))</f>
        <v>2023</v>
      </c>
      <c r="C340" t="str">
        <f>IF(Table44[[#This Row],[Date]]= "", "", TEXT(Table44[[#This Row],[Date]],"mmmm"))</f>
        <v>November</v>
      </c>
      <c r="D340" s="2">
        <v>45250</v>
      </c>
      <c r="E340" t="s">
        <v>177</v>
      </c>
      <c r="F340" t="s">
        <v>0</v>
      </c>
      <c r="G340" s="50"/>
      <c r="H340" s="105">
        <v>751500</v>
      </c>
      <c r="I340" s="23" t="s">
        <v>13</v>
      </c>
      <c r="J340" s="49">
        <f>IF(Table44[[#This Row],[Source]]="Cash", SUM(J339+Table44[[#This Row],[Income]]-Table44[[#This Row],[Expenses]]), J339)</f>
        <v>97900</v>
      </c>
      <c r="K340" s="49">
        <f>IF(Table44[[#This Row],[Source]]="Bank", SUM(K339+Table44[[#This Row],[Income]]-Table44[[#This Row],[Expenses]]), K339)</f>
        <v>507874</v>
      </c>
      <c r="L340" s="49">
        <f>IF(Table44[[#This Row],[Source]]="Mobile", SUM(L339+Table44[[#This Row],[Income]]-Table44[[#This Row],[Expenses]]), L339)</f>
        <v>0</v>
      </c>
      <c r="M340" s="49">
        <f>IF(Table44[[#This Row],[Source]]="Inv", SUM(M339+Table44[[#This Row],[Income]]-Table44[[#This Row],[Expenses]]), M339)</f>
        <v>0</v>
      </c>
    </row>
    <row r="341" spans="1:13" outlineLevel="1" x14ac:dyDescent="0.25">
      <c r="A341" s="3">
        <f xml:space="preserve"> IF(C341="", "", IF(Table44[[#This Row],[Month]]=C339, A339+1, 1))</f>
        <v>1</v>
      </c>
      <c r="B341" s="3">
        <f>_xlfn.NUMBERVALUE(IF(Table44[[#This Row],[Date]]= "", "", TEXT(Table44[[#This Row],[Date]],"yyyy")))</f>
        <v>2023</v>
      </c>
      <c r="C341" t="str">
        <f>IF(Table44[[#This Row],[Date]]= "", "", TEXT(Table44[[#This Row],[Date]],"mmmm"))</f>
        <v>December</v>
      </c>
      <c r="D341" s="2">
        <v>45265</v>
      </c>
      <c r="E341" t="s">
        <v>74</v>
      </c>
      <c r="F341" t="s">
        <v>75</v>
      </c>
      <c r="G341" s="16"/>
      <c r="H341" s="16">
        <v>76309</v>
      </c>
      <c r="I341" s="1" t="s">
        <v>14</v>
      </c>
      <c r="J341" s="49">
        <f>IF(Table44[[#This Row],[Source]]="Cash", SUM(J340+Table44[[#This Row],[Income]]-Table44[[#This Row],[Expenses]]), J340)</f>
        <v>97900</v>
      </c>
      <c r="K341" s="49">
        <f>IF(Table44[[#This Row],[Source]]="Bank", SUM(K340+Table44[[#This Row],[Income]]-Table44[[#This Row],[Expenses]]), K340)</f>
        <v>431565</v>
      </c>
      <c r="L341" s="49">
        <f>IF(Table44[[#This Row],[Source]]="Mobile", SUM(L340+Table44[[#This Row],[Income]]-Table44[[#This Row],[Expenses]]), L340)</f>
        <v>0</v>
      </c>
      <c r="M341" s="49">
        <f>IF(Table44[[#This Row],[Source]]="Inv", SUM(M340+Table44[[#This Row],[Income]]-Table44[[#This Row],[Expenses]]), M340)</f>
        <v>0</v>
      </c>
    </row>
    <row r="342" spans="1:13" outlineLevel="1" x14ac:dyDescent="0.25">
      <c r="A342" s="3">
        <f xml:space="preserve"> IF(C342="", "", IF(Table44[[#This Row],[Month]]=C341, A341+1, 1))</f>
        <v>2</v>
      </c>
      <c r="B342" s="3">
        <f>_xlfn.NUMBERVALUE(IF(Table44[[#This Row],[Date]]= "", "", TEXT(Table44[[#This Row],[Date]],"yyyy")))</f>
        <v>2023</v>
      </c>
      <c r="C342" t="str">
        <f>IF(Table44[[#This Row],[Date]]= "", "", TEXT(Table44[[#This Row],[Date]],"mmmm"))</f>
        <v>December</v>
      </c>
      <c r="D342" s="2">
        <v>45274</v>
      </c>
      <c r="E342" t="s">
        <v>73</v>
      </c>
      <c r="F342" t="s">
        <v>9</v>
      </c>
      <c r="G342" s="50"/>
      <c r="H342" s="105">
        <v>500</v>
      </c>
      <c r="I342" s="1" t="s">
        <v>13</v>
      </c>
      <c r="J342" s="49">
        <f>IF(Table44[[#This Row],[Source]]="Cash", SUM(J341+Table44[[#This Row],[Income]]-Table44[[#This Row],[Expenses]]), J341)</f>
        <v>97400</v>
      </c>
      <c r="K342" s="49">
        <f>IF(Table44[[#This Row],[Source]]="Bank", SUM(K341+Table44[[#This Row],[Income]]-Table44[[#This Row],[Expenses]]), K341)</f>
        <v>431565</v>
      </c>
      <c r="L342" s="49">
        <f>IF(Table44[[#This Row],[Source]]="Mobile", SUM(L341+Table44[[#This Row],[Income]]-Table44[[#This Row],[Expenses]]), L341)</f>
        <v>0</v>
      </c>
      <c r="M342" s="49">
        <f>IF(Table44[[#This Row],[Source]]="Inv", SUM(M341+Table44[[#This Row],[Income]]-Table44[[#This Row],[Expenses]]), M341)</f>
        <v>0</v>
      </c>
    </row>
    <row r="343" spans="1:13" outlineLevel="1" x14ac:dyDescent="0.25">
      <c r="A343" s="3">
        <f xml:space="preserve"> IF(C343="", "", IF(Table44[[#This Row],[Month]]=C342, A342+1, 1))</f>
        <v>3</v>
      </c>
      <c r="B343" s="3">
        <f>_xlfn.NUMBERVALUE(IF(Table44[[#This Row],[Date]]= "", "", TEXT(Table44[[#This Row],[Date]],"yyyy")))</f>
        <v>2023</v>
      </c>
      <c r="C343" t="str">
        <f>IF(Table44[[#This Row],[Date]]= "", "", TEXT(Table44[[#This Row],[Date]],"mmmm"))</f>
        <v>December</v>
      </c>
      <c r="D343" s="2">
        <v>45274</v>
      </c>
      <c r="E343" t="s">
        <v>106</v>
      </c>
      <c r="F343" t="s">
        <v>0</v>
      </c>
      <c r="G343" s="50"/>
      <c r="H343" s="105">
        <v>2000</v>
      </c>
      <c r="I343" s="1" t="s">
        <v>13</v>
      </c>
      <c r="J343" s="49">
        <f>IF(Table44[[#This Row],[Source]]="Cash", SUM(J342+Table44[[#This Row],[Income]]-Table44[[#This Row],[Expenses]]), J342)</f>
        <v>95400</v>
      </c>
      <c r="K343" s="49">
        <f>IF(Table44[[#This Row],[Source]]="Bank", SUM(K342+Table44[[#This Row],[Income]]-Table44[[#This Row],[Expenses]]), K342)</f>
        <v>431565</v>
      </c>
      <c r="L343" s="49">
        <f>IF(Table44[[#This Row],[Source]]="Mobile", SUM(L342+Table44[[#This Row],[Income]]-Table44[[#This Row],[Expenses]]), L342)</f>
        <v>0</v>
      </c>
      <c r="M343" s="49">
        <f>IF(Table44[[#This Row],[Source]]="Inv", SUM(M342+Table44[[#This Row],[Income]]-Table44[[#This Row],[Expenses]]), M342)</f>
        <v>0</v>
      </c>
    </row>
    <row r="344" spans="1:13" outlineLevel="1" x14ac:dyDescent="0.25">
      <c r="A344" s="3">
        <f xml:space="preserve"> IF(C344="", "", IF(Table44[[#This Row],[Month]]=C343, A343+1, 1))</f>
        <v>4</v>
      </c>
      <c r="B344" s="3">
        <f>_xlfn.NUMBERVALUE(IF(Table44[[#This Row],[Date]]= "", "", TEXT(Table44[[#This Row],[Date]],"yyyy")))</f>
        <v>2023</v>
      </c>
      <c r="C344" t="str">
        <f>IF(Table44[[#This Row],[Date]]= "", "", TEXT(Table44[[#This Row],[Date]],"mmmm"))</f>
        <v>December</v>
      </c>
      <c r="D344" s="2">
        <v>45276</v>
      </c>
      <c r="E344" t="s">
        <v>107</v>
      </c>
      <c r="F344" t="s">
        <v>2</v>
      </c>
      <c r="G344" s="50"/>
      <c r="H344" s="105">
        <v>12000</v>
      </c>
      <c r="I344" s="1" t="s">
        <v>13</v>
      </c>
      <c r="J344" s="49">
        <f>IF(Table44[[#This Row],[Source]]="Cash", SUM(J343+Table44[[#This Row],[Income]]-Table44[[#This Row],[Expenses]]), J343)</f>
        <v>83400</v>
      </c>
      <c r="K344" s="49">
        <f>IF(Table44[[#This Row],[Source]]="Bank", SUM(K343+Table44[[#This Row],[Income]]-Table44[[#This Row],[Expenses]]), K343)</f>
        <v>431565</v>
      </c>
      <c r="L344" s="49">
        <f>IF(Table44[[#This Row],[Source]]="Mobile", SUM(L343+Table44[[#This Row],[Income]]-Table44[[#This Row],[Expenses]]), L343)</f>
        <v>0</v>
      </c>
      <c r="M344" s="49">
        <f>IF(Table44[[#This Row],[Source]]="Inv", SUM(M343+Table44[[#This Row],[Income]]-Table44[[#This Row],[Expenses]]), M343)</f>
        <v>0</v>
      </c>
    </row>
    <row r="345" spans="1:13" outlineLevel="1" x14ac:dyDescent="0.25">
      <c r="A345" s="3">
        <f xml:space="preserve"> IF(C345="", "", IF(Table44[[#This Row],[Month]]=C344, A344+1, 1))</f>
        <v>5</v>
      </c>
      <c r="B345" s="3">
        <f>_xlfn.NUMBERVALUE(IF(Table44[[#This Row],[Date]]= "", "", TEXT(Table44[[#This Row],[Date]],"yyyy")))</f>
        <v>2023</v>
      </c>
      <c r="C345" t="str">
        <f>IF(Table44[[#This Row],[Date]]= "", "", TEXT(Table44[[#This Row],[Date]],"mmmm"))</f>
        <v>December</v>
      </c>
      <c r="D345" s="2">
        <v>45277</v>
      </c>
      <c r="E345" t="s">
        <v>27</v>
      </c>
      <c r="F345" t="s">
        <v>57</v>
      </c>
      <c r="G345" s="50"/>
      <c r="H345" s="105">
        <v>1000</v>
      </c>
      <c r="I345" s="1" t="s">
        <v>13</v>
      </c>
      <c r="J345" s="49">
        <f>IF(Table44[[#This Row],[Source]]="Cash", SUM(J344+Table44[[#This Row],[Income]]-Table44[[#This Row],[Expenses]]), J344)</f>
        <v>82400</v>
      </c>
      <c r="K345" s="49">
        <f>IF(Table44[[#This Row],[Source]]="Bank", SUM(K344+Table44[[#This Row],[Income]]-Table44[[#This Row],[Expenses]]), K344)</f>
        <v>431565</v>
      </c>
      <c r="L345" s="49">
        <f>IF(Table44[[#This Row],[Source]]="Mobile", SUM(L344+Table44[[#This Row],[Income]]-Table44[[#This Row],[Expenses]]), L344)</f>
        <v>0</v>
      </c>
      <c r="M345" s="49">
        <f>IF(Table44[[#This Row],[Source]]="Inv", SUM(M344+Table44[[#This Row],[Income]]-Table44[[#This Row],[Expenses]]), M344)</f>
        <v>0</v>
      </c>
    </row>
    <row r="346" spans="1:13" outlineLevel="1" x14ac:dyDescent="0.25">
      <c r="A346" s="3">
        <f xml:space="preserve"> IF(C346="", "", IF(Table44[[#This Row],[Month]]=C345, A345+1, 1))</f>
        <v>6</v>
      </c>
      <c r="B346" s="3">
        <f>_xlfn.NUMBERVALUE(IF(Table44[[#This Row],[Date]]= "", "", TEXT(Table44[[#This Row],[Date]],"yyyy")))</f>
        <v>2023</v>
      </c>
      <c r="C346" t="str">
        <f>IF(Table44[[#This Row],[Date]]= "", "", TEXT(Table44[[#This Row],[Date]],"mmmm"))</f>
        <v>December</v>
      </c>
      <c r="D346" s="2">
        <v>45277</v>
      </c>
      <c r="E346" t="s">
        <v>108</v>
      </c>
      <c r="F346" t="s">
        <v>71</v>
      </c>
      <c r="G346" s="50">
        <v>50000</v>
      </c>
      <c r="H346" s="105"/>
      <c r="I346" s="1" t="s">
        <v>13</v>
      </c>
      <c r="J346" s="49">
        <f>IF(Table44[[#This Row],[Source]]="Cash", SUM(J345+Table44[[#This Row],[Income]]-Table44[[#This Row],[Expenses]]), J345)</f>
        <v>132400</v>
      </c>
      <c r="K346" s="49">
        <f>IF(Table44[[#This Row],[Source]]="Bank", SUM(K345+Table44[[#This Row],[Income]]-Table44[[#This Row],[Expenses]]), K345)</f>
        <v>431565</v>
      </c>
      <c r="L346" s="49">
        <f>IF(Table44[[#This Row],[Source]]="Mobile", SUM(L345+Table44[[#This Row],[Income]]-Table44[[#This Row],[Expenses]]), L345)</f>
        <v>0</v>
      </c>
      <c r="M346" s="49">
        <f>IF(Table44[[#This Row],[Source]]="Inv", SUM(M345+Table44[[#This Row],[Income]]-Table44[[#This Row],[Expenses]]), M345)</f>
        <v>0</v>
      </c>
    </row>
    <row r="347" spans="1:13" outlineLevel="1" x14ac:dyDescent="0.25">
      <c r="A347" s="3">
        <f xml:space="preserve"> IF(C347="", "", IF(Table44[[#This Row],[Month]]=C346, A346+1, 1))</f>
        <v>7</v>
      </c>
      <c r="B347" s="3">
        <f>_xlfn.NUMBERVALUE(IF(Table44[[#This Row],[Date]]= "", "", TEXT(Table44[[#This Row],[Date]],"yyyy")))</f>
        <v>2023</v>
      </c>
      <c r="C347" t="str">
        <f>IF(Table44[[#This Row],[Date]]= "", "", TEXT(Table44[[#This Row],[Date]],"mmmm"))</f>
        <v>December</v>
      </c>
      <c r="D347" s="2">
        <v>45278</v>
      </c>
      <c r="E347" t="s">
        <v>109</v>
      </c>
      <c r="F347" t="s">
        <v>0</v>
      </c>
      <c r="G347" s="50"/>
      <c r="H347" s="105">
        <v>5000</v>
      </c>
      <c r="I347" s="1" t="s">
        <v>13</v>
      </c>
      <c r="J347" s="49">
        <f>IF(Table44[[#This Row],[Source]]="Cash", SUM(J346+Table44[[#This Row],[Income]]-Table44[[#This Row],[Expenses]]), J346)</f>
        <v>127400</v>
      </c>
      <c r="K347" s="49">
        <f>IF(Table44[[#This Row],[Source]]="Bank", SUM(K346+Table44[[#This Row],[Income]]-Table44[[#This Row],[Expenses]]), K346)</f>
        <v>431565</v>
      </c>
      <c r="L347" s="49">
        <f>IF(Table44[[#This Row],[Source]]="Mobile", SUM(L346+Table44[[#This Row],[Income]]-Table44[[#This Row],[Expenses]]), L346)</f>
        <v>0</v>
      </c>
      <c r="M347" s="49">
        <f>IF(Table44[[#This Row],[Source]]="Inv", SUM(M346+Table44[[#This Row],[Income]]-Table44[[#This Row],[Expenses]]), M346)</f>
        <v>0</v>
      </c>
    </row>
    <row r="348" spans="1:13" outlineLevel="1" x14ac:dyDescent="0.25">
      <c r="A348" s="3">
        <f xml:space="preserve"> IF(C348="", "", IF(Table44[[#This Row],[Month]]=C347, A347+1, 1))</f>
        <v>8</v>
      </c>
      <c r="B348" s="3">
        <f>_xlfn.NUMBERVALUE(IF(Table44[[#This Row],[Date]]= "", "", TEXT(Table44[[#This Row],[Date]],"yyyy")))</f>
        <v>2023</v>
      </c>
      <c r="C348" t="str">
        <f>IF(Table44[[#This Row],[Date]]= "", "", TEXT(Table44[[#This Row],[Date]],"mmmm"))</f>
        <v>December</v>
      </c>
      <c r="D348" s="2">
        <v>45278</v>
      </c>
      <c r="E348" t="s">
        <v>110</v>
      </c>
      <c r="F348" t="s">
        <v>0</v>
      </c>
      <c r="G348" s="50"/>
      <c r="H348" s="105">
        <v>6500</v>
      </c>
      <c r="I348" s="1" t="s">
        <v>13</v>
      </c>
      <c r="J348" s="49">
        <f>IF(Table44[[#This Row],[Source]]="Cash", SUM(J347+Table44[[#This Row],[Income]]-Table44[[#This Row],[Expenses]]), J347)</f>
        <v>120900</v>
      </c>
      <c r="K348" s="49">
        <f>IF(Table44[[#This Row],[Source]]="Bank", SUM(K347+Table44[[#This Row],[Income]]-Table44[[#This Row],[Expenses]]), K347)</f>
        <v>431565</v>
      </c>
      <c r="L348" s="49">
        <f>IF(Table44[[#This Row],[Source]]="Mobile", SUM(L347+Table44[[#This Row],[Income]]-Table44[[#This Row],[Expenses]]), L347)</f>
        <v>0</v>
      </c>
      <c r="M348" s="49">
        <f>IF(Table44[[#This Row],[Source]]="Inv", SUM(M347+Table44[[#This Row],[Income]]-Table44[[#This Row],[Expenses]]), M347)</f>
        <v>0</v>
      </c>
    </row>
    <row r="349" spans="1:13" outlineLevel="1" x14ac:dyDescent="0.25">
      <c r="A349" s="3">
        <f xml:space="preserve"> IF(C349="", "", IF(Table44[[#This Row],[Month]]=C348, A348+1, 1))</f>
        <v>9</v>
      </c>
      <c r="B349" s="3">
        <f>_xlfn.NUMBERVALUE(IF(Table44[[#This Row],[Date]]= "", "", TEXT(Table44[[#This Row],[Date]],"yyyy")))</f>
        <v>2023</v>
      </c>
      <c r="C349" t="str">
        <f>IF(Table44[[#This Row],[Date]]= "", "", TEXT(Table44[[#This Row],[Date]],"mmmm"))</f>
        <v>December</v>
      </c>
      <c r="D349" s="2">
        <v>45279</v>
      </c>
      <c r="E349" t="s">
        <v>111</v>
      </c>
      <c r="F349" t="s">
        <v>1</v>
      </c>
      <c r="G349" s="50"/>
      <c r="H349" s="105">
        <v>2000</v>
      </c>
      <c r="I349" s="1" t="s">
        <v>13</v>
      </c>
      <c r="J349" s="49">
        <f>IF(Table44[[#This Row],[Source]]="Cash", SUM(J348+Table44[[#This Row],[Income]]-Table44[[#This Row],[Expenses]]), J348)</f>
        <v>118900</v>
      </c>
      <c r="K349" s="49">
        <f>IF(Table44[[#This Row],[Source]]="Bank", SUM(K348+Table44[[#This Row],[Income]]-Table44[[#This Row],[Expenses]]), K348)</f>
        <v>431565</v>
      </c>
      <c r="L349" s="49">
        <f>IF(Table44[[#This Row],[Source]]="Mobile", SUM(L348+Table44[[#This Row],[Income]]-Table44[[#This Row],[Expenses]]), L348)</f>
        <v>0</v>
      </c>
      <c r="M349" s="49">
        <f>IF(Table44[[#This Row],[Source]]="Inv", SUM(M348+Table44[[#This Row],[Income]]-Table44[[#This Row],[Expenses]]), M348)</f>
        <v>0</v>
      </c>
    </row>
    <row r="350" spans="1:13" outlineLevel="1" x14ac:dyDescent="0.25">
      <c r="A350" s="3">
        <f xml:space="preserve"> IF(C350="", "", IF(Table44[[#This Row],[Month]]=C349, A349+1, 1))</f>
        <v>10</v>
      </c>
      <c r="B350" s="3">
        <f>_xlfn.NUMBERVALUE(IF(Table44[[#This Row],[Date]]= "", "", TEXT(Table44[[#This Row],[Date]],"yyyy")))</f>
        <v>2023</v>
      </c>
      <c r="C350" t="str">
        <f>IF(Table44[[#This Row],[Date]]= "", "", TEXT(Table44[[#This Row],[Date]],"mmmm"))</f>
        <v>December</v>
      </c>
      <c r="D350" s="2">
        <v>45280</v>
      </c>
      <c r="E350" t="s">
        <v>112</v>
      </c>
      <c r="F350" t="s">
        <v>69</v>
      </c>
      <c r="G350" s="16"/>
      <c r="H350" s="16">
        <v>20000</v>
      </c>
      <c r="I350" s="1" t="s">
        <v>14</v>
      </c>
      <c r="J350" s="49">
        <f>IF(Table44[[#This Row],[Source]]="Cash", SUM(J349+Table44[[#This Row],[Income]]-Table44[[#This Row],[Expenses]]), J349)</f>
        <v>118900</v>
      </c>
      <c r="K350" s="49">
        <f>IF(Table44[[#This Row],[Source]]="Bank", SUM(K349+Table44[[#This Row],[Income]]-Table44[[#This Row],[Expenses]]), K349)</f>
        <v>411565</v>
      </c>
      <c r="L350" s="49">
        <f>IF(Table44[[#This Row],[Source]]="Mobile", SUM(L349+Table44[[#This Row],[Income]]-Table44[[#This Row],[Expenses]]), L349)</f>
        <v>0</v>
      </c>
      <c r="M350" s="49">
        <f>IF(Table44[[#This Row],[Source]]="Inv", SUM(M349+Table44[[#This Row],[Income]]-Table44[[#This Row],[Expenses]]), M349)</f>
        <v>0</v>
      </c>
    </row>
    <row r="351" spans="1:13" outlineLevel="1" x14ac:dyDescent="0.25">
      <c r="A351" s="3">
        <f xml:space="preserve"> IF(C351="", "", IF(Table44[[#This Row],[Month]]=C350, A350+1, 1))</f>
        <v>11</v>
      </c>
      <c r="B351" s="3">
        <f>_xlfn.NUMBERVALUE(IF(Table44[[#This Row],[Date]]= "", "", TEXT(Table44[[#This Row],[Date]],"yyyy")))</f>
        <v>2023</v>
      </c>
      <c r="C351" t="str">
        <f>IF(Table44[[#This Row],[Date]]= "", "", TEXT(Table44[[#This Row],[Date]],"mmmm"))</f>
        <v>December</v>
      </c>
      <c r="D351" s="2">
        <v>45280</v>
      </c>
      <c r="E351" t="s">
        <v>112</v>
      </c>
      <c r="F351" t="s">
        <v>69</v>
      </c>
      <c r="G351" s="16">
        <v>20000</v>
      </c>
      <c r="H351" s="16"/>
      <c r="I351" s="1" t="s">
        <v>362</v>
      </c>
      <c r="J351" s="49">
        <f>IF(Table44[[#This Row],[Source]]="Cash", SUM(J350+Table44[[#This Row],[Income]]-Table44[[#This Row],[Expenses]]), J350)</f>
        <v>118900</v>
      </c>
      <c r="K351" s="49">
        <f>IF(Table44[[#This Row],[Source]]="Bank", SUM(K350+Table44[[#This Row],[Income]]-Table44[[#This Row],[Expenses]]), K350)</f>
        <v>411565</v>
      </c>
      <c r="L351" s="49">
        <f>IF(Table44[[#This Row],[Source]]="Mobile", SUM(L350+Table44[[#This Row],[Income]]-Table44[[#This Row],[Expenses]]), L350)</f>
        <v>0</v>
      </c>
      <c r="M351" s="49">
        <f>IF(Table44[[#This Row],[Source]]="Inv", SUM(M350+Table44[[#This Row],[Income]]-Table44[[#This Row],[Expenses]]), M350)</f>
        <v>20000</v>
      </c>
    </row>
    <row r="352" spans="1:13" outlineLevel="1" x14ac:dyDescent="0.25">
      <c r="A352" s="3">
        <f xml:space="preserve"> IF(C352="", "", IF(Table44[[#This Row],[Month]]=C350, A350+1, 1))</f>
        <v>11</v>
      </c>
      <c r="B352" s="3">
        <f>_xlfn.NUMBERVALUE(IF(Table44[[#This Row],[Date]]= "", "", TEXT(Table44[[#This Row],[Date]],"yyyy")))</f>
        <v>2023</v>
      </c>
      <c r="C352" t="str">
        <f>IF(Table44[[#This Row],[Date]]= "", "", TEXT(Table44[[#This Row],[Date]],"mmmm"))</f>
        <v>December</v>
      </c>
      <c r="D352" s="2">
        <v>45280</v>
      </c>
      <c r="E352" t="s">
        <v>27</v>
      </c>
      <c r="F352" t="s">
        <v>57</v>
      </c>
      <c r="G352" s="50"/>
      <c r="H352" s="105">
        <v>7000</v>
      </c>
      <c r="I352" s="1" t="s">
        <v>13</v>
      </c>
      <c r="J352" s="49">
        <f>IF(Table44[[#This Row],[Source]]="Cash", SUM(J351+Table44[[#This Row],[Income]]-Table44[[#This Row],[Expenses]]), J351)</f>
        <v>111900</v>
      </c>
      <c r="K352" s="49">
        <f>IF(Table44[[#This Row],[Source]]="Bank", SUM(K351+Table44[[#This Row],[Income]]-Table44[[#This Row],[Expenses]]), K351)</f>
        <v>411565</v>
      </c>
      <c r="L352" s="49">
        <f>IF(Table44[[#This Row],[Source]]="Mobile", SUM(L351+Table44[[#This Row],[Income]]-Table44[[#This Row],[Expenses]]), L351)</f>
        <v>0</v>
      </c>
      <c r="M352" s="49">
        <f>IF(Table44[[#This Row],[Source]]="Inv", SUM(M351+Table44[[#This Row],[Income]]-Table44[[#This Row],[Expenses]]), M351)</f>
        <v>20000</v>
      </c>
    </row>
    <row r="353" spans="1:13" outlineLevel="1" x14ac:dyDescent="0.25">
      <c r="A353" s="3">
        <f xml:space="preserve"> IF(C353="", "", IF(Table44[[#This Row],[Month]]=C352, A352+1, 1))</f>
        <v>12</v>
      </c>
      <c r="B353" s="3">
        <f>_xlfn.NUMBERVALUE(IF(Table44[[#This Row],[Date]]= "", "", TEXT(Table44[[#This Row],[Date]],"yyyy")))</f>
        <v>2023</v>
      </c>
      <c r="C353" t="str">
        <f>IF(Table44[[#This Row],[Date]]= "", "", TEXT(Table44[[#This Row],[Date]],"mmmm"))</f>
        <v>December</v>
      </c>
      <c r="D353" s="2">
        <v>45284</v>
      </c>
      <c r="E353" t="s">
        <v>27</v>
      </c>
      <c r="F353" t="s">
        <v>57</v>
      </c>
      <c r="G353" s="50"/>
      <c r="H353" s="105">
        <v>1000</v>
      </c>
      <c r="I353" s="1" t="s">
        <v>13</v>
      </c>
      <c r="J353" s="49">
        <f>IF(Table44[[#This Row],[Source]]="Cash", SUM(J352+Table44[[#This Row],[Income]]-Table44[[#This Row],[Expenses]]), J352)</f>
        <v>110900</v>
      </c>
      <c r="K353" s="49">
        <f>IF(Table44[[#This Row],[Source]]="Bank", SUM(K352+Table44[[#This Row],[Income]]-Table44[[#This Row],[Expenses]]), K352)</f>
        <v>411565</v>
      </c>
      <c r="L353" s="49">
        <f>IF(Table44[[#This Row],[Source]]="Mobile", SUM(L352+Table44[[#This Row],[Income]]-Table44[[#This Row],[Expenses]]), L352)</f>
        <v>0</v>
      </c>
      <c r="M353" s="49">
        <f>IF(Table44[[#This Row],[Source]]="Inv", SUM(M352+Table44[[#This Row],[Income]]-Table44[[#This Row],[Expenses]]), M352)</f>
        <v>20000</v>
      </c>
    </row>
    <row r="354" spans="1:13" outlineLevel="1" x14ac:dyDescent="0.25">
      <c r="A354" s="3">
        <f xml:space="preserve"> IF(C354="", "", IF(Table44[[#This Row],[Month]]=C353, A353+1, 1))</f>
        <v>13</v>
      </c>
      <c r="B354" s="3">
        <f>_xlfn.NUMBERVALUE(IF(Table44[[#This Row],[Date]]= "", "", TEXT(Table44[[#This Row],[Date]],"yyyy")))</f>
        <v>2023</v>
      </c>
      <c r="C354" t="str">
        <f>IF(Table44[[#This Row],[Date]]= "", "", TEXT(Table44[[#This Row],[Date]],"mmmm"))</f>
        <v>December</v>
      </c>
      <c r="D354" s="2">
        <v>45284</v>
      </c>
      <c r="E354" t="s">
        <v>113</v>
      </c>
      <c r="F354" t="s">
        <v>0</v>
      </c>
      <c r="G354" s="50">
        <v>100000</v>
      </c>
      <c r="H354" s="105"/>
      <c r="I354" s="1" t="s">
        <v>13</v>
      </c>
      <c r="J354" s="49">
        <f>IF(Table44[[#This Row],[Source]]="Cash", SUM(J353+Table44[[#This Row],[Income]]-Table44[[#This Row],[Expenses]]), J353)</f>
        <v>210900</v>
      </c>
      <c r="K354" s="49">
        <f>IF(Table44[[#This Row],[Source]]="Bank", SUM(K353+Table44[[#This Row],[Income]]-Table44[[#This Row],[Expenses]]), K353)</f>
        <v>411565</v>
      </c>
      <c r="L354" s="49">
        <f>IF(Table44[[#This Row],[Source]]="Mobile", SUM(L353+Table44[[#This Row],[Income]]-Table44[[#This Row],[Expenses]]), L353)</f>
        <v>0</v>
      </c>
      <c r="M354" s="49">
        <f>IF(Table44[[#This Row],[Source]]="Inv", SUM(M353+Table44[[#This Row],[Income]]-Table44[[#This Row],[Expenses]]), M353)</f>
        <v>20000</v>
      </c>
    </row>
    <row r="355" spans="1:13" outlineLevel="1" x14ac:dyDescent="0.25">
      <c r="A355" s="3">
        <f xml:space="preserve"> IF(C355="", "", IF(Table44[[#This Row],[Month]]=C354, A354+1, 1))</f>
        <v>14</v>
      </c>
      <c r="B355" s="22">
        <f>_xlfn.NUMBERVALUE(IF(Table44[[#This Row],[Date]]= "", "", TEXT(Table44[[#This Row],[Date]],"yyyy")))</f>
        <v>2023</v>
      </c>
      <c r="C355" t="str">
        <f>IF(Table44[[#This Row],[Date]]= "", "", TEXT(Table44[[#This Row],[Date]],"mmmm"))</f>
        <v>December</v>
      </c>
      <c r="D355" s="2">
        <v>45284</v>
      </c>
      <c r="E355" t="s">
        <v>300</v>
      </c>
      <c r="F355" t="s">
        <v>57</v>
      </c>
      <c r="G355" s="50"/>
      <c r="H355" s="105">
        <v>90000</v>
      </c>
      <c r="I355" s="23" t="s">
        <v>13</v>
      </c>
      <c r="J355" s="49">
        <f>IF(Table44[[#This Row],[Source]]="Cash", SUM(J354+Table44[[#This Row],[Income]]-Table44[[#This Row],[Expenses]]), J354)</f>
        <v>120900</v>
      </c>
      <c r="K355" s="49">
        <f>IF(Table44[[#This Row],[Source]]="Bank", SUM(K354+Table44[[#This Row],[Income]]-Table44[[#This Row],[Expenses]]), K354)</f>
        <v>411565</v>
      </c>
      <c r="L355" s="49">
        <f>IF(Table44[[#This Row],[Source]]="Mobile", SUM(L354+Table44[[#This Row],[Income]]-Table44[[#This Row],[Expenses]]), L354)</f>
        <v>0</v>
      </c>
      <c r="M355" s="49">
        <f>IF(Table44[[#This Row],[Source]]="Inv", SUM(M354+Table44[[#This Row],[Income]]-Table44[[#This Row],[Expenses]]), M354)</f>
        <v>20000</v>
      </c>
    </row>
    <row r="356" spans="1:13" outlineLevel="1" x14ac:dyDescent="0.25">
      <c r="A356" s="3">
        <f xml:space="preserve"> IF(C356="", "", IF(Table44[[#This Row],[Month]]=C354, A354+1, 1))</f>
        <v>14</v>
      </c>
      <c r="B356" s="3">
        <f>_xlfn.NUMBERVALUE(IF(Table44[[#This Row],[Date]]= "", "", TEXT(Table44[[#This Row],[Date]],"yyyy")))</f>
        <v>2023</v>
      </c>
      <c r="C356" t="str">
        <f>IF(Table44[[#This Row],[Date]]= "", "", TEXT(Table44[[#This Row],[Date]],"mmmm"))</f>
        <v>December</v>
      </c>
      <c r="D356" s="2">
        <v>45284</v>
      </c>
      <c r="E356" t="s">
        <v>114</v>
      </c>
      <c r="F356" t="s">
        <v>57</v>
      </c>
      <c r="G356" s="50"/>
      <c r="H356" s="105">
        <v>13000</v>
      </c>
      <c r="I356" s="1" t="s">
        <v>13</v>
      </c>
      <c r="J356" s="49">
        <f>IF(Table44[[#This Row],[Source]]="Cash", SUM(J355+Table44[[#This Row],[Income]]-Table44[[#This Row],[Expenses]]), J355)</f>
        <v>107900</v>
      </c>
      <c r="K356" s="49">
        <f>IF(Table44[[#This Row],[Source]]="Bank", SUM(K355+Table44[[#This Row],[Income]]-Table44[[#This Row],[Expenses]]), K355)</f>
        <v>411565</v>
      </c>
      <c r="L356" s="49">
        <f>IF(Table44[[#This Row],[Source]]="Mobile", SUM(L355+Table44[[#This Row],[Income]]-Table44[[#This Row],[Expenses]]), L355)</f>
        <v>0</v>
      </c>
      <c r="M356" s="49">
        <f>IF(Table44[[#This Row],[Source]]="Inv", SUM(M355+Table44[[#This Row],[Income]]-Table44[[#This Row],[Expenses]]), M355)</f>
        <v>20000</v>
      </c>
    </row>
    <row r="357" spans="1:13" outlineLevel="1" x14ac:dyDescent="0.25">
      <c r="A357" s="3">
        <f xml:space="preserve"> IF(C357="", "", IF(Table44[[#This Row],[Month]]=C356, A356+1, 1))</f>
        <v>15</v>
      </c>
      <c r="B357" s="3">
        <f>_xlfn.NUMBERVALUE(IF(Table44[[#This Row],[Date]]= "", "", TEXT(Table44[[#This Row],[Date]],"yyyy")))</f>
        <v>2023</v>
      </c>
      <c r="C357" t="str">
        <f>IF(Table44[[#This Row],[Date]]= "", "", TEXT(Table44[[#This Row],[Date]],"mmmm"))</f>
        <v>December</v>
      </c>
      <c r="D357" s="2">
        <v>45284</v>
      </c>
      <c r="E357" t="s">
        <v>115</v>
      </c>
      <c r="F357" t="s">
        <v>24</v>
      </c>
      <c r="G357" s="50"/>
      <c r="H357" s="105">
        <v>19000</v>
      </c>
      <c r="I357" s="1" t="s">
        <v>13</v>
      </c>
      <c r="J357" s="49">
        <f>IF(Table44[[#This Row],[Source]]="Cash", SUM(J356+Table44[[#This Row],[Income]]-Table44[[#This Row],[Expenses]]), J356)</f>
        <v>88900</v>
      </c>
      <c r="K357" s="49">
        <f>IF(Table44[[#This Row],[Source]]="Bank", SUM(K356+Table44[[#This Row],[Income]]-Table44[[#This Row],[Expenses]]), K356)</f>
        <v>411565</v>
      </c>
      <c r="L357" s="49">
        <f>IF(Table44[[#This Row],[Source]]="Mobile", SUM(L356+Table44[[#This Row],[Income]]-Table44[[#This Row],[Expenses]]), L356)</f>
        <v>0</v>
      </c>
      <c r="M357" s="49">
        <f>IF(Table44[[#This Row],[Source]]="Inv", SUM(M356+Table44[[#This Row],[Income]]-Table44[[#This Row],[Expenses]]), M356)</f>
        <v>20000</v>
      </c>
    </row>
    <row r="358" spans="1:13" outlineLevel="1" x14ac:dyDescent="0.25">
      <c r="A358" s="3">
        <f xml:space="preserve"> IF(C358="", "", IF(Table44[[#This Row],[Month]]=C357, A357+1, 1))</f>
        <v>16</v>
      </c>
      <c r="B358" s="3">
        <f>_xlfn.NUMBERVALUE(IF(Table44[[#This Row],[Date]]= "", "", TEXT(Table44[[#This Row],[Date]],"yyyy")))</f>
        <v>2023</v>
      </c>
      <c r="C358" t="str">
        <f>IF(Table44[[#This Row],[Date]]= "", "", TEXT(Table44[[#This Row],[Date]],"mmmm"))</f>
        <v>December</v>
      </c>
      <c r="D358" s="2">
        <v>45284</v>
      </c>
      <c r="E358" t="s">
        <v>116</v>
      </c>
      <c r="F358" t="s">
        <v>0</v>
      </c>
      <c r="G358" s="50"/>
      <c r="H358" s="105">
        <v>29000</v>
      </c>
      <c r="I358" s="1" t="s">
        <v>13</v>
      </c>
      <c r="J358" s="49">
        <f>IF(Table44[[#This Row],[Source]]="Cash", SUM(J357+Table44[[#This Row],[Income]]-Table44[[#This Row],[Expenses]]), J357)</f>
        <v>59900</v>
      </c>
      <c r="K358" s="49">
        <f>IF(Table44[[#This Row],[Source]]="Bank", SUM(K357+Table44[[#This Row],[Income]]-Table44[[#This Row],[Expenses]]), K357)</f>
        <v>411565</v>
      </c>
      <c r="L358" s="49">
        <f>IF(Table44[[#This Row],[Source]]="Mobile", SUM(L357+Table44[[#This Row],[Income]]-Table44[[#This Row],[Expenses]]), L357)</f>
        <v>0</v>
      </c>
      <c r="M358" s="49">
        <f>IF(Table44[[#This Row],[Source]]="Inv", SUM(M357+Table44[[#This Row],[Income]]-Table44[[#This Row],[Expenses]]), M357)</f>
        <v>20000</v>
      </c>
    </row>
    <row r="359" spans="1:13" outlineLevel="1" x14ac:dyDescent="0.25">
      <c r="A359" s="3">
        <f xml:space="preserve"> IF(C359="", "", IF(Table44[[#This Row],[Month]]=C358, A358+1, 1))</f>
        <v>17</v>
      </c>
      <c r="B359" s="3">
        <f>_xlfn.NUMBERVALUE(IF(Table44[[#This Row],[Date]]= "", "", TEXT(Table44[[#This Row],[Date]],"yyyy")))</f>
        <v>2023</v>
      </c>
      <c r="C359" t="str">
        <f>IF(Table44[[#This Row],[Date]]= "", "", TEXT(Table44[[#This Row],[Date]],"mmmm"))</f>
        <v>December</v>
      </c>
      <c r="D359" s="2">
        <v>45285</v>
      </c>
      <c r="E359" t="s">
        <v>117</v>
      </c>
      <c r="F359" t="s">
        <v>0</v>
      </c>
      <c r="G359" s="50">
        <v>30000</v>
      </c>
      <c r="H359" s="105"/>
      <c r="I359" s="1" t="s">
        <v>13</v>
      </c>
      <c r="J359" s="49">
        <f>IF(Table44[[#This Row],[Source]]="Cash", SUM(J358+Table44[[#This Row],[Income]]-Table44[[#This Row],[Expenses]]), J358)</f>
        <v>89900</v>
      </c>
      <c r="K359" s="49">
        <f>IF(Table44[[#This Row],[Source]]="Bank", SUM(K358+Table44[[#This Row],[Income]]-Table44[[#This Row],[Expenses]]), K358)</f>
        <v>411565</v>
      </c>
      <c r="L359" s="49">
        <f>IF(Table44[[#This Row],[Source]]="Mobile", SUM(L358+Table44[[#This Row],[Income]]-Table44[[#This Row],[Expenses]]), L358)</f>
        <v>0</v>
      </c>
      <c r="M359" s="49">
        <f>IF(Table44[[#This Row],[Source]]="Inv", SUM(M358+Table44[[#This Row],[Income]]-Table44[[#This Row],[Expenses]]), M358)</f>
        <v>20000</v>
      </c>
    </row>
    <row r="360" spans="1:13" outlineLevel="1" x14ac:dyDescent="0.25">
      <c r="A360" s="3">
        <f xml:space="preserve"> IF(C360="", "", IF(Table44[[#This Row],[Month]]=C359, A359+1, 1))</f>
        <v>18</v>
      </c>
      <c r="B360" s="3">
        <f>_xlfn.NUMBERVALUE(IF(Table44[[#This Row],[Date]]= "", "", TEXT(Table44[[#This Row],[Date]],"yyyy")))</f>
        <v>2023</v>
      </c>
      <c r="C360" t="str">
        <f>IF(Table44[[#This Row],[Date]]= "", "", TEXT(Table44[[#This Row],[Date]],"mmmm"))</f>
        <v>December</v>
      </c>
      <c r="D360" s="2">
        <v>45288</v>
      </c>
      <c r="E360" t="s">
        <v>125</v>
      </c>
      <c r="F360" t="s">
        <v>1</v>
      </c>
      <c r="G360" s="50"/>
      <c r="H360" s="105">
        <v>15000</v>
      </c>
      <c r="I360" s="1" t="s">
        <v>13</v>
      </c>
      <c r="J360" s="49">
        <f>IF(Table44[[#This Row],[Source]]="Cash", SUM(J359+Table44[[#This Row],[Income]]-Table44[[#This Row],[Expenses]]), J359)</f>
        <v>74900</v>
      </c>
      <c r="K360" s="49">
        <f>IF(Table44[[#This Row],[Source]]="Bank", SUM(K359+Table44[[#This Row],[Income]]-Table44[[#This Row],[Expenses]]), K359)</f>
        <v>411565</v>
      </c>
      <c r="L360" s="49">
        <f>IF(Table44[[#This Row],[Source]]="Mobile", SUM(L359+Table44[[#This Row],[Income]]-Table44[[#This Row],[Expenses]]), L359)</f>
        <v>0</v>
      </c>
      <c r="M360" s="49">
        <f>IF(Table44[[#This Row],[Source]]="Inv", SUM(M359+Table44[[#This Row],[Income]]-Table44[[#This Row],[Expenses]]), M359)</f>
        <v>20000</v>
      </c>
    </row>
    <row r="361" spans="1:13" outlineLevel="1" x14ac:dyDescent="0.25">
      <c r="A361" s="3">
        <f xml:space="preserve"> IF(C361="", "", IF(Table44[[#This Row],[Month]]=C360, A360+1, 1))</f>
        <v>19</v>
      </c>
      <c r="B361" s="3">
        <f>_xlfn.NUMBERVALUE(IF(Table44[[#This Row],[Date]]= "", "", TEXT(Table44[[#This Row],[Date]],"yyyy")))</f>
        <v>2023</v>
      </c>
      <c r="C361" t="str">
        <f>IF(Table44[[#This Row],[Date]]= "", "", TEXT(Table44[[#This Row],[Date]],"mmmm"))</f>
        <v>December</v>
      </c>
      <c r="D361" s="2">
        <v>45288</v>
      </c>
      <c r="E361" t="s">
        <v>126</v>
      </c>
      <c r="F361" t="s">
        <v>9</v>
      </c>
      <c r="G361" s="50"/>
      <c r="H361" s="105">
        <v>5000</v>
      </c>
      <c r="I361" s="1" t="s">
        <v>13</v>
      </c>
      <c r="J361" s="49">
        <f>IF(Table44[[#This Row],[Source]]="Cash", SUM(J360+Table44[[#This Row],[Income]]-Table44[[#This Row],[Expenses]]), J360)</f>
        <v>69900</v>
      </c>
      <c r="K361" s="49">
        <f>IF(Table44[[#This Row],[Source]]="Bank", SUM(K360+Table44[[#This Row],[Income]]-Table44[[#This Row],[Expenses]]), K360)</f>
        <v>411565</v>
      </c>
      <c r="L361" s="49">
        <f>IF(Table44[[#This Row],[Source]]="Mobile", SUM(L360+Table44[[#This Row],[Income]]-Table44[[#This Row],[Expenses]]), L360)</f>
        <v>0</v>
      </c>
      <c r="M361" s="49">
        <f>IF(Table44[[#This Row],[Source]]="Inv", SUM(M360+Table44[[#This Row],[Income]]-Table44[[#This Row],[Expenses]]), M360)</f>
        <v>20000</v>
      </c>
    </row>
    <row r="362" spans="1:13" outlineLevel="1" x14ac:dyDescent="0.25">
      <c r="A362" s="3">
        <f xml:space="preserve"> IF(C362="", "", IF(Table44[[#This Row],[Month]]=C361, A361+1, 1))</f>
        <v>20</v>
      </c>
      <c r="B362" s="3">
        <f>_xlfn.NUMBERVALUE(IF(Table44[[#This Row],[Date]]= "", "", TEXT(Table44[[#This Row],[Date]],"yyyy")))</f>
        <v>2023</v>
      </c>
      <c r="C362" t="str">
        <f>IF(Table44[[#This Row],[Date]]= "", "", TEXT(Table44[[#This Row],[Date]],"mmmm"))</f>
        <v>December</v>
      </c>
      <c r="D362" s="2">
        <v>45288</v>
      </c>
      <c r="E362" t="s">
        <v>127</v>
      </c>
      <c r="F362" t="s">
        <v>57</v>
      </c>
      <c r="G362" s="50"/>
      <c r="H362" s="105">
        <v>5000</v>
      </c>
      <c r="I362" s="1" t="s">
        <v>13</v>
      </c>
      <c r="J362" s="49">
        <f>IF(Table44[[#This Row],[Source]]="Cash", SUM(J361+Table44[[#This Row],[Income]]-Table44[[#This Row],[Expenses]]), J361)</f>
        <v>64900</v>
      </c>
      <c r="K362" s="49">
        <f>IF(Table44[[#This Row],[Source]]="Bank", SUM(K361+Table44[[#This Row],[Income]]-Table44[[#This Row],[Expenses]]), K361)</f>
        <v>411565</v>
      </c>
      <c r="L362" s="49">
        <f>IF(Table44[[#This Row],[Source]]="Mobile", SUM(L361+Table44[[#This Row],[Income]]-Table44[[#This Row],[Expenses]]), L361)</f>
        <v>0</v>
      </c>
      <c r="M362" s="49">
        <f>IF(Table44[[#This Row],[Source]]="Inv", SUM(M361+Table44[[#This Row],[Income]]-Table44[[#This Row],[Expenses]]), M361)</f>
        <v>20000</v>
      </c>
    </row>
    <row r="363" spans="1:13" outlineLevel="1" x14ac:dyDescent="0.25">
      <c r="A363" s="3">
        <f xml:space="preserve"> IF(C363="", "", IF(Table44[[#This Row],[Month]]=C362, A362+1, 1))</f>
        <v>1</v>
      </c>
      <c r="B363" s="22">
        <f>_xlfn.NUMBERVALUE(IF(Table44[[#This Row],[Date]]= "", "", TEXT(Table44[[#This Row],[Date]],"yyyy")))</f>
        <v>2024</v>
      </c>
      <c r="C363" t="str">
        <f>IF(Table44[[#This Row],[Date]]= "", "", TEXT(Table44[[#This Row],[Date]],"mmmm"))</f>
        <v>January</v>
      </c>
      <c r="D363" s="18">
        <v>45296</v>
      </c>
      <c r="E363" t="s">
        <v>74</v>
      </c>
      <c r="F363" s="1" t="s">
        <v>75</v>
      </c>
      <c r="H363" s="16">
        <v>76990</v>
      </c>
      <c r="I363" s="1" t="s">
        <v>14</v>
      </c>
      <c r="J363" s="49">
        <f>IF(Table44[[#This Row],[Source]]="Cash", SUM(J362+Table44[[#This Row],[Income]]-Table44[[#This Row],[Expenses]]), J362)</f>
        <v>64900</v>
      </c>
      <c r="K363" s="49">
        <f>IF(Table44[[#This Row],[Source]]="Bank", SUM(K362+Table44[[#This Row],[Income]]-Table44[[#This Row],[Expenses]]), K362)</f>
        <v>334575</v>
      </c>
      <c r="L363" s="49">
        <f>IF(Table44[[#This Row],[Source]]="Mobile", SUM(L362+Table44[[#This Row],[Income]]-Table44[[#This Row],[Expenses]]), L362)</f>
        <v>0</v>
      </c>
      <c r="M363" s="49">
        <f>IF(Table44[[#This Row],[Source]]="Inv", SUM(M362+Table44[[#This Row],[Income]]-Table44[[#This Row],[Expenses]]), M362)</f>
        <v>20000</v>
      </c>
    </row>
    <row r="364" spans="1:13" outlineLevel="1" x14ac:dyDescent="0.25">
      <c r="A364" s="3">
        <f xml:space="preserve"> IF(C364="", "", IF(Table44[[#This Row],[Month]]=C363, A363+1, 1))</f>
        <v>2</v>
      </c>
      <c r="B364" s="22">
        <f>_xlfn.NUMBERVALUE(IF(Table44[[#This Row],[Date]]= "", "", TEXT(Table44[[#This Row],[Date]],"yyyy")))</f>
        <v>2024</v>
      </c>
      <c r="C364" t="str">
        <f>IF(Table44[[#This Row],[Date]]= "", "", TEXT(Table44[[#This Row],[Date]],"mmmm"))</f>
        <v>January</v>
      </c>
      <c r="D364" s="18">
        <v>45299</v>
      </c>
      <c r="E364" t="s">
        <v>278</v>
      </c>
      <c r="F364" s="1" t="s">
        <v>75</v>
      </c>
      <c r="G364" s="108"/>
      <c r="H364" s="105">
        <v>38000</v>
      </c>
      <c r="I364" s="23" t="s">
        <v>13</v>
      </c>
      <c r="J364" s="49">
        <f>IF(Table44[[#This Row],[Source]]="Cash", SUM(J363+Table44[[#This Row],[Income]]-Table44[[#This Row],[Expenses]]), J363)</f>
        <v>26900</v>
      </c>
      <c r="K364" s="49">
        <f>IF(Table44[[#This Row],[Source]]="Bank", SUM(K363+Table44[[#This Row],[Income]]-Table44[[#This Row],[Expenses]]), K363)</f>
        <v>334575</v>
      </c>
      <c r="L364" s="49">
        <f>IF(Table44[[#This Row],[Source]]="Mobile", SUM(L363+Table44[[#This Row],[Income]]-Table44[[#This Row],[Expenses]]), L363)</f>
        <v>0</v>
      </c>
      <c r="M364" s="49">
        <f>IF(Table44[[#This Row],[Source]]="Inv", SUM(M363+Table44[[#This Row],[Income]]-Table44[[#This Row],[Expenses]]), M363)</f>
        <v>20000</v>
      </c>
    </row>
    <row r="365" spans="1:13" outlineLevel="1" x14ac:dyDescent="0.25">
      <c r="A365" s="3">
        <f xml:space="preserve"> IF(C365="", "", IF(Table44[[#This Row],[Month]]=C364, A364+1, 1))</f>
        <v>3</v>
      </c>
      <c r="B365" s="22">
        <f>_xlfn.NUMBERVALUE(IF(Table44[[#This Row],[Date]]= "", "", TEXT(Table44[[#This Row],[Date]],"yyyy")))</f>
        <v>2024</v>
      </c>
      <c r="C365" t="str">
        <f>IF(Table44[[#This Row],[Date]]= "", "", TEXT(Table44[[#This Row],[Date]],"mmmm"))</f>
        <v>January</v>
      </c>
      <c r="D365" s="18">
        <v>45302</v>
      </c>
      <c r="E365" t="s">
        <v>279</v>
      </c>
      <c r="F365" s="1" t="s">
        <v>280</v>
      </c>
      <c r="H365" s="16">
        <v>15000</v>
      </c>
      <c r="I365" s="23" t="s">
        <v>14</v>
      </c>
      <c r="J365" s="49">
        <f>IF(Table44[[#This Row],[Source]]="Cash", SUM(J364+Table44[[#This Row],[Income]]-Table44[[#This Row],[Expenses]]), J364)</f>
        <v>26900</v>
      </c>
      <c r="K365" s="49">
        <f>IF(Table44[[#This Row],[Source]]="Bank", SUM(K364+Table44[[#This Row],[Income]]-Table44[[#This Row],[Expenses]]), K364)</f>
        <v>319575</v>
      </c>
      <c r="L365" s="49">
        <f>IF(Table44[[#This Row],[Source]]="Mobile", SUM(L364+Table44[[#This Row],[Income]]-Table44[[#This Row],[Expenses]]), L364)</f>
        <v>0</v>
      </c>
      <c r="M365" s="49">
        <f>IF(Table44[[#This Row],[Source]]="Inv", SUM(M364+Table44[[#This Row],[Income]]-Table44[[#This Row],[Expenses]]), M364)</f>
        <v>20000</v>
      </c>
    </row>
    <row r="366" spans="1:13" outlineLevel="1" x14ac:dyDescent="0.25">
      <c r="A366" s="3">
        <f xml:space="preserve"> IF(C366="", "", IF(Table44[[#This Row],[Month]]=C365, A365+1, 1))</f>
        <v>4</v>
      </c>
      <c r="B366" s="22">
        <f>_xlfn.NUMBERVALUE(IF(Table44[[#This Row],[Date]]= "", "", TEXT(Table44[[#This Row],[Date]],"yyyy")))</f>
        <v>2024</v>
      </c>
      <c r="C366" t="str">
        <f>IF(Table44[[#This Row],[Date]]= "", "", TEXT(Table44[[#This Row],[Date]],"mmmm"))</f>
        <v>January</v>
      </c>
      <c r="D366" s="18">
        <v>45308</v>
      </c>
      <c r="E366" t="s">
        <v>283</v>
      </c>
      <c r="F366" s="1" t="s">
        <v>75</v>
      </c>
      <c r="H366" s="16">
        <v>25000</v>
      </c>
      <c r="I366" s="23" t="s">
        <v>14</v>
      </c>
      <c r="J366" s="49">
        <f>IF(Table44[[#This Row],[Source]]="Cash", SUM(J365+Table44[[#This Row],[Income]]-Table44[[#This Row],[Expenses]]), J365)</f>
        <v>26900</v>
      </c>
      <c r="K366" s="49">
        <f>IF(Table44[[#This Row],[Source]]="Bank", SUM(K365+Table44[[#This Row],[Income]]-Table44[[#This Row],[Expenses]]), K365)</f>
        <v>294575</v>
      </c>
      <c r="L366" s="49">
        <f>IF(Table44[[#This Row],[Source]]="Mobile", SUM(L365+Table44[[#This Row],[Income]]-Table44[[#This Row],[Expenses]]), L365)</f>
        <v>0</v>
      </c>
      <c r="M366" s="49">
        <f>IF(Table44[[#This Row],[Source]]="Inv", SUM(M365+Table44[[#This Row],[Income]]-Table44[[#This Row],[Expenses]]), M365)</f>
        <v>20000</v>
      </c>
    </row>
    <row r="367" spans="1:13" outlineLevel="1" x14ac:dyDescent="0.25">
      <c r="A367" s="3">
        <f xml:space="preserve"> IF(C367="", "", IF(Table44[[#This Row],[Month]]=C366, A366+1, 1))</f>
        <v>5</v>
      </c>
      <c r="B367" s="22">
        <f>_xlfn.NUMBERVALUE(IF(Table44[[#This Row],[Date]]= "", "", TEXT(Table44[[#This Row],[Date]],"yyyy")))</f>
        <v>2024</v>
      </c>
      <c r="C367" t="str">
        <f>IF(Table44[[#This Row],[Date]]= "", "", TEXT(Table44[[#This Row],[Date]],"mmmm"))</f>
        <v>January</v>
      </c>
      <c r="D367" s="18">
        <v>45310</v>
      </c>
      <c r="E367" t="s">
        <v>301</v>
      </c>
      <c r="F367" s="1" t="s">
        <v>744</v>
      </c>
      <c r="H367" s="16">
        <v>16159</v>
      </c>
      <c r="I367" s="23" t="s">
        <v>14</v>
      </c>
      <c r="J367" s="49">
        <f>IF(Table44[[#This Row],[Source]]="Cash", SUM(J366+Table44[[#This Row],[Income]]-Table44[[#This Row],[Expenses]]), J366)</f>
        <v>26900</v>
      </c>
      <c r="K367" s="49">
        <f>IF(Table44[[#This Row],[Source]]="Bank", SUM(K366+Table44[[#This Row],[Income]]-Table44[[#This Row],[Expenses]]), K366)</f>
        <v>278416</v>
      </c>
      <c r="L367" s="49">
        <f>IF(Table44[[#This Row],[Source]]="Mobile", SUM(L366+Table44[[#This Row],[Income]]-Table44[[#This Row],[Expenses]]), L366)</f>
        <v>0</v>
      </c>
      <c r="M367" s="49">
        <f>IF(Table44[[#This Row],[Source]]="Inv", SUM(M366+Table44[[#This Row],[Income]]-Table44[[#This Row],[Expenses]]), M366)</f>
        <v>20000</v>
      </c>
    </row>
    <row r="368" spans="1:13" x14ac:dyDescent="0.25">
      <c r="A368" s="3">
        <f xml:space="preserve"> IF(C368="", "", IF(Table44[[#This Row],[Month]]=C367, A367+1, 1))</f>
        <v>6</v>
      </c>
      <c r="B368" s="22">
        <f>_xlfn.NUMBERVALUE(IF(Table44[[#This Row],[Date]]= "", "", TEXT(Table44[[#This Row],[Date]],"yyyy")))</f>
        <v>2024</v>
      </c>
      <c r="C368" t="str">
        <f>IF(Table44[[#This Row],[Date]]= "", "", TEXT(Table44[[#This Row],[Date]],"mmmm"))</f>
        <v>January</v>
      </c>
      <c r="D368" s="18">
        <v>45311</v>
      </c>
      <c r="E368" t="s">
        <v>302</v>
      </c>
      <c r="F368" s="1" t="s">
        <v>69</v>
      </c>
      <c r="H368" s="16">
        <v>10000</v>
      </c>
      <c r="I368" s="23" t="s">
        <v>14</v>
      </c>
      <c r="J368" s="49">
        <f>IF(Table44[[#This Row],[Source]]="Cash", SUM(J367+Table44[[#This Row],[Income]]-Table44[[#This Row],[Expenses]]), J367)</f>
        <v>26900</v>
      </c>
      <c r="K368" s="49">
        <f>IF(Table44[[#This Row],[Source]]="Bank", SUM(K367+Table44[[#This Row],[Income]]-Table44[[#This Row],[Expenses]]), K367)</f>
        <v>268416</v>
      </c>
      <c r="L368" s="49">
        <f>IF(Table44[[#This Row],[Source]]="Mobile", SUM(L367+Table44[[#This Row],[Income]]-Table44[[#This Row],[Expenses]]), L367)</f>
        <v>0</v>
      </c>
      <c r="M368" s="49">
        <f>IF(Table44[[#This Row],[Source]]="Inv", SUM(M367+Table44[[#This Row],[Income]]-Table44[[#This Row],[Expenses]]), M367)</f>
        <v>20000</v>
      </c>
    </row>
    <row r="369" spans="1:13" x14ac:dyDescent="0.25">
      <c r="A369" s="3">
        <f xml:space="preserve"> IF(C369="", "", IF(Table44[[#This Row],[Month]]=C368, A368+1, 1))</f>
        <v>7</v>
      </c>
      <c r="B369" s="3">
        <f>_xlfn.NUMBERVALUE(IF(Table44[[#This Row],[Date]]= "", "", TEXT(Table44[[#This Row],[Date]],"yyyy")))</f>
        <v>2024</v>
      </c>
      <c r="C369" t="str">
        <f>IF(Table44[[#This Row],[Date]]= "", "", TEXT(Table44[[#This Row],[Date]],"mmmm"))</f>
        <v>January</v>
      </c>
      <c r="D369" s="18">
        <v>45311</v>
      </c>
      <c r="E369" t="s">
        <v>302</v>
      </c>
      <c r="F369" s="1" t="s">
        <v>69</v>
      </c>
      <c r="G369" s="16">
        <v>10000</v>
      </c>
      <c r="I369" s="1" t="s">
        <v>362</v>
      </c>
      <c r="J369" s="49">
        <f>IF(Table44[[#This Row],[Source]]="Cash", SUM(J368+Table44[[#This Row],[Income]]-Table44[[#This Row],[Expenses]]), J368)</f>
        <v>26900</v>
      </c>
      <c r="K369" s="49">
        <f>IF(Table44[[#This Row],[Source]]="Bank", SUM(K368+Table44[[#This Row],[Income]]-Table44[[#This Row],[Expenses]]), K368)</f>
        <v>268416</v>
      </c>
      <c r="L369" s="49">
        <f>IF(Table44[[#This Row],[Source]]="Mobile", SUM(L368+Table44[[#This Row],[Income]]-Table44[[#This Row],[Expenses]]), L368)</f>
        <v>0</v>
      </c>
      <c r="M369" s="49">
        <f>IF(Table44[[#This Row],[Source]]="Inv", SUM(M368+Table44[[#This Row],[Income]]-Table44[[#This Row],[Expenses]]), M368)</f>
        <v>30000</v>
      </c>
    </row>
    <row r="370" spans="1:13" x14ac:dyDescent="0.25">
      <c r="A370" s="3">
        <f xml:space="preserve"> IF(C370="", "", IF(Table44[[#This Row],[Month]]=C368, A368+1, 1))</f>
        <v>7</v>
      </c>
      <c r="B370" s="22">
        <f>_xlfn.NUMBERVALUE(IF(Table44[[#This Row],[Date]]= "", "", TEXT(Table44[[#This Row],[Date]],"yyyy")))</f>
        <v>2024</v>
      </c>
      <c r="C370" t="str">
        <f>IF(Table44[[#This Row],[Date]]= "", "", TEXT(Table44[[#This Row],[Date]],"mmmm"))</f>
        <v>January</v>
      </c>
      <c r="D370" s="2">
        <v>45313</v>
      </c>
      <c r="E370" s="1" t="s">
        <v>303</v>
      </c>
      <c r="F370" s="1" t="s">
        <v>24</v>
      </c>
      <c r="H370" s="1">
        <v>20000</v>
      </c>
      <c r="I370" s="23" t="s">
        <v>14</v>
      </c>
      <c r="J370" s="49">
        <f>IF(Table44[[#This Row],[Source]]="Cash", SUM(J369+Table44[[#This Row],[Income]]-Table44[[#This Row],[Expenses]]), J369)</f>
        <v>26900</v>
      </c>
      <c r="K370" s="49">
        <f>IF(Table44[[#This Row],[Source]]="Bank", SUM(K369+Table44[[#This Row],[Income]]-Table44[[#This Row],[Expenses]]), K369)</f>
        <v>248416</v>
      </c>
      <c r="L370" s="49">
        <f>IF(Table44[[#This Row],[Source]]="Mobile", SUM(L369+Table44[[#This Row],[Income]]-Table44[[#This Row],[Expenses]]), L369)</f>
        <v>0</v>
      </c>
      <c r="M370" s="49">
        <f>IF(Table44[[#This Row],[Source]]="Inv", SUM(M369+Table44[[#This Row],[Income]]-Table44[[#This Row],[Expenses]]), M369)</f>
        <v>30000</v>
      </c>
    </row>
    <row r="371" spans="1:13" x14ac:dyDescent="0.25">
      <c r="A371" s="3">
        <f xml:space="preserve"> IF(C371="", "", IF(Table44[[#This Row],[Month]]=C370, A370+1, 1))</f>
        <v>8</v>
      </c>
      <c r="B371" s="22">
        <f>_xlfn.NUMBERVALUE(IF(Table44[[#This Row],[Date]]= "", "", TEXT(Table44[[#This Row],[Date]],"yyyy")))</f>
        <v>2024</v>
      </c>
      <c r="C371" t="str">
        <f>IF(Table44[[#This Row],[Date]]= "", "", TEXT(Table44[[#This Row],[Date]],"mmmm"))</f>
        <v>January</v>
      </c>
      <c r="D371" s="2">
        <v>45317</v>
      </c>
      <c r="E371" s="1" t="s">
        <v>97</v>
      </c>
      <c r="F371" s="1" t="s">
        <v>24</v>
      </c>
      <c r="G371" s="108"/>
      <c r="H371" s="105">
        <v>10000</v>
      </c>
      <c r="I371" s="23" t="s">
        <v>13</v>
      </c>
      <c r="J371" s="49">
        <f>IF(Table44[[#This Row],[Source]]="Cash", SUM(J370+Table44[[#This Row],[Income]]-Table44[[#This Row],[Expenses]]), J370)</f>
        <v>16900</v>
      </c>
      <c r="K371" s="49">
        <f>IF(Table44[[#This Row],[Source]]="Bank", SUM(K370+Table44[[#This Row],[Income]]-Table44[[#This Row],[Expenses]]), K370)</f>
        <v>248416</v>
      </c>
      <c r="L371" s="49">
        <f>IF(Table44[[#This Row],[Source]]="Mobile", SUM(L370+Table44[[#This Row],[Income]]-Table44[[#This Row],[Expenses]]), L370)</f>
        <v>0</v>
      </c>
      <c r="M371" s="49">
        <f>IF(Table44[[#This Row],[Source]]="Inv", SUM(M370+Table44[[#This Row],[Income]]-Table44[[#This Row],[Expenses]]), M370)</f>
        <v>30000</v>
      </c>
    </row>
    <row r="372" spans="1:13" x14ac:dyDescent="0.25">
      <c r="A372" s="3">
        <f xml:space="preserve"> IF(C372="", "", IF(Table44[[#This Row],[Month]]=C371, A371+1, 1))</f>
        <v>1</v>
      </c>
      <c r="B372" s="22">
        <f>_xlfn.NUMBERVALUE(IF(Table44[[#This Row],[Date]]= "", "", TEXT(Table44[[#This Row],[Date]],"yyyy")))</f>
        <v>2024</v>
      </c>
      <c r="C372" t="str">
        <f>IF(Table44[[#This Row],[Date]]= "", "", TEXT(Table44[[#This Row],[Date]],"mmmm"))</f>
        <v>February</v>
      </c>
      <c r="D372" s="2">
        <v>45324</v>
      </c>
      <c r="E372" s="1" t="s">
        <v>304</v>
      </c>
      <c r="F372" s="1" t="s">
        <v>742</v>
      </c>
      <c r="H372" s="1">
        <v>13400</v>
      </c>
      <c r="I372" s="23" t="s">
        <v>14</v>
      </c>
      <c r="J372" s="49">
        <f>IF(Table44[[#This Row],[Source]]="Cash", SUM(J371+Table44[[#This Row],[Income]]-Table44[[#This Row],[Expenses]]), J371)</f>
        <v>16900</v>
      </c>
      <c r="K372" s="49">
        <f>IF(Table44[[#This Row],[Source]]="Bank", SUM(K371+Table44[[#This Row],[Income]]-Table44[[#This Row],[Expenses]]), K371)</f>
        <v>235016</v>
      </c>
      <c r="L372" s="49">
        <f>IF(Table44[[#This Row],[Source]]="Mobile", SUM(L371+Table44[[#This Row],[Income]]-Table44[[#This Row],[Expenses]]), L371)</f>
        <v>0</v>
      </c>
      <c r="M372" s="49">
        <f>IF(Table44[[#This Row],[Source]]="Inv", SUM(M371+Table44[[#This Row],[Income]]-Table44[[#This Row],[Expenses]]), M371)</f>
        <v>30000</v>
      </c>
    </row>
    <row r="373" spans="1:13" x14ac:dyDescent="0.25">
      <c r="A373" s="3">
        <f xml:space="preserve"> IF(C373="", "", IF(Table44[[#This Row],[Month]]=C372, A372+1, 1))</f>
        <v>2</v>
      </c>
      <c r="B373" s="22">
        <f>_xlfn.NUMBERVALUE(IF(Table44[[#This Row],[Date]]= "", "", TEXT(Table44[[#This Row],[Date]],"yyyy")))</f>
        <v>2024</v>
      </c>
      <c r="C373" t="str">
        <f>IF(Table44[[#This Row],[Date]]= "", "", TEXT(Table44[[#This Row],[Date]],"mmmm"))</f>
        <v>February</v>
      </c>
      <c r="D373" s="2">
        <v>45325</v>
      </c>
      <c r="E373" s="1" t="s">
        <v>305</v>
      </c>
      <c r="F373" s="1" t="s">
        <v>9</v>
      </c>
      <c r="H373" s="1">
        <v>2500</v>
      </c>
      <c r="I373" s="23" t="s">
        <v>14</v>
      </c>
      <c r="J373" s="49">
        <f>IF(Table44[[#This Row],[Source]]="Cash", SUM(J372+Table44[[#This Row],[Income]]-Table44[[#This Row],[Expenses]]), J372)</f>
        <v>16900</v>
      </c>
      <c r="K373" s="49">
        <f>IF(Table44[[#This Row],[Source]]="Bank", SUM(K372+Table44[[#This Row],[Income]]-Table44[[#This Row],[Expenses]]), K372)</f>
        <v>232516</v>
      </c>
      <c r="L373" s="49">
        <f>IF(Table44[[#This Row],[Source]]="Mobile", SUM(L372+Table44[[#This Row],[Income]]-Table44[[#This Row],[Expenses]]), L372)</f>
        <v>0</v>
      </c>
      <c r="M373" s="49">
        <f>IF(Table44[[#This Row],[Source]]="Inv", SUM(M372+Table44[[#This Row],[Income]]-Table44[[#This Row],[Expenses]]), M372)</f>
        <v>30000</v>
      </c>
    </row>
    <row r="374" spans="1:13" x14ac:dyDescent="0.25">
      <c r="A374" s="3">
        <f xml:space="preserve"> IF(C374="", "", IF(Table44[[#This Row],[Month]]=C373, A373+1, 1))</f>
        <v>3</v>
      </c>
      <c r="B374" s="22">
        <f>_xlfn.NUMBERVALUE(IF(Table44[[#This Row],[Date]]= "", "", TEXT(Table44[[#This Row],[Date]],"yyyy")))</f>
        <v>2024</v>
      </c>
      <c r="C374" t="str">
        <f>IF(Table44[[#This Row],[Date]]= "", "", TEXT(Table44[[#This Row],[Date]],"mmmm"))</f>
        <v>February</v>
      </c>
      <c r="D374" s="2">
        <v>45326</v>
      </c>
      <c r="E374" s="1" t="s">
        <v>306</v>
      </c>
      <c r="F374" s="1" t="s">
        <v>0</v>
      </c>
      <c r="G374" s="108">
        <v>20000</v>
      </c>
      <c r="H374" s="105"/>
      <c r="I374" s="23" t="s">
        <v>13</v>
      </c>
      <c r="J374" s="49">
        <f>IF(Table44[[#This Row],[Source]]="Cash", SUM(J373+Table44[[#This Row],[Income]]-Table44[[#This Row],[Expenses]]), J373)</f>
        <v>36900</v>
      </c>
      <c r="K374" s="49">
        <f>IF(Table44[[#This Row],[Source]]="Bank", SUM(K373+Table44[[#This Row],[Income]]-Table44[[#This Row],[Expenses]]), K373)</f>
        <v>232516</v>
      </c>
      <c r="L374" s="49">
        <f>IF(Table44[[#This Row],[Source]]="Mobile", SUM(L373+Table44[[#This Row],[Income]]-Table44[[#This Row],[Expenses]]), L373)</f>
        <v>0</v>
      </c>
      <c r="M374" s="49">
        <f>IF(Table44[[#This Row],[Source]]="Inv", SUM(M373+Table44[[#This Row],[Income]]-Table44[[#This Row],[Expenses]]), M373)</f>
        <v>30000</v>
      </c>
    </row>
    <row r="375" spans="1:13" x14ac:dyDescent="0.25">
      <c r="A375" s="3">
        <f xml:space="preserve"> IF(C375="", "", IF(Table44[[#This Row],[Month]]=C374, A374+1, 1))</f>
        <v>4</v>
      </c>
      <c r="B375" s="22">
        <f>_xlfn.NUMBERVALUE(IF(Table44[[#This Row],[Date]]= "", "", TEXT(Table44[[#This Row],[Date]],"yyyy")))</f>
        <v>2024</v>
      </c>
      <c r="C375" t="str">
        <f>IF(Table44[[#This Row],[Date]]= "", "", TEXT(Table44[[#This Row],[Date]],"mmmm"))</f>
        <v>February</v>
      </c>
      <c r="D375" s="2">
        <v>45327</v>
      </c>
      <c r="E375" s="1" t="s">
        <v>74</v>
      </c>
      <c r="F375" s="1" t="s">
        <v>75</v>
      </c>
      <c r="H375" s="1">
        <v>77276</v>
      </c>
      <c r="I375" s="23" t="s">
        <v>14</v>
      </c>
      <c r="J375" s="49">
        <f>IF(Table44[[#This Row],[Source]]="Cash", SUM(J374+Table44[[#This Row],[Income]]-Table44[[#This Row],[Expenses]]), J374)</f>
        <v>36900</v>
      </c>
      <c r="K375" s="49">
        <f>IF(Table44[[#This Row],[Source]]="Bank", SUM(K374+Table44[[#This Row],[Income]]-Table44[[#This Row],[Expenses]]), K374)</f>
        <v>155240</v>
      </c>
      <c r="L375" s="49">
        <f>IF(Table44[[#This Row],[Source]]="Mobile", SUM(L374+Table44[[#This Row],[Income]]-Table44[[#This Row],[Expenses]]), L374)</f>
        <v>0</v>
      </c>
      <c r="M375" s="49">
        <f>IF(Table44[[#This Row],[Source]]="Inv", SUM(M374+Table44[[#This Row],[Income]]-Table44[[#This Row],[Expenses]]), M374)</f>
        <v>30000</v>
      </c>
    </row>
    <row r="376" spans="1:13" x14ac:dyDescent="0.25">
      <c r="A376" s="3">
        <f xml:space="preserve"> IF(C376="", "", IF(Table44[[#This Row],[Month]]=C375, A375+1, 1))</f>
        <v>5</v>
      </c>
      <c r="B376" s="22">
        <f>_xlfn.NUMBERVALUE(IF(Table44[[#This Row],[Date]]= "", "", TEXT(Table44[[#This Row],[Date]],"yyyy")))</f>
        <v>2024</v>
      </c>
      <c r="C376" t="str">
        <f>IF(Table44[[#This Row],[Date]]= "", "", TEXT(Table44[[#This Row],[Date]],"mmmm"))</f>
        <v>February</v>
      </c>
      <c r="D376" s="2">
        <v>45328</v>
      </c>
      <c r="E376" s="1" t="s">
        <v>307</v>
      </c>
      <c r="F376" s="1" t="s">
        <v>299</v>
      </c>
      <c r="G376" s="1">
        <v>250000</v>
      </c>
      <c r="I376" s="23" t="s">
        <v>14</v>
      </c>
      <c r="J376" s="49">
        <f>IF(Table44[[#This Row],[Source]]="Cash", SUM(J375+Table44[[#This Row],[Income]]-Table44[[#This Row],[Expenses]]), J375)</f>
        <v>36900</v>
      </c>
      <c r="K376" s="49">
        <f>IF(Table44[[#This Row],[Source]]="Bank", SUM(K375+Table44[[#This Row],[Income]]-Table44[[#This Row],[Expenses]]), K375)</f>
        <v>405240</v>
      </c>
      <c r="L376" s="49">
        <f>IF(Table44[[#This Row],[Source]]="Mobile", SUM(L375+Table44[[#This Row],[Income]]-Table44[[#This Row],[Expenses]]), L375)</f>
        <v>0</v>
      </c>
      <c r="M376" s="49">
        <f>IF(Table44[[#This Row],[Source]]="Inv", SUM(M375+Table44[[#This Row],[Income]]-Table44[[#This Row],[Expenses]]), M375)</f>
        <v>30000</v>
      </c>
    </row>
    <row r="377" spans="1:13" x14ac:dyDescent="0.25">
      <c r="A377" s="3">
        <f xml:space="preserve"> IF(C377="", "", IF(Table44[[#This Row],[Month]]=C376, A376+1, 1))</f>
        <v>6</v>
      </c>
      <c r="B377" s="22">
        <f>_xlfn.NUMBERVALUE(IF(Table44[[#This Row],[Date]]= "", "", TEXT(Table44[[#This Row],[Date]],"yyyy")))</f>
        <v>2024</v>
      </c>
      <c r="C377" t="str">
        <f>IF(Table44[[#This Row],[Date]]= "", "", TEXT(Table44[[#This Row],[Date]],"mmmm"))</f>
        <v>February</v>
      </c>
      <c r="D377" s="2">
        <v>45329</v>
      </c>
      <c r="E377" s="1" t="s">
        <v>308</v>
      </c>
      <c r="F377" s="1" t="s">
        <v>2</v>
      </c>
      <c r="H377" s="1">
        <v>18000</v>
      </c>
      <c r="I377" s="23" t="s">
        <v>14</v>
      </c>
      <c r="J377" s="49">
        <f>IF(Table44[[#This Row],[Source]]="Cash", SUM(J376+Table44[[#This Row],[Income]]-Table44[[#This Row],[Expenses]]), J376)</f>
        <v>36900</v>
      </c>
      <c r="K377" s="49">
        <f>IF(Table44[[#This Row],[Source]]="Bank", SUM(K376+Table44[[#This Row],[Income]]-Table44[[#This Row],[Expenses]]), K376)</f>
        <v>387240</v>
      </c>
      <c r="L377" s="49">
        <f>IF(Table44[[#This Row],[Source]]="Mobile", SUM(L376+Table44[[#This Row],[Income]]-Table44[[#This Row],[Expenses]]), L376)</f>
        <v>0</v>
      </c>
      <c r="M377" s="49">
        <f>IF(Table44[[#This Row],[Source]]="Inv", SUM(M376+Table44[[#This Row],[Income]]-Table44[[#This Row],[Expenses]]), M376)</f>
        <v>30000</v>
      </c>
    </row>
    <row r="378" spans="1:13" x14ac:dyDescent="0.25">
      <c r="A378" s="3">
        <f xml:space="preserve"> IF(C378="", "", IF(Table44[[#This Row],[Month]]=C377, A377+1, 1))</f>
        <v>7</v>
      </c>
      <c r="B378" s="22">
        <f>_xlfn.NUMBERVALUE(IF(Table44[[#This Row],[Date]]= "", "", TEXT(Table44[[#This Row],[Date]],"yyyy")))</f>
        <v>2024</v>
      </c>
      <c r="C378" t="str">
        <f>IF(Table44[[#This Row],[Date]]= "", "", TEXT(Table44[[#This Row],[Date]],"mmmm"))</f>
        <v>February</v>
      </c>
      <c r="D378" s="2">
        <v>45332</v>
      </c>
      <c r="E378" s="1" t="s">
        <v>257</v>
      </c>
      <c r="F378" s="1" t="s">
        <v>71</v>
      </c>
      <c r="G378" s="108">
        <v>110000</v>
      </c>
      <c r="H378" s="105"/>
      <c r="I378" s="1" t="s">
        <v>13</v>
      </c>
      <c r="J378" s="49">
        <f>IF(Table44[[#This Row],[Source]]="Cash", SUM(J377+Table44[[#This Row],[Income]]-Table44[[#This Row],[Expenses]]), J377)</f>
        <v>146900</v>
      </c>
      <c r="K378" s="49">
        <f>IF(Table44[[#This Row],[Source]]="Bank", SUM(K377+Table44[[#This Row],[Income]]-Table44[[#This Row],[Expenses]]), K377)</f>
        <v>387240</v>
      </c>
      <c r="L378" s="49">
        <f>IF(Table44[[#This Row],[Source]]="Mobile", SUM(L377+Table44[[#This Row],[Income]]-Table44[[#This Row],[Expenses]]), L377)</f>
        <v>0</v>
      </c>
      <c r="M378" s="49">
        <f>IF(Table44[[#This Row],[Source]]="Inv", SUM(M377+Table44[[#This Row],[Income]]-Table44[[#This Row],[Expenses]]), M377)</f>
        <v>30000</v>
      </c>
    </row>
    <row r="379" spans="1:13" x14ac:dyDescent="0.25">
      <c r="A379" s="3">
        <f xml:space="preserve"> IF(C379="", "", IF(Table44[[#This Row],[Month]]=C378, A378+1, 1))</f>
        <v>8</v>
      </c>
      <c r="B379" s="22">
        <f>_xlfn.NUMBERVALUE(IF(Table44[[#This Row],[Date]]= "", "", TEXT(Table44[[#This Row],[Date]],"yyyy")))</f>
        <v>2024</v>
      </c>
      <c r="C379" t="str">
        <f>IF(Table44[[#This Row],[Date]]= "", "", TEXT(Table44[[#This Row],[Date]],"mmmm"))</f>
        <v>February</v>
      </c>
      <c r="D379" s="2">
        <v>45334</v>
      </c>
      <c r="E379" s="1" t="s">
        <v>309</v>
      </c>
      <c r="F379" s="1" t="s">
        <v>0</v>
      </c>
      <c r="G379" s="1">
        <v>800000</v>
      </c>
      <c r="I379" s="1" t="s">
        <v>14</v>
      </c>
      <c r="J379" s="49">
        <f>IF(Table44[[#This Row],[Source]]="Cash", SUM(J378+Table44[[#This Row],[Income]]-Table44[[#This Row],[Expenses]]), J378)</f>
        <v>146900</v>
      </c>
      <c r="K379" s="49">
        <f>IF(Table44[[#This Row],[Source]]="Bank", SUM(K378+Table44[[#This Row],[Income]]-Table44[[#This Row],[Expenses]]), K378)</f>
        <v>1187240</v>
      </c>
      <c r="L379" s="49">
        <f>IF(Table44[[#This Row],[Source]]="Mobile", SUM(L378+Table44[[#This Row],[Income]]-Table44[[#This Row],[Expenses]]), L378)</f>
        <v>0</v>
      </c>
      <c r="M379" s="49">
        <f>IF(Table44[[#This Row],[Source]]="Inv", SUM(M378+Table44[[#This Row],[Income]]-Table44[[#This Row],[Expenses]]), M378)</f>
        <v>30000</v>
      </c>
    </row>
    <row r="380" spans="1:13" x14ac:dyDescent="0.25">
      <c r="A380" s="3">
        <f xml:space="preserve"> IF(C380="", "", IF(Table44[[#This Row],[Month]]=C379, A379+1, 1))</f>
        <v>9</v>
      </c>
      <c r="B380" s="22">
        <f>_xlfn.NUMBERVALUE(IF(Table44[[#This Row],[Date]]= "", "", TEXT(Table44[[#This Row],[Date]],"yyyy")))</f>
        <v>2024</v>
      </c>
      <c r="C380" t="str">
        <f>IF(Table44[[#This Row],[Date]]= "", "", TEXT(Table44[[#This Row],[Date]],"mmmm"))</f>
        <v>February</v>
      </c>
      <c r="D380" s="2">
        <v>45335</v>
      </c>
      <c r="E380" s="1" t="s">
        <v>310</v>
      </c>
      <c r="F380" s="1" t="s">
        <v>744</v>
      </c>
      <c r="H380" s="1">
        <v>5900</v>
      </c>
      <c r="I380" s="1" t="s">
        <v>14</v>
      </c>
      <c r="J380" s="49">
        <f>IF(Table44[[#This Row],[Source]]="Cash", SUM(J379+Table44[[#This Row],[Income]]-Table44[[#This Row],[Expenses]]), J379)</f>
        <v>146900</v>
      </c>
      <c r="K380" s="49">
        <f>IF(Table44[[#This Row],[Source]]="Bank", SUM(K379+Table44[[#This Row],[Income]]-Table44[[#This Row],[Expenses]]), K379)</f>
        <v>1181340</v>
      </c>
      <c r="L380" s="49">
        <f>IF(Table44[[#This Row],[Source]]="Mobile", SUM(L379+Table44[[#This Row],[Income]]-Table44[[#This Row],[Expenses]]), L379)</f>
        <v>0</v>
      </c>
      <c r="M380" s="49">
        <f>IF(Table44[[#This Row],[Source]]="Inv", SUM(M379+Table44[[#This Row],[Income]]-Table44[[#This Row],[Expenses]]), M379)</f>
        <v>30000</v>
      </c>
    </row>
    <row r="381" spans="1:13" x14ac:dyDescent="0.25">
      <c r="A381" s="3">
        <f xml:space="preserve"> IF(C381="", "", IF(Table44[[#This Row],[Month]]=C380, A380+1, 1))</f>
        <v>10</v>
      </c>
      <c r="B381" s="22">
        <f>_xlfn.NUMBERVALUE(IF(Table44[[#This Row],[Date]]= "", "", TEXT(Table44[[#This Row],[Date]],"yyyy")))</f>
        <v>2024</v>
      </c>
      <c r="C381" t="str">
        <f>IF(Table44[[#This Row],[Date]]= "", "", TEXT(Table44[[#This Row],[Date]],"mmmm"))</f>
        <v>February</v>
      </c>
      <c r="D381" s="2">
        <v>45343</v>
      </c>
      <c r="E381" s="1" t="s">
        <v>302</v>
      </c>
      <c r="F381" s="1" t="s">
        <v>69</v>
      </c>
      <c r="H381" s="1">
        <v>10000</v>
      </c>
      <c r="I381" s="23" t="s">
        <v>14</v>
      </c>
      <c r="J381" s="49">
        <f>IF(Table44[[#This Row],[Source]]="Cash", SUM(J380+Table44[[#This Row],[Income]]-Table44[[#This Row],[Expenses]]), J380)</f>
        <v>146900</v>
      </c>
      <c r="K381" s="49">
        <f>IF(Table44[[#This Row],[Source]]="Bank", SUM(K380+Table44[[#This Row],[Income]]-Table44[[#This Row],[Expenses]]), K380)</f>
        <v>1171340</v>
      </c>
      <c r="L381" s="49">
        <f>IF(Table44[[#This Row],[Source]]="Mobile", SUM(L380+Table44[[#This Row],[Income]]-Table44[[#This Row],[Expenses]]), L380)</f>
        <v>0</v>
      </c>
      <c r="M381" s="49">
        <f>IF(Table44[[#This Row],[Source]]="Inv", SUM(M380+Table44[[#This Row],[Income]]-Table44[[#This Row],[Expenses]]), M380)</f>
        <v>30000</v>
      </c>
    </row>
    <row r="382" spans="1:13" x14ac:dyDescent="0.25">
      <c r="A382" s="3">
        <f xml:space="preserve"> IF(C382="", "", IF(Table44[[#This Row],[Month]]=C381, A381+1, 1))</f>
        <v>11</v>
      </c>
      <c r="B382" s="3">
        <f>_xlfn.NUMBERVALUE(IF(Table44[[#This Row],[Date]]= "", "", TEXT(Table44[[#This Row],[Date]],"yyyy")))</f>
        <v>2024</v>
      </c>
      <c r="C382" t="str">
        <f>IF(Table44[[#This Row],[Date]]= "", "", TEXT(Table44[[#This Row],[Date]],"mmmm"))</f>
        <v>February</v>
      </c>
      <c r="D382" s="2">
        <v>45343</v>
      </c>
      <c r="E382" s="1" t="s">
        <v>302</v>
      </c>
      <c r="F382" s="1" t="s">
        <v>69</v>
      </c>
      <c r="G382" s="1">
        <v>10000</v>
      </c>
      <c r="I382" s="1" t="s">
        <v>362</v>
      </c>
      <c r="J382" s="49">
        <f>IF(Table44[[#This Row],[Source]]="Cash", SUM(J381+Table44[[#This Row],[Income]]-Table44[[#This Row],[Expenses]]), J381)</f>
        <v>146900</v>
      </c>
      <c r="K382" s="49">
        <f>IF(Table44[[#This Row],[Source]]="Bank", SUM(K381+Table44[[#This Row],[Income]]-Table44[[#This Row],[Expenses]]), K381)</f>
        <v>1171340</v>
      </c>
      <c r="L382" s="49">
        <f>IF(Table44[[#This Row],[Source]]="Mobile", SUM(L381+Table44[[#This Row],[Income]]-Table44[[#This Row],[Expenses]]), L381)</f>
        <v>0</v>
      </c>
      <c r="M382" s="49">
        <f>IF(Table44[[#This Row],[Source]]="Inv", SUM(M381+Table44[[#This Row],[Income]]-Table44[[#This Row],[Expenses]]), M381)</f>
        <v>40000</v>
      </c>
    </row>
    <row r="383" spans="1:13" x14ac:dyDescent="0.25">
      <c r="A383" s="3">
        <f xml:space="preserve"> IF(C383="", "", IF(Table44[[#This Row],[Month]]=C381, A381+1, 1))</f>
        <v>11</v>
      </c>
      <c r="B383" s="22">
        <f>_xlfn.NUMBERVALUE(IF(Table44[[#This Row],[Date]]= "", "", TEXT(Table44[[#This Row],[Date]],"yyyy")))</f>
        <v>2024</v>
      </c>
      <c r="C383" t="str">
        <f>IF(Table44[[#This Row],[Date]]= "", "", TEXT(Table44[[#This Row],[Date]],"mmmm"))</f>
        <v>February</v>
      </c>
      <c r="D383" s="2">
        <v>45343</v>
      </c>
      <c r="E383" s="1" t="s">
        <v>311</v>
      </c>
      <c r="F383" s="1" t="s">
        <v>744</v>
      </c>
      <c r="H383" s="1">
        <v>2100</v>
      </c>
      <c r="I383" s="23" t="s">
        <v>14</v>
      </c>
      <c r="J383" s="49">
        <f>IF(Table44[[#This Row],[Source]]="Cash", SUM(J382+Table44[[#This Row],[Income]]-Table44[[#This Row],[Expenses]]), J382)</f>
        <v>146900</v>
      </c>
      <c r="K383" s="49">
        <f>IF(Table44[[#This Row],[Source]]="Bank", SUM(K382+Table44[[#This Row],[Income]]-Table44[[#This Row],[Expenses]]), K382)</f>
        <v>1169240</v>
      </c>
      <c r="L383" s="49">
        <f>IF(Table44[[#This Row],[Source]]="Mobile", SUM(L382+Table44[[#This Row],[Income]]-Table44[[#This Row],[Expenses]]), L382)</f>
        <v>0</v>
      </c>
      <c r="M383" s="49">
        <f>IF(Table44[[#This Row],[Source]]="Inv", SUM(M382+Table44[[#This Row],[Income]]-Table44[[#This Row],[Expenses]]), M382)</f>
        <v>40000</v>
      </c>
    </row>
    <row r="384" spans="1:13" x14ac:dyDescent="0.25">
      <c r="A384" s="3">
        <f xml:space="preserve"> IF(C384="", "", IF(Table44[[#This Row],[Month]]=C383, A383+1, 1))</f>
        <v>12</v>
      </c>
      <c r="B384" s="22">
        <f>_xlfn.NUMBERVALUE(IF(Table44[[#This Row],[Date]]= "", "", TEXT(Table44[[#This Row],[Date]],"yyyy")))</f>
        <v>2024</v>
      </c>
      <c r="C384" t="str">
        <f>IF(Table44[[#This Row],[Date]]= "", "", TEXT(Table44[[#This Row],[Date]],"mmmm"))</f>
        <v>February</v>
      </c>
      <c r="D384" s="2">
        <v>45343</v>
      </c>
      <c r="E384" s="1" t="s">
        <v>313</v>
      </c>
      <c r="F384" s="1" t="s">
        <v>75</v>
      </c>
      <c r="H384" s="1">
        <v>120739</v>
      </c>
      <c r="I384" s="23" t="s">
        <v>14</v>
      </c>
      <c r="J384" s="49">
        <f>IF(Table44[[#This Row],[Source]]="Cash", SUM(J383+Table44[[#This Row],[Income]]-Table44[[#This Row],[Expenses]]), J383)</f>
        <v>146900</v>
      </c>
      <c r="K384" s="49">
        <f>IF(Table44[[#This Row],[Source]]="Bank", SUM(K383+Table44[[#This Row],[Income]]-Table44[[#This Row],[Expenses]]), K383)</f>
        <v>1048501</v>
      </c>
      <c r="L384" s="49">
        <f>IF(Table44[[#This Row],[Source]]="Mobile", SUM(L383+Table44[[#This Row],[Income]]-Table44[[#This Row],[Expenses]]), L383)</f>
        <v>0</v>
      </c>
      <c r="M384" s="49">
        <f>IF(Table44[[#This Row],[Source]]="Inv", SUM(M383+Table44[[#This Row],[Income]]-Table44[[#This Row],[Expenses]]), M383)</f>
        <v>40000</v>
      </c>
    </row>
    <row r="385" spans="1:13" x14ac:dyDescent="0.25">
      <c r="A385" s="3">
        <f xml:space="preserve"> IF(C385="", "", IF(Table44[[#This Row],[Month]]=C384, A384+1, 1))</f>
        <v>13</v>
      </c>
      <c r="B385" s="22">
        <f>_xlfn.NUMBERVALUE(IF(Table44[[#This Row],[Date]]= "", "", TEXT(Table44[[#This Row],[Date]],"yyyy")))</f>
        <v>2024</v>
      </c>
      <c r="C385" t="str">
        <f>IF(Table44[[#This Row],[Date]]= "", "", TEXT(Table44[[#This Row],[Date]],"mmmm"))</f>
        <v>February</v>
      </c>
      <c r="D385" s="2">
        <v>45346</v>
      </c>
      <c r="E385" s="1" t="s">
        <v>314</v>
      </c>
      <c r="F385" s="1" t="s">
        <v>24</v>
      </c>
      <c r="G385" s="108"/>
      <c r="H385" s="105">
        <v>35000</v>
      </c>
      <c r="I385" s="23" t="s">
        <v>13</v>
      </c>
      <c r="J385" s="49">
        <f>IF(Table44[[#This Row],[Source]]="Cash", SUM(J384+Table44[[#This Row],[Income]]-Table44[[#This Row],[Expenses]]), J384)</f>
        <v>111900</v>
      </c>
      <c r="K385" s="49">
        <f>IF(Table44[[#This Row],[Source]]="Bank", SUM(K384+Table44[[#This Row],[Income]]-Table44[[#This Row],[Expenses]]), K384)</f>
        <v>1048501</v>
      </c>
      <c r="L385" s="49">
        <f>IF(Table44[[#This Row],[Source]]="Mobile", SUM(L384+Table44[[#This Row],[Income]]-Table44[[#This Row],[Expenses]]), L384)</f>
        <v>0</v>
      </c>
      <c r="M385" s="49">
        <f>IF(Table44[[#This Row],[Source]]="Inv", SUM(M384+Table44[[#This Row],[Income]]-Table44[[#This Row],[Expenses]]), M384)</f>
        <v>40000</v>
      </c>
    </row>
    <row r="386" spans="1:13" x14ac:dyDescent="0.25">
      <c r="A386" s="3">
        <f xml:space="preserve"> IF(C386="", "", IF(Table44[[#This Row],[Month]]=C385, A385+1, 1))</f>
        <v>14</v>
      </c>
      <c r="B386" s="22">
        <f>_xlfn.NUMBERVALUE(IF(Table44[[#This Row],[Date]]= "", "", TEXT(Table44[[#This Row],[Date]],"yyyy")))</f>
        <v>2024</v>
      </c>
      <c r="C386" t="str">
        <f>IF(Table44[[#This Row],[Date]]= "", "", TEXT(Table44[[#This Row],[Date]],"mmmm"))</f>
        <v>February</v>
      </c>
      <c r="D386" s="2">
        <v>45346</v>
      </c>
      <c r="E386" s="1" t="s">
        <v>315</v>
      </c>
      <c r="F386" s="1" t="s">
        <v>75</v>
      </c>
      <c r="G386" s="108"/>
      <c r="H386" s="105">
        <v>15000</v>
      </c>
      <c r="I386" s="23" t="s">
        <v>13</v>
      </c>
      <c r="J386" s="49">
        <f>IF(Table44[[#This Row],[Source]]="Cash", SUM(J385+Table44[[#This Row],[Income]]-Table44[[#This Row],[Expenses]]), J385)</f>
        <v>96900</v>
      </c>
      <c r="K386" s="49">
        <f>IF(Table44[[#This Row],[Source]]="Bank", SUM(K385+Table44[[#This Row],[Income]]-Table44[[#This Row],[Expenses]]), K385)</f>
        <v>1048501</v>
      </c>
      <c r="L386" s="49">
        <f>IF(Table44[[#This Row],[Source]]="Mobile", SUM(L385+Table44[[#This Row],[Income]]-Table44[[#This Row],[Expenses]]), L385)</f>
        <v>0</v>
      </c>
      <c r="M386" s="49">
        <f>IF(Table44[[#This Row],[Source]]="Inv", SUM(M385+Table44[[#This Row],[Income]]-Table44[[#This Row],[Expenses]]), M385)</f>
        <v>40000</v>
      </c>
    </row>
    <row r="387" spans="1:13" x14ac:dyDescent="0.25">
      <c r="A387" s="3">
        <f xml:space="preserve"> IF(C387="", "", IF(Table44[[#This Row],[Month]]=C386, A386+1, 1))</f>
        <v>15</v>
      </c>
      <c r="B387" s="22">
        <f>_xlfn.NUMBERVALUE(IF(Table44[[#This Row],[Date]]= "", "", TEXT(Table44[[#This Row],[Date]],"yyyy")))</f>
        <v>2024</v>
      </c>
      <c r="C387" t="str">
        <f>IF(Table44[[#This Row],[Date]]= "", "", TEXT(Table44[[#This Row],[Date]],"mmmm"))</f>
        <v>February</v>
      </c>
      <c r="D387" s="2">
        <v>45346</v>
      </c>
      <c r="E387" s="1" t="s">
        <v>316</v>
      </c>
      <c r="F387" s="1" t="s">
        <v>24</v>
      </c>
      <c r="G387" s="108"/>
      <c r="H387" s="105">
        <v>15000</v>
      </c>
      <c r="I387" s="23" t="s">
        <v>13</v>
      </c>
      <c r="J387" s="49">
        <f>IF(Table44[[#This Row],[Source]]="Cash", SUM(J386+Table44[[#This Row],[Income]]-Table44[[#This Row],[Expenses]]), J386)</f>
        <v>81900</v>
      </c>
      <c r="K387" s="49">
        <f>IF(Table44[[#This Row],[Source]]="Bank", SUM(K386+Table44[[#This Row],[Income]]-Table44[[#This Row],[Expenses]]), K386)</f>
        <v>1048501</v>
      </c>
      <c r="L387" s="49">
        <f>IF(Table44[[#This Row],[Source]]="Mobile", SUM(L386+Table44[[#This Row],[Income]]-Table44[[#This Row],[Expenses]]), L386)</f>
        <v>0</v>
      </c>
      <c r="M387" s="49">
        <f>IF(Table44[[#This Row],[Source]]="Inv", SUM(M386+Table44[[#This Row],[Income]]-Table44[[#This Row],[Expenses]]), M386)</f>
        <v>40000</v>
      </c>
    </row>
    <row r="388" spans="1:13" x14ac:dyDescent="0.25">
      <c r="A388" s="3">
        <f xml:space="preserve"> IF(C388="", "", IF(Table44[[#This Row],[Month]]=C387, A387+1, 1))</f>
        <v>16</v>
      </c>
      <c r="B388" s="22">
        <f>_xlfn.NUMBERVALUE(IF(Table44[[#This Row],[Date]]= "", "", TEXT(Table44[[#This Row],[Date]],"yyyy")))</f>
        <v>2024</v>
      </c>
      <c r="C388" t="str">
        <f>IF(Table44[[#This Row],[Date]]= "", "", TEXT(Table44[[#This Row],[Date]],"mmmm"))</f>
        <v>February</v>
      </c>
      <c r="D388" s="2">
        <v>45351</v>
      </c>
      <c r="E388" s="1" t="s">
        <v>317</v>
      </c>
      <c r="F388" s="1" t="s">
        <v>299</v>
      </c>
      <c r="G388" s="1">
        <v>250000</v>
      </c>
      <c r="I388" s="23" t="s">
        <v>14</v>
      </c>
      <c r="J388" s="49">
        <f>IF(Table44[[#This Row],[Source]]="Cash", SUM(J387+Table44[[#This Row],[Income]]-Table44[[#This Row],[Expenses]]), J387)</f>
        <v>81900</v>
      </c>
      <c r="K388" s="49">
        <f>IF(Table44[[#This Row],[Source]]="Bank", SUM(K387+Table44[[#This Row],[Income]]-Table44[[#This Row],[Expenses]]), K387)</f>
        <v>1298501</v>
      </c>
      <c r="L388" s="49">
        <f>IF(Table44[[#This Row],[Source]]="Mobile", SUM(L387+Table44[[#This Row],[Income]]-Table44[[#This Row],[Expenses]]), L387)</f>
        <v>0</v>
      </c>
      <c r="M388" s="49">
        <f>IF(Table44[[#This Row],[Source]]="Inv", SUM(M387+Table44[[#This Row],[Income]]-Table44[[#This Row],[Expenses]]), M387)</f>
        <v>40000</v>
      </c>
    </row>
    <row r="389" spans="1:13" x14ac:dyDescent="0.25">
      <c r="A389" s="3">
        <f xml:space="preserve"> IF(C389="", "", IF(Table44[[#This Row],[Month]]=C388, A388+1, 1))</f>
        <v>1</v>
      </c>
      <c r="B389" s="22">
        <f>_xlfn.NUMBERVALUE(IF(Table44[[#This Row],[Date]]= "", "", TEXT(Table44[[#This Row],[Date]],"yyyy")))</f>
        <v>2024</v>
      </c>
      <c r="C389" t="str">
        <f>IF(Table44[[#This Row],[Date]]= "", "", TEXT(Table44[[#This Row],[Date]],"mmmm"))</f>
        <v>March</v>
      </c>
      <c r="D389" s="2">
        <v>45352</v>
      </c>
      <c r="E389" s="1" t="s">
        <v>318</v>
      </c>
      <c r="F389" s="1" t="s">
        <v>744</v>
      </c>
      <c r="H389" s="1">
        <v>70000</v>
      </c>
      <c r="I389" s="23" t="s">
        <v>14</v>
      </c>
      <c r="J389" s="49">
        <f>IF(Table44[[#This Row],[Source]]="Cash", SUM(J388+Table44[[#This Row],[Income]]-Table44[[#This Row],[Expenses]]), J388)</f>
        <v>81900</v>
      </c>
      <c r="K389" s="49">
        <f>IF(Table44[[#This Row],[Source]]="Bank", SUM(K388+Table44[[#This Row],[Income]]-Table44[[#This Row],[Expenses]]), K388)</f>
        <v>1228501</v>
      </c>
      <c r="L389" s="49">
        <f>IF(Table44[[#This Row],[Source]]="Mobile", SUM(L388+Table44[[#This Row],[Income]]-Table44[[#This Row],[Expenses]]), L388)</f>
        <v>0</v>
      </c>
      <c r="M389" s="49">
        <f>IF(Table44[[#This Row],[Source]]="Inv", SUM(M388+Table44[[#This Row],[Income]]-Table44[[#This Row],[Expenses]]), M388)</f>
        <v>40000</v>
      </c>
    </row>
    <row r="390" spans="1:13" x14ac:dyDescent="0.25">
      <c r="A390" s="3">
        <f xml:space="preserve"> IF(C390="", "", IF(Table44[[#This Row],[Month]]=C389, A389+1, 1))</f>
        <v>2</v>
      </c>
      <c r="B390" s="22">
        <f>_xlfn.NUMBERVALUE(IF(Table44[[#This Row],[Date]]= "", "", TEXT(Table44[[#This Row],[Date]],"yyyy")))</f>
        <v>2024</v>
      </c>
      <c r="C390" t="str">
        <f>IF(Table44[[#This Row],[Date]]= "", "", TEXT(Table44[[#This Row],[Date]],"mmmm"))</f>
        <v>March</v>
      </c>
      <c r="D390" s="2">
        <v>45352</v>
      </c>
      <c r="E390" s="1" t="s">
        <v>318</v>
      </c>
      <c r="F390" s="1" t="s">
        <v>744</v>
      </c>
      <c r="G390" s="108">
        <v>70000</v>
      </c>
      <c r="H390" s="105"/>
      <c r="I390" s="23" t="s">
        <v>13</v>
      </c>
      <c r="J390" s="49">
        <f>IF(Table44[[#This Row],[Source]]="Cash", SUM(J389+Table44[[#This Row],[Income]]-Table44[[#This Row],[Expenses]]), J389)</f>
        <v>151900</v>
      </c>
      <c r="K390" s="49">
        <f>IF(Table44[[#This Row],[Source]]="Bank", SUM(K389+Table44[[#This Row],[Income]]-Table44[[#This Row],[Expenses]]), K389)</f>
        <v>1228501</v>
      </c>
      <c r="L390" s="49">
        <f>IF(Table44[[#This Row],[Source]]="Mobile", SUM(L389+Table44[[#This Row],[Income]]-Table44[[#This Row],[Expenses]]), L389)</f>
        <v>0</v>
      </c>
      <c r="M390" s="49">
        <f>IF(Table44[[#This Row],[Source]]="Inv", SUM(M389+Table44[[#This Row],[Income]]-Table44[[#This Row],[Expenses]]), M389)</f>
        <v>40000</v>
      </c>
    </row>
    <row r="391" spans="1:13" x14ac:dyDescent="0.25">
      <c r="A391" s="3">
        <f xml:space="preserve"> IF(C391="", "", IF(Table44[[#This Row],[Month]]=C390, A390+1, 1))</f>
        <v>3</v>
      </c>
      <c r="B391" s="22">
        <f>_xlfn.NUMBERVALUE(IF(Table44[[#This Row],[Date]]= "", "", TEXT(Table44[[#This Row],[Date]],"yyyy")))</f>
        <v>2024</v>
      </c>
      <c r="C391" t="str">
        <f>IF(Table44[[#This Row],[Date]]= "", "", TEXT(Table44[[#This Row],[Date]],"mmmm"))</f>
        <v>March</v>
      </c>
      <c r="D391" s="2">
        <v>45352</v>
      </c>
      <c r="E391" s="1" t="s">
        <v>319</v>
      </c>
      <c r="F391" s="1" t="s">
        <v>57</v>
      </c>
      <c r="G391" s="108"/>
      <c r="H391" s="105">
        <v>90000</v>
      </c>
      <c r="I391" s="23" t="s">
        <v>13</v>
      </c>
      <c r="J391" s="49">
        <f>IF(Table44[[#This Row],[Source]]="Cash", SUM(J390+Table44[[#This Row],[Income]]-Table44[[#This Row],[Expenses]]), J390)</f>
        <v>61900</v>
      </c>
      <c r="K391" s="49">
        <f>IF(Table44[[#This Row],[Source]]="Bank", SUM(K390+Table44[[#This Row],[Income]]-Table44[[#This Row],[Expenses]]), K390)</f>
        <v>1228501</v>
      </c>
      <c r="L391" s="49">
        <f>IF(Table44[[#This Row],[Source]]="Mobile", SUM(L390+Table44[[#This Row],[Income]]-Table44[[#This Row],[Expenses]]), L390)</f>
        <v>0</v>
      </c>
      <c r="M391" s="49">
        <f>IF(Table44[[#This Row],[Source]]="Inv", SUM(M390+Table44[[#This Row],[Income]]-Table44[[#This Row],[Expenses]]), M390)</f>
        <v>40000</v>
      </c>
    </row>
    <row r="392" spans="1:13" x14ac:dyDescent="0.25">
      <c r="A392" s="3">
        <f xml:space="preserve"> IF(C392="", "", IF(Table44[[#This Row],[Month]]=C391, A391+1, 1))</f>
        <v>4</v>
      </c>
      <c r="B392" s="22">
        <f>_xlfn.NUMBERVALUE(IF(Table44[[#This Row],[Date]]= "", "", TEXT(Table44[[#This Row],[Date]],"yyyy")))</f>
        <v>2024</v>
      </c>
      <c r="C392" t="str">
        <f>IF(Table44[[#This Row],[Date]]= "", "", TEXT(Table44[[#This Row],[Date]],"mmmm"))</f>
        <v>March</v>
      </c>
      <c r="D392" s="2">
        <v>45356</v>
      </c>
      <c r="E392" s="1" t="s">
        <v>74</v>
      </c>
      <c r="F392" s="1" t="s">
        <v>75</v>
      </c>
      <c r="H392" s="1">
        <v>77314</v>
      </c>
      <c r="I392" s="23" t="s">
        <v>14</v>
      </c>
      <c r="J392" s="49">
        <f>IF(Table44[[#This Row],[Source]]="Cash", SUM(J391+Table44[[#This Row],[Income]]-Table44[[#This Row],[Expenses]]), J391)</f>
        <v>61900</v>
      </c>
      <c r="K392" s="49">
        <f>IF(Table44[[#This Row],[Source]]="Bank", SUM(K391+Table44[[#This Row],[Income]]-Table44[[#This Row],[Expenses]]), K391)</f>
        <v>1151187</v>
      </c>
      <c r="L392" s="49">
        <f>IF(Table44[[#This Row],[Source]]="Mobile", SUM(L391+Table44[[#This Row],[Income]]-Table44[[#This Row],[Expenses]]), L391)</f>
        <v>0</v>
      </c>
      <c r="M392" s="49">
        <f>IF(Table44[[#This Row],[Source]]="Inv", SUM(M391+Table44[[#This Row],[Income]]-Table44[[#This Row],[Expenses]]), M391)</f>
        <v>40000</v>
      </c>
    </row>
    <row r="393" spans="1:13" x14ac:dyDescent="0.25">
      <c r="A393" s="3">
        <f xml:space="preserve"> IF(C393="", "", IF(Table44[[#This Row],[Month]]=C392, A392+1, 1))</f>
        <v>5</v>
      </c>
      <c r="B393" s="22">
        <f>_xlfn.NUMBERVALUE(IF(Table44[[#This Row],[Date]]= "", "", TEXT(Table44[[#This Row],[Date]],"yyyy")))</f>
        <v>2024</v>
      </c>
      <c r="C393" t="str">
        <f>IF(Table44[[#This Row],[Date]]= "", "", TEXT(Table44[[#This Row],[Date]],"mmmm"))</f>
        <v>March</v>
      </c>
      <c r="D393" s="2">
        <v>45358</v>
      </c>
      <c r="E393" s="1" t="s">
        <v>320</v>
      </c>
      <c r="F393" s="1" t="s">
        <v>24</v>
      </c>
      <c r="G393" s="108"/>
      <c r="H393" s="105">
        <v>500</v>
      </c>
      <c r="I393" s="23" t="s">
        <v>13</v>
      </c>
      <c r="J393" s="49">
        <f>IF(Table44[[#This Row],[Source]]="Cash", SUM(J392+Table44[[#This Row],[Income]]-Table44[[#This Row],[Expenses]]), J392)</f>
        <v>61400</v>
      </c>
      <c r="K393" s="49">
        <f>IF(Table44[[#This Row],[Source]]="Bank", SUM(K392+Table44[[#This Row],[Income]]-Table44[[#This Row],[Expenses]]), K392)</f>
        <v>1151187</v>
      </c>
      <c r="L393" s="49">
        <f>IF(Table44[[#This Row],[Source]]="Mobile", SUM(L392+Table44[[#This Row],[Income]]-Table44[[#This Row],[Expenses]]), L392)</f>
        <v>0</v>
      </c>
      <c r="M393" s="49">
        <f>IF(Table44[[#This Row],[Source]]="Inv", SUM(M392+Table44[[#This Row],[Income]]-Table44[[#This Row],[Expenses]]), M392)</f>
        <v>40000</v>
      </c>
    </row>
    <row r="394" spans="1:13" x14ac:dyDescent="0.25">
      <c r="A394" s="3">
        <f xml:space="preserve"> IF(C394="", "", IF(Table44[[#This Row],[Month]]=C393, A393+1, 1))</f>
        <v>6</v>
      </c>
      <c r="B394" s="22">
        <f>_xlfn.NUMBERVALUE(IF(Table44[[#This Row],[Date]]= "", "", TEXT(Table44[[#This Row],[Date]],"yyyy")))</f>
        <v>2024</v>
      </c>
      <c r="C394" t="str">
        <f>IF(Table44[[#This Row],[Date]]= "", "", TEXT(Table44[[#This Row],[Date]],"mmmm"))</f>
        <v>March</v>
      </c>
      <c r="D394" s="2">
        <v>45358</v>
      </c>
      <c r="E394" s="1" t="s">
        <v>321</v>
      </c>
      <c r="F394" s="1" t="s">
        <v>24</v>
      </c>
      <c r="G394" s="108"/>
      <c r="H394" s="105">
        <v>1000</v>
      </c>
      <c r="I394" s="23" t="s">
        <v>13</v>
      </c>
      <c r="J394" s="49">
        <f>IF(Table44[[#This Row],[Source]]="Cash", SUM(J393+Table44[[#This Row],[Income]]-Table44[[#This Row],[Expenses]]), J393)</f>
        <v>60400</v>
      </c>
      <c r="K394" s="49">
        <f>IF(Table44[[#This Row],[Source]]="Bank", SUM(K393+Table44[[#This Row],[Income]]-Table44[[#This Row],[Expenses]]), K393)</f>
        <v>1151187</v>
      </c>
      <c r="L394" s="49">
        <f>IF(Table44[[#This Row],[Source]]="Mobile", SUM(L393+Table44[[#This Row],[Income]]-Table44[[#This Row],[Expenses]]), L393)</f>
        <v>0</v>
      </c>
      <c r="M394" s="49">
        <f>IF(Table44[[#This Row],[Source]]="Inv", SUM(M393+Table44[[#This Row],[Income]]-Table44[[#This Row],[Expenses]]), M393)</f>
        <v>40000</v>
      </c>
    </row>
    <row r="395" spans="1:13" x14ac:dyDescent="0.25">
      <c r="A395" s="3">
        <f xml:space="preserve"> IF(C395="", "", IF(Table44[[#This Row],[Month]]=C394, A394+1, 1))</f>
        <v>7</v>
      </c>
      <c r="B395" s="22">
        <f>_xlfn.NUMBERVALUE(IF(Table44[[#This Row],[Date]]= "", "", TEXT(Table44[[#This Row],[Date]],"yyyy")))</f>
        <v>2024</v>
      </c>
      <c r="C395" t="str">
        <f>IF(Table44[[#This Row],[Date]]= "", "", TEXT(Table44[[#This Row],[Date]],"mmmm"))</f>
        <v>March</v>
      </c>
      <c r="D395" s="2">
        <v>45365</v>
      </c>
      <c r="E395" s="1" t="s">
        <v>318</v>
      </c>
      <c r="F395" s="1" t="s">
        <v>744</v>
      </c>
      <c r="H395" s="1">
        <v>50000</v>
      </c>
      <c r="I395" s="23" t="s">
        <v>14</v>
      </c>
      <c r="J395" s="49">
        <f>IF(Table44[[#This Row],[Source]]="Cash", SUM(J394+Table44[[#This Row],[Income]]-Table44[[#This Row],[Expenses]]), J394)</f>
        <v>60400</v>
      </c>
      <c r="K395" s="49">
        <f>IF(Table44[[#This Row],[Source]]="Bank", SUM(K394+Table44[[#This Row],[Income]]-Table44[[#This Row],[Expenses]]), K394)</f>
        <v>1101187</v>
      </c>
      <c r="L395" s="49">
        <f>IF(Table44[[#This Row],[Source]]="Mobile", SUM(L394+Table44[[#This Row],[Income]]-Table44[[#This Row],[Expenses]]), L394)</f>
        <v>0</v>
      </c>
      <c r="M395" s="49">
        <f>IF(Table44[[#This Row],[Source]]="Inv", SUM(M394+Table44[[#This Row],[Income]]-Table44[[#This Row],[Expenses]]), M394)</f>
        <v>40000</v>
      </c>
    </row>
    <row r="396" spans="1:13" x14ac:dyDescent="0.25">
      <c r="A396" s="3">
        <f xml:space="preserve"> IF(C396="", "", IF(Table44[[#This Row],[Month]]=C395, A395+1, 1))</f>
        <v>8</v>
      </c>
      <c r="B396" s="22">
        <f>_xlfn.NUMBERVALUE(IF(Table44[[#This Row],[Date]]= "", "", TEXT(Table44[[#This Row],[Date]],"yyyy")))</f>
        <v>2024</v>
      </c>
      <c r="C396" t="str">
        <f>IF(Table44[[#This Row],[Date]]= "", "", TEXT(Table44[[#This Row],[Date]],"mmmm"))</f>
        <v>March</v>
      </c>
      <c r="D396" s="2">
        <v>45365</v>
      </c>
      <c r="E396" s="1" t="s">
        <v>318</v>
      </c>
      <c r="F396" s="1" t="s">
        <v>744</v>
      </c>
      <c r="G396" s="108">
        <v>50000</v>
      </c>
      <c r="H396" s="105"/>
      <c r="I396" s="23" t="s">
        <v>13</v>
      </c>
      <c r="J396" s="49">
        <f>IF(Table44[[#This Row],[Source]]="Cash", SUM(J395+Table44[[#This Row],[Income]]-Table44[[#This Row],[Expenses]]), J395)</f>
        <v>110400</v>
      </c>
      <c r="K396" s="49">
        <f>IF(Table44[[#This Row],[Source]]="Bank", SUM(K395+Table44[[#This Row],[Income]]-Table44[[#This Row],[Expenses]]), K395)</f>
        <v>1101187</v>
      </c>
      <c r="L396" s="49">
        <f>IF(Table44[[#This Row],[Source]]="Mobile", SUM(L395+Table44[[#This Row],[Income]]-Table44[[#This Row],[Expenses]]), L395)</f>
        <v>0</v>
      </c>
      <c r="M396" s="49">
        <f>IF(Table44[[#This Row],[Source]]="Inv", SUM(M395+Table44[[#This Row],[Income]]-Table44[[#This Row],[Expenses]]), M395)</f>
        <v>40000</v>
      </c>
    </row>
    <row r="397" spans="1:13" x14ac:dyDescent="0.25">
      <c r="A397" s="3">
        <f xml:space="preserve"> IF(C397="", "", IF(Table44[[#This Row],[Month]]=C396, A396+1, 1))</f>
        <v>9</v>
      </c>
      <c r="B397" s="22">
        <f>_xlfn.NUMBERVALUE(IF(Table44[[#This Row],[Date]]= "", "", TEXT(Table44[[#This Row],[Date]],"yyyy")))</f>
        <v>2024</v>
      </c>
      <c r="C397" t="str">
        <f>IF(Table44[[#This Row],[Date]]= "", "", TEXT(Table44[[#This Row],[Date]],"mmmm"))</f>
        <v>March</v>
      </c>
      <c r="D397" s="2">
        <v>45365</v>
      </c>
      <c r="E397" s="1" t="s">
        <v>319</v>
      </c>
      <c r="F397" s="1" t="s">
        <v>57</v>
      </c>
      <c r="G397" s="108"/>
      <c r="H397" s="105">
        <v>90000</v>
      </c>
      <c r="I397" s="23" t="s">
        <v>13</v>
      </c>
      <c r="J397" s="49">
        <f>IF(Table44[[#This Row],[Source]]="Cash", SUM(J396+Table44[[#This Row],[Income]]-Table44[[#This Row],[Expenses]]), J396)</f>
        <v>20400</v>
      </c>
      <c r="K397" s="49">
        <f>IF(Table44[[#This Row],[Source]]="Bank", SUM(K396+Table44[[#This Row],[Income]]-Table44[[#This Row],[Expenses]]), K396)</f>
        <v>1101187</v>
      </c>
      <c r="L397" s="49">
        <f>IF(Table44[[#This Row],[Source]]="Mobile", SUM(L396+Table44[[#This Row],[Income]]-Table44[[#This Row],[Expenses]]), L396)</f>
        <v>0</v>
      </c>
      <c r="M397" s="49">
        <f>IF(Table44[[#This Row],[Source]]="Inv", SUM(M396+Table44[[#This Row],[Income]]-Table44[[#This Row],[Expenses]]), M396)</f>
        <v>40000</v>
      </c>
    </row>
    <row r="398" spans="1:13" x14ac:dyDescent="0.25">
      <c r="A398" s="3">
        <f xml:space="preserve"> IF(C398="", "", IF(Table44[[#This Row],[Month]]=C397, A397+1, 1))</f>
        <v>10</v>
      </c>
      <c r="B398" s="22">
        <f>_xlfn.NUMBERVALUE(IF(Table44[[#This Row],[Date]]= "", "", TEXT(Table44[[#This Row],[Date]],"yyyy")))</f>
        <v>2024</v>
      </c>
      <c r="C398" t="str">
        <f>IF(Table44[[#This Row],[Date]]= "", "", TEXT(Table44[[#This Row],[Date]],"mmmm"))</f>
        <v>March</v>
      </c>
      <c r="D398" s="2">
        <v>45368</v>
      </c>
      <c r="E398" s="1" t="s">
        <v>322</v>
      </c>
      <c r="F398" s="1" t="s">
        <v>1</v>
      </c>
      <c r="G398" s="108"/>
      <c r="H398" s="105">
        <v>5000</v>
      </c>
      <c r="I398" s="23" t="s">
        <v>13</v>
      </c>
      <c r="J398" s="49">
        <f>IF(Table44[[#This Row],[Source]]="Cash", SUM(J397+Table44[[#This Row],[Income]]-Table44[[#This Row],[Expenses]]), J397)</f>
        <v>15400</v>
      </c>
      <c r="K398" s="49">
        <f>IF(Table44[[#This Row],[Source]]="Bank", SUM(K397+Table44[[#This Row],[Income]]-Table44[[#This Row],[Expenses]]), K397)</f>
        <v>1101187</v>
      </c>
      <c r="L398" s="49">
        <f>IF(Table44[[#This Row],[Source]]="Mobile", SUM(L397+Table44[[#This Row],[Income]]-Table44[[#This Row],[Expenses]]), L397)</f>
        <v>0</v>
      </c>
      <c r="M398" s="49">
        <f>IF(Table44[[#This Row],[Source]]="Inv", SUM(M397+Table44[[#This Row],[Income]]-Table44[[#This Row],[Expenses]]), M397)</f>
        <v>40000</v>
      </c>
    </row>
    <row r="399" spans="1:13" x14ac:dyDescent="0.25">
      <c r="A399" s="3">
        <f xml:space="preserve"> IF(C399="", "", IF(Table44[[#This Row],[Month]]=C398, A398+1, 1))</f>
        <v>11</v>
      </c>
      <c r="B399" s="22">
        <f>_xlfn.NUMBERVALUE(IF(Table44[[#This Row],[Date]]= "", "", TEXT(Table44[[#This Row],[Date]],"yyyy")))</f>
        <v>2024</v>
      </c>
      <c r="C399" t="str">
        <f>IF(Table44[[#This Row],[Date]]= "", "", TEXT(Table44[[#This Row],[Date]],"mmmm"))</f>
        <v>March</v>
      </c>
      <c r="D399" s="2">
        <v>45374</v>
      </c>
      <c r="E399" s="1" t="s">
        <v>32</v>
      </c>
      <c r="F399" s="1" t="s">
        <v>744</v>
      </c>
      <c r="H399" s="1">
        <v>5000</v>
      </c>
      <c r="I399" s="1" t="s">
        <v>14</v>
      </c>
      <c r="J399" s="49">
        <f>IF(Table44[[#This Row],[Source]]="Cash", SUM(J398+Table44[[#This Row],[Income]]-Table44[[#This Row],[Expenses]]), J398)</f>
        <v>15400</v>
      </c>
      <c r="K399" s="49">
        <f>IF(Table44[[#This Row],[Source]]="Bank", SUM(K398+Table44[[#This Row],[Income]]-Table44[[#This Row],[Expenses]]), K398)</f>
        <v>1096187</v>
      </c>
      <c r="L399" s="49">
        <f>IF(Table44[[#This Row],[Source]]="Mobile", SUM(L398+Table44[[#This Row],[Income]]-Table44[[#This Row],[Expenses]]), L398)</f>
        <v>0</v>
      </c>
      <c r="M399" s="49">
        <f>IF(Table44[[#This Row],[Source]]="Inv", SUM(M398+Table44[[#This Row],[Income]]-Table44[[#This Row],[Expenses]]), M398)</f>
        <v>40000</v>
      </c>
    </row>
    <row r="400" spans="1:13" x14ac:dyDescent="0.25">
      <c r="A400" s="3">
        <f xml:space="preserve"> IF(C400="", "", IF(Table44[[#This Row],[Month]]=C399, A399+1, 1))</f>
        <v>12</v>
      </c>
      <c r="B400" s="22">
        <f>_xlfn.NUMBERVALUE(IF(Table44[[#This Row],[Date]]= "", "", TEXT(Table44[[#This Row],[Date]],"yyyy")))</f>
        <v>2024</v>
      </c>
      <c r="C400" t="str">
        <f>IF(Table44[[#This Row],[Date]]= "", "", TEXT(Table44[[#This Row],[Date]],"mmmm"))</f>
        <v>March</v>
      </c>
      <c r="D400" s="2">
        <v>45374</v>
      </c>
      <c r="E400" s="1" t="s">
        <v>324</v>
      </c>
      <c r="F400" s="1" t="s">
        <v>744</v>
      </c>
      <c r="H400" s="1">
        <v>5000</v>
      </c>
      <c r="I400" s="1" t="s">
        <v>14</v>
      </c>
      <c r="J400" s="49">
        <f>IF(Table44[[#This Row],[Source]]="Cash", SUM(J399+Table44[[#This Row],[Income]]-Table44[[#This Row],[Expenses]]), J399)</f>
        <v>15400</v>
      </c>
      <c r="K400" s="49">
        <f>IF(Table44[[#This Row],[Source]]="Bank", SUM(K399+Table44[[#This Row],[Income]]-Table44[[#This Row],[Expenses]]), K399)</f>
        <v>1091187</v>
      </c>
      <c r="L400" s="49">
        <f>IF(Table44[[#This Row],[Source]]="Mobile", SUM(L399+Table44[[#This Row],[Income]]-Table44[[#This Row],[Expenses]]), L399)</f>
        <v>0</v>
      </c>
      <c r="M400" s="49">
        <f>IF(Table44[[#This Row],[Source]]="Inv", SUM(M399+Table44[[#This Row],[Income]]-Table44[[#This Row],[Expenses]]), M399)</f>
        <v>40000</v>
      </c>
    </row>
    <row r="401" spans="1:13" x14ac:dyDescent="0.25">
      <c r="A401" s="3">
        <f xml:space="preserve"> IF(C401="", "", IF(Table44[[#This Row],[Month]]=C400, A400+1, 1))</f>
        <v>13</v>
      </c>
      <c r="B401" s="22">
        <f>_xlfn.NUMBERVALUE(IF(Table44[[#This Row],[Date]]= "", "", TEXT(Table44[[#This Row],[Date]],"yyyy")))</f>
        <v>2024</v>
      </c>
      <c r="C401" t="str">
        <f>IF(Table44[[#This Row],[Date]]= "", "", TEXT(Table44[[#This Row],[Date]],"mmmm"))</f>
        <v>March</v>
      </c>
      <c r="D401" s="2">
        <v>45375</v>
      </c>
      <c r="E401" s="1" t="s">
        <v>302</v>
      </c>
      <c r="F401" s="1" t="s">
        <v>69</v>
      </c>
      <c r="H401" s="1">
        <v>10000</v>
      </c>
      <c r="I401" s="1" t="s">
        <v>14</v>
      </c>
      <c r="J401" s="49">
        <f>IF(Table44[[#This Row],[Source]]="Cash", SUM(J400+Table44[[#This Row],[Income]]-Table44[[#This Row],[Expenses]]), J400)</f>
        <v>15400</v>
      </c>
      <c r="K401" s="49">
        <f>IF(Table44[[#This Row],[Source]]="Bank", SUM(K400+Table44[[#This Row],[Income]]-Table44[[#This Row],[Expenses]]), K400)</f>
        <v>1081187</v>
      </c>
      <c r="L401" s="49">
        <f>IF(Table44[[#This Row],[Source]]="Mobile", SUM(L400+Table44[[#This Row],[Income]]-Table44[[#This Row],[Expenses]]), L400)</f>
        <v>0</v>
      </c>
      <c r="M401" s="49">
        <f>IF(Table44[[#This Row],[Source]]="Inv", SUM(M400+Table44[[#This Row],[Income]]-Table44[[#This Row],[Expenses]]), M400)</f>
        <v>40000</v>
      </c>
    </row>
    <row r="402" spans="1:13" x14ac:dyDescent="0.25">
      <c r="A402" s="3">
        <f xml:space="preserve"> IF(C402="", "", IF(Table44[[#This Row],[Month]]=C401, A401+1, 1))</f>
        <v>14</v>
      </c>
      <c r="B402" s="3">
        <f>_xlfn.NUMBERVALUE(IF(Table44[[#This Row],[Date]]= "", "", TEXT(Table44[[#This Row],[Date]],"yyyy")))</f>
        <v>2024</v>
      </c>
      <c r="C402" t="str">
        <f>IF(Table44[[#This Row],[Date]]= "", "", TEXT(Table44[[#This Row],[Date]],"mmmm"))</f>
        <v>March</v>
      </c>
      <c r="D402" s="2">
        <v>45375</v>
      </c>
      <c r="E402" s="1" t="s">
        <v>302</v>
      </c>
      <c r="F402" s="1" t="s">
        <v>69</v>
      </c>
      <c r="G402" s="1">
        <v>10000</v>
      </c>
      <c r="I402" s="1" t="s">
        <v>362</v>
      </c>
      <c r="J402" s="49">
        <f>IF(Table44[[#This Row],[Source]]="Cash", SUM(J401+Table44[[#This Row],[Income]]-Table44[[#This Row],[Expenses]]), J401)</f>
        <v>15400</v>
      </c>
      <c r="K402" s="49">
        <f>IF(Table44[[#This Row],[Source]]="Bank", SUM(K401+Table44[[#This Row],[Income]]-Table44[[#This Row],[Expenses]]), K401)</f>
        <v>1081187</v>
      </c>
      <c r="L402" s="49">
        <f>IF(Table44[[#This Row],[Source]]="Mobile", SUM(L401+Table44[[#This Row],[Income]]-Table44[[#This Row],[Expenses]]), L401)</f>
        <v>0</v>
      </c>
      <c r="M402" s="49">
        <f>IF(Table44[[#This Row],[Source]]="Inv", SUM(M401+Table44[[#This Row],[Income]]-Table44[[#This Row],[Expenses]]), M401)</f>
        <v>50000</v>
      </c>
    </row>
    <row r="403" spans="1:13" x14ac:dyDescent="0.25">
      <c r="A403" s="3">
        <f xml:space="preserve"> IF(C403="", "", IF(Table44[[#This Row],[Month]]=C401, A401+1, 1))</f>
        <v>14</v>
      </c>
      <c r="B403" s="22">
        <f>_xlfn.NUMBERVALUE(IF(Table44[[#This Row],[Date]]= "", "", TEXT(Table44[[#This Row],[Date]],"yyyy")))</f>
        <v>2024</v>
      </c>
      <c r="C403" t="str">
        <f>IF(Table44[[#This Row],[Date]]= "", "", TEXT(Table44[[#This Row],[Date]],"mmmm"))</f>
        <v>March</v>
      </c>
      <c r="D403" s="2">
        <v>45376</v>
      </c>
      <c r="E403" s="1" t="s">
        <v>325</v>
      </c>
      <c r="F403" s="1" t="s">
        <v>24</v>
      </c>
      <c r="G403" s="108"/>
      <c r="H403" s="105">
        <v>10000</v>
      </c>
      <c r="I403" s="1" t="s">
        <v>13</v>
      </c>
      <c r="J403" s="49">
        <f>IF(Table44[[#This Row],[Source]]="Cash", SUM(J402+Table44[[#This Row],[Income]]-Table44[[#This Row],[Expenses]]), J402)</f>
        <v>5400</v>
      </c>
      <c r="K403" s="49">
        <f>IF(Table44[[#This Row],[Source]]="Bank", SUM(K402+Table44[[#This Row],[Income]]-Table44[[#This Row],[Expenses]]), K402)</f>
        <v>1081187</v>
      </c>
      <c r="L403" s="49">
        <f>IF(Table44[[#This Row],[Source]]="Mobile", SUM(L402+Table44[[#This Row],[Income]]-Table44[[#This Row],[Expenses]]), L402)</f>
        <v>0</v>
      </c>
      <c r="M403" s="49">
        <f>IF(Table44[[#This Row],[Source]]="Inv", SUM(M402+Table44[[#This Row],[Income]]-Table44[[#This Row],[Expenses]]), M402)</f>
        <v>50000</v>
      </c>
    </row>
    <row r="404" spans="1:13" x14ac:dyDescent="0.25">
      <c r="A404" s="3">
        <f xml:space="preserve"> IF(C404="", "", IF(Table44[[#This Row],[Month]]=C403, A403+1, 1))</f>
        <v>15</v>
      </c>
      <c r="B404" s="22">
        <f>_xlfn.NUMBERVALUE(IF(Table44[[#This Row],[Date]]= "", "", TEXT(Table44[[#This Row],[Date]],"yyyy")))</f>
        <v>2024</v>
      </c>
      <c r="C404" t="str">
        <f>IF(Table44[[#This Row],[Date]]= "", "", TEXT(Table44[[#This Row],[Date]],"mmmm"))</f>
        <v>March</v>
      </c>
      <c r="D404" s="2">
        <v>45379</v>
      </c>
      <c r="E404" s="1" t="s">
        <v>317</v>
      </c>
      <c r="F404" s="1" t="s">
        <v>299</v>
      </c>
      <c r="G404" s="1">
        <v>250000</v>
      </c>
      <c r="I404" s="1" t="s">
        <v>14</v>
      </c>
      <c r="J404" s="49">
        <f>IF(Table44[[#This Row],[Source]]="Cash", SUM(J403+Table44[[#This Row],[Income]]-Table44[[#This Row],[Expenses]]), J403)</f>
        <v>5400</v>
      </c>
      <c r="K404" s="49">
        <f>IF(Table44[[#This Row],[Source]]="Bank", SUM(K403+Table44[[#This Row],[Income]]-Table44[[#This Row],[Expenses]]), K403)</f>
        <v>1331187</v>
      </c>
      <c r="L404" s="49">
        <f>IF(Table44[[#This Row],[Source]]="Mobile", SUM(L403+Table44[[#This Row],[Income]]-Table44[[#This Row],[Expenses]]), L403)</f>
        <v>0</v>
      </c>
      <c r="M404" s="49">
        <f>IF(Table44[[#This Row],[Source]]="Inv", SUM(M403+Table44[[#This Row],[Income]]-Table44[[#This Row],[Expenses]]), M403)</f>
        <v>50000</v>
      </c>
    </row>
    <row r="405" spans="1:13" x14ac:dyDescent="0.25">
      <c r="A405" s="3">
        <f xml:space="preserve"> IF(C405="", "", IF(Table44[[#This Row],[Month]]=C404, A404+1, 1))</f>
        <v>16</v>
      </c>
      <c r="B405" s="22">
        <f>_xlfn.NUMBERVALUE(IF(Table44[[#This Row],[Date]]= "", "", TEXT(Table44[[#This Row],[Date]],"yyyy")))</f>
        <v>2024</v>
      </c>
      <c r="C405" t="str">
        <f>IF(Table44[[#This Row],[Date]]= "", "", TEXT(Table44[[#This Row],[Date]],"mmmm"))</f>
        <v>March</v>
      </c>
      <c r="D405" s="2">
        <v>45382</v>
      </c>
      <c r="E405" s="1" t="s">
        <v>329</v>
      </c>
      <c r="F405" s="1" t="s">
        <v>1</v>
      </c>
      <c r="G405" s="108"/>
      <c r="H405" s="105">
        <v>8000</v>
      </c>
      <c r="I405" s="1" t="s">
        <v>13</v>
      </c>
      <c r="J405" s="49">
        <f>IF(Table44[[#This Row],[Source]]="Cash", SUM(J404+Table44[[#This Row],[Income]]-Table44[[#This Row],[Expenses]]), J404)</f>
        <v>-2600</v>
      </c>
      <c r="K405" s="49">
        <f>IF(Table44[[#This Row],[Source]]="Bank", SUM(K404+Table44[[#This Row],[Income]]-Table44[[#This Row],[Expenses]]), K404)</f>
        <v>1331187</v>
      </c>
      <c r="L405" s="49">
        <f>IF(Table44[[#This Row],[Source]]="Mobile", SUM(L404+Table44[[#This Row],[Income]]-Table44[[#This Row],[Expenses]]), L404)</f>
        <v>0</v>
      </c>
      <c r="M405" s="49">
        <f>IF(Table44[[#This Row],[Source]]="Inv", SUM(M404+Table44[[#This Row],[Income]]-Table44[[#This Row],[Expenses]]), M404)</f>
        <v>50000</v>
      </c>
    </row>
    <row r="406" spans="1:13" x14ac:dyDescent="0.25">
      <c r="A406" s="3">
        <f xml:space="preserve"> IF(C406="", "", IF(Table44[[#This Row],[Month]]=C405, A405+1, 1))</f>
        <v>17</v>
      </c>
      <c r="B406" s="22">
        <f>_xlfn.NUMBERVALUE(IF(Table44[[#This Row],[Date]]= "", "", TEXT(Table44[[#This Row],[Date]],"yyyy")))</f>
        <v>2024</v>
      </c>
      <c r="C406" t="str">
        <f>IF(Table44[[#This Row],[Date]]= "", "", TEXT(Table44[[#This Row],[Date]],"mmmm"))</f>
        <v>March</v>
      </c>
      <c r="D406" s="2">
        <v>45382</v>
      </c>
      <c r="E406" s="1" t="s">
        <v>141</v>
      </c>
      <c r="F406" s="1" t="s">
        <v>0</v>
      </c>
      <c r="G406" s="108">
        <v>10000</v>
      </c>
      <c r="H406" s="105"/>
      <c r="I406" s="1" t="s">
        <v>13</v>
      </c>
      <c r="J406" s="49">
        <f>IF(Table44[[#This Row],[Source]]="Cash", SUM(J405+Table44[[#This Row],[Income]]-Table44[[#This Row],[Expenses]]), J405)</f>
        <v>7400</v>
      </c>
      <c r="K406" s="49">
        <f>IF(Table44[[#This Row],[Source]]="Bank", SUM(K405+Table44[[#This Row],[Income]]-Table44[[#This Row],[Expenses]]), K405)</f>
        <v>1331187</v>
      </c>
      <c r="L406" s="49">
        <f>IF(Table44[[#This Row],[Source]]="Mobile", SUM(L405+Table44[[#This Row],[Income]]-Table44[[#This Row],[Expenses]]), L405)</f>
        <v>0</v>
      </c>
      <c r="M406" s="49">
        <f>IF(Table44[[#This Row],[Source]]="Inv", SUM(M405+Table44[[#This Row],[Income]]-Table44[[#This Row],[Expenses]]), M405)</f>
        <v>50000</v>
      </c>
    </row>
    <row r="407" spans="1:13" x14ac:dyDescent="0.25">
      <c r="A407" s="3">
        <f xml:space="preserve"> IF(C407="", "", IF(Table44[[#This Row],[Month]]=C406, A406+1, 1))</f>
        <v>1</v>
      </c>
      <c r="B407" s="22">
        <f>_xlfn.NUMBERVALUE(IF(Table44[[#This Row],[Date]]= "", "", TEXT(Table44[[#This Row],[Date]],"yyyy")))</f>
        <v>2024</v>
      </c>
      <c r="C407" t="str">
        <f>IF(Table44[[#This Row],[Date]]= "", "", TEXT(Table44[[#This Row],[Date]],"mmmm"))</f>
        <v>April</v>
      </c>
      <c r="D407" s="2">
        <v>45387</v>
      </c>
      <c r="E407" s="1" t="s">
        <v>74</v>
      </c>
      <c r="F407" s="1" t="s">
        <v>75</v>
      </c>
      <c r="H407" s="1">
        <v>78217</v>
      </c>
      <c r="I407" s="1" t="s">
        <v>14</v>
      </c>
      <c r="J407" s="49">
        <f>IF(Table44[[#This Row],[Source]]="Cash", SUM(J406+Table44[[#This Row],[Income]]-Table44[[#This Row],[Expenses]]), J406)</f>
        <v>7400</v>
      </c>
      <c r="K407" s="49">
        <f>IF(Table44[[#This Row],[Source]]="Bank", SUM(K406+Table44[[#This Row],[Income]]-Table44[[#This Row],[Expenses]]), K406)</f>
        <v>1252970</v>
      </c>
      <c r="L407" s="49">
        <f>IF(Table44[[#This Row],[Source]]="Mobile", SUM(L406+Table44[[#This Row],[Income]]-Table44[[#This Row],[Expenses]]), L406)</f>
        <v>0</v>
      </c>
      <c r="M407" s="49">
        <f>IF(Table44[[#This Row],[Source]]="Inv", SUM(M406+Table44[[#This Row],[Income]]-Table44[[#This Row],[Expenses]]), M406)</f>
        <v>50000</v>
      </c>
    </row>
    <row r="408" spans="1:13" x14ac:dyDescent="0.25">
      <c r="A408" s="3">
        <f xml:space="preserve"> IF(C408="", "", IF(Table44[[#This Row],[Month]]=C407, A407+1, 1))</f>
        <v>2</v>
      </c>
      <c r="B408" s="22">
        <f>_xlfn.NUMBERVALUE(IF(Table44[[#This Row],[Date]]= "", "", TEXT(Table44[[#This Row],[Date]],"yyyy")))</f>
        <v>2024</v>
      </c>
      <c r="C408" t="str">
        <f>IF(Table44[[#This Row],[Date]]= "", "", TEXT(Table44[[#This Row],[Date]],"mmmm"))</f>
        <v>April</v>
      </c>
      <c r="D408" s="2">
        <v>45387</v>
      </c>
      <c r="E408" s="1" t="s">
        <v>331</v>
      </c>
      <c r="F408" s="1" t="s">
        <v>744</v>
      </c>
      <c r="H408" s="1">
        <v>5000</v>
      </c>
      <c r="I408" s="1" t="s">
        <v>14</v>
      </c>
      <c r="J408" s="49">
        <f>IF(Table44[[#This Row],[Source]]="Cash", SUM(J407+Table44[[#This Row],[Income]]-Table44[[#This Row],[Expenses]]), J407)</f>
        <v>7400</v>
      </c>
      <c r="K408" s="49">
        <f>IF(Table44[[#This Row],[Source]]="Bank", SUM(K407+Table44[[#This Row],[Income]]-Table44[[#This Row],[Expenses]]), K407)</f>
        <v>1247970</v>
      </c>
      <c r="L408" s="49">
        <f>IF(Table44[[#This Row],[Source]]="Mobile", SUM(L407+Table44[[#This Row],[Income]]-Table44[[#This Row],[Expenses]]), L407)</f>
        <v>0</v>
      </c>
      <c r="M408" s="49">
        <f>IF(Table44[[#This Row],[Source]]="Inv", SUM(M407+Table44[[#This Row],[Income]]-Table44[[#This Row],[Expenses]]), M407)</f>
        <v>50000</v>
      </c>
    </row>
    <row r="409" spans="1:13" x14ac:dyDescent="0.25">
      <c r="A409" s="3">
        <f xml:space="preserve"> IF(C409="", "", IF(Table44[[#This Row],[Month]]=C408, A408+1, 1))</f>
        <v>3</v>
      </c>
      <c r="B409" s="22">
        <f>_xlfn.NUMBERVALUE(IF(Table44[[#This Row],[Date]]= "", "", TEXT(Table44[[#This Row],[Date]],"yyyy")))</f>
        <v>2024</v>
      </c>
      <c r="C409" t="str">
        <f>IF(Table44[[#This Row],[Date]]= "", "", TEXT(Table44[[#This Row],[Date]],"mmmm"))</f>
        <v>April</v>
      </c>
      <c r="D409" s="2">
        <v>45387</v>
      </c>
      <c r="E409" s="1" t="s">
        <v>332</v>
      </c>
      <c r="F409" s="1" t="s">
        <v>744</v>
      </c>
      <c r="H409" s="1">
        <v>2500</v>
      </c>
      <c r="I409" s="1" t="s">
        <v>14</v>
      </c>
      <c r="J409" s="49">
        <f>IF(Table44[[#This Row],[Source]]="Cash", SUM(J408+Table44[[#This Row],[Income]]-Table44[[#This Row],[Expenses]]), J408)</f>
        <v>7400</v>
      </c>
      <c r="K409" s="49">
        <f>IF(Table44[[#This Row],[Source]]="Bank", SUM(K408+Table44[[#This Row],[Income]]-Table44[[#This Row],[Expenses]]), K408)</f>
        <v>1245470</v>
      </c>
      <c r="L409" s="49">
        <f>IF(Table44[[#This Row],[Source]]="Mobile", SUM(L408+Table44[[#This Row],[Income]]-Table44[[#This Row],[Expenses]]), L408)</f>
        <v>0</v>
      </c>
      <c r="M409" s="49">
        <f>IF(Table44[[#This Row],[Source]]="Inv", SUM(M408+Table44[[#This Row],[Income]]-Table44[[#This Row],[Expenses]]), M408)</f>
        <v>50000</v>
      </c>
    </row>
    <row r="410" spans="1:13" x14ac:dyDescent="0.25">
      <c r="A410" s="3">
        <f xml:space="preserve"> IF(C410="", "", IF(Table44[[#This Row],[Month]]=C409, A409+1, 1))</f>
        <v>4</v>
      </c>
      <c r="B410" s="22">
        <f>_xlfn.NUMBERVALUE(IF(Table44[[#This Row],[Date]]= "", "", TEXT(Table44[[#This Row],[Date]],"yyyy")))</f>
        <v>2024</v>
      </c>
      <c r="C410" t="str">
        <f>IF(Table44[[#This Row],[Date]]= "", "", TEXT(Table44[[#This Row],[Date]],"mmmm"))</f>
        <v>April</v>
      </c>
      <c r="D410" s="2">
        <v>45393</v>
      </c>
      <c r="E410" s="1" t="s">
        <v>86</v>
      </c>
      <c r="F410" s="1" t="s">
        <v>1</v>
      </c>
      <c r="G410" s="108"/>
      <c r="H410" s="105">
        <v>1000</v>
      </c>
      <c r="I410" s="23" t="s">
        <v>13</v>
      </c>
      <c r="J410" s="49">
        <f>IF(Table44[[#This Row],[Source]]="Cash", SUM(J409+Table44[[#This Row],[Income]]-Table44[[#This Row],[Expenses]]), J409)</f>
        <v>6400</v>
      </c>
      <c r="K410" s="49">
        <f>IF(Table44[[#This Row],[Source]]="Bank", SUM(K409+Table44[[#This Row],[Income]]-Table44[[#This Row],[Expenses]]), K409)</f>
        <v>1245470</v>
      </c>
      <c r="L410" s="49">
        <f>IF(Table44[[#This Row],[Source]]="Mobile", SUM(L409+Table44[[#This Row],[Income]]-Table44[[#This Row],[Expenses]]), L409)</f>
        <v>0</v>
      </c>
      <c r="M410" s="49">
        <f>IF(Table44[[#This Row],[Source]]="Inv", SUM(M409+Table44[[#This Row],[Income]]-Table44[[#This Row],[Expenses]]), M409)</f>
        <v>50000</v>
      </c>
    </row>
    <row r="411" spans="1:13" x14ac:dyDescent="0.25">
      <c r="A411" s="3">
        <f xml:space="preserve"> IF(C411="", "", IF(Table44[[#This Row],[Month]]=C410, A410+1, 1))</f>
        <v>5</v>
      </c>
      <c r="B411" s="22">
        <f>_xlfn.NUMBERVALUE(IF(Table44[[#This Row],[Date]]= "", "", TEXT(Table44[[#This Row],[Date]],"yyyy")))</f>
        <v>2024</v>
      </c>
      <c r="C411" t="str">
        <f>IF(Table44[[#This Row],[Date]]= "", "", TEXT(Table44[[#This Row],[Date]],"mmmm"))</f>
        <v>April</v>
      </c>
      <c r="D411" s="2">
        <v>45393</v>
      </c>
      <c r="E411" s="1" t="s">
        <v>324</v>
      </c>
      <c r="F411" s="1" t="s">
        <v>744</v>
      </c>
      <c r="H411" s="1">
        <v>1655</v>
      </c>
      <c r="I411" s="23" t="s">
        <v>14</v>
      </c>
      <c r="J411" s="49">
        <f>IF(Table44[[#This Row],[Source]]="Cash", SUM(J410+Table44[[#This Row],[Income]]-Table44[[#This Row],[Expenses]]), J410)</f>
        <v>6400</v>
      </c>
      <c r="K411" s="49">
        <f>IF(Table44[[#This Row],[Source]]="Bank", SUM(K410+Table44[[#This Row],[Income]]-Table44[[#This Row],[Expenses]]), K410)</f>
        <v>1243815</v>
      </c>
      <c r="L411" s="49">
        <f>IF(Table44[[#This Row],[Source]]="Mobile", SUM(L410+Table44[[#This Row],[Income]]-Table44[[#This Row],[Expenses]]), L410)</f>
        <v>0</v>
      </c>
      <c r="M411" s="49">
        <f>IF(Table44[[#This Row],[Source]]="Inv", SUM(M410+Table44[[#This Row],[Income]]-Table44[[#This Row],[Expenses]]), M410)</f>
        <v>50000</v>
      </c>
    </row>
    <row r="412" spans="1:13" x14ac:dyDescent="0.25">
      <c r="A412" s="3">
        <f xml:space="preserve"> IF(C412="", "", IF(Table44[[#This Row],[Month]]=C411, A411+1, 1))</f>
        <v>6</v>
      </c>
      <c r="B412" s="22">
        <f>_xlfn.NUMBERVALUE(IF(Table44[[#This Row],[Date]]= "", "", TEXT(Table44[[#This Row],[Date]],"yyyy")))</f>
        <v>2024</v>
      </c>
      <c r="C412" t="str">
        <f>IF(Table44[[#This Row],[Date]]= "", "", TEXT(Table44[[#This Row],[Date]],"mmmm"))</f>
        <v>April</v>
      </c>
      <c r="D412" s="2">
        <v>45401</v>
      </c>
      <c r="E412" s="1" t="s">
        <v>318</v>
      </c>
      <c r="F412" s="1" t="s">
        <v>744</v>
      </c>
      <c r="H412" s="1">
        <v>230000</v>
      </c>
      <c r="I412" s="1" t="s">
        <v>14</v>
      </c>
      <c r="J412" s="49">
        <f>IF(Table44[[#This Row],[Source]]="Cash", SUM(J411+Table44[[#This Row],[Income]]-Table44[[#This Row],[Expenses]]), J411)</f>
        <v>6400</v>
      </c>
      <c r="K412" s="49">
        <f>IF(Table44[[#This Row],[Source]]="Bank", SUM(K411+Table44[[#This Row],[Income]]-Table44[[#This Row],[Expenses]]), K411)</f>
        <v>1013815</v>
      </c>
      <c r="L412" s="49">
        <f>IF(Table44[[#This Row],[Source]]="Mobile", SUM(L411+Table44[[#This Row],[Income]]-Table44[[#This Row],[Expenses]]), L411)</f>
        <v>0</v>
      </c>
      <c r="M412" s="49">
        <f>IF(Table44[[#This Row],[Source]]="Inv", SUM(M411+Table44[[#This Row],[Income]]-Table44[[#This Row],[Expenses]]), M411)</f>
        <v>50000</v>
      </c>
    </row>
    <row r="413" spans="1:13" x14ac:dyDescent="0.25">
      <c r="A413" s="3">
        <f xml:space="preserve"> IF(C413="", "", IF(Table44[[#This Row],[Month]]=C412, A412+1, 1))</f>
        <v>7</v>
      </c>
      <c r="B413" s="22">
        <f>_xlfn.NUMBERVALUE(IF(Table44[[#This Row],[Date]]= "", "", TEXT(Table44[[#This Row],[Date]],"yyyy")))</f>
        <v>2024</v>
      </c>
      <c r="C413" t="str">
        <f>IF(Table44[[#This Row],[Date]]= "", "", TEXT(Table44[[#This Row],[Date]],"mmmm"))</f>
        <v>April</v>
      </c>
      <c r="D413" s="2">
        <v>45401</v>
      </c>
      <c r="E413" s="1" t="s">
        <v>318</v>
      </c>
      <c r="F413" s="1" t="s">
        <v>744</v>
      </c>
      <c r="G413" s="108">
        <v>230000</v>
      </c>
      <c r="H413" s="105"/>
      <c r="I413" s="1" t="s">
        <v>13</v>
      </c>
      <c r="J413" s="49">
        <f>IF(Table44[[#This Row],[Source]]="Cash", SUM(J412+Table44[[#This Row],[Income]]-Table44[[#This Row],[Expenses]]), J412)</f>
        <v>236400</v>
      </c>
      <c r="K413" s="49">
        <f>IF(Table44[[#This Row],[Source]]="Bank", SUM(K412+Table44[[#This Row],[Income]]-Table44[[#This Row],[Expenses]]), K412)</f>
        <v>1013815</v>
      </c>
      <c r="L413" s="49">
        <f>IF(Table44[[#This Row],[Source]]="Mobile", SUM(L412+Table44[[#This Row],[Income]]-Table44[[#This Row],[Expenses]]), L412)</f>
        <v>0</v>
      </c>
      <c r="M413" s="49">
        <f>IF(Table44[[#This Row],[Source]]="Inv", SUM(M412+Table44[[#This Row],[Income]]-Table44[[#This Row],[Expenses]]), M412)</f>
        <v>50000</v>
      </c>
    </row>
    <row r="414" spans="1:13" x14ac:dyDescent="0.25">
      <c r="A414" s="3">
        <f xml:space="preserve"> IF(C414="", "", IF(Table44[[#This Row],[Month]]=C413, A413+1, 1))</f>
        <v>8</v>
      </c>
      <c r="B414" s="22">
        <f>_xlfn.NUMBERVALUE(IF(Table44[[#This Row],[Date]]= "", "", TEXT(Table44[[#This Row],[Date]],"yyyy")))</f>
        <v>2024</v>
      </c>
      <c r="C414" t="str">
        <f>IF(Table44[[#This Row],[Date]]= "", "", TEXT(Table44[[#This Row],[Date]],"mmmm"))</f>
        <v>April</v>
      </c>
      <c r="D414" s="2">
        <v>45401</v>
      </c>
      <c r="E414" s="1" t="s">
        <v>344</v>
      </c>
      <c r="F414" s="1" t="s">
        <v>744</v>
      </c>
      <c r="H414" s="1">
        <v>2521</v>
      </c>
      <c r="I414" s="23" t="s">
        <v>14</v>
      </c>
      <c r="J414" s="49">
        <f>IF(Table44[[#This Row],[Source]]="Cash", SUM(J413+Table44[[#This Row],[Income]]-Table44[[#This Row],[Expenses]]), J413)</f>
        <v>236400</v>
      </c>
      <c r="K414" s="49">
        <f>IF(Table44[[#This Row],[Source]]="Bank", SUM(K413+Table44[[#This Row],[Income]]-Table44[[#This Row],[Expenses]]), K413)</f>
        <v>1011294</v>
      </c>
      <c r="L414" s="49">
        <f>IF(Table44[[#This Row],[Source]]="Mobile", SUM(L413+Table44[[#This Row],[Income]]-Table44[[#This Row],[Expenses]]), L413)</f>
        <v>0</v>
      </c>
      <c r="M414" s="49">
        <f>IF(Table44[[#This Row],[Source]]="Inv", SUM(M413+Table44[[#This Row],[Income]]-Table44[[#This Row],[Expenses]]), M413)</f>
        <v>50000</v>
      </c>
    </row>
    <row r="415" spans="1:13" x14ac:dyDescent="0.25">
      <c r="A415" s="3">
        <f xml:space="preserve"> IF(C415="", "", IF(Table44[[#This Row],[Month]]=C414, A414+1, 1))</f>
        <v>9</v>
      </c>
      <c r="B415" s="22">
        <f>_xlfn.NUMBERVALUE(IF(Table44[[#This Row],[Date]]= "", "", TEXT(Table44[[#This Row],[Date]],"yyyy")))</f>
        <v>2024</v>
      </c>
      <c r="C415" t="str">
        <f>IF(Table44[[#This Row],[Date]]= "", "", TEXT(Table44[[#This Row],[Date]],"mmmm"))</f>
        <v>April</v>
      </c>
      <c r="D415" s="2">
        <v>45401</v>
      </c>
      <c r="E415" s="1" t="s">
        <v>333</v>
      </c>
      <c r="F415" s="1" t="s">
        <v>744</v>
      </c>
      <c r="H415" s="1">
        <v>1000000</v>
      </c>
      <c r="I415" s="23" t="s">
        <v>14</v>
      </c>
      <c r="J415" s="49">
        <f>IF(Table44[[#This Row],[Source]]="Cash", SUM(J414+Table44[[#This Row],[Income]]-Table44[[#This Row],[Expenses]]), J414)</f>
        <v>236400</v>
      </c>
      <c r="K415" s="49">
        <f>IF(Table44[[#This Row],[Source]]="Bank", SUM(K414+Table44[[#This Row],[Income]]-Table44[[#This Row],[Expenses]]), K414)</f>
        <v>11294</v>
      </c>
      <c r="L415" s="49">
        <f>IF(Table44[[#This Row],[Source]]="Mobile", SUM(L414+Table44[[#This Row],[Income]]-Table44[[#This Row],[Expenses]]), L414)</f>
        <v>0</v>
      </c>
      <c r="M415" s="49">
        <f>IF(Table44[[#This Row],[Source]]="Inv", SUM(M414+Table44[[#This Row],[Income]]-Table44[[#This Row],[Expenses]]), M414)</f>
        <v>50000</v>
      </c>
    </row>
    <row r="416" spans="1:13" x14ac:dyDescent="0.25">
      <c r="A416" s="3">
        <f xml:space="preserve"> IF(C416="", "", IF(Table44[[#This Row],[Month]]=C415, A415+1, 1))</f>
        <v>10</v>
      </c>
      <c r="B416" s="3">
        <f>_xlfn.NUMBERVALUE(IF(Table44[[#This Row],[Date]]= "", "", TEXT(Table44[[#This Row],[Date]],"yyyy")))</f>
        <v>2024</v>
      </c>
      <c r="C416" t="str">
        <f>IF(Table44[[#This Row],[Date]]= "", "", TEXT(Table44[[#This Row],[Date]],"mmmm"))</f>
        <v>April</v>
      </c>
      <c r="D416" s="2">
        <v>45401</v>
      </c>
      <c r="E416" s="1" t="s">
        <v>333</v>
      </c>
      <c r="F416" s="1" t="s">
        <v>69</v>
      </c>
      <c r="G416" s="1">
        <v>1000000</v>
      </c>
      <c r="I416" s="1" t="s">
        <v>362</v>
      </c>
      <c r="J416" s="49">
        <f>IF(Table44[[#This Row],[Source]]="Cash", SUM(J415+Table44[[#This Row],[Income]]-Table44[[#This Row],[Expenses]]), J415)</f>
        <v>236400</v>
      </c>
      <c r="K416" s="49">
        <f>IF(Table44[[#This Row],[Source]]="Bank", SUM(K415+Table44[[#This Row],[Income]]-Table44[[#This Row],[Expenses]]), K415)</f>
        <v>11294</v>
      </c>
      <c r="L416" s="49">
        <f>IF(Table44[[#This Row],[Source]]="Mobile", SUM(L415+Table44[[#This Row],[Income]]-Table44[[#This Row],[Expenses]]), L415)</f>
        <v>0</v>
      </c>
      <c r="M416" s="49">
        <f>IF(Table44[[#This Row],[Source]]="Inv", SUM(M415+Table44[[#This Row],[Income]]-Table44[[#This Row],[Expenses]]), M415)</f>
        <v>1050000</v>
      </c>
    </row>
    <row r="417" spans="1:13" x14ac:dyDescent="0.25">
      <c r="A417" s="3">
        <f xml:space="preserve"> IF(C417="", "", IF(Table44[[#This Row],[Month]]=C415, A415+1, 1))</f>
        <v>10</v>
      </c>
      <c r="B417" s="22">
        <f>_xlfn.NUMBERVALUE(IF(Table44[[#This Row],[Date]]= "", "", TEXT(Table44[[#This Row],[Date]],"yyyy")))</f>
        <v>2024</v>
      </c>
      <c r="C417" t="str">
        <f>IF(Table44[[#This Row],[Date]]= "", "", TEXT(Table44[[#This Row],[Date]],"mmmm"))</f>
        <v>April</v>
      </c>
      <c r="D417" s="2">
        <v>45404</v>
      </c>
      <c r="E417" s="1" t="s">
        <v>334</v>
      </c>
      <c r="F417" s="1" t="s">
        <v>0</v>
      </c>
      <c r="G417" s="108">
        <v>51000</v>
      </c>
      <c r="H417" s="105"/>
      <c r="I417" s="23" t="s">
        <v>13</v>
      </c>
      <c r="J417" s="49">
        <f>IF(Table44[[#This Row],[Source]]="Cash", SUM(J416+Table44[[#This Row],[Income]]-Table44[[#This Row],[Expenses]]), J416)</f>
        <v>287400</v>
      </c>
      <c r="K417" s="49">
        <f>IF(Table44[[#This Row],[Source]]="Bank", SUM(K416+Table44[[#This Row],[Income]]-Table44[[#This Row],[Expenses]]), K416)</f>
        <v>11294</v>
      </c>
      <c r="L417" s="49">
        <f>IF(Table44[[#This Row],[Source]]="Mobile", SUM(L416+Table44[[#This Row],[Income]]-Table44[[#This Row],[Expenses]]), L416)</f>
        <v>0</v>
      </c>
      <c r="M417" s="49">
        <f>IF(Table44[[#This Row],[Source]]="Inv", SUM(M416+Table44[[#This Row],[Income]]-Table44[[#This Row],[Expenses]]), M416)</f>
        <v>1050000</v>
      </c>
    </row>
    <row r="418" spans="1:13" x14ac:dyDescent="0.25">
      <c r="A418" s="3">
        <f xml:space="preserve"> IF(C418="", "", IF(Table44[[#This Row],[Month]]=C417, A417+1, 1))</f>
        <v>11</v>
      </c>
      <c r="B418" s="22">
        <f>_xlfn.NUMBERVALUE(IF(Table44[[#This Row],[Date]]= "", "", TEXT(Table44[[#This Row],[Date]],"yyyy")))</f>
        <v>2024</v>
      </c>
      <c r="C418" t="str">
        <f>IF(Table44[[#This Row],[Date]]= "", "", TEXT(Table44[[#This Row],[Date]],"mmmm"))</f>
        <v>April</v>
      </c>
      <c r="D418" s="2">
        <v>45407</v>
      </c>
      <c r="E418" s="1" t="s">
        <v>345</v>
      </c>
      <c r="F418" s="1" t="s">
        <v>744</v>
      </c>
      <c r="H418" s="1">
        <v>1800</v>
      </c>
      <c r="I418" s="23" t="s">
        <v>14</v>
      </c>
      <c r="J418" s="49">
        <f>IF(Table44[[#This Row],[Source]]="Cash", SUM(J417+Table44[[#This Row],[Income]]-Table44[[#This Row],[Expenses]]), J417)</f>
        <v>287400</v>
      </c>
      <c r="K418" s="49">
        <f>IF(Table44[[#This Row],[Source]]="Bank", SUM(K417+Table44[[#This Row],[Income]]-Table44[[#This Row],[Expenses]]), K417)</f>
        <v>9494</v>
      </c>
      <c r="L418" s="49">
        <f>IF(Table44[[#This Row],[Source]]="Mobile", SUM(L417+Table44[[#This Row],[Income]]-Table44[[#This Row],[Expenses]]), L417)</f>
        <v>0</v>
      </c>
      <c r="M418" s="49">
        <f>IF(Table44[[#This Row],[Source]]="Inv", SUM(M417+Table44[[#This Row],[Income]]-Table44[[#This Row],[Expenses]]), M417)</f>
        <v>1050000</v>
      </c>
    </row>
    <row r="419" spans="1:13" x14ac:dyDescent="0.25">
      <c r="A419" s="3">
        <f xml:space="preserve"> IF(C419="", "", IF(Table44[[#This Row],[Month]]=C418, A418+1, 1))</f>
        <v>12</v>
      </c>
      <c r="B419" s="22">
        <f>_xlfn.NUMBERVALUE(IF(Table44[[#This Row],[Date]]= "", "", TEXT(Table44[[#This Row],[Date]],"yyyy")))</f>
        <v>2024</v>
      </c>
      <c r="C419" t="str">
        <f>IF(Table44[[#This Row],[Date]]= "", "", TEXT(Table44[[#This Row],[Date]],"mmmm"))</f>
        <v>April</v>
      </c>
      <c r="D419" s="2">
        <v>45409</v>
      </c>
      <c r="E419" s="1" t="s">
        <v>335</v>
      </c>
      <c r="F419" s="1" t="s">
        <v>0</v>
      </c>
      <c r="G419" s="108"/>
      <c r="H419" s="105">
        <v>3000</v>
      </c>
      <c r="I419" s="23" t="s">
        <v>13</v>
      </c>
      <c r="J419" s="49">
        <f>IF(Table44[[#This Row],[Source]]="Cash", SUM(J418+Table44[[#This Row],[Income]]-Table44[[#This Row],[Expenses]]), J418)</f>
        <v>284400</v>
      </c>
      <c r="K419" s="49">
        <f>IF(Table44[[#This Row],[Source]]="Bank", SUM(K418+Table44[[#This Row],[Income]]-Table44[[#This Row],[Expenses]]), K418)</f>
        <v>9494</v>
      </c>
      <c r="L419" s="49">
        <f>IF(Table44[[#This Row],[Source]]="Mobile", SUM(L418+Table44[[#This Row],[Income]]-Table44[[#This Row],[Expenses]]), L418)</f>
        <v>0</v>
      </c>
      <c r="M419" s="49">
        <f>IF(Table44[[#This Row],[Source]]="Inv", SUM(M418+Table44[[#This Row],[Income]]-Table44[[#This Row],[Expenses]]), M418)</f>
        <v>1050000</v>
      </c>
    </row>
    <row r="420" spans="1:13" x14ac:dyDescent="0.25">
      <c r="A420" s="3">
        <f xml:space="preserve"> IF(C420="", "", IF(Table44[[#This Row],[Month]]=C419, A419+1, 1))</f>
        <v>13</v>
      </c>
      <c r="B420" s="22">
        <f>_xlfn.NUMBERVALUE(IF(Table44[[#This Row],[Date]]= "", "", TEXT(Table44[[#This Row],[Date]],"yyyy")))</f>
        <v>2024</v>
      </c>
      <c r="C420" t="str">
        <f>IF(Table44[[#This Row],[Date]]= "", "", TEXT(Table44[[#This Row],[Date]],"mmmm"))</f>
        <v>April</v>
      </c>
      <c r="D420" s="2">
        <v>45410</v>
      </c>
      <c r="E420" s="1" t="s">
        <v>339</v>
      </c>
      <c r="F420" s="1" t="s">
        <v>742</v>
      </c>
      <c r="H420" s="1">
        <v>5307</v>
      </c>
      <c r="I420" s="23" t="s">
        <v>14</v>
      </c>
      <c r="J420" s="49">
        <f>IF(Table44[[#This Row],[Source]]="Cash", SUM(J419+Table44[[#This Row],[Income]]-Table44[[#This Row],[Expenses]]), J419)</f>
        <v>284400</v>
      </c>
      <c r="K420" s="49">
        <f>IF(Table44[[#This Row],[Source]]="Bank", SUM(K419+Table44[[#This Row],[Income]]-Table44[[#This Row],[Expenses]]), K419)</f>
        <v>4187</v>
      </c>
      <c r="L420" s="49">
        <f>IF(Table44[[#This Row],[Source]]="Mobile", SUM(L419+Table44[[#This Row],[Income]]-Table44[[#This Row],[Expenses]]), L419)</f>
        <v>0</v>
      </c>
      <c r="M420" s="49">
        <f>IF(Table44[[#This Row],[Source]]="Inv", SUM(M419+Table44[[#This Row],[Income]]-Table44[[#This Row],[Expenses]]), M419)</f>
        <v>1050000</v>
      </c>
    </row>
    <row r="421" spans="1:13" x14ac:dyDescent="0.25">
      <c r="A421" s="3">
        <f xml:space="preserve"> IF(C421="", "", IF(Table44[[#This Row],[Month]]=C420, A420+1, 1))</f>
        <v>14</v>
      </c>
      <c r="B421" s="22">
        <f>_xlfn.NUMBERVALUE(IF(Table44[[#This Row],[Date]]= "", "", TEXT(Table44[[#This Row],[Date]],"yyyy")))</f>
        <v>2024</v>
      </c>
      <c r="C421" t="str">
        <f>IF(Table44[[#This Row],[Date]]= "", "", TEXT(Table44[[#This Row],[Date]],"mmmm"))</f>
        <v>April</v>
      </c>
      <c r="D421" s="2">
        <v>45411</v>
      </c>
      <c r="E421" s="1" t="s">
        <v>336</v>
      </c>
      <c r="F421" s="1" t="s">
        <v>337</v>
      </c>
      <c r="G421" s="108"/>
      <c r="H421" s="105">
        <v>35000</v>
      </c>
      <c r="I421" s="23" t="s">
        <v>13</v>
      </c>
      <c r="J421" s="49">
        <f>IF(Table44[[#This Row],[Source]]="Cash", SUM(J420+Table44[[#This Row],[Income]]-Table44[[#This Row],[Expenses]]), J420)</f>
        <v>249400</v>
      </c>
      <c r="K421" s="49">
        <f>IF(Table44[[#This Row],[Source]]="Bank", SUM(K420+Table44[[#This Row],[Income]]-Table44[[#This Row],[Expenses]]), K420)</f>
        <v>4187</v>
      </c>
      <c r="L421" s="49">
        <f>IF(Table44[[#This Row],[Source]]="Mobile", SUM(L420+Table44[[#This Row],[Income]]-Table44[[#This Row],[Expenses]]), L420)</f>
        <v>0</v>
      </c>
      <c r="M421" s="49">
        <f>IF(Table44[[#This Row],[Source]]="Inv", SUM(M420+Table44[[#This Row],[Income]]-Table44[[#This Row],[Expenses]]), M420)</f>
        <v>1050000</v>
      </c>
    </row>
    <row r="422" spans="1:13" x14ac:dyDescent="0.25">
      <c r="A422" s="3">
        <f xml:space="preserve"> IF(C422="", "", IF(Table44[[#This Row],[Month]]=C421, A421+1, 1))</f>
        <v>15</v>
      </c>
      <c r="B422" s="22">
        <f>_xlfn.NUMBERVALUE(IF(Table44[[#This Row],[Date]]= "", "", TEXT(Table44[[#This Row],[Date]],"yyyy")))</f>
        <v>2024</v>
      </c>
      <c r="C422" t="str">
        <f>IF(Table44[[#This Row],[Date]]= "", "", TEXT(Table44[[#This Row],[Date]],"mmmm"))</f>
        <v>April</v>
      </c>
      <c r="D422" s="2">
        <v>45411</v>
      </c>
      <c r="E422" s="1" t="s">
        <v>338</v>
      </c>
      <c r="F422" s="1" t="s">
        <v>57</v>
      </c>
      <c r="G422" s="108"/>
      <c r="H422" s="105">
        <v>200000</v>
      </c>
      <c r="I422" s="23" t="s">
        <v>13</v>
      </c>
      <c r="J422" s="49">
        <f>IF(Table44[[#This Row],[Source]]="Cash", SUM(J421+Table44[[#This Row],[Income]]-Table44[[#This Row],[Expenses]]), J421)</f>
        <v>49400</v>
      </c>
      <c r="K422" s="49">
        <f>IF(Table44[[#This Row],[Source]]="Bank", SUM(K421+Table44[[#This Row],[Income]]-Table44[[#This Row],[Expenses]]), K421)</f>
        <v>4187</v>
      </c>
      <c r="L422" s="49">
        <f>IF(Table44[[#This Row],[Source]]="Mobile", SUM(L421+Table44[[#This Row],[Income]]-Table44[[#This Row],[Expenses]]), L421)</f>
        <v>0</v>
      </c>
      <c r="M422" s="49">
        <f>IF(Table44[[#This Row],[Source]]="Inv", SUM(M421+Table44[[#This Row],[Income]]-Table44[[#This Row],[Expenses]]), M421)</f>
        <v>1050000</v>
      </c>
    </row>
    <row r="423" spans="1:13" x14ac:dyDescent="0.25">
      <c r="A423" s="3">
        <f xml:space="preserve"> IF(C423="", "", IF(Table44[[#This Row],[Month]]=C422, A422+1, 1))</f>
        <v>1</v>
      </c>
      <c r="B423" s="22">
        <f>_xlfn.NUMBERVALUE(IF(Table44[[#This Row],[Date]]= "", "", TEXT(Table44[[#This Row],[Date]],"yyyy")))</f>
        <v>2024</v>
      </c>
      <c r="C423" t="str">
        <f>IF(Table44[[#This Row],[Date]]= "", "", TEXT(Table44[[#This Row],[Date]],"mmmm"))</f>
        <v>May</v>
      </c>
      <c r="D423" s="2">
        <v>45413</v>
      </c>
      <c r="E423" s="1" t="s">
        <v>336</v>
      </c>
      <c r="F423" s="1" t="s">
        <v>337</v>
      </c>
      <c r="G423" s="108"/>
      <c r="H423" s="105">
        <v>35000</v>
      </c>
      <c r="I423" s="23" t="s">
        <v>13</v>
      </c>
      <c r="J423" s="49">
        <f>IF(Table44[[#This Row],[Source]]="Cash", SUM(J422+Table44[[#This Row],[Income]]-Table44[[#This Row],[Expenses]]), J422)</f>
        <v>14400</v>
      </c>
      <c r="K423" s="49">
        <f>IF(Table44[[#This Row],[Source]]="Bank", SUM(K422+Table44[[#This Row],[Income]]-Table44[[#This Row],[Expenses]]), K422)</f>
        <v>4187</v>
      </c>
      <c r="L423" s="49">
        <f>IF(Table44[[#This Row],[Source]]="Mobile", SUM(L422+Table44[[#This Row],[Income]]-Table44[[#This Row],[Expenses]]), L422)</f>
        <v>0</v>
      </c>
      <c r="M423" s="49">
        <f>IF(Table44[[#This Row],[Source]]="Inv", SUM(M422+Table44[[#This Row],[Income]]-Table44[[#This Row],[Expenses]]), M422)</f>
        <v>1050000</v>
      </c>
    </row>
    <row r="424" spans="1:13" x14ac:dyDescent="0.25">
      <c r="A424" s="3">
        <f xml:space="preserve"> IF(C424="", "", IF(Table44[[#This Row],[Month]]=C423, A423+1, 1))</f>
        <v>2</v>
      </c>
      <c r="B424" s="22">
        <f>_xlfn.NUMBERVALUE(IF(Table44[[#This Row],[Date]]= "", "", TEXT(Table44[[#This Row],[Date]],"yyyy")))</f>
        <v>2024</v>
      </c>
      <c r="C424" t="str">
        <f>IF(Table44[[#This Row],[Date]]= "", "", TEXT(Table44[[#This Row],[Date]],"mmmm"))</f>
        <v>May</v>
      </c>
      <c r="D424" s="2">
        <v>45413</v>
      </c>
      <c r="E424" s="1" t="s">
        <v>302</v>
      </c>
      <c r="F424" s="1" t="s">
        <v>69</v>
      </c>
      <c r="G424" s="108"/>
      <c r="H424" s="105">
        <v>10000</v>
      </c>
      <c r="I424" s="23" t="s">
        <v>13</v>
      </c>
      <c r="J424" s="49">
        <f>IF(Table44[[#This Row],[Source]]="Cash", SUM(J423+Table44[[#This Row],[Income]]-Table44[[#This Row],[Expenses]]), J423)</f>
        <v>4400</v>
      </c>
      <c r="K424" s="49">
        <f>IF(Table44[[#This Row],[Source]]="Bank", SUM(K423+Table44[[#This Row],[Income]]-Table44[[#This Row],[Expenses]]), K423)</f>
        <v>4187</v>
      </c>
      <c r="L424" s="49">
        <f>IF(Table44[[#This Row],[Source]]="Mobile", SUM(L423+Table44[[#This Row],[Income]]-Table44[[#This Row],[Expenses]]), L423)</f>
        <v>0</v>
      </c>
      <c r="M424" s="49">
        <f>IF(Table44[[#This Row],[Source]]="Inv", SUM(M423+Table44[[#This Row],[Income]]-Table44[[#This Row],[Expenses]]), M423)</f>
        <v>1050000</v>
      </c>
    </row>
    <row r="425" spans="1:13" x14ac:dyDescent="0.25">
      <c r="A425" s="3">
        <f xml:space="preserve"> IF(C425="", "", IF(Table44[[#This Row],[Month]]=C424, A424+1, 1))</f>
        <v>3</v>
      </c>
      <c r="B425" s="3">
        <f>_xlfn.NUMBERVALUE(IF(Table44[[#This Row],[Date]]= "", "", TEXT(Table44[[#This Row],[Date]],"yyyy")))</f>
        <v>2024</v>
      </c>
      <c r="C425" t="str">
        <f>IF(Table44[[#This Row],[Date]]= "", "", TEXT(Table44[[#This Row],[Date]],"mmmm"))</f>
        <v>May</v>
      </c>
      <c r="D425" s="2">
        <v>45413</v>
      </c>
      <c r="E425" s="1" t="s">
        <v>302</v>
      </c>
      <c r="F425" s="1" t="s">
        <v>69</v>
      </c>
      <c r="G425" s="1">
        <v>10000</v>
      </c>
      <c r="I425" s="1" t="s">
        <v>362</v>
      </c>
      <c r="J425" s="49">
        <f>IF(Table44[[#This Row],[Source]]="Cash", SUM(J424+Table44[[#This Row],[Income]]-Table44[[#This Row],[Expenses]]), J424)</f>
        <v>4400</v>
      </c>
      <c r="K425" s="49">
        <f>IF(Table44[[#This Row],[Source]]="Bank", SUM(K424+Table44[[#This Row],[Income]]-Table44[[#This Row],[Expenses]]), K424)</f>
        <v>4187</v>
      </c>
      <c r="L425" s="49">
        <f>IF(Table44[[#This Row],[Source]]="Mobile", SUM(L424+Table44[[#This Row],[Income]]-Table44[[#This Row],[Expenses]]), L424)</f>
        <v>0</v>
      </c>
      <c r="M425" s="49">
        <f>IF(Table44[[#This Row],[Source]]="Inv", SUM(M424+Table44[[#This Row],[Income]]-Table44[[#This Row],[Expenses]]), M424)</f>
        <v>1060000</v>
      </c>
    </row>
    <row r="426" spans="1:13" x14ac:dyDescent="0.25">
      <c r="A426" s="3">
        <f xml:space="preserve"> IF(C426="", "", IF(Table44[[#This Row],[Month]]=C424, A424+1, 1))</f>
        <v>3</v>
      </c>
      <c r="B426" s="22">
        <f>_xlfn.NUMBERVALUE(IF(Table44[[#This Row],[Date]]= "", "", TEXT(Table44[[#This Row],[Date]],"yyyy")))</f>
        <v>2024</v>
      </c>
      <c r="C426" t="str">
        <f>IF(Table44[[#This Row],[Date]]= "", "", TEXT(Table44[[#This Row],[Date]],"mmmm"))</f>
        <v>May</v>
      </c>
      <c r="D426" s="2">
        <v>45414</v>
      </c>
      <c r="E426" s="1" t="s">
        <v>317</v>
      </c>
      <c r="F426" s="1" t="s">
        <v>299</v>
      </c>
      <c r="G426" s="1">
        <v>330000</v>
      </c>
      <c r="I426" s="23" t="s">
        <v>14</v>
      </c>
      <c r="J426" s="49">
        <f>IF(Table44[[#This Row],[Source]]="Cash", SUM(J425+Table44[[#This Row],[Income]]-Table44[[#This Row],[Expenses]]), J425)</f>
        <v>4400</v>
      </c>
      <c r="K426" s="49">
        <f>IF(Table44[[#This Row],[Source]]="Bank", SUM(K425+Table44[[#This Row],[Income]]-Table44[[#This Row],[Expenses]]), K425)</f>
        <v>334187</v>
      </c>
      <c r="L426" s="49">
        <f>IF(Table44[[#This Row],[Source]]="Mobile", SUM(L425+Table44[[#This Row],[Income]]-Table44[[#This Row],[Expenses]]), L425)</f>
        <v>0</v>
      </c>
      <c r="M426" s="49">
        <f>IF(Table44[[#This Row],[Source]]="Inv", SUM(M425+Table44[[#This Row],[Income]]-Table44[[#This Row],[Expenses]]), M425)</f>
        <v>1060000</v>
      </c>
    </row>
    <row r="427" spans="1:13" x14ac:dyDescent="0.25">
      <c r="A427" s="3">
        <f xml:space="preserve"> IF(C427="", "", IF(Table44[[#This Row],[Month]]=C426, A426+1, 1))</f>
        <v>4</v>
      </c>
      <c r="B427" s="22">
        <f>_xlfn.NUMBERVALUE(IF(Table44[[#This Row],[Date]]= "", "", TEXT(Table44[[#This Row],[Date]],"yyyy")))</f>
        <v>2024</v>
      </c>
      <c r="C427" t="str">
        <f>IF(Table44[[#This Row],[Date]]= "", "", TEXT(Table44[[#This Row],[Date]],"mmmm"))</f>
        <v>May</v>
      </c>
      <c r="D427" s="2">
        <v>45418</v>
      </c>
      <c r="E427" s="1" t="s">
        <v>148</v>
      </c>
      <c r="F427" s="1" t="s">
        <v>744</v>
      </c>
      <c r="H427" s="1">
        <v>5000</v>
      </c>
      <c r="I427" s="23" t="s">
        <v>14</v>
      </c>
      <c r="J427" s="49">
        <f>IF(Table44[[#This Row],[Source]]="Cash", SUM(J426+Table44[[#This Row],[Income]]-Table44[[#This Row],[Expenses]]), J426)</f>
        <v>4400</v>
      </c>
      <c r="K427" s="49">
        <f>IF(Table44[[#This Row],[Source]]="Bank", SUM(K426+Table44[[#This Row],[Income]]-Table44[[#This Row],[Expenses]]), K426)</f>
        <v>329187</v>
      </c>
      <c r="L427" s="49">
        <f>IF(Table44[[#This Row],[Source]]="Mobile", SUM(L426+Table44[[#This Row],[Income]]-Table44[[#This Row],[Expenses]]), L426)</f>
        <v>0</v>
      </c>
      <c r="M427" s="49">
        <f>IF(Table44[[#This Row],[Source]]="Inv", SUM(M426+Table44[[#This Row],[Income]]-Table44[[#This Row],[Expenses]]), M426)</f>
        <v>1060000</v>
      </c>
    </row>
    <row r="428" spans="1:13" x14ac:dyDescent="0.25">
      <c r="A428" s="3">
        <f xml:space="preserve"> IF(C428="", "", IF(Table44[[#This Row],[Month]]=C427, A427+1, 1))</f>
        <v>5</v>
      </c>
      <c r="B428" s="22">
        <f>_xlfn.NUMBERVALUE(IF(Table44[[#This Row],[Date]]= "", "", TEXT(Table44[[#This Row],[Date]],"yyyy")))</f>
        <v>2024</v>
      </c>
      <c r="C428" t="str">
        <f>IF(Table44[[#This Row],[Date]]= "", "", TEXT(Table44[[#This Row],[Date]],"mmmm"))</f>
        <v>May</v>
      </c>
      <c r="D428" s="2">
        <v>45418</v>
      </c>
      <c r="E428" s="1" t="s">
        <v>342</v>
      </c>
      <c r="F428" s="1" t="s">
        <v>744</v>
      </c>
      <c r="H428" s="1">
        <v>1500</v>
      </c>
      <c r="I428" s="23" t="s">
        <v>14</v>
      </c>
      <c r="J428" s="49">
        <f>IF(Table44[[#This Row],[Source]]="Cash", SUM(J427+Table44[[#This Row],[Income]]-Table44[[#This Row],[Expenses]]), J427)</f>
        <v>4400</v>
      </c>
      <c r="K428" s="49">
        <f>IF(Table44[[#This Row],[Source]]="Bank", SUM(K427+Table44[[#This Row],[Income]]-Table44[[#This Row],[Expenses]]), K427)</f>
        <v>327687</v>
      </c>
      <c r="L428" s="49">
        <f>IF(Table44[[#This Row],[Source]]="Mobile", SUM(L427+Table44[[#This Row],[Income]]-Table44[[#This Row],[Expenses]]), L427)</f>
        <v>0</v>
      </c>
      <c r="M428" s="49">
        <f>IF(Table44[[#This Row],[Source]]="Inv", SUM(M427+Table44[[#This Row],[Income]]-Table44[[#This Row],[Expenses]]), M427)</f>
        <v>1060000</v>
      </c>
    </row>
    <row r="429" spans="1:13" x14ac:dyDescent="0.25">
      <c r="A429" s="3">
        <f xml:space="preserve"> IF(C429="", "", IF(Table44[[#This Row],[Month]]=C428, A428+1, 1))</f>
        <v>6</v>
      </c>
      <c r="B429" s="22">
        <f>_xlfn.NUMBERVALUE(IF(Table44[[#This Row],[Date]]= "", "", TEXT(Table44[[#This Row],[Date]],"yyyy")))</f>
        <v>2024</v>
      </c>
      <c r="C429" t="str">
        <f>IF(Table44[[#This Row],[Date]]= "", "", TEXT(Table44[[#This Row],[Date]],"mmmm"))</f>
        <v>May</v>
      </c>
      <c r="D429" s="2">
        <v>45420</v>
      </c>
      <c r="E429" s="1" t="s">
        <v>341</v>
      </c>
      <c r="F429" s="1" t="s">
        <v>0</v>
      </c>
      <c r="G429" s="108"/>
      <c r="H429" s="105">
        <v>3000</v>
      </c>
      <c r="I429" s="23" t="s">
        <v>13</v>
      </c>
      <c r="J429" s="49">
        <f>IF(Table44[[#This Row],[Source]]="Cash", SUM(J428+Table44[[#This Row],[Income]]-Table44[[#This Row],[Expenses]]), J428)</f>
        <v>1400</v>
      </c>
      <c r="K429" s="49">
        <f>IF(Table44[[#This Row],[Source]]="Bank", SUM(K428+Table44[[#This Row],[Income]]-Table44[[#This Row],[Expenses]]), K428)</f>
        <v>327687</v>
      </c>
      <c r="L429" s="49">
        <f>IF(Table44[[#This Row],[Source]]="Mobile", SUM(L428+Table44[[#This Row],[Income]]-Table44[[#This Row],[Expenses]]), L428)</f>
        <v>0</v>
      </c>
      <c r="M429" s="49">
        <f>IF(Table44[[#This Row],[Source]]="Inv", SUM(M428+Table44[[#This Row],[Income]]-Table44[[#This Row],[Expenses]]), M428)</f>
        <v>1060000</v>
      </c>
    </row>
    <row r="430" spans="1:13" x14ac:dyDescent="0.25">
      <c r="A430" s="3">
        <f xml:space="preserve"> IF(C430="", "", IF(Table44[[#This Row],[Month]]=C429, A429+1, 1))</f>
        <v>7</v>
      </c>
      <c r="B430" s="22">
        <f>_xlfn.NUMBERVALUE(IF(Table44[[#This Row],[Date]]= "", "", TEXT(Table44[[#This Row],[Date]],"yyyy")))</f>
        <v>2024</v>
      </c>
      <c r="C430" t="str">
        <f>IF(Table44[[#This Row],[Date]]= "", "", TEXT(Table44[[#This Row],[Date]],"mmmm"))</f>
        <v>May</v>
      </c>
      <c r="D430" s="2">
        <v>45421</v>
      </c>
      <c r="E430" s="1" t="s">
        <v>343</v>
      </c>
      <c r="F430" s="1" t="s">
        <v>744</v>
      </c>
      <c r="H430" s="1">
        <v>2000</v>
      </c>
      <c r="I430" s="23" t="s">
        <v>14</v>
      </c>
      <c r="J430" s="49">
        <f>IF(Table44[[#This Row],[Source]]="Cash", SUM(J429+Table44[[#This Row],[Income]]-Table44[[#This Row],[Expenses]]), J429)</f>
        <v>1400</v>
      </c>
      <c r="K430" s="49">
        <f>IF(Table44[[#This Row],[Source]]="Bank", SUM(K429+Table44[[#This Row],[Income]]-Table44[[#This Row],[Expenses]]), K429)</f>
        <v>325687</v>
      </c>
      <c r="L430" s="49">
        <f>IF(Table44[[#This Row],[Source]]="Mobile", SUM(L429+Table44[[#This Row],[Income]]-Table44[[#This Row],[Expenses]]), L429)</f>
        <v>0</v>
      </c>
      <c r="M430" s="49">
        <f>IF(Table44[[#This Row],[Source]]="Inv", SUM(M429+Table44[[#This Row],[Income]]-Table44[[#This Row],[Expenses]]), M429)</f>
        <v>1060000</v>
      </c>
    </row>
    <row r="431" spans="1:13" x14ac:dyDescent="0.25">
      <c r="A431" s="3">
        <f xml:space="preserve"> IF(C431="", "", IF(Table44[[#This Row],[Month]]=C430, A430+1, 1))</f>
        <v>8</v>
      </c>
      <c r="B431" s="22">
        <f>_xlfn.NUMBERVALUE(IF(Table44[[#This Row],[Date]]= "", "", TEXT(Table44[[#This Row],[Date]],"yyyy")))</f>
        <v>2024</v>
      </c>
      <c r="C431" t="str">
        <f>IF(Table44[[#This Row],[Date]]= "", "", TEXT(Table44[[#This Row],[Date]],"mmmm"))</f>
        <v>May</v>
      </c>
      <c r="D431" s="2">
        <v>45423</v>
      </c>
      <c r="E431" s="1" t="s">
        <v>318</v>
      </c>
      <c r="F431" s="1" t="s">
        <v>744</v>
      </c>
      <c r="H431" s="1">
        <v>200000</v>
      </c>
      <c r="I431" s="23" t="s">
        <v>14</v>
      </c>
      <c r="J431" s="49">
        <f>IF(Table44[[#This Row],[Source]]="Cash", SUM(J430+Table44[[#This Row],[Income]]-Table44[[#This Row],[Expenses]]), J430)</f>
        <v>1400</v>
      </c>
      <c r="K431" s="49">
        <f>IF(Table44[[#This Row],[Source]]="Bank", SUM(K430+Table44[[#This Row],[Income]]-Table44[[#This Row],[Expenses]]), K430)</f>
        <v>125687</v>
      </c>
      <c r="L431" s="49">
        <f>IF(Table44[[#This Row],[Source]]="Mobile", SUM(L430+Table44[[#This Row],[Income]]-Table44[[#This Row],[Expenses]]), L430)</f>
        <v>0</v>
      </c>
      <c r="M431" s="49">
        <f>IF(Table44[[#This Row],[Source]]="Inv", SUM(M430+Table44[[#This Row],[Income]]-Table44[[#This Row],[Expenses]]), M430)</f>
        <v>1060000</v>
      </c>
    </row>
    <row r="432" spans="1:13" x14ac:dyDescent="0.25">
      <c r="A432" s="3">
        <f xml:space="preserve"> IF(C432="", "", IF(Table44[[#This Row],[Month]]=C431, A431+1, 1))</f>
        <v>9</v>
      </c>
      <c r="B432" s="22">
        <f>_xlfn.NUMBERVALUE(IF(Table44[[#This Row],[Date]]= "", "", TEXT(Table44[[#This Row],[Date]],"yyyy")))</f>
        <v>2024</v>
      </c>
      <c r="C432" t="str">
        <f>IF(Table44[[#This Row],[Date]]= "", "", TEXT(Table44[[#This Row],[Date]],"mmmm"))</f>
        <v>May</v>
      </c>
      <c r="D432" s="2">
        <v>45423</v>
      </c>
      <c r="E432" s="1" t="s">
        <v>318</v>
      </c>
      <c r="F432" s="1" t="s">
        <v>744</v>
      </c>
      <c r="G432" s="108">
        <v>200000</v>
      </c>
      <c r="H432" s="105"/>
      <c r="I432" s="23" t="s">
        <v>13</v>
      </c>
      <c r="J432" s="49">
        <f>IF(Table44[[#This Row],[Source]]="Cash", SUM(J431+Table44[[#This Row],[Income]]-Table44[[#This Row],[Expenses]]), J431)</f>
        <v>201400</v>
      </c>
      <c r="K432" s="49">
        <f>IF(Table44[[#This Row],[Source]]="Bank", SUM(K431+Table44[[#This Row],[Income]]-Table44[[#This Row],[Expenses]]), K431)</f>
        <v>125687</v>
      </c>
      <c r="L432" s="49">
        <f>IF(Table44[[#This Row],[Source]]="Mobile", SUM(L431+Table44[[#This Row],[Income]]-Table44[[#This Row],[Expenses]]), L431)</f>
        <v>0</v>
      </c>
      <c r="M432" s="49">
        <f>IF(Table44[[#This Row],[Source]]="Inv", SUM(M431+Table44[[#This Row],[Income]]-Table44[[#This Row],[Expenses]]), M431)</f>
        <v>1060000</v>
      </c>
    </row>
    <row r="433" spans="1:13" x14ac:dyDescent="0.25">
      <c r="A433" s="3">
        <f xml:space="preserve"> IF(C433="", "", IF(Table44[[#This Row],[Month]]=C432, A432+1, 1))</f>
        <v>10</v>
      </c>
      <c r="B433" s="22">
        <f>_xlfn.NUMBERVALUE(IF(Table44[[#This Row],[Date]]= "", "", TEXT(Table44[[#This Row],[Date]],"yyyy")))</f>
        <v>2024</v>
      </c>
      <c r="C433" t="str">
        <f>IF(Table44[[#This Row],[Date]]= "", "", TEXT(Table44[[#This Row],[Date]],"mmmm"))</f>
        <v>May</v>
      </c>
      <c r="D433" s="2">
        <v>45423</v>
      </c>
      <c r="E433" s="1" t="s">
        <v>344</v>
      </c>
      <c r="F433" s="1" t="s">
        <v>744</v>
      </c>
      <c r="H433" s="1">
        <v>2521</v>
      </c>
      <c r="I433" s="23" t="s">
        <v>14</v>
      </c>
      <c r="J433" s="49">
        <f>IF(Table44[[#This Row],[Source]]="Cash", SUM(J432+Table44[[#This Row],[Income]]-Table44[[#This Row],[Expenses]]), J432)</f>
        <v>201400</v>
      </c>
      <c r="K433" s="49">
        <f>IF(Table44[[#This Row],[Source]]="Bank", SUM(K432+Table44[[#This Row],[Income]]-Table44[[#This Row],[Expenses]]), K432)</f>
        <v>123166</v>
      </c>
      <c r="L433" s="49">
        <f>IF(Table44[[#This Row],[Source]]="Mobile", SUM(L432+Table44[[#This Row],[Income]]-Table44[[#This Row],[Expenses]]), L432)</f>
        <v>0</v>
      </c>
      <c r="M433" s="49">
        <f>IF(Table44[[#This Row],[Source]]="Inv", SUM(M432+Table44[[#This Row],[Income]]-Table44[[#This Row],[Expenses]]), M432)</f>
        <v>1060000</v>
      </c>
    </row>
    <row r="434" spans="1:13" x14ac:dyDescent="0.25">
      <c r="A434" s="3">
        <f xml:space="preserve"> IF(C434="", "", IF(Table44[[#This Row],[Month]]=C433, A433+1, 1))</f>
        <v>11</v>
      </c>
      <c r="B434" s="22">
        <f>_xlfn.NUMBERVALUE(IF(Table44[[#This Row],[Date]]= "", "", TEXT(Table44[[#This Row],[Date]],"yyyy")))</f>
        <v>2024</v>
      </c>
      <c r="C434" t="str">
        <f>IF(Table44[[#This Row],[Date]]= "", "", TEXT(Table44[[#This Row],[Date]],"mmmm"))</f>
        <v>May</v>
      </c>
      <c r="D434" s="2">
        <v>45425</v>
      </c>
      <c r="E434" s="1" t="s">
        <v>346</v>
      </c>
      <c r="F434" s="1" t="s">
        <v>24</v>
      </c>
      <c r="G434" s="108"/>
      <c r="H434" s="105">
        <v>25000</v>
      </c>
      <c r="I434" s="23" t="s">
        <v>13</v>
      </c>
      <c r="J434" s="49">
        <f>IF(Table44[[#This Row],[Source]]="Cash", SUM(J433+Table44[[#This Row],[Income]]-Table44[[#This Row],[Expenses]]), J433)</f>
        <v>176400</v>
      </c>
      <c r="K434" s="49">
        <f>IF(Table44[[#This Row],[Source]]="Bank", SUM(K433+Table44[[#This Row],[Income]]-Table44[[#This Row],[Expenses]]), K433)</f>
        <v>123166</v>
      </c>
      <c r="L434" s="49">
        <f>IF(Table44[[#This Row],[Source]]="Mobile", SUM(L433+Table44[[#This Row],[Income]]-Table44[[#This Row],[Expenses]]), L433)</f>
        <v>0</v>
      </c>
      <c r="M434" s="49">
        <f>IF(Table44[[#This Row],[Source]]="Inv", SUM(M433+Table44[[#This Row],[Income]]-Table44[[#This Row],[Expenses]]), M433)</f>
        <v>1060000</v>
      </c>
    </row>
    <row r="435" spans="1:13" x14ac:dyDescent="0.25">
      <c r="A435" s="3">
        <f xml:space="preserve"> IF(C435="", "", IF(Table44[[#This Row],[Month]]=C434, A434+1, 1))</f>
        <v>12</v>
      </c>
      <c r="B435" s="22">
        <f>_xlfn.NUMBERVALUE(IF(Table44[[#This Row],[Date]]= "", "", TEXT(Table44[[#This Row],[Date]],"yyyy")))</f>
        <v>2024</v>
      </c>
      <c r="C435" t="str">
        <f>IF(Table44[[#This Row],[Date]]= "", "", TEXT(Table44[[#This Row],[Date]],"mmmm"))</f>
        <v>May</v>
      </c>
      <c r="D435" s="2">
        <v>45425</v>
      </c>
      <c r="E435" s="1" t="s">
        <v>148</v>
      </c>
      <c r="F435" s="1" t="s">
        <v>744</v>
      </c>
      <c r="G435" s="108"/>
      <c r="H435" s="105">
        <v>5000</v>
      </c>
      <c r="I435" s="23" t="s">
        <v>13</v>
      </c>
      <c r="J435" s="49">
        <f>IF(Table44[[#This Row],[Source]]="Cash", SUM(J434+Table44[[#This Row],[Income]]-Table44[[#This Row],[Expenses]]), J434)</f>
        <v>171400</v>
      </c>
      <c r="K435" s="49">
        <f>IF(Table44[[#This Row],[Source]]="Bank", SUM(K434+Table44[[#This Row],[Income]]-Table44[[#This Row],[Expenses]]), K434)</f>
        <v>123166</v>
      </c>
      <c r="L435" s="49">
        <f>IF(Table44[[#This Row],[Source]]="Mobile", SUM(L434+Table44[[#This Row],[Income]]-Table44[[#This Row],[Expenses]]), L434)</f>
        <v>0</v>
      </c>
      <c r="M435" s="49">
        <f>IF(Table44[[#This Row],[Source]]="Inv", SUM(M434+Table44[[#This Row],[Income]]-Table44[[#This Row],[Expenses]]), M434)</f>
        <v>1060000</v>
      </c>
    </row>
    <row r="436" spans="1:13" x14ac:dyDescent="0.25">
      <c r="A436" s="3">
        <f xml:space="preserve"> IF(C436="", "", IF(Table44[[#This Row],[Month]]=C435, A435+1, 1))</f>
        <v>13</v>
      </c>
      <c r="B436" s="22">
        <f>_xlfn.NUMBERVALUE(IF(Table44[[#This Row],[Date]]= "", "", TEXT(Table44[[#This Row],[Date]],"yyyy")))</f>
        <v>2024</v>
      </c>
      <c r="C436" t="str">
        <f>IF(Table44[[#This Row],[Date]]= "", "", TEXT(Table44[[#This Row],[Date]],"mmmm"))</f>
        <v>May</v>
      </c>
      <c r="D436" s="2">
        <v>45428</v>
      </c>
      <c r="E436" s="1" t="s">
        <v>347</v>
      </c>
      <c r="F436" s="1" t="s">
        <v>1</v>
      </c>
      <c r="G436" s="108"/>
      <c r="H436" s="105">
        <v>1500</v>
      </c>
      <c r="I436" s="23" t="s">
        <v>13</v>
      </c>
      <c r="J436" s="49">
        <f>IF(Table44[[#This Row],[Source]]="Cash", SUM(J435+Table44[[#This Row],[Income]]-Table44[[#This Row],[Expenses]]), J435)</f>
        <v>169900</v>
      </c>
      <c r="K436" s="49">
        <f>IF(Table44[[#This Row],[Source]]="Bank", SUM(K435+Table44[[#This Row],[Income]]-Table44[[#This Row],[Expenses]]), K435)</f>
        <v>123166</v>
      </c>
      <c r="L436" s="49">
        <f>IF(Table44[[#This Row],[Source]]="Mobile", SUM(L435+Table44[[#This Row],[Income]]-Table44[[#This Row],[Expenses]]), L435)</f>
        <v>0</v>
      </c>
      <c r="M436" s="49">
        <f>IF(Table44[[#This Row],[Source]]="Inv", SUM(M435+Table44[[#This Row],[Income]]-Table44[[#This Row],[Expenses]]), M435)</f>
        <v>1060000</v>
      </c>
    </row>
    <row r="437" spans="1:13" x14ac:dyDescent="0.25">
      <c r="A437" s="3">
        <f xml:space="preserve"> IF(C437="", "", IF(Table44[[#This Row],[Month]]=C436, A436+1, 1))</f>
        <v>14</v>
      </c>
      <c r="B437" s="22">
        <f>_xlfn.NUMBERVALUE(IF(Table44[[#This Row],[Date]]= "", "", TEXT(Table44[[#This Row],[Date]],"yyyy")))</f>
        <v>2024</v>
      </c>
      <c r="C437" t="str">
        <f>IF(Table44[[#This Row],[Date]]= "", "", TEXT(Table44[[#This Row],[Date]],"mmmm"))</f>
        <v>May</v>
      </c>
      <c r="D437" s="2">
        <v>45429</v>
      </c>
      <c r="E437" s="1" t="s">
        <v>196</v>
      </c>
      <c r="F437" s="1" t="s">
        <v>0</v>
      </c>
      <c r="G437" s="108"/>
      <c r="H437" s="105">
        <v>10000</v>
      </c>
      <c r="I437" s="23" t="s">
        <v>13</v>
      </c>
      <c r="J437" s="49">
        <f>IF(Table44[[#This Row],[Source]]="Cash", SUM(J436+Table44[[#This Row],[Income]]-Table44[[#This Row],[Expenses]]), J436)</f>
        <v>159900</v>
      </c>
      <c r="K437" s="49">
        <f>IF(Table44[[#This Row],[Source]]="Bank", SUM(K436+Table44[[#This Row],[Income]]-Table44[[#This Row],[Expenses]]), K436)</f>
        <v>123166</v>
      </c>
      <c r="L437" s="49">
        <f>IF(Table44[[#This Row],[Source]]="Mobile", SUM(L436+Table44[[#This Row],[Income]]-Table44[[#This Row],[Expenses]]), L436)</f>
        <v>0</v>
      </c>
      <c r="M437" s="49">
        <f>IF(Table44[[#This Row],[Source]]="Inv", SUM(M436+Table44[[#This Row],[Income]]-Table44[[#This Row],[Expenses]]), M436)</f>
        <v>1060000</v>
      </c>
    </row>
    <row r="438" spans="1:13" x14ac:dyDescent="0.25">
      <c r="A438" s="3">
        <f xml:space="preserve"> IF(C438="", "", IF(Table44[[#This Row],[Month]]=C437, A437+1, 1))</f>
        <v>15</v>
      </c>
      <c r="B438" s="22">
        <f>_xlfn.NUMBERVALUE(IF(Table44[[#This Row],[Date]]= "", "", TEXT(Table44[[#This Row],[Date]],"yyyy")))</f>
        <v>2024</v>
      </c>
      <c r="C438" t="str">
        <f>IF(Table44[[#This Row],[Date]]= "", "", TEXT(Table44[[#This Row],[Date]],"mmmm"))</f>
        <v>May</v>
      </c>
      <c r="D438" s="2">
        <v>45430</v>
      </c>
      <c r="E438" s="1" t="s">
        <v>348</v>
      </c>
      <c r="F438" s="1" t="s">
        <v>2</v>
      </c>
      <c r="G438" s="108"/>
      <c r="H438" s="105">
        <v>30000</v>
      </c>
      <c r="I438" s="23" t="s">
        <v>13</v>
      </c>
      <c r="J438" s="49">
        <f>IF(Table44[[#This Row],[Source]]="Cash", SUM(J437+Table44[[#This Row],[Income]]-Table44[[#This Row],[Expenses]]), J437)</f>
        <v>129900</v>
      </c>
      <c r="K438" s="49">
        <f>IF(Table44[[#This Row],[Source]]="Bank", SUM(K437+Table44[[#This Row],[Income]]-Table44[[#This Row],[Expenses]]), K437)</f>
        <v>123166</v>
      </c>
      <c r="L438" s="49">
        <f>IF(Table44[[#This Row],[Source]]="Mobile", SUM(L437+Table44[[#This Row],[Income]]-Table44[[#This Row],[Expenses]]), L437)</f>
        <v>0</v>
      </c>
      <c r="M438" s="49">
        <f>IF(Table44[[#This Row],[Source]]="Inv", SUM(M437+Table44[[#This Row],[Income]]-Table44[[#This Row],[Expenses]]), M437)</f>
        <v>1060000</v>
      </c>
    </row>
    <row r="439" spans="1:13" x14ac:dyDescent="0.25">
      <c r="A439" s="3">
        <f xml:space="preserve"> IF(C439="", "", IF(Table44[[#This Row],[Month]]=C438, A438+1, 1))</f>
        <v>16</v>
      </c>
      <c r="B439" s="22">
        <f>_xlfn.NUMBERVALUE(IF(Table44[[#This Row],[Date]]= "", "", TEXT(Table44[[#This Row],[Date]],"yyyy")))</f>
        <v>2024</v>
      </c>
      <c r="C439" t="str">
        <f>IF(Table44[[#This Row],[Date]]= "", "", TEXT(Table44[[#This Row],[Date]],"mmmm"))</f>
        <v>May</v>
      </c>
      <c r="D439" s="2">
        <v>45430</v>
      </c>
      <c r="E439" s="1" t="s">
        <v>9</v>
      </c>
      <c r="F439" s="1" t="s">
        <v>9</v>
      </c>
      <c r="G439" s="108"/>
      <c r="H439" s="105">
        <v>1000</v>
      </c>
      <c r="I439" s="23" t="s">
        <v>13</v>
      </c>
      <c r="J439" s="49">
        <f>IF(Table44[[#This Row],[Source]]="Cash", SUM(J438+Table44[[#This Row],[Income]]-Table44[[#This Row],[Expenses]]), J438)</f>
        <v>128900</v>
      </c>
      <c r="K439" s="49">
        <f>IF(Table44[[#This Row],[Source]]="Bank", SUM(K438+Table44[[#This Row],[Income]]-Table44[[#This Row],[Expenses]]), K438)</f>
        <v>123166</v>
      </c>
      <c r="L439" s="49">
        <f>IF(Table44[[#This Row],[Source]]="Mobile", SUM(L438+Table44[[#This Row],[Income]]-Table44[[#This Row],[Expenses]]), L438)</f>
        <v>0</v>
      </c>
      <c r="M439" s="49">
        <f>IF(Table44[[#This Row],[Source]]="Inv", SUM(M438+Table44[[#This Row],[Income]]-Table44[[#This Row],[Expenses]]), M438)</f>
        <v>1060000</v>
      </c>
    </row>
    <row r="440" spans="1:13" x14ac:dyDescent="0.25">
      <c r="A440" s="3">
        <f xml:space="preserve"> IF(C440="", "", IF(Table44[[#This Row],[Month]]=C439, A439+1, 1))</f>
        <v>17</v>
      </c>
      <c r="B440" s="22">
        <f>_xlfn.NUMBERVALUE(IF(Table44[[#This Row],[Date]]= "", "", TEXT(Table44[[#This Row],[Date]],"yyyy")))</f>
        <v>2024</v>
      </c>
      <c r="C440" t="str">
        <f>IF(Table44[[#This Row],[Date]]= "", "", TEXT(Table44[[#This Row],[Date]],"mmmm"))</f>
        <v>May</v>
      </c>
      <c r="D440" s="2">
        <v>45430</v>
      </c>
      <c r="E440" s="1" t="s">
        <v>349</v>
      </c>
      <c r="F440" s="1" t="s">
        <v>1</v>
      </c>
      <c r="G440" s="108"/>
      <c r="H440" s="105">
        <v>54000</v>
      </c>
      <c r="I440" s="23" t="s">
        <v>13</v>
      </c>
      <c r="J440" s="49">
        <f>IF(Table44[[#This Row],[Source]]="Cash", SUM(J439+Table44[[#This Row],[Income]]-Table44[[#This Row],[Expenses]]), J439)</f>
        <v>74900</v>
      </c>
      <c r="K440" s="49">
        <f>IF(Table44[[#This Row],[Source]]="Bank", SUM(K439+Table44[[#This Row],[Income]]-Table44[[#This Row],[Expenses]]), K439)</f>
        <v>123166</v>
      </c>
      <c r="L440" s="49">
        <f>IF(Table44[[#This Row],[Source]]="Mobile", SUM(L439+Table44[[#This Row],[Income]]-Table44[[#This Row],[Expenses]]), L439)</f>
        <v>0</v>
      </c>
      <c r="M440" s="49">
        <f>IF(Table44[[#This Row],[Source]]="Inv", SUM(M439+Table44[[#This Row],[Income]]-Table44[[#This Row],[Expenses]]), M439)</f>
        <v>1060000</v>
      </c>
    </row>
    <row r="441" spans="1:13" x14ac:dyDescent="0.25">
      <c r="A441" s="3">
        <f xml:space="preserve"> IF(C441="", "", IF(Table44[[#This Row],[Month]]=C440, A440+1, 1))</f>
        <v>18</v>
      </c>
      <c r="B441" s="22">
        <f>_xlfn.NUMBERVALUE(IF(Table44[[#This Row],[Date]]= "", "", TEXT(Table44[[#This Row],[Date]],"yyyy")))</f>
        <v>2024</v>
      </c>
      <c r="C441" t="str">
        <f>IF(Table44[[#This Row],[Date]]= "", "", TEXT(Table44[[#This Row],[Date]],"mmmm"))</f>
        <v>May</v>
      </c>
      <c r="D441" s="2">
        <v>45430</v>
      </c>
      <c r="E441" s="1" t="s">
        <v>253</v>
      </c>
      <c r="F441" s="1" t="s">
        <v>9</v>
      </c>
      <c r="G441" s="108"/>
      <c r="H441" s="105">
        <v>500</v>
      </c>
      <c r="I441" s="23" t="s">
        <v>13</v>
      </c>
      <c r="J441" s="49">
        <f>IF(Table44[[#This Row],[Source]]="Cash", SUM(J440+Table44[[#This Row],[Income]]-Table44[[#This Row],[Expenses]]), J440)</f>
        <v>74400</v>
      </c>
      <c r="K441" s="49">
        <f>IF(Table44[[#This Row],[Source]]="Bank", SUM(K440+Table44[[#This Row],[Income]]-Table44[[#This Row],[Expenses]]), K440)</f>
        <v>123166</v>
      </c>
      <c r="L441" s="49">
        <f>IF(Table44[[#This Row],[Source]]="Mobile", SUM(L440+Table44[[#This Row],[Income]]-Table44[[#This Row],[Expenses]]), L440)</f>
        <v>0</v>
      </c>
      <c r="M441" s="49">
        <f>IF(Table44[[#This Row],[Source]]="Inv", SUM(M440+Table44[[#This Row],[Income]]-Table44[[#This Row],[Expenses]]), M440)</f>
        <v>1060000</v>
      </c>
    </row>
    <row r="442" spans="1:13" x14ac:dyDescent="0.25">
      <c r="A442" s="3">
        <f xml:space="preserve"> IF(C442="", "", IF(Table44[[#This Row],[Month]]=C441, A441+1, 1))</f>
        <v>19</v>
      </c>
      <c r="B442" s="22">
        <f>_xlfn.NUMBERVALUE(IF(Table44[[#This Row],[Date]]= "", "", TEXT(Table44[[#This Row],[Date]],"yyyy")))</f>
        <v>2024</v>
      </c>
      <c r="C442" t="str">
        <f>IF(Table44[[#This Row],[Date]]= "", "", TEXT(Table44[[#This Row],[Date]],"mmmm"))</f>
        <v>May</v>
      </c>
      <c r="D442" s="2">
        <v>45430</v>
      </c>
      <c r="E442" s="1" t="s">
        <v>350</v>
      </c>
      <c r="F442" s="1" t="s">
        <v>1</v>
      </c>
      <c r="G442" s="108"/>
      <c r="H442" s="105">
        <v>16000</v>
      </c>
      <c r="I442" s="23" t="s">
        <v>13</v>
      </c>
      <c r="J442" s="49">
        <f>IF(Table44[[#This Row],[Source]]="Cash", SUM(J441+Table44[[#This Row],[Income]]-Table44[[#This Row],[Expenses]]), J441)</f>
        <v>58400</v>
      </c>
      <c r="K442" s="49">
        <f>IF(Table44[[#This Row],[Source]]="Bank", SUM(K441+Table44[[#This Row],[Income]]-Table44[[#This Row],[Expenses]]), K441)</f>
        <v>123166</v>
      </c>
      <c r="L442" s="49">
        <f>IF(Table44[[#This Row],[Source]]="Mobile", SUM(L441+Table44[[#This Row],[Income]]-Table44[[#This Row],[Expenses]]), L441)</f>
        <v>0</v>
      </c>
      <c r="M442" s="49">
        <f>IF(Table44[[#This Row],[Source]]="Inv", SUM(M441+Table44[[#This Row],[Income]]-Table44[[#This Row],[Expenses]]), M441)</f>
        <v>1060000</v>
      </c>
    </row>
    <row r="443" spans="1:13" x14ac:dyDescent="0.25">
      <c r="A443" s="3">
        <f xml:space="preserve"> IF(C443="", "", IF(Table44[[#This Row],[Month]]=C442, A442+1, 1))</f>
        <v>20</v>
      </c>
      <c r="B443" s="22">
        <f>_xlfn.NUMBERVALUE(IF(Table44[[#This Row],[Date]]= "", "", TEXT(Table44[[#This Row],[Date]],"yyyy")))</f>
        <v>2024</v>
      </c>
      <c r="C443" t="str">
        <f>IF(Table44[[#This Row],[Date]]= "", "", TEXT(Table44[[#This Row],[Date]],"mmmm"))</f>
        <v>May</v>
      </c>
      <c r="D443" s="2">
        <v>45435</v>
      </c>
      <c r="E443" s="1" t="s">
        <v>351</v>
      </c>
      <c r="F443" s="1" t="s">
        <v>0</v>
      </c>
      <c r="G443" s="108"/>
      <c r="H443" s="105">
        <v>20000</v>
      </c>
      <c r="I443" s="23" t="s">
        <v>13</v>
      </c>
      <c r="J443" s="49">
        <f>IF(Table44[[#This Row],[Source]]="Cash", SUM(J442+Table44[[#This Row],[Income]]-Table44[[#This Row],[Expenses]]), J442)</f>
        <v>38400</v>
      </c>
      <c r="K443" s="49">
        <f>IF(Table44[[#This Row],[Source]]="Bank", SUM(K442+Table44[[#This Row],[Income]]-Table44[[#This Row],[Expenses]]), K442)</f>
        <v>123166</v>
      </c>
      <c r="L443" s="49">
        <f>IF(Table44[[#This Row],[Source]]="Mobile", SUM(L442+Table44[[#This Row],[Income]]-Table44[[#This Row],[Expenses]]), L442)</f>
        <v>0</v>
      </c>
      <c r="M443" s="49">
        <f>IF(Table44[[#This Row],[Source]]="Inv", SUM(M442+Table44[[#This Row],[Income]]-Table44[[#This Row],[Expenses]]), M442)</f>
        <v>1060000</v>
      </c>
    </row>
    <row r="444" spans="1:13" x14ac:dyDescent="0.25">
      <c r="A444" s="3">
        <f xml:space="preserve"> IF(C444="", "", IF(Table44[[#This Row],[Month]]=C443, A443+1, 1))</f>
        <v>21</v>
      </c>
      <c r="B444" s="22">
        <f>_xlfn.NUMBERVALUE(IF(Table44[[#This Row],[Date]]= "", "", TEXT(Table44[[#This Row],[Date]],"yyyy")))</f>
        <v>2024</v>
      </c>
      <c r="C444" t="str">
        <f>IF(Table44[[#This Row],[Date]]= "", "", TEXT(Table44[[#This Row],[Date]],"mmmm"))</f>
        <v>May</v>
      </c>
      <c r="D444" s="2">
        <v>45435</v>
      </c>
      <c r="E444" s="1" t="s">
        <v>352</v>
      </c>
      <c r="F444" s="1" t="s">
        <v>1</v>
      </c>
      <c r="G444" s="108"/>
      <c r="H444" s="105">
        <v>40000</v>
      </c>
      <c r="I444" s="23" t="s">
        <v>13</v>
      </c>
      <c r="J444" s="49">
        <f>IF(Table44[[#This Row],[Source]]="Cash", SUM(J443+Table44[[#This Row],[Income]]-Table44[[#This Row],[Expenses]]), J443)</f>
        <v>-1600</v>
      </c>
      <c r="K444" s="49">
        <f>IF(Table44[[#This Row],[Source]]="Bank", SUM(K443+Table44[[#This Row],[Income]]-Table44[[#This Row],[Expenses]]), K443)</f>
        <v>123166</v>
      </c>
      <c r="L444" s="49">
        <f>IF(Table44[[#This Row],[Source]]="Mobile", SUM(L443+Table44[[#This Row],[Income]]-Table44[[#This Row],[Expenses]]), L443)</f>
        <v>0</v>
      </c>
      <c r="M444" s="49">
        <f>IF(Table44[[#This Row],[Source]]="Inv", SUM(M443+Table44[[#This Row],[Income]]-Table44[[#This Row],[Expenses]]), M443)</f>
        <v>1060000</v>
      </c>
    </row>
    <row r="445" spans="1:13" x14ac:dyDescent="0.25">
      <c r="A445" s="3">
        <f xml:space="preserve"> IF(C445="", "", IF(Table44[[#This Row],[Month]]=C444, A444+1, 1))</f>
        <v>22</v>
      </c>
      <c r="B445" s="22">
        <f>_xlfn.NUMBERVALUE(IF(Table44[[#This Row],[Date]]= "", "", TEXT(Table44[[#This Row],[Date]],"yyyy")))</f>
        <v>2024</v>
      </c>
      <c r="C445" t="str">
        <f>IF(Table44[[#This Row],[Date]]= "", "", TEXT(Table44[[#This Row],[Date]],"mmmm"))</f>
        <v>May</v>
      </c>
      <c r="D445" s="2">
        <v>45437</v>
      </c>
      <c r="E445" s="37" t="s">
        <v>201</v>
      </c>
      <c r="F445" s="1" t="s">
        <v>0</v>
      </c>
      <c r="G445" s="108">
        <v>40000</v>
      </c>
      <c r="H445" s="105"/>
      <c r="I445" s="23" t="s">
        <v>13</v>
      </c>
      <c r="J445" s="49">
        <f>IF(Table44[[#This Row],[Source]]="Cash", SUM(J444+Table44[[#This Row],[Income]]-Table44[[#This Row],[Expenses]]), J444)</f>
        <v>38400</v>
      </c>
      <c r="K445" s="49">
        <f>IF(Table44[[#This Row],[Source]]="Bank", SUM(K444+Table44[[#This Row],[Income]]-Table44[[#This Row],[Expenses]]), K444)</f>
        <v>123166</v>
      </c>
      <c r="L445" s="49">
        <f>IF(Table44[[#This Row],[Source]]="Mobile", SUM(L444+Table44[[#This Row],[Income]]-Table44[[#This Row],[Expenses]]), L444)</f>
        <v>0</v>
      </c>
      <c r="M445" s="49">
        <f>IF(Table44[[#This Row],[Source]]="Inv", SUM(M444+Table44[[#This Row],[Income]]-Table44[[#This Row],[Expenses]]), M444)</f>
        <v>1060000</v>
      </c>
    </row>
    <row r="446" spans="1:13" x14ac:dyDescent="0.25">
      <c r="A446" s="3">
        <f xml:space="preserve"> IF(C446="", "", IF(Table44[[#This Row],[Month]]=C445, A445+1, 1))</f>
        <v>23</v>
      </c>
      <c r="B446" s="22">
        <f>_xlfn.NUMBERVALUE(IF(Table44[[#This Row],[Date]]= "", "", TEXT(Table44[[#This Row],[Date]],"yyyy")))</f>
        <v>2024</v>
      </c>
      <c r="C446" t="str">
        <f>IF(Table44[[#This Row],[Date]]= "", "", TEXT(Table44[[#This Row],[Date]],"mmmm"))</f>
        <v>May</v>
      </c>
      <c r="D446" s="2">
        <v>45440</v>
      </c>
      <c r="E446" s="1" t="s">
        <v>339</v>
      </c>
      <c r="F446" s="1" t="s">
        <v>742</v>
      </c>
      <c r="H446" s="1">
        <v>5378.97</v>
      </c>
      <c r="I446" s="23" t="s">
        <v>14</v>
      </c>
      <c r="J446" s="49">
        <f>IF(Table44[[#This Row],[Source]]="Cash", SUM(J445+Table44[[#This Row],[Income]]-Table44[[#This Row],[Expenses]]), J445)</f>
        <v>38400</v>
      </c>
      <c r="K446" s="49">
        <f>IF(Table44[[#This Row],[Source]]="Bank", SUM(K445+Table44[[#This Row],[Income]]-Table44[[#This Row],[Expenses]]), K445)</f>
        <v>117787.03</v>
      </c>
      <c r="L446" s="49">
        <f>IF(Table44[[#This Row],[Source]]="Mobile", SUM(L445+Table44[[#This Row],[Income]]-Table44[[#This Row],[Expenses]]), L445)</f>
        <v>0</v>
      </c>
      <c r="M446" s="49">
        <f>IF(Table44[[#This Row],[Source]]="Inv", SUM(M445+Table44[[#This Row],[Income]]-Table44[[#This Row],[Expenses]]), M445)</f>
        <v>1060000</v>
      </c>
    </row>
    <row r="447" spans="1:13" x14ac:dyDescent="0.25">
      <c r="A447" s="3">
        <f xml:space="preserve"> IF(C447="", "", IF(Table44[[#This Row],[Month]]=C446, A446+1, 1))</f>
        <v>24</v>
      </c>
      <c r="B447" s="22">
        <f>_xlfn.NUMBERVALUE(IF(Table44[[#This Row],[Date]]= "", "", TEXT(Table44[[#This Row],[Date]],"yyyy")))</f>
        <v>2024</v>
      </c>
      <c r="C447" t="str">
        <f>IF(Table44[[#This Row],[Date]]= "", "", TEXT(Table44[[#This Row],[Date]],"mmmm"))</f>
        <v>May</v>
      </c>
      <c r="D447" s="2">
        <v>45441</v>
      </c>
      <c r="E447" s="1" t="s">
        <v>302</v>
      </c>
      <c r="F447" s="1" t="s">
        <v>69</v>
      </c>
      <c r="H447" s="1">
        <v>10000</v>
      </c>
      <c r="I447" s="1" t="s">
        <v>14</v>
      </c>
      <c r="J447" s="49">
        <f>IF(Table44[[#This Row],[Source]]="Cash", SUM(J446+Table44[[#This Row],[Income]]-Table44[[#This Row],[Expenses]]), J446)</f>
        <v>38400</v>
      </c>
      <c r="K447" s="49">
        <f>IF(Table44[[#This Row],[Source]]="Bank", SUM(K446+Table44[[#This Row],[Income]]-Table44[[#This Row],[Expenses]]), K446)</f>
        <v>107787.03</v>
      </c>
      <c r="L447" s="49">
        <f>IF(Table44[[#This Row],[Source]]="Mobile", SUM(L446+Table44[[#This Row],[Income]]-Table44[[#This Row],[Expenses]]), L446)</f>
        <v>0</v>
      </c>
      <c r="M447" s="49">
        <f>IF(Table44[[#This Row],[Source]]="Inv", SUM(M446+Table44[[#This Row],[Income]]-Table44[[#This Row],[Expenses]]), M446)</f>
        <v>1060000</v>
      </c>
    </row>
    <row r="448" spans="1:13" x14ac:dyDescent="0.25">
      <c r="A448" s="3">
        <f xml:space="preserve"> IF(C448="", "", IF(Table44[[#This Row],[Month]]=C447, A447+1, 1))</f>
        <v>25</v>
      </c>
      <c r="B448" s="3">
        <f>_xlfn.NUMBERVALUE(IF(Table44[[#This Row],[Date]]= "", "", TEXT(Table44[[#This Row],[Date]],"yyyy")))</f>
        <v>2024</v>
      </c>
      <c r="C448" t="str">
        <f>IF(Table44[[#This Row],[Date]]= "", "", TEXT(Table44[[#This Row],[Date]],"mmmm"))</f>
        <v>May</v>
      </c>
      <c r="D448" s="2">
        <v>45441</v>
      </c>
      <c r="E448" s="1" t="s">
        <v>302</v>
      </c>
      <c r="F448" s="1" t="s">
        <v>69</v>
      </c>
      <c r="G448" s="1">
        <v>10000</v>
      </c>
      <c r="I448" s="1" t="s">
        <v>362</v>
      </c>
      <c r="J448" s="49">
        <f>IF(Table44[[#This Row],[Source]]="Cash", SUM(J447+Table44[[#This Row],[Income]]-Table44[[#This Row],[Expenses]]), J447)</f>
        <v>38400</v>
      </c>
      <c r="K448" s="49">
        <f>IF(Table44[[#This Row],[Source]]="Bank", SUM(K447+Table44[[#This Row],[Income]]-Table44[[#This Row],[Expenses]]), K447)</f>
        <v>107787.03</v>
      </c>
      <c r="L448" s="49">
        <f>IF(Table44[[#This Row],[Source]]="Mobile", SUM(L447+Table44[[#This Row],[Income]]-Table44[[#This Row],[Expenses]]), L447)</f>
        <v>0</v>
      </c>
      <c r="M448" s="49">
        <f>IF(Table44[[#This Row],[Source]]="Inv", SUM(M447+Table44[[#This Row],[Income]]-Table44[[#This Row],[Expenses]]), M447)</f>
        <v>1070000</v>
      </c>
    </row>
    <row r="449" spans="1:13" x14ac:dyDescent="0.25">
      <c r="A449" s="3">
        <f xml:space="preserve"> IF(C449="", "", IF(Table44[[#This Row],[Month]]=C447, A447+1, 1))</f>
        <v>25</v>
      </c>
      <c r="B449" s="22">
        <f>_xlfn.NUMBERVALUE(IF(Table44[[#This Row],[Date]]= "", "", TEXT(Table44[[#This Row],[Date]],"yyyy")))</f>
        <v>2024</v>
      </c>
      <c r="C449" t="str">
        <f>IF(Table44[[#This Row],[Date]]= "", "", TEXT(Table44[[#This Row],[Date]],"mmmm"))</f>
        <v>May</v>
      </c>
      <c r="D449" s="2">
        <v>45441</v>
      </c>
      <c r="E449" s="1" t="s">
        <v>233</v>
      </c>
      <c r="F449" s="1" t="s">
        <v>1</v>
      </c>
      <c r="G449" s="108"/>
      <c r="H449" s="105">
        <v>20000</v>
      </c>
      <c r="I449" s="1" t="s">
        <v>13</v>
      </c>
      <c r="J449" s="49">
        <f>IF(Table44[[#This Row],[Source]]="Cash", SUM(J448+Table44[[#This Row],[Income]]-Table44[[#This Row],[Expenses]]), J448)</f>
        <v>18400</v>
      </c>
      <c r="K449" s="49">
        <f>IF(Table44[[#This Row],[Source]]="Bank", SUM(K448+Table44[[#This Row],[Income]]-Table44[[#This Row],[Expenses]]), K448)</f>
        <v>107787.03</v>
      </c>
      <c r="L449" s="49">
        <f>IF(Table44[[#This Row],[Source]]="Mobile", SUM(L448+Table44[[#This Row],[Income]]-Table44[[#This Row],[Expenses]]), L448)</f>
        <v>0</v>
      </c>
      <c r="M449" s="49">
        <f>IF(Table44[[#This Row],[Source]]="Inv", SUM(M448+Table44[[#This Row],[Income]]-Table44[[#This Row],[Expenses]]), M448)</f>
        <v>1070000</v>
      </c>
    </row>
    <row r="450" spans="1:13" x14ac:dyDescent="0.25">
      <c r="A450" s="3">
        <f xml:space="preserve"> IF(C450="", "", IF(Table44[[#This Row],[Month]]=C449, A449+1, 1))</f>
        <v>26</v>
      </c>
      <c r="B450" s="35">
        <f>_xlfn.NUMBERVALUE(IF(Table44[[#This Row],[Date]]= "", "", TEXT(Table44[[#This Row],[Date]],"yyyy")))</f>
        <v>2024</v>
      </c>
      <c r="C450" t="str">
        <f>IF(Table44[[#This Row],[Date]]= "", "", TEXT(Table44[[#This Row],[Date]],"mmmm"))</f>
        <v>May</v>
      </c>
      <c r="D450" s="2">
        <v>45443</v>
      </c>
      <c r="E450" s="1" t="s">
        <v>354</v>
      </c>
      <c r="F450" s="1" t="s">
        <v>1</v>
      </c>
      <c r="G450" s="108"/>
      <c r="H450" s="105">
        <v>11500</v>
      </c>
      <c r="I450" s="36" t="s">
        <v>13</v>
      </c>
      <c r="J450" s="49">
        <f>IF(Table44[[#This Row],[Source]]="Cash", SUM(J449+Table44[[#This Row],[Income]]-Table44[[#This Row],[Expenses]]), J449)</f>
        <v>6900</v>
      </c>
      <c r="K450" s="49">
        <f>IF(Table44[[#This Row],[Source]]="Bank", SUM(K449+Table44[[#This Row],[Income]]-Table44[[#This Row],[Expenses]]), K449)</f>
        <v>107787.03</v>
      </c>
      <c r="L450" s="49">
        <f>IF(Table44[[#This Row],[Source]]="Mobile", SUM(L449+Table44[[#This Row],[Income]]-Table44[[#This Row],[Expenses]]), L449)</f>
        <v>0</v>
      </c>
      <c r="M450" s="49">
        <f>IF(Table44[[#This Row],[Source]]="Inv", SUM(M449+Table44[[#This Row],[Income]]-Table44[[#This Row],[Expenses]]), M449)</f>
        <v>1070000</v>
      </c>
    </row>
    <row r="451" spans="1:13" x14ac:dyDescent="0.25">
      <c r="A451" s="3">
        <f xml:space="preserve"> IF(C451="", "", IF(Table44[[#This Row],[Month]]=C449, A449+1, 1))</f>
        <v>1</v>
      </c>
      <c r="B451" s="22">
        <f>_xlfn.NUMBERVALUE(IF(Table44[[#This Row],[Date]]= "", "", TEXT(Table44[[#This Row],[Date]],"yyyy")))</f>
        <v>2024</v>
      </c>
      <c r="C451" t="str">
        <f>IF(Table44[[#This Row],[Date]]= "", "", TEXT(Table44[[#This Row],[Date]],"mmmm"))</f>
        <v>June</v>
      </c>
      <c r="D451" s="2">
        <v>45446</v>
      </c>
      <c r="E451" s="1" t="s">
        <v>317</v>
      </c>
      <c r="F451" s="1" t="s">
        <v>299</v>
      </c>
      <c r="G451" s="1">
        <v>330000</v>
      </c>
      <c r="I451" s="1" t="s">
        <v>14</v>
      </c>
      <c r="J451" s="49">
        <f>IF(Table44[[#This Row],[Source]]="Cash", SUM(J450+Table44[[#This Row],[Income]]-Table44[[#This Row],[Expenses]]), J450)</f>
        <v>6900</v>
      </c>
      <c r="K451" s="49">
        <f>IF(Table44[[#This Row],[Source]]="Bank", SUM(K450+Table44[[#This Row],[Income]]-Table44[[#This Row],[Expenses]]), K450)</f>
        <v>437787.03</v>
      </c>
      <c r="L451" s="49">
        <f>IF(Table44[[#This Row],[Source]]="Mobile", SUM(L450+Table44[[#This Row],[Income]]-Table44[[#This Row],[Expenses]]), L450)</f>
        <v>0</v>
      </c>
      <c r="M451" s="49">
        <f>IF(Table44[[#This Row],[Source]]="Inv", SUM(M450+Table44[[#This Row],[Income]]-Table44[[#This Row],[Expenses]]), M450)</f>
        <v>1070000</v>
      </c>
    </row>
    <row r="452" spans="1:13" x14ac:dyDescent="0.25">
      <c r="A452" s="3">
        <f xml:space="preserve"> IF(C452="", "", IF(Table44[[#This Row],[Month]]=C451, A451+1, 1))</f>
        <v>2</v>
      </c>
      <c r="B452" s="22">
        <f>_xlfn.NUMBERVALUE(IF(Table44[[#This Row],[Date]]= "", "", TEXT(Table44[[#This Row],[Date]],"yyyy")))</f>
        <v>2024</v>
      </c>
      <c r="C452" t="str">
        <f>IF(Table44[[#This Row],[Date]]= "", "", TEXT(Table44[[#This Row],[Date]],"mmmm"))</f>
        <v>June</v>
      </c>
      <c r="D452" s="2">
        <v>45446</v>
      </c>
      <c r="E452" s="1" t="s">
        <v>318</v>
      </c>
      <c r="F452" s="1" t="s">
        <v>744</v>
      </c>
      <c r="H452" s="1">
        <v>200000</v>
      </c>
      <c r="I452" s="1" t="s">
        <v>14</v>
      </c>
      <c r="J452" s="49">
        <f>IF(Table44[[#This Row],[Source]]="Cash", SUM(J451+Table44[[#This Row],[Income]]-Table44[[#This Row],[Expenses]]), J451)</f>
        <v>6900</v>
      </c>
      <c r="K452" s="49">
        <f>IF(Table44[[#This Row],[Source]]="Bank", SUM(K451+Table44[[#This Row],[Income]]-Table44[[#This Row],[Expenses]]), K451)</f>
        <v>237787.03000000003</v>
      </c>
      <c r="L452" s="49">
        <f>IF(Table44[[#This Row],[Source]]="Mobile", SUM(L451+Table44[[#This Row],[Income]]-Table44[[#This Row],[Expenses]]), L451)</f>
        <v>0</v>
      </c>
      <c r="M452" s="49">
        <f>IF(Table44[[#This Row],[Source]]="Inv", SUM(M451+Table44[[#This Row],[Income]]-Table44[[#This Row],[Expenses]]), M451)</f>
        <v>1070000</v>
      </c>
    </row>
    <row r="453" spans="1:13" x14ac:dyDescent="0.25">
      <c r="A453" s="3">
        <f xml:space="preserve"> IF(C453="", "", IF(Table44[[#This Row],[Month]]=C452, A452+1, 1))</f>
        <v>3</v>
      </c>
      <c r="B453" s="22">
        <f>_xlfn.NUMBERVALUE(IF(Table44[[#This Row],[Date]]= "", "", TEXT(Table44[[#This Row],[Date]],"yyyy")))</f>
        <v>2024</v>
      </c>
      <c r="C453" t="str">
        <f>IF(Table44[[#This Row],[Date]]= "", "", TEXT(Table44[[#This Row],[Date]],"mmmm"))</f>
        <v>June</v>
      </c>
      <c r="D453" s="2">
        <v>45446</v>
      </c>
      <c r="E453" s="1" t="s">
        <v>318</v>
      </c>
      <c r="F453" s="1" t="s">
        <v>744</v>
      </c>
      <c r="G453" s="108">
        <v>200000</v>
      </c>
      <c r="H453" s="105"/>
      <c r="I453" s="1" t="s">
        <v>13</v>
      </c>
      <c r="J453" s="49">
        <f>IF(Table44[[#This Row],[Source]]="Cash", SUM(J452+Table44[[#This Row],[Income]]-Table44[[#This Row],[Expenses]]), J452)</f>
        <v>206900</v>
      </c>
      <c r="K453" s="49">
        <f>IF(Table44[[#This Row],[Source]]="Bank", SUM(K452+Table44[[#This Row],[Income]]-Table44[[#This Row],[Expenses]]), K452)</f>
        <v>237787.03000000003</v>
      </c>
      <c r="L453" s="49">
        <f>IF(Table44[[#This Row],[Source]]="Mobile", SUM(L452+Table44[[#This Row],[Income]]-Table44[[#This Row],[Expenses]]), L452)</f>
        <v>0</v>
      </c>
      <c r="M453" s="49">
        <f>IF(Table44[[#This Row],[Source]]="Inv", SUM(M452+Table44[[#This Row],[Income]]-Table44[[#This Row],[Expenses]]), M452)</f>
        <v>1070000</v>
      </c>
    </row>
    <row r="454" spans="1:13" x14ac:dyDescent="0.25">
      <c r="A454" s="3">
        <f xml:space="preserve"> IF(C454="", "", IF(Table44[[#This Row],[Month]]=C453, A453+1, 1))</f>
        <v>4</v>
      </c>
      <c r="B454" s="22">
        <f>_xlfn.NUMBERVALUE(IF(Table44[[#This Row],[Date]]= "", "", TEXT(Table44[[#This Row],[Date]],"yyyy")))</f>
        <v>2024</v>
      </c>
      <c r="C454" t="str">
        <f>IF(Table44[[#This Row],[Date]]= "", "", TEXT(Table44[[#This Row],[Date]],"mmmm"))</f>
        <v>June</v>
      </c>
      <c r="D454" s="2">
        <v>45446</v>
      </c>
      <c r="E454" s="1" t="s">
        <v>344</v>
      </c>
      <c r="F454" s="1" t="s">
        <v>744</v>
      </c>
      <c r="H454" s="1">
        <v>2521</v>
      </c>
      <c r="I454" s="1" t="s">
        <v>14</v>
      </c>
      <c r="J454" s="49">
        <f>IF(Table44[[#This Row],[Source]]="Cash", SUM(J453+Table44[[#This Row],[Income]]-Table44[[#This Row],[Expenses]]), J453)</f>
        <v>206900</v>
      </c>
      <c r="K454" s="49">
        <f>IF(Table44[[#This Row],[Source]]="Bank", SUM(K453+Table44[[#This Row],[Income]]-Table44[[#This Row],[Expenses]]), K453)</f>
        <v>235266.03000000003</v>
      </c>
      <c r="L454" s="49">
        <f>IF(Table44[[#This Row],[Source]]="Mobile", SUM(L453+Table44[[#This Row],[Income]]-Table44[[#This Row],[Expenses]]), L453)</f>
        <v>0</v>
      </c>
      <c r="M454" s="49">
        <f>IF(Table44[[#This Row],[Source]]="Inv", SUM(M453+Table44[[#This Row],[Income]]-Table44[[#This Row],[Expenses]]), M453)</f>
        <v>1070000</v>
      </c>
    </row>
    <row r="455" spans="1:13" x14ac:dyDescent="0.25">
      <c r="A455" s="3">
        <f xml:space="preserve"> IF(C455="", "", IF(Table44[[#This Row],[Month]]=C454, A454+1, 1))</f>
        <v>5</v>
      </c>
      <c r="B455" s="22">
        <f>_xlfn.NUMBERVALUE(IF(Table44[[#This Row],[Date]]= "", "", TEXT(Table44[[#This Row],[Date]],"yyyy")))</f>
        <v>2024</v>
      </c>
      <c r="C455" t="str">
        <f>IF(Table44[[#This Row],[Date]]= "", "", TEXT(Table44[[#This Row],[Date]],"mmmm"))</f>
        <v>June</v>
      </c>
      <c r="D455" s="2">
        <v>45446</v>
      </c>
      <c r="E455" s="1" t="s">
        <v>345</v>
      </c>
      <c r="F455" s="1" t="s">
        <v>744</v>
      </c>
      <c r="H455" s="1">
        <v>1800</v>
      </c>
      <c r="I455" s="1" t="s">
        <v>14</v>
      </c>
      <c r="J455" s="49">
        <f>IF(Table44[[#This Row],[Source]]="Cash", SUM(J454+Table44[[#This Row],[Income]]-Table44[[#This Row],[Expenses]]), J454)</f>
        <v>206900</v>
      </c>
      <c r="K455" s="49">
        <f>IF(Table44[[#This Row],[Source]]="Bank", SUM(K454+Table44[[#This Row],[Income]]-Table44[[#This Row],[Expenses]]), K454)</f>
        <v>233466.03000000003</v>
      </c>
      <c r="L455" s="49">
        <f>IF(Table44[[#This Row],[Source]]="Mobile", SUM(L454+Table44[[#This Row],[Income]]-Table44[[#This Row],[Expenses]]), L454)</f>
        <v>0</v>
      </c>
      <c r="M455" s="49">
        <f>IF(Table44[[#This Row],[Source]]="Inv", SUM(M454+Table44[[#This Row],[Income]]-Table44[[#This Row],[Expenses]]), M454)</f>
        <v>1070000</v>
      </c>
    </row>
    <row r="456" spans="1:13" x14ac:dyDescent="0.25">
      <c r="A456" s="3">
        <f xml:space="preserve"> IF(C456="", "", IF(Table44[[#This Row],[Month]]=C455, A455+1, 1))</f>
        <v>6</v>
      </c>
      <c r="B456" s="22">
        <f>_xlfn.NUMBERVALUE(IF(Table44[[#This Row],[Date]]= "", "", TEXT(Table44[[#This Row],[Date]],"yyyy")))</f>
        <v>2024</v>
      </c>
      <c r="C456" t="str">
        <f>IF(Table44[[#This Row],[Date]]= "", "", TEXT(Table44[[#This Row],[Date]],"mmmm"))</f>
        <v>June</v>
      </c>
      <c r="D456" s="2">
        <v>45447</v>
      </c>
      <c r="E456" s="1" t="s">
        <v>353</v>
      </c>
      <c r="F456" s="1" t="s">
        <v>742</v>
      </c>
      <c r="H456" s="1">
        <v>9000</v>
      </c>
      <c r="I456" s="1" t="s">
        <v>14</v>
      </c>
      <c r="J456" s="49">
        <f>IF(Table44[[#This Row],[Source]]="Cash", SUM(J455+Table44[[#This Row],[Income]]-Table44[[#This Row],[Expenses]]), J455)</f>
        <v>206900</v>
      </c>
      <c r="K456" s="49">
        <f>IF(Table44[[#This Row],[Source]]="Bank", SUM(K455+Table44[[#This Row],[Income]]-Table44[[#This Row],[Expenses]]), K455)</f>
        <v>224466.03000000003</v>
      </c>
      <c r="L456" s="49">
        <f>IF(Table44[[#This Row],[Source]]="Mobile", SUM(L455+Table44[[#This Row],[Income]]-Table44[[#This Row],[Expenses]]), L455)</f>
        <v>0</v>
      </c>
      <c r="M456" s="49">
        <f>IF(Table44[[#This Row],[Source]]="Inv", SUM(M455+Table44[[#This Row],[Income]]-Table44[[#This Row],[Expenses]]), M455)</f>
        <v>1070000</v>
      </c>
    </row>
    <row r="457" spans="1:13" x14ac:dyDescent="0.25">
      <c r="A457" s="3">
        <f xml:space="preserve"> IF(C457="", "", IF(Table44[[#This Row],[Month]]=C456, A456+1, 1))</f>
        <v>7</v>
      </c>
      <c r="B457" s="22">
        <f>_xlfn.NUMBERVALUE(IF(Table44[[#This Row],[Date]]= "", "", TEXT(Table44[[#This Row],[Date]],"yyyy")))</f>
        <v>2024</v>
      </c>
      <c r="C457" t="str">
        <f>IF(Table44[[#This Row],[Date]]= "", "", TEXT(Table44[[#This Row],[Date]],"mmmm"))</f>
        <v>June</v>
      </c>
      <c r="D457" s="2">
        <v>45447</v>
      </c>
      <c r="E457" s="1" t="s">
        <v>113</v>
      </c>
      <c r="F457" s="1" t="s">
        <v>0</v>
      </c>
      <c r="G457" s="108"/>
      <c r="H457" s="105">
        <v>40000</v>
      </c>
      <c r="I457" s="1" t="s">
        <v>13</v>
      </c>
      <c r="J457" s="49">
        <f>IF(Table44[[#This Row],[Source]]="Cash", SUM(J456+Table44[[#This Row],[Income]]-Table44[[#This Row],[Expenses]]), J456)</f>
        <v>166900</v>
      </c>
      <c r="K457" s="49">
        <f>IF(Table44[[#This Row],[Source]]="Bank", SUM(K456+Table44[[#This Row],[Income]]-Table44[[#This Row],[Expenses]]), K456)</f>
        <v>224466.03000000003</v>
      </c>
      <c r="L457" s="49">
        <f>IF(Table44[[#This Row],[Source]]="Mobile", SUM(L456+Table44[[#This Row],[Income]]-Table44[[#This Row],[Expenses]]), L456)</f>
        <v>0</v>
      </c>
      <c r="M457" s="49">
        <f>IF(Table44[[#This Row],[Source]]="Inv", SUM(M456+Table44[[#This Row],[Income]]-Table44[[#This Row],[Expenses]]), M456)</f>
        <v>1070000</v>
      </c>
    </row>
    <row r="458" spans="1:13" x14ac:dyDescent="0.25">
      <c r="A458" s="3">
        <f xml:space="preserve"> IF(C458="", "", IF(Table44[[#This Row],[Month]]=C457, A457+1, 1))</f>
        <v>8</v>
      </c>
      <c r="B458" s="22">
        <f>_xlfn.NUMBERVALUE(IF(Table44[[#This Row],[Date]]= "", "", TEXT(Table44[[#This Row],[Date]],"yyyy")))</f>
        <v>2024</v>
      </c>
      <c r="C458" t="str">
        <f>IF(Table44[[#This Row],[Date]]= "", "", TEXT(Table44[[#This Row],[Date]],"mmmm"))</f>
        <v>June</v>
      </c>
      <c r="D458" s="2">
        <v>45447</v>
      </c>
      <c r="E458" s="1" t="s">
        <v>97</v>
      </c>
      <c r="F458" s="1" t="s">
        <v>337</v>
      </c>
      <c r="G458" s="108"/>
      <c r="H458" s="105">
        <v>10000</v>
      </c>
      <c r="I458" s="1" t="s">
        <v>13</v>
      </c>
      <c r="J458" s="49">
        <f>IF(Table44[[#This Row],[Source]]="Cash", SUM(J457+Table44[[#This Row],[Income]]-Table44[[#This Row],[Expenses]]), J457)</f>
        <v>156900</v>
      </c>
      <c r="K458" s="49">
        <f>IF(Table44[[#This Row],[Source]]="Bank", SUM(K457+Table44[[#This Row],[Income]]-Table44[[#This Row],[Expenses]]), K457)</f>
        <v>224466.03000000003</v>
      </c>
      <c r="L458" s="49">
        <f>IF(Table44[[#This Row],[Source]]="Mobile", SUM(L457+Table44[[#This Row],[Income]]-Table44[[#This Row],[Expenses]]), L457)</f>
        <v>0</v>
      </c>
      <c r="M458" s="49">
        <f>IF(Table44[[#This Row],[Source]]="Inv", SUM(M457+Table44[[#This Row],[Income]]-Table44[[#This Row],[Expenses]]), M457)</f>
        <v>1070000</v>
      </c>
    </row>
    <row r="459" spans="1:13" x14ac:dyDescent="0.25">
      <c r="A459" s="3">
        <f xml:space="preserve"> IF(C459="", "", IF(Table44[[#This Row],[Month]]=C458, A458+1, 1))</f>
        <v>9</v>
      </c>
      <c r="B459" s="22">
        <f>_xlfn.NUMBERVALUE(IF(Table44[[#This Row],[Date]]= "", "", TEXT(Table44[[#This Row],[Date]],"yyyy")))</f>
        <v>2024</v>
      </c>
      <c r="C459" t="str">
        <f>IF(Table44[[#This Row],[Date]]= "", "", TEXT(Table44[[#This Row],[Date]],"mmmm"))</f>
        <v>June</v>
      </c>
      <c r="D459" s="2">
        <v>45450</v>
      </c>
      <c r="E459" s="1" t="s">
        <v>355</v>
      </c>
      <c r="F459" s="1" t="s">
        <v>244</v>
      </c>
      <c r="H459" s="1">
        <v>9533.74</v>
      </c>
      <c r="I459" s="1" t="s">
        <v>14</v>
      </c>
      <c r="J459" s="49">
        <f>IF(Table44[[#This Row],[Source]]="Cash", SUM(J458+Table44[[#This Row],[Income]]-Table44[[#This Row],[Expenses]]), J458)</f>
        <v>156900</v>
      </c>
      <c r="K459" s="49">
        <f>IF(Table44[[#This Row],[Source]]="Bank", SUM(K458+Table44[[#This Row],[Income]]-Table44[[#This Row],[Expenses]]), K458)</f>
        <v>214932.29000000004</v>
      </c>
      <c r="L459" s="49">
        <f>IF(Table44[[#This Row],[Source]]="Mobile", SUM(L458+Table44[[#This Row],[Income]]-Table44[[#This Row],[Expenses]]), L458)</f>
        <v>0</v>
      </c>
      <c r="M459" s="49">
        <f>IF(Table44[[#This Row],[Source]]="Inv", SUM(M458+Table44[[#This Row],[Income]]-Table44[[#This Row],[Expenses]]), M458)</f>
        <v>1070000</v>
      </c>
    </row>
    <row r="460" spans="1:13" x14ac:dyDescent="0.25">
      <c r="A460" s="3">
        <f xml:space="preserve"> IF(C460="", "", IF(Table44[[#This Row],[Month]]=C459, A459+1, 1))</f>
        <v>10</v>
      </c>
      <c r="B460" s="22">
        <f>_xlfn.NUMBERVALUE(IF(Table44[[#This Row],[Date]]= "", "", TEXT(Table44[[#This Row],[Date]],"yyyy")))</f>
        <v>2024</v>
      </c>
      <c r="C460" t="str">
        <f>IF(Table44[[#This Row],[Date]]= "", "", TEXT(Table44[[#This Row],[Date]],"mmmm"))</f>
        <v>June</v>
      </c>
      <c r="D460" s="2">
        <v>45456</v>
      </c>
      <c r="E460" s="1" t="s">
        <v>355</v>
      </c>
      <c r="F460" s="1" t="s">
        <v>244</v>
      </c>
      <c r="H460" s="1">
        <v>12242.16</v>
      </c>
      <c r="I460" s="1" t="s">
        <v>14</v>
      </c>
      <c r="J460" s="49">
        <f>IF(Table44[[#This Row],[Source]]="Cash", SUM(J459+Table44[[#This Row],[Income]]-Table44[[#This Row],[Expenses]]), J459)</f>
        <v>156900</v>
      </c>
      <c r="K460" s="49">
        <f>IF(Table44[[#This Row],[Source]]="Bank", SUM(K459+Table44[[#This Row],[Income]]-Table44[[#This Row],[Expenses]]), K459)</f>
        <v>202690.13000000003</v>
      </c>
      <c r="L460" s="49">
        <f>IF(Table44[[#This Row],[Source]]="Mobile", SUM(L459+Table44[[#This Row],[Income]]-Table44[[#This Row],[Expenses]]), L459)</f>
        <v>0</v>
      </c>
      <c r="M460" s="49">
        <f>IF(Table44[[#This Row],[Source]]="Inv", SUM(M459+Table44[[#This Row],[Income]]-Table44[[#This Row],[Expenses]]), M459)</f>
        <v>1070000</v>
      </c>
    </row>
    <row r="461" spans="1:13" x14ac:dyDescent="0.25">
      <c r="A461" s="3">
        <f xml:space="preserve"> IF(C461="", "", IF(Table44[[#This Row],[Month]]=C460, A460+1, 1))</f>
        <v>11</v>
      </c>
      <c r="B461" s="22">
        <f>_xlfn.NUMBERVALUE(IF(Table44[[#This Row],[Date]]= "", "", TEXT(Table44[[#This Row],[Date]],"yyyy")))</f>
        <v>2024</v>
      </c>
      <c r="C461" t="str">
        <f>IF(Table44[[#This Row],[Date]]= "", "", TEXT(Table44[[#This Row],[Date]],"mmmm"))</f>
        <v>June</v>
      </c>
      <c r="D461" s="2">
        <v>45463</v>
      </c>
      <c r="E461" s="1" t="s">
        <v>302</v>
      </c>
      <c r="F461" s="1" t="s">
        <v>69</v>
      </c>
      <c r="H461" s="1">
        <v>10000</v>
      </c>
      <c r="I461" s="1" t="s">
        <v>14</v>
      </c>
      <c r="J461" s="49">
        <f>IF(Table44[[#This Row],[Source]]="Cash", SUM(J460+Table44[[#This Row],[Income]]-Table44[[#This Row],[Expenses]]), J460)</f>
        <v>156900</v>
      </c>
      <c r="K461" s="49">
        <f>IF(Table44[[#This Row],[Source]]="Bank", SUM(K460+Table44[[#This Row],[Income]]-Table44[[#This Row],[Expenses]]), K460)</f>
        <v>192690.13000000003</v>
      </c>
      <c r="L461" s="49">
        <f>IF(Table44[[#This Row],[Source]]="Mobile", SUM(L460+Table44[[#This Row],[Income]]-Table44[[#This Row],[Expenses]]), L460)</f>
        <v>0</v>
      </c>
      <c r="M461" s="49">
        <f>IF(Table44[[#This Row],[Source]]="Inv", SUM(M460+Table44[[#This Row],[Income]]-Table44[[#This Row],[Expenses]]), M460)</f>
        <v>1070000</v>
      </c>
    </row>
    <row r="462" spans="1:13" x14ac:dyDescent="0.25">
      <c r="A462" s="3">
        <f xml:space="preserve"> IF(C462="", "", IF(Table44[[#This Row],[Month]]=C461, A461+1, 1))</f>
        <v>12</v>
      </c>
      <c r="B462" s="3">
        <f>_xlfn.NUMBERVALUE(IF(Table44[[#This Row],[Date]]= "", "", TEXT(Table44[[#This Row],[Date]],"yyyy")))</f>
        <v>2024</v>
      </c>
      <c r="C462" t="str">
        <f>IF(Table44[[#This Row],[Date]]= "", "", TEXT(Table44[[#This Row],[Date]],"mmmm"))</f>
        <v>June</v>
      </c>
      <c r="D462" s="2">
        <v>45463</v>
      </c>
      <c r="E462" s="1" t="s">
        <v>302</v>
      </c>
      <c r="F462" s="1" t="s">
        <v>69</v>
      </c>
      <c r="G462" s="1">
        <v>10000</v>
      </c>
      <c r="I462" s="1" t="s">
        <v>362</v>
      </c>
      <c r="J462" s="49">
        <f>IF(Table44[[#This Row],[Source]]="Cash", SUM(J461+Table44[[#This Row],[Income]]-Table44[[#This Row],[Expenses]]), J461)</f>
        <v>156900</v>
      </c>
      <c r="K462" s="49">
        <f>IF(Table44[[#This Row],[Source]]="Bank", SUM(K461+Table44[[#This Row],[Income]]-Table44[[#This Row],[Expenses]]), K461)</f>
        <v>192690.13000000003</v>
      </c>
      <c r="L462" s="49">
        <f>IF(Table44[[#This Row],[Source]]="Mobile", SUM(L461+Table44[[#This Row],[Income]]-Table44[[#This Row],[Expenses]]), L461)</f>
        <v>0</v>
      </c>
      <c r="M462" s="49">
        <f>IF(Table44[[#This Row],[Source]]="Inv", SUM(M461+Table44[[#This Row],[Income]]-Table44[[#This Row],[Expenses]]), M461)</f>
        <v>1080000</v>
      </c>
    </row>
    <row r="463" spans="1:13" x14ac:dyDescent="0.25">
      <c r="A463" s="3">
        <f xml:space="preserve"> IF(C463="", "", IF(Table44[[#This Row],[Month]]=C461, A461+1, 1))</f>
        <v>12</v>
      </c>
      <c r="B463" s="22">
        <f>_xlfn.NUMBERVALUE(IF(Table44[[#This Row],[Date]]= "", "", TEXT(Table44[[#This Row],[Date]],"yyyy")))</f>
        <v>2024</v>
      </c>
      <c r="C463" t="str">
        <f>IF(Table44[[#This Row],[Date]]= "", "", TEXT(Table44[[#This Row],[Date]],"mmmm"))</f>
        <v>June</v>
      </c>
      <c r="D463" s="2">
        <v>45463</v>
      </c>
      <c r="E463" s="1" t="s">
        <v>356</v>
      </c>
      <c r="F463" s="1" t="s">
        <v>57</v>
      </c>
      <c r="H463" s="1">
        <v>25000</v>
      </c>
      <c r="I463" s="1" t="s">
        <v>14</v>
      </c>
      <c r="J463" s="49">
        <f>IF(Table44[[#This Row],[Source]]="Cash", SUM(J462+Table44[[#This Row],[Income]]-Table44[[#This Row],[Expenses]]), J462)</f>
        <v>156900</v>
      </c>
      <c r="K463" s="49">
        <f>IF(Table44[[#This Row],[Source]]="Bank", SUM(K462+Table44[[#This Row],[Income]]-Table44[[#This Row],[Expenses]]), K462)</f>
        <v>167690.13000000003</v>
      </c>
      <c r="L463" s="49">
        <f>IF(Table44[[#This Row],[Source]]="Mobile", SUM(L462+Table44[[#This Row],[Income]]-Table44[[#This Row],[Expenses]]), L462)</f>
        <v>0</v>
      </c>
      <c r="M463" s="49">
        <f>IF(Table44[[#This Row],[Source]]="Inv", SUM(M462+Table44[[#This Row],[Income]]-Table44[[#This Row],[Expenses]]), M462)</f>
        <v>1080000</v>
      </c>
    </row>
    <row r="464" spans="1:13" x14ac:dyDescent="0.25">
      <c r="A464" s="3">
        <f xml:space="preserve"> IF(C464="", "", IF(Table44[[#This Row],[Month]]=C463, A463+1, 1))</f>
        <v>13</v>
      </c>
      <c r="B464" s="22">
        <f>_xlfn.NUMBERVALUE(IF(Table44[[#This Row],[Date]]= "", "", TEXT(Table44[[#This Row],[Date]],"yyyy")))</f>
        <v>2024</v>
      </c>
      <c r="C464" t="str">
        <f>IF(Table44[[#This Row],[Date]]= "", "", TEXT(Table44[[#This Row],[Date]],"mmmm"))</f>
        <v>June</v>
      </c>
      <c r="D464" s="2">
        <v>45463</v>
      </c>
      <c r="E464" s="1" t="s">
        <v>301</v>
      </c>
      <c r="F464" s="1" t="s">
        <v>744</v>
      </c>
      <c r="H464" s="1">
        <v>3000</v>
      </c>
      <c r="I464" s="1" t="s">
        <v>14</v>
      </c>
      <c r="J464" s="49">
        <f>IF(Table44[[#This Row],[Source]]="Cash", SUM(J463+Table44[[#This Row],[Income]]-Table44[[#This Row],[Expenses]]), J463)</f>
        <v>156900</v>
      </c>
      <c r="K464" s="49">
        <f>IF(Table44[[#This Row],[Source]]="Bank", SUM(K463+Table44[[#This Row],[Income]]-Table44[[#This Row],[Expenses]]), K463)</f>
        <v>164690.13000000003</v>
      </c>
      <c r="L464" s="49">
        <f>IF(Table44[[#This Row],[Source]]="Mobile", SUM(L463+Table44[[#This Row],[Income]]-Table44[[#This Row],[Expenses]]), L463)</f>
        <v>0</v>
      </c>
      <c r="M464" s="49">
        <f>IF(Table44[[#This Row],[Source]]="Inv", SUM(M463+Table44[[#This Row],[Income]]-Table44[[#This Row],[Expenses]]), M463)</f>
        <v>1080000</v>
      </c>
    </row>
    <row r="465" spans="1:13" x14ac:dyDescent="0.25">
      <c r="A465" s="3">
        <f xml:space="preserve"> IF(C465="", "", IF(Table44[[#This Row],[Month]]=C464, A464+1, 1))</f>
        <v>14</v>
      </c>
      <c r="B465" s="22">
        <f>_xlfn.NUMBERVALUE(IF(Table44[[#This Row],[Date]]= "", "", TEXT(Table44[[#This Row],[Date]],"yyyy")))</f>
        <v>2024</v>
      </c>
      <c r="C465" t="str">
        <f>IF(Table44[[#This Row],[Date]]= "", "", TEXT(Table44[[#This Row],[Date]],"mmmm"))</f>
        <v>June</v>
      </c>
      <c r="D465" s="2">
        <v>45463</v>
      </c>
      <c r="E465" s="1" t="s">
        <v>357</v>
      </c>
      <c r="F465" s="1" t="s">
        <v>57</v>
      </c>
      <c r="G465" s="108"/>
      <c r="H465" s="105">
        <v>15000</v>
      </c>
      <c r="I465" s="1" t="s">
        <v>13</v>
      </c>
      <c r="J465" s="49">
        <f>IF(Table44[[#This Row],[Source]]="Cash", SUM(J464+Table44[[#This Row],[Income]]-Table44[[#This Row],[Expenses]]), J464)</f>
        <v>141900</v>
      </c>
      <c r="K465" s="49">
        <f>IF(Table44[[#This Row],[Source]]="Bank", SUM(K464+Table44[[#This Row],[Income]]-Table44[[#This Row],[Expenses]]), K464)</f>
        <v>164690.13000000003</v>
      </c>
      <c r="L465" s="49">
        <f>IF(Table44[[#This Row],[Source]]="Mobile", SUM(L464+Table44[[#This Row],[Income]]-Table44[[#This Row],[Expenses]]), L464)</f>
        <v>0</v>
      </c>
      <c r="M465" s="49">
        <f>IF(Table44[[#This Row],[Source]]="Inv", SUM(M464+Table44[[#This Row],[Income]]-Table44[[#This Row],[Expenses]]), M464)</f>
        <v>1080000</v>
      </c>
    </row>
    <row r="466" spans="1:13" x14ac:dyDescent="0.25">
      <c r="A466" s="3">
        <f xml:space="preserve"> IF(C466="", "", IF(Table44[[#This Row],[Month]]=C465, A465+1, 1))</f>
        <v>15</v>
      </c>
      <c r="B466" s="22">
        <f>_xlfn.NUMBERVALUE(IF(Table44[[#This Row],[Date]]= "", "", TEXT(Table44[[#This Row],[Date]],"yyyy")))</f>
        <v>2024</v>
      </c>
      <c r="C466" t="str">
        <f>IF(Table44[[#This Row],[Date]]= "", "", TEXT(Table44[[#This Row],[Date]],"mmmm"))</f>
        <v>June</v>
      </c>
      <c r="D466" s="2">
        <v>45469</v>
      </c>
      <c r="E466" s="1" t="s">
        <v>358</v>
      </c>
      <c r="F466" s="1" t="s">
        <v>244</v>
      </c>
      <c r="H466" s="1">
        <v>2724.48</v>
      </c>
      <c r="I466" s="1" t="s">
        <v>14</v>
      </c>
      <c r="J466" s="49">
        <f>IF(Table44[[#This Row],[Source]]="Cash", SUM(J465+Table44[[#This Row],[Income]]-Table44[[#This Row],[Expenses]]), J465)</f>
        <v>141900</v>
      </c>
      <c r="K466" s="49">
        <f>IF(Table44[[#This Row],[Source]]="Bank", SUM(K465+Table44[[#This Row],[Income]]-Table44[[#This Row],[Expenses]]), K465)</f>
        <v>161965.65000000002</v>
      </c>
      <c r="L466" s="49">
        <f>IF(Table44[[#This Row],[Source]]="Mobile", SUM(L465+Table44[[#This Row],[Income]]-Table44[[#This Row],[Expenses]]), L465)</f>
        <v>0</v>
      </c>
      <c r="M466" s="49">
        <f>IF(Table44[[#This Row],[Source]]="Inv", SUM(M465+Table44[[#This Row],[Income]]-Table44[[#This Row],[Expenses]]), M465)</f>
        <v>1080000</v>
      </c>
    </row>
    <row r="467" spans="1:13" x14ac:dyDescent="0.25">
      <c r="A467" s="3">
        <f xml:space="preserve"> IF(C467="", "", IF(Table44[[#This Row],[Month]]=C466, A466+1, 1))</f>
        <v>16</v>
      </c>
      <c r="B467" s="22">
        <f>_xlfn.NUMBERVALUE(IF(Table44[[#This Row],[Date]]= "", "", TEXT(Table44[[#This Row],[Date]],"yyyy")))</f>
        <v>2024</v>
      </c>
      <c r="C467" t="str">
        <f>IF(Table44[[#This Row],[Date]]= "", "", TEXT(Table44[[#This Row],[Date]],"mmmm"))</f>
        <v>June</v>
      </c>
      <c r="D467" s="2">
        <v>45468</v>
      </c>
      <c r="E467" s="1" t="s">
        <v>359</v>
      </c>
      <c r="F467" s="1" t="s">
        <v>280</v>
      </c>
      <c r="G467" s="108"/>
      <c r="H467" s="105">
        <v>1000</v>
      </c>
      <c r="I467" s="1" t="s">
        <v>13</v>
      </c>
      <c r="J467" s="49">
        <f>IF(Table44[[#This Row],[Source]]="Cash", SUM(J466+Table44[[#This Row],[Income]]-Table44[[#This Row],[Expenses]]), J466)</f>
        <v>140900</v>
      </c>
      <c r="K467" s="49">
        <f>IF(Table44[[#This Row],[Source]]="Bank", SUM(K466+Table44[[#This Row],[Income]]-Table44[[#This Row],[Expenses]]), K466)</f>
        <v>161965.65000000002</v>
      </c>
      <c r="L467" s="49">
        <f>IF(Table44[[#This Row],[Source]]="Mobile", SUM(L466+Table44[[#This Row],[Income]]-Table44[[#This Row],[Expenses]]), L466)</f>
        <v>0</v>
      </c>
      <c r="M467" s="49">
        <f>IF(Table44[[#This Row],[Source]]="Inv", SUM(M466+Table44[[#This Row],[Income]]-Table44[[#This Row],[Expenses]]), M466)</f>
        <v>1080000</v>
      </c>
    </row>
    <row r="468" spans="1:13" x14ac:dyDescent="0.25">
      <c r="A468" s="3">
        <f xml:space="preserve"> IF(C468="", "", IF(Table44[[#This Row],[Month]]=C467, A467+1, 1))</f>
        <v>17</v>
      </c>
      <c r="B468" s="22">
        <f>_xlfn.NUMBERVALUE(IF(Table44[[#This Row],[Date]]= "", "", TEXT(Table44[[#This Row],[Date]],"yyyy")))</f>
        <v>2024</v>
      </c>
      <c r="C468" t="str">
        <f>IF(Table44[[#This Row],[Date]]= "", "", TEXT(Table44[[#This Row],[Date]],"mmmm"))</f>
        <v>June</v>
      </c>
      <c r="D468" s="2">
        <v>45469</v>
      </c>
      <c r="E468" s="1" t="s">
        <v>360</v>
      </c>
      <c r="F468" s="1" t="s">
        <v>1</v>
      </c>
      <c r="G468" s="108"/>
      <c r="H468" s="105">
        <v>5000</v>
      </c>
      <c r="I468" s="1" t="s">
        <v>13</v>
      </c>
      <c r="J468" s="49">
        <f>IF(Table44[[#This Row],[Source]]="Cash", SUM(J467+Table44[[#This Row],[Income]]-Table44[[#This Row],[Expenses]]), J467)</f>
        <v>135900</v>
      </c>
      <c r="K468" s="49">
        <f>IF(Table44[[#This Row],[Source]]="Bank", SUM(K467+Table44[[#This Row],[Income]]-Table44[[#This Row],[Expenses]]), K467)</f>
        <v>161965.65000000002</v>
      </c>
      <c r="L468" s="49">
        <f>IF(Table44[[#This Row],[Source]]="Mobile", SUM(L467+Table44[[#This Row],[Income]]-Table44[[#This Row],[Expenses]]), L467)</f>
        <v>0</v>
      </c>
      <c r="M468" s="49">
        <f>IF(Table44[[#This Row],[Source]]="Inv", SUM(M467+Table44[[#This Row],[Income]]-Table44[[#This Row],[Expenses]]), M467)</f>
        <v>1080000</v>
      </c>
    </row>
    <row r="469" spans="1:13" x14ac:dyDescent="0.25">
      <c r="A469" s="3">
        <f xml:space="preserve"> IF(C469="", "", IF(Table44[[#This Row],[Month]]=C468, A468+1, 1))</f>
        <v>18</v>
      </c>
      <c r="B469" s="3">
        <f>_xlfn.NUMBERVALUE(IF(Table44[[#This Row],[Date]]= "", "", TEXT(Table44[[#This Row],[Date]],"yyyy")))</f>
        <v>2024</v>
      </c>
      <c r="C469" t="str">
        <f>IF(Table44[[#This Row],[Date]]= "", "", TEXT(Table44[[#This Row],[Date]],"mmmm"))</f>
        <v>June</v>
      </c>
      <c r="D469" s="2">
        <v>45471</v>
      </c>
      <c r="E469" s="1" t="s">
        <v>339</v>
      </c>
      <c r="F469" s="1" t="s">
        <v>742</v>
      </c>
      <c r="H469" s="1">
        <v>5480</v>
      </c>
      <c r="I469" s="1" t="s">
        <v>14</v>
      </c>
      <c r="J469" s="49">
        <f>IF(Table44[[#This Row],[Source]]="Cash", SUM(J468+Table44[[#This Row],[Income]]-Table44[[#This Row],[Expenses]]), J468)</f>
        <v>135900</v>
      </c>
      <c r="K469" s="49">
        <f>IF(Table44[[#This Row],[Source]]="Bank", SUM(K468+Table44[[#This Row],[Income]]-Table44[[#This Row],[Expenses]]), K468)</f>
        <v>156485.65000000002</v>
      </c>
      <c r="L469" s="49">
        <f>IF(Table44[[#This Row],[Source]]="Mobile", SUM(L468+Table44[[#This Row],[Income]]-Table44[[#This Row],[Expenses]]), L468)</f>
        <v>0</v>
      </c>
      <c r="M469" s="49">
        <f>IF(Table44[[#This Row],[Source]]="Inv", SUM(M468+Table44[[#This Row],[Income]]-Table44[[#This Row],[Expenses]]), M468)</f>
        <v>1080000</v>
      </c>
    </row>
    <row r="470" spans="1:13" x14ac:dyDescent="0.25">
      <c r="A470" s="3">
        <f xml:space="preserve"> IF(C470="", "", IF(Table44[[#This Row],[Month]]=C468, A468+1, 1))</f>
        <v>18</v>
      </c>
      <c r="B470" s="22">
        <f>_xlfn.NUMBERVALUE(IF(Table44[[#This Row],[Date]]= "", "", TEXT(Table44[[#This Row],[Date]],"yyyy")))</f>
        <v>2024</v>
      </c>
      <c r="C470" t="str">
        <f>IF(Table44[[#This Row],[Date]]= "", "", TEXT(Table44[[#This Row],[Date]],"mmmm"))</f>
        <v>June</v>
      </c>
      <c r="D470" s="2">
        <v>45473</v>
      </c>
      <c r="E470" s="1" t="s">
        <v>361</v>
      </c>
      <c r="F470" s="1" t="s">
        <v>280</v>
      </c>
      <c r="H470" s="1">
        <v>25000</v>
      </c>
      <c r="I470" s="1" t="s">
        <v>14</v>
      </c>
      <c r="J470" s="49">
        <f>IF(Table44[[#This Row],[Source]]="Cash", SUM(J469+Table44[[#This Row],[Income]]-Table44[[#This Row],[Expenses]]), J469)</f>
        <v>135900</v>
      </c>
      <c r="K470" s="49">
        <f>IF(Table44[[#This Row],[Source]]="Bank", SUM(K469+Table44[[#This Row],[Income]]-Table44[[#This Row],[Expenses]]), K469)</f>
        <v>131485.65000000002</v>
      </c>
      <c r="L470" s="49">
        <f>IF(Table44[[#This Row],[Source]]="Mobile", SUM(L469+Table44[[#This Row],[Income]]-Table44[[#This Row],[Expenses]]), L469)</f>
        <v>0</v>
      </c>
      <c r="M470" s="49">
        <f>IF(Table44[[#This Row],[Source]]="Inv", SUM(M469+Table44[[#This Row],[Income]]-Table44[[#This Row],[Expenses]]), M469)</f>
        <v>1080000</v>
      </c>
    </row>
    <row r="471" spans="1:13" x14ac:dyDescent="0.25">
      <c r="A471" s="3">
        <f xml:space="preserve"> IF(C471="", "", IF(Table44[[#This Row],[Month]]=C470, A470+1, 1))</f>
        <v>19</v>
      </c>
      <c r="B471" s="22">
        <f>_xlfn.NUMBERVALUE(IF(Table44[[#This Row],[Date]]= "", "", TEXT(Table44[[#This Row],[Date]],"yyyy")))</f>
        <v>2024</v>
      </c>
      <c r="C471" t="str">
        <f>IF(Table44[[#This Row],[Date]]= "", "", TEXT(Table44[[#This Row],[Date]],"mmmm"))</f>
        <v>June</v>
      </c>
      <c r="D471" s="2">
        <v>45473</v>
      </c>
      <c r="E471" s="1" t="s">
        <v>317</v>
      </c>
      <c r="F471" s="1" t="s">
        <v>299</v>
      </c>
      <c r="G471" s="1">
        <v>330000</v>
      </c>
      <c r="I471" s="1" t="s">
        <v>14</v>
      </c>
      <c r="J471" s="49">
        <f>IF(Table44[[#This Row],[Source]]="Cash", SUM(J470+Table44[[#This Row],[Income]]-Table44[[#This Row],[Expenses]]), J470)</f>
        <v>135900</v>
      </c>
      <c r="K471" s="49">
        <f>IF(Table44[[#This Row],[Source]]="Bank", SUM(K470+Table44[[#This Row],[Income]]-Table44[[#This Row],[Expenses]]), K470)</f>
        <v>461485.65</v>
      </c>
      <c r="L471" s="49">
        <f>IF(Table44[[#This Row],[Source]]="Mobile", SUM(L470+Table44[[#This Row],[Income]]-Table44[[#This Row],[Expenses]]), L470)</f>
        <v>0</v>
      </c>
      <c r="M471" s="49">
        <f>IF(Table44[[#This Row],[Source]]="Inv", SUM(M470+Table44[[#This Row],[Income]]-Table44[[#This Row],[Expenses]]), M470)</f>
        <v>1080000</v>
      </c>
    </row>
    <row r="472" spans="1:13" x14ac:dyDescent="0.25">
      <c r="A472" s="3">
        <f xml:space="preserve"> IF(C472="", "", IF(Table44[[#This Row],[Month]]=C471, A471+1, 1))</f>
        <v>1</v>
      </c>
      <c r="B472" s="22">
        <f>_xlfn.NUMBERVALUE(IF(Table44[[#This Row],[Date]]= "", "", TEXT(Table44[[#This Row],[Date]],"yyyy")))</f>
        <v>2024</v>
      </c>
      <c r="C472" t="str">
        <f>IF(Table44[[#This Row],[Date]]= "", "", TEXT(Table44[[#This Row],[Date]],"mmmm"))</f>
        <v>July</v>
      </c>
      <c r="D472" s="2">
        <v>45479</v>
      </c>
      <c r="E472" s="1" t="s">
        <v>233</v>
      </c>
      <c r="F472" s="1" t="s">
        <v>1</v>
      </c>
      <c r="G472" s="108"/>
      <c r="H472" s="105">
        <v>17000</v>
      </c>
      <c r="I472" s="1" t="s">
        <v>13</v>
      </c>
      <c r="J472" s="49">
        <f>IF(Table44[[#This Row],[Source]]="Cash", SUM(J471+Table44[[#This Row],[Income]]-Table44[[#This Row],[Expenses]]), J471)</f>
        <v>118900</v>
      </c>
      <c r="K472" s="49">
        <f>IF(Table44[[#This Row],[Source]]="Bank", SUM(K471+Table44[[#This Row],[Income]]-Table44[[#This Row],[Expenses]]), K471)</f>
        <v>461485.65</v>
      </c>
      <c r="L472" s="49">
        <f>IF(Table44[[#This Row],[Source]]="Mobile", SUM(L471+Table44[[#This Row],[Income]]-Table44[[#This Row],[Expenses]]), L471)</f>
        <v>0</v>
      </c>
      <c r="M472" s="49">
        <f>IF(Table44[[#This Row],[Source]]="Inv", SUM(M471+Table44[[#This Row],[Income]]-Table44[[#This Row],[Expenses]]), M471)</f>
        <v>1080000</v>
      </c>
    </row>
    <row r="473" spans="1:13" x14ac:dyDescent="0.25">
      <c r="A473" s="3">
        <f xml:space="preserve"> IF(C473="", "", IF(Table44[[#This Row],[Month]]=C472, A472+1, 1))</f>
        <v>2</v>
      </c>
      <c r="B473" s="22">
        <f>_xlfn.NUMBERVALUE(IF(Table44[[#This Row],[Date]]= "", "", TEXT(Table44[[#This Row],[Date]],"yyyy")))</f>
        <v>2024</v>
      </c>
      <c r="C473" t="str">
        <f>IF(Table44[[#This Row],[Date]]= "", "", TEXT(Table44[[#This Row],[Date]],"mmmm"))</f>
        <v>July</v>
      </c>
      <c r="D473" s="2">
        <v>45479</v>
      </c>
      <c r="E473" s="1" t="s">
        <v>364</v>
      </c>
      <c r="F473" s="1" t="s">
        <v>24</v>
      </c>
      <c r="G473" s="108"/>
      <c r="H473" s="105">
        <v>40000</v>
      </c>
      <c r="I473" s="1" t="s">
        <v>13</v>
      </c>
      <c r="J473" s="49">
        <f>IF(Table44[[#This Row],[Source]]="Cash", SUM(J472+Table44[[#This Row],[Income]]-Table44[[#This Row],[Expenses]]), J472)</f>
        <v>78900</v>
      </c>
      <c r="K473" s="49">
        <f>IF(Table44[[#This Row],[Source]]="Bank", SUM(K472+Table44[[#This Row],[Income]]-Table44[[#This Row],[Expenses]]), K472)</f>
        <v>461485.65</v>
      </c>
      <c r="L473" s="49">
        <f>IF(Table44[[#This Row],[Source]]="Mobile", SUM(L472+Table44[[#This Row],[Income]]-Table44[[#This Row],[Expenses]]), L472)</f>
        <v>0</v>
      </c>
      <c r="M473" s="49">
        <f>IF(Table44[[#This Row],[Source]]="Inv", SUM(M472+Table44[[#This Row],[Income]]-Table44[[#This Row],[Expenses]]), M472)</f>
        <v>1080000</v>
      </c>
    </row>
    <row r="474" spans="1:13" x14ac:dyDescent="0.25">
      <c r="A474" s="3">
        <f xml:space="preserve"> IF(C474="", "", IF(Table44[[#This Row],[Month]]=C473, A473+1, 1))</f>
        <v>3</v>
      </c>
      <c r="B474" s="22">
        <f>_xlfn.NUMBERVALUE(IF(Table44[[#This Row],[Date]]= "", "", TEXT(Table44[[#This Row],[Date]],"yyyy")))</f>
        <v>2024</v>
      </c>
      <c r="C474" t="str">
        <f>IF(Table44[[#This Row],[Date]]= "", "", TEXT(Table44[[#This Row],[Date]],"mmmm"))</f>
        <v>July</v>
      </c>
      <c r="D474" s="2">
        <v>45479</v>
      </c>
      <c r="E474" s="1" t="s">
        <v>365</v>
      </c>
      <c r="F474" s="1" t="s">
        <v>71</v>
      </c>
      <c r="G474" s="108">
        <v>5000</v>
      </c>
      <c r="H474" s="105"/>
      <c r="I474" s="1" t="s">
        <v>13</v>
      </c>
      <c r="J474" s="49">
        <f>IF(Table44[[#This Row],[Source]]="Cash", SUM(J473+Table44[[#This Row],[Income]]-Table44[[#This Row],[Expenses]]), J473)</f>
        <v>83900</v>
      </c>
      <c r="K474" s="49">
        <f>IF(Table44[[#This Row],[Source]]="Bank", SUM(K473+Table44[[#This Row],[Income]]-Table44[[#This Row],[Expenses]]), K473)</f>
        <v>461485.65</v>
      </c>
      <c r="L474" s="49">
        <f>IF(Table44[[#This Row],[Source]]="Mobile", SUM(L473+Table44[[#This Row],[Income]]-Table44[[#This Row],[Expenses]]), L473)</f>
        <v>0</v>
      </c>
      <c r="M474" s="49">
        <f>IF(Table44[[#This Row],[Source]]="Inv", SUM(M473+Table44[[#This Row],[Income]]-Table44[[#This Row],[Expenses]]), M473)</f>
        <v>1080000</v>
      </c>
    </row>
    <row r="475" spans="1:13" x14ac:dyDescent="0.25">
      <c r="A475" s="3">
        <f xml:space="preserve"> IF(C475="", "", IF(Table44[[#This Row],[Month]]=C474, A474+1, 1))</f>
        <v>4</v>
      </c>
      <c r="B475" s="22">
        <f>_xlfn.NUMBERVALUE(IF(Table44[[#This Row],[Date]]= "", "", TEXT(Table44[[#This Row],[Date]],"yyyy")))</f>
        <v>2024</v>
      </c>
      <c r="C475" t="str">
        <f>IF(Table44[[#This Row],[Date]]= "", "", TEXT(Table44[[#This Row],[Date]],"mmmm"))</f>
        <v>July</v>
      </c>
      <c r="D475" s="2">
        <v>45480</v>
      </c>
      <c r="E475" s="1" t="s">
        <v>366</v>
      </c>
      <c r="F475" s="1" t="s">
        <v>244</v>
      </c>
      <c r="G475" s="108"/>
      <c r="H475" s="105">
        <v>10000</v>
      </c>
      <c r="I475" s="1" t="s">
        <v>13</v>
      </c>
      <c r="J475" s="49">
        <f>IF(Table44[[#This Row],[Source]]="Cash", SUM(J474+Table44[[#This Row],[Income]]-Table44[[#This Row],[Expenses]]), J474)</f>
        <v>73900</v>
      </c>
      <c r="K475" s="49">
        <f>IF(Table44[[#This Row],[Source]]="Bank", SUM(K474+Table44[[#This Row],[Income]]-Table44[[#This Row],[Expenses]]), K474)</f>
        <v>461485.65</v>
      </c>
      <c r="L475" s="49">
        <f>IF(Table44[[#This Row],[Source]]="Mobile", SUM(L474+Table44[[#This Row],[Income]]-Table44[[#This Row],[Expenses]]), L474)</f>
        <v>0</v>
      </c>
      <c r="M475" s="49">
        <f>IF(Table44[[#This Row],[Source]]="Inv", SUM(M474+Table44[[#This Row],[Income]]-Table44[[#This Row],[Expenses]]), M474)</f>
        <v>1080000</v>
      </c>
    </row>
    <row r="476" spans="1:13" x14ac:dyDescent="0.25">
      <c r="A476" s="3">
        <f xml:space="preserve"> IF(C476="", "", IF(Table44[[#This Row],[Month]]=C475, A475+1, 1))</f>
        <v>5</v>
      </c>
      <c r="B476" s="22">
        <f>_xlfn.NUMBERVALUE(IF(Table44[[#This Row],[Date]]= "", "", TEXT(Table44[[#This Row],[Date]],"yyyy")))</f>
        <v>2024</v>
      </c>
      <c r="C476" t="str">
        <f>IF(Table44[[#This Row],[Date]]= "", "", TEXT(Table44[[#This Row],[Date]],"mmmm"))</f>
        <v>July</v>
      </c>
      <c r="D476" s="2">
        <v>45479</v>
      </c>
      <c r="E476" s="1" t="s">
        <v>148</v>
      </c>
      <c r="F476" s="1" t="s">
        <v>744</v>
      </c>
      <c r="H476" s="1">
        <v>2000</v>
      </c>
      <c r="I476" s="1" t="s">
        <v>14</v>
      </c>
      <c r="J476" s="49">
        <f>IF(Table44[[#This Row],[Source]]="Cash", SUM(J475+Table44[[#This Row],[Income]]-Table44[[#This Row],[Expenses]]), J475)</f>
        <v>73900</v>
      </c>
      <c r="K476" s="49">
        <f>IF(Table44[[#This Row],[Source]]="Bank", SUM(K475+Table44[[#This Row],[Income]]-Table44[[#This Row],[Expenses]]), K475)</f>
        <v>459485.65</v>
      </c>
      <c r="L476" s="49">
        <f>IF(Table44[[#This Row],[Source]]="Mobile", SUM(L475+Table44[[#This Row],[Income]]-Table44[[#This Row],[Expenses]]), L475)</f>
        <v>0</v>
      </c>
      <c r="M476" s="49">
        <f>IF(Table44[[#This Row],[Source]]="Inv", SUM(M475+Table44[[#This Row],[Income]]-Table44[[#This Row],[Expenses]]), M475)</f>
        <v>1080000</v>
      </c>
    </row>
    <row r="477" spans="1:13" x14ac:dyDescent="0.25">
      <c r="A477" s="3">
        <f xml:space="preserve"> IF(C477="", "", IF(Table44[[#This Row],[Month]]=C476, A476+1, 1))</f>
        <v>6</v>
      </c>
      <c r="B477" s="22">
        <f>_xlfn.NUMBERVALUE(IF(Table44[[#This Row],[Date]]= "", "", TEXT(Table44[[#This Row],[Date]],"yyyy")))</f>
        <v>2024</v>
      </c>
      <c r="C477" t="str">
        <f>IF(Table44[[#This Row],[Date]]= "", "", TEXT(Table44[[#This Row],[Date]],"mmmm"))</f>
        <v>July</v>
      </c>
      <c r="D477" s="2">
        <v>45479</v>
      </c>
      <c r="E477" s="1" t="s">
        <v>32</v>
      </c>
      <c r="F477" s="1" t="s">
        <v>744</v>
      </c>
      <c r="H477" s="1">
        <v>8600</v>
      </c>
      <c r="I477" s="1" t="s">
        <v>14</v>
      </c>
      <c r="J477" s="49">
        <f>IF(Table44[[#This Row],[Source]]="Cash", SUM(J476+Table44[[#This Row],[Income]]-Table44[[#This Row],[Expenses]]), J476)</f>
        <v>73900</v>
      </c>
      <c r="K477" s="49">
        <f>IF(Table44[[#This Row],[Source]]="Bank", SUM(K476+Table44[[#This Row],[Income]]-Table44[[#This Row],[Expenses]]), K476)</f>
        <v>450885.65</v>
      </c>
      <c r="L477" s="49">
        <f>IF(Table44[[#This Row],[Source]]="Mobile", SUM(L476+Table44[[#This Row],[Income]]-Table44[[#This Row],[Expenses]]), L476)</f>
        <v>0</v>
      </c>
      <c r="M477" s="49">
        <f>IF(Table44[[#This Row],[Source]]="Inv", SUM(M476+Table44[[#This Row],[Income]]-Table44[[#This Row],[Expenses]]), M476)</f>
        <v>1080000</v>
      </c>
    </row>
    <row r="478" spans="1:13" x14ac:dyDescent="0.25">
      <c r="A478" s="3">
        <f xml:space="preserve"> IF(C478="", "", IF(Table44[[#This Row],[Month]]=C477, A477+1, 1))</f>
        <v>7</v>
      </c>
      <c r="B478" s="22">
        <f>_xlfn.NUMBERVALUE(IF(Table44[[#This Row],[Date]]= "", "", TEXT(Table44[[#This Row],[Date]],"yyyy")))</f>
        <v>2024</v>
      </c>
      <c r="C478" t="str">
        <f>IF(Table44[[#This Row],[Date]]= "", "", TEXT(Table44[[#This Row],[Date]],"mmmm"))</f>
        <v>July</v>
      </c>
      <c r="D478" s="2">
        <v>45484</v>
      </c>
      <c r="E478" s="1" t="s">
        <v>367</v>
      </c>
      <c r="F478" s="1" t="s">
        <v>742</v>
      </c>
      <c r="H478" s="1">
        <v>4500</v>
      </c>
      <c r="I478" s="1" t="s">
        <v>14</v>
      </c>
      <c r="J478" s="49">
        <f>IF(Table44[[#This Row],[Source]]="Cash", SUM(J477+Table44[[#This Row],[Income]]-Table44[[#This Row],[Expenses]]), J477)</f>
        <v>73900</v>
      </c>
      <c r="K478" s="49">
        <f>IF(Table44[[#This Row],[Source]]="Bank", SUM(K477+Table44[[#This Row],[Income]]-Table44[[#This Row],[Expenses]]), K477)</f>
        <v>446385.65</v>
      </c>
      <c r="L478" s="49">
        <f>IF(Table44[[#This Row],[Source]]="Mobile", SUM(L477+Table44[[#This Row],[Income]]-Table44[[#This Row],[Expenses]]), L477)</f>
        <v>0</v>
      </c>
      <c r="M478" s="49">
        <f>IF(Table44[[#This Row],[Source]]="Inv", SUM(M477+Table44[[#This Row],[Income]]-Table44[[#This Row],[Expenses]]), M477)</f>
        <v>1080000</v>
      </c>
    </row>
    <row r="479" spans="1:13" x14ac:dyDescent="0.25">
      <c r="A479" s="3">
        <f xml:space="preserve"> IF(C479="", "", IF(Table44[[#This Row],[Month]]=C478, A478+1, 1))</f>
        <v>8</v>
      </c>
      <c r="B479" s="22">
        <f>_xlfn.NUMBERVALUE(IF(Table44[[#This Row],[Date]]= "", "", TEXT(Table44[[#This Row],[Date]],"yyyy")))</f>
        <v>2024</v>
      </c>
      <c r="C479" t="str">
        <f>IF(Table44[[#This Row],[Date]]= "", "", TEXT(Table44[[#This Row],[Date]],"mmmm"))</f>
        <v>July</v>
      </c>
      <c r="D479" s="2">
        <v>45481</v>
      </c>
      <c r="E479" s="1" t="s">
        <v>368</v>
      </c>
      <c r="F479" s="1" t="s">
        <v>70</v>
      </c>
      <c r="G479" s="108">
        <v>15000</v>
      </c>
      <c r="H479" s="105"/>
      <c r="I479" s="1" t="s">
        <v>13</v>
      </c>
      <c r="J479" s="49">
        <f>IF(Table44[[#This Row],[Source]]="Cash", SUM(J478+Table44[[#This Row],[Income]]-Table44[[#This Row],[Expenses]]), J478)</f>
        <v>88900</v>
      </c>
      <c r="K479" s="49">
        <f>IF(Table44[[#This Row],[Source]]="Bank", SUM(K478+Table44[[#This Row],[Income]]-Table44[[#This Row],[Expenses]]), K478)</f>
        <v>446385.65</v>
      </c>
      <c r="L479" s="49">
        <f>IF(Table44[[#This Row],[Source]]="Mobile", SUM(L478+Table44[[#This Row],[Income]]-Table44[[#This Row],[Expenses]]), L478)</f>
        <v>0</v>
      </c>
      <c r="M479" s="49">
        <f>IF(Table44[[#This Row],[Source]]="Inv", SUM(M478+Table44[[#This Row],[Income]]-Table44[[#This Row],[Expenses]]), M478)</f>
        <v>1080000</v>
      </c>
    </row>
    <row r="480" spans="1:13" x14ac:dyDescent="0.25">
      <c r="A480" s="3">
        <f xml:space="preserve"> IF(C480="", "", IF(Table44[[#This Row],[Month]]=C479, A479+1, 1))</f>
        <v>9</v>
      </c>
      <c r="B480" s="22">
        <f>_xlfn.NUMBERVALUE(IF(Table44[[#This Row],[Date]]= "", "", TEXT(Table44[[#This Row],[Date]],"yyyy")))</f>
        <v>2024</v>
      </c>
      <c r="C480" t="str">
        <f>IF(Table44[[#This Row],[Date]]= "", "", TEXT(Table44[[#This Row],[Date]],"mmmm"))</f>
        <v>July</v>
      </c>
      <c r="D480" s="2">
        <v>45485</v>
      </c>
      <c r="E480" s="1" t="s">
        <v>369</v>
      </c>
      <c r="F480" s="1" t="s">
        <v>280</v>
      </c>
      <c r="G480" s="108"/>
      <c r="H480" s="105">
        <v>2000</v>
      </c>
      <c r="I480" s="1" t="s">
        <v>13</v>
      </c>
      <c r="J480" s="49">
        <f>IF(Table44[[#This Row],[Source]]="Cash", SUM(J479+Table44[[#This Row],[Income]]-Table44[[#This Row],[Expenses]]), J479)</f>
        <v>86900</v>
      </c>
      <c r="K480" s="49">
        <f>IF(Table44[[#This Row],[Source]]="Bank", SUM(K479+Table44[[#This Row],[Income]]-Table44[[#This Row],[Expenses]]), K479)</f>
        <v>446385.65</v>
      </c>
      <c r="L480" s="49">
        <f>IF(Table44[[#This Row],[Source]]="Mobile", SUM(L479+Table44[[#This Row],[Income]]-Table44[[#This Row],[Expenses]]), L479)</f>
        <v>0</v>
      </c>
      <c r="M480" s="49">
        <f>IF(Table44[[#This Row],[Source]]="Inv", SUM(M479+Table44[[#This Row],[Income]]-Table44[[#This Row],[Expenses]]), M479)</f>
        <v>1080000</v>
      </c>
    </row>
    <row r="481" spans="1:13" x14ac:dyDescent="0.25">
      <c r="A481" s="3">
        <f xml:space="preserve"> IF(C481="", "", IF(Table44[[#This Row],[Month]]=C480, A480+1, 1))</f>
        <v>10</v>
      </c>
      <c r="B481" s="22">
        <f>_xlfn.NUMBERVALUE(IF(Table44[[#This Row],[Date]]= "", "", TEXT(Table44[[#This Row],[Date]],"yyyy")))</f>
        <v>2024</v>
      </c>
      <c r="C481" t="str">
        <f>IF(Table44[[#This Row],[Date]]= "", "", TEXT(Table44[[#This Row],[Date]],"mmmm"))</f>
        <v>July</v>
      </c>
      <c r="D481" s="2">
        <v>45489</v>
      </c>
      <c r="E481" s="1" t="s">
        <v>370</v>
      </c>
      <c r="F481" s="1" t="s">
        <v>1</v>
      </c>
      <c r="G481" s="108"/>
      <c r="H481" s="105">
        <v>10000</v>
      </c>
      <c r="I481" s="1" t="s">
        <v>13</v>
      </c>
      <c r="J481" s="49">
        <f>IF(Table44[[#This Row],[Source]]="Cash", SUM(J480+Table44[[#This Row],[Income]]-Table44[[#This Row],[Expenses]]), J480)</f>
        <v>76900</v>
      </c>
      <c r="K481" s="49">
        <f>IF(Table44[[#This Row],[Source]]="Bank", SUM(K480+Table44[[#This Row],[Income]]-Table44[[#This Row],[Expenses]]), K480)</f>
        <v>446385.65</v>
      </c>
      <c r="L481" s="49">
        <f>IF(Table44[[#This Row],[Source]]="Mobile", SUM(L480+Table44[[#This Row],[Income]]-Table44[[#This Row],[Expenses]]), L480)</f>
        <v>0</v>
      </c>
      <c r="M481" s="49">
        <f>IF(Table44[[#This Row],[Source]]="Inv", SUM(M480+Table44[[#This Row],[Income]]-Table44[[#This Row],[Expenses]]), M480)</f>
        <v>1080000</v>
      </c>
    </row>
    <row r="482" spans="1:13" x14ac:dyDescent="0.25">
      <c r="A482" s="3">
        <f xml:space="preserve"> IF(C482="", "", IF(Table44[[#This Row],[Month]]=C481, A481+1, 1))</f>
        <v>11</v>
      </c>
      <c r="B482" s="22">
        <f>_xlfn.NUMBERVALUE(IF(Table44[[#This Row],[Date]]= "", "", TEXT(Table44[[#This Row],[Date]],"yyyy")))</f>
        <v>2024</v>
      </c>
      <c r="C482" t="str">
        <f>IF(Table44[[#This Row],[Date]]= "", "", TEXT(Table44[[#This Row],[Date]],"mmmm"))</f>
        <v>July</v>
      </c>
      <c r="D482" s="2">
        <v>45493</v>
      </c>
      <c r="E482" s="1" t="s">
        <v>302</v>
      </c>
      <c r="F482" s="1" t="s">
        <v>69</v>
      </c>
      <c r="H482" s="1">
        <v>20000</v>
      </c>
      <c r="I482" s="1" t="s">
        <v>14</v>
      </c>
      <c r="J482" s="49">
        <f>IF(Table44[[#This Row],[Source]]="Cash", SUM(J481+Table44[[#This Row],[Income]]-Table44[[#This Row],[Expenses]]), J481)</f>
        <v>76900</v>
      </c>
      <c r="K482" s="49">
        <f>IF(Table44[[#This Row],[Source]]="Bank", SUM(K481+Table44[[#This Row],[Income]]-Table44[[#This Row],[Expenses]]), K481)</f>
        <v>426385.65</v>
      </c>
      <c r="L482" s="49">
        <f>IF(Table44[[#This Row],[Source]]="Mobile", SUM(L481+Table44[[#This Row],[Income]]-Table44[[#This Row],[Expenses]]), L481)</f>
        <v>0</v>
      </c>
      <c r="M482" s="49">
        <f>IF(Table44[[#This Row],[Source]]="Inv", SUM(M481+Table44[[#This Row],[Income]]-Table44[[#This Row],[Expenses]]), M481)</f>
        <v>1080000</v>
      </c>
    </row>
    <row r="483" spans="1:13" x14ac:dyDescent="0.25">
      <c r="A483" s="3">
        <f xml:space="preserve"> IF(C483="", "", IF(Table44[[#This Row],[Month]]=C482, A482+1, 1))</f>
        <v>12</v>
      </c>
      <c r="B483" s="22">
        <f>_xlfn.NUMBERVALUE(IF(Table44[[#This Row],[Date]]= "", "", TEXT(Table44[[#This Row],[Date]],"yyyy")))</f>
        <v>2024</v>
      </c>
      <c r="C483" t="str">
        <f>IF(Table44[[#This Row],[Date]]= "", "", TEXT(Table44[[#This Row],[Date]],"mmmm"))</f>
        <v>July</v>
      </c>
      <c r="D483" s="2">
        <v>45493</v>
      </c>
      <c r="E483" s="1" t="s">
        <v>302</v>
      </c>
      <c r="F483" s="1" t="s">
        <v>69</v>
      </c>
      <c r="G483" s="1">
        <v>20000</v>
      </c>
      <c r="I483" s="1" t="s">
        <v>362</v>
      </c>
      <c r="J483" s="49">
        <f>IF(Table44[[#This Row],[Source]]="Cash", SUM(J482+Table44[[#This Row],[Income]]-Table44[[#This Row],[Expenses]]), J482)</f>
        <v>76900</v>
      </c>
      <c r="K483" s="49">
        <f>IF(Table44[[#This Row],[Source]]="Bank", SUM(K482+Table44[[#This Row],[Income]]-Table44[[#This Row],[Expenses]]), K482)</f>
        <v>426385.65</v>
      </c>
      <c r="L483" s="49">
        <f>IF(Table44[[#This Row],[Source]]="Mobile", SUM(L482+Table44[[#This Row],[Income]]-Table44[[#This Row],[Expenses]]), L482)</f>
        <v>0</v>
      </c>
      <c r="M483" s="49">
        <f>IF(Table44[[#This Row],[Source]]="Inv", SUM(M482+Table44[[#This Row],[Income]]-Table44[[#This Row],[Expenses]]), M482)</f>
        <v>1100000</v>
      </c>
    </row>
    <row r="484" spans="1:13" x14ac:dyDescent="0.25">
      <c r="A484" s="3">
        <f xml:space="preserve"> IF(C484="", "", IF(Table44[[#This Row],[Month]]=C483, A483+1, 1))</f>
        <v>13</v>
      </c>
      <c r="B484" s="22">
        <f>_xlfn.NUMBERVALUE(IF(Table44[[#This Row],[Date]]= "", "", TEXT(Table44[[#This Row],[Date]],"yyyy")))</f>
        <v>2024</v>
      </c>
      <c r="C484" t="str">
        <f>IF(Table44[[#This Row],[Date]]= "", "", TEXT(Table44[[#This Row],[Date]],"mmmm"))</f>
        <v>July</v>
      </c>
      <c r="D484" s="2">
        <v>45496</v>
      </c>
      <c r="E484" s="1" t="s">
        <v>148</v>
      </c>
      <c r="F484" s="1" t="s">
        <v>744</v>
      </c>
      <c r="H484" s="1">
        <v>3000</v>
      </c>
      <c r="I484" s="1" t="s">
        <v>14</v>
      </c>
      <c r="J484" s="49">
        <f>IF(Table44[[#This Row],[Source]]="Cash", SUM(J483+Table44[[#This Row],[Income]]-Table44[[#This Row],[Expenses]]), J483)</f>
        <v>76900</v>
      </c>
      <c r="K484" s="49">
        <f>IF(Table44[[#This Row],[Source]]="Bank", SUM(K483+Table44[[#This Row],[Income]]-Table44[[#This Row],[Expenses]]), K483)</f>
        <v>423385.65</v>
      </c>
      <c r="L484" s="49">
        <f>IF(Table44[[#This Row],[Source]]="Mobile", SUM(L483+Table44[[#This Row],[Income]]-Table44[[#This Row],[Expenses]]), L483)</f>
        <v>0</v>
      </c>
      <c r="M484" s="49">
        <f>IF(Table44[[#This Row],[Source]]="Inv", SUM(M483+Table44[[#This Row],[Income]]-Table44[[#This Row],[Expenses]]), M483)</f>
        <v>1100000</v>
      </c>
    </row>
    <row r="485" spans="1:13" x14ac:dyDescent="0.25">
      <c r="A485" s="3">
        <f xml:space="preserve"> IF(C485="", "", IF(Table44[[#This Row],[Month]]=C484, A484+1, 1))</f>
        <v>14</v>
      </c>
      <c r="B485" s="22">
        <f>_xlfn.NUMBERVALUE(IF(Table44[[#This Row],[Date]]= "", "", TEXT(Table44[[#This Row],[Date]],"yyyy")))</f>
        <v>2024</v>
      </c>
      <c r="C485" t="str">
        <f>IF(Table44[[#This Row],[Date]]= "", "", TEXT(Table44[[#This Row],[Date]],"mmmm"))</f>
        <v>July</v>
      </c>
      <c r="D485" s="2">
        <v>45496</v>
      </c>
      <c r="E485" s="1" t="s">
        <v>332</v>
      </c>
      <c r="F485" s="1" t="s">
        <v>744</v>
      </c>
      <c r="H485" s="1">
        <v>800</v>
      </c>
      <c r="I485" s="1" t="s">
        <v>14</v>
      </c>
      <c r="J485" s="49">
        <f>IF(Table44[[#This Row],[Source]]="Cash", SUM(J484+Table44[[#This Row],[Income]]-Table44[[#This Row],[Expenses]]), J484)</f>
        <v>76900</v>
      </c>
      <c r="K485" s="49">
        <f>IF(Table44[[#This Row],[Source]]="Bank", SUM(K484+Table44[[#This Row],[Income]]-Table44[[#This Row],[Expenses]]), K484)</f>
        <v>422585.65</v>
      </c>
      <c r="L485" s="49">
        <f>IF(Table44[[#This Row],[Source]]="Mobile", SUM(L484+Table44[[#This Row],[Income]]-Table44[[#This Row],[Expenses]]), L484)</f>
        <v>0</v>
      </c>
      <c r="M485" s="49">
        <f>IF(Table44[[#This Row],[Source]]="Inv", SUM(M484+Table44[[#This Row],[Income]]-Table44[[#This Row],[Expenses]]), M484)</f>
        <v>1100000</v>
      </c>
    </row>
    <row r="486" spans="1:13" x14ac:dyDescent="0.25">
      <c r="A486" s="3">
        <f xml:space="preserve"> IF(C486="", "", IF(Table44[[#This Row],[Month]]=C485, A485+1, 1))</f>
        <v>15</v>
      </c>
      <c r="B486" s="22">
        <f>_xlfn.NUMBERVALUE(IF(Table44[[#This Row],[Date]]= "", "", TEXT(Table44[[#This Row],[Date]],"yyyy")))</f>
        <v>2024</v>
      </c>
      <c r="C486" t="str">
        <f>IF(Table44[[#This Row],[Date]]= "", "", TEXT(Table44[[#This Row],[Date]],"mmmm"))</f>
        <v>July</v>
      </c>
      <c r="D486" s="2">
        <v>45495</v>
      </c>
      <c r="E486" s="1" t="s">
        <v>371</v>
      </c>
      <c r="F486" s="1" t="s">
        <v>280</v>
      </c>
      <c r="G486" s="108"/>
      <c r="H486" s="105">
        <v>1000</v>
      </c>
      <c r="I486" s="1" t="s">
        <v>13</v>
      </c>
      <c r="J486" s="49">
        <f>IF(Table44[[#This Row],[Source]]="Cash", SUM(J485+Table44[[#This Row],[Income]]-Table44[[#This Row],[Expenses]]), J485)</f>
        <v>75900</v>
      </c>
      <c r="K486" s="49">
        <f>IF(Table44[[#This Row],[Source]]="Bank", SUM(K485+Table44[[#This Row],[Income]]-Table44[[#This Row],[Expenses]]), K485)</f>
        <v>422585.65</v>
      </c>
      <c r="L486" s="49">
        <f>IF(Table44[[#This Row],[Source]]="Mobile", SUM(L485+Table44[[#This Row],[Income]]-Table44[[#This Row],[Expenses]]), L485)</f>
        <v>0</v>
      </c>
      <c r="M486" s="49">
        <f>IF(Table44[[#This Row],[Source]]="Inv", SUM(M485+Table44[[#This Row],[Income]]-Table44[[#This Row],[Expenses]]), M485)</f>
        <v>1100000</v>
      </c>
    </row>
    <row r="487" spans="1:13" x14ac:dyDescent="0.25">
      <c r="A487" s="3">
        <f xml:space="preserve"> IF(C487="", "", IF(Table44[[#This Row],[Month]]=C486, A486+1, 1))</f>
        <v>16</v>
      </c>
      <c r="B487" s="22">
        <f>_xlfn.NUMBERVALUE(IF(Table44[[#This Row],[Date]]= "", "", TEXT(Table44[[#This Row],[Date]],"yyyy")))</f>
        <v>2024</v>
      </c>
      <c r="C487" t="str">
        <f>IF(Table44[[#This Row],[Date]]= "", "", TEXT(Table44[[#This Row],[Date]],"mmmm"))</f>
        <v>July</v>
      </c>
      <c r="D487" s="2">
        <v>45499</v>
      </c>
      <c r="E487" s="1" t="s">
        <v>97</v>
      </c>
      <c r="F487" s="1" t="s">
        <v>337</v>
      </c>
      <c r="G487" s="108"/>
      <c r="H487" s="105">
        <v>10000</v>
      </c>
      <c r="I487" s="1" t="s">
        <v>13</v>
      </c>
      <c r="J487" s="49">
        <f>IF(Table44[[#This Row],[Source]]="Cash", SUM(J486+Table44[[#This Row],[Income]]-Table44[[#This Row],[Expenses]]), J486)</f>
        <v>65900</v>
      </c>
      <c r="K487" s="49">
        <f>IF(Table44[[#This Row],[Source]]="Bank", SUM(K486+Table44[[#This Row],[Income]]-Table44[[#This Row],[Expenses]]), K486)</f>
        <v>422585.65</v>
      </c>
      <c r="L487" s="49">
        <f>IF(Table44[[#This Row],[Source]]="Mobile", SUM(L486+Table44[[#This Row],[Income]]-Table44[[#This Row],[Expenses]]), L486)</f>
        <v>0</v>
      </c>
      <c r="M487" s="49">
        <f>IF(Table44[[#This Row],[Source]]="Inv", SUM(M486+Table44[[#This Row],[Income]]-Table44[[#This Row],[Expenses]]), M486)</f>
        <v>1100000</v>
      </c>
    </row>
    <row r="488" spans="1:13" x14ac:dyDescent="0.25">
      <c r="A488" s="3">
        <f xml:space="preserve"> IF(C488="", "", IF(Table44[[#This Row],[Month]]=C487, A487+1, 1))</f>
        <v>17</v>
      </c>
      <c r="B488" s="22">
        <f>_xlfn.NUMBERVALUE(IF(Table44[[#This Row],[Date]]= "", "", TEXT(Table44[[#This Row],[Date]],"yyyy")))</f>
        <v>2024</v>
      </c>
      <c r="C488" t="str">
        <f>IF(Table44[[#This Row],[Date]]= "", "", TEXT(Table44[[#This Row],[Date]],"mmmm"))</f>
        <v>July</v>
      </c>
      <c r="D488" s="2">
        <v>45501</v>
      </c>
      <c r="E488" s="1" t="s">
        <v>372</v>
      </c>
      <c r="F488" s="1" t="s">
        <v>0</v>
      </c>
      <c r="G488" s="1">
        <v>10000</v>
      </c>
      <c r="I488" s="1" t="s">
        <v>14</v>
      </c>
      <c r="J488" s="49">
        <f>IF(Table44[[#This Row],[Source]]="Cash", SUM(J487+Table44[[#This Row],[Income]]-Table44[[#This Row],[Expenses]]), J487)</f>
        <v>65900</v>
      </c>
      <c r="K488" s="49">
        <f>IF(Table44[[#This Row],[Source]]="Bank", SUM(K487+Table44[[#This Row],[Income]]-Table44[[#This Row],[Expenses]]), K487)</f>
        <v>432585.65</v>
      </c>
      <c r="L488" s="49">
        <f>IF(Table44[[#This Row],[Source]]="Mobile", SUM(L487+Table44[[#This Row],[Income]]-Table44[[#This Row],[Expenses]]), L487)</f>
        <v>0</v>
      </c>
      <c r="M488" s="49">
        <f>IF(Table44[[#This Row],[Source]]="Inv", SUM(M487+Table44[[#This Row],[Income]]-Table44[[#This Row],[Expenses]]), M487)</f>
        <v>1100000</v>
      </c>
    </row>
    <row r="489" spans="1:13" x14ac:dyDescent="0.25">
      <c r="A489" s="3">
        <f xml:space="preserve"> IF(C489="", "", IF(Table44[[#This Row],[Month]]=C488, A488+1, 1))</f>
        <v>18</v>
      </c>
      <c r="B489" s="35">
        <f>_xlfn.NUMBERVALUE(IF(Table44[[#This Row],[Date]]= "", "", TEXT(Table44[[#This Row],[Date]],"yyyy")))</f>
        <v>2024</v>
      </c>
      <c r="C489" t="str">
        <f>IF(Table44[[#This Row],[Date]]= "", "", TEXT(Table44[[#This Row],[Date]],"mmmm"))</f>
        <v>July</v>
      </c>
      <c r="D489" s="2">
        <v>45503</v>
      </c>
      <c r="E489" s="1" t="s">
        <v>25</v>
      </c>
      <c r="F489" s="1" t="s">
        <v>9</v>
      </c>
      <c r="G489" s="108"/>
      <c r="H489" s="105">
        <v>2500</v>
      </c>
      <c r="I489" s="36" t="s">
        <v>13</v>
      </c>
      <c r="J489" s="49">
        <f>IF(Table44[[#This Row],[Source]]="Cash", SUM(J488+Table44[[#This Row],[Income]]-Table44[[#This Row],[Expenses]]), J488)</f>
        <v>63400</v>
      </c>
      <c r="K489" s="49">
        <f>IF(Table44[[#This Row],[Source]]="Bank", SUM(K488+Table44[[#This Row],[Income]]-Table44[[#This Row],[Expenses]]), K488)</f>
        <v>432585.65</v>
      </c>
      <c r="L489" s="49">
        <f>IF(Table44[[#This Row],[Source]]="Mobile", SUM(L488+Table44[[#This Row],[Income]]-Table44[[#This Row],[Expenses]]), L488)</f>
        <v>0</v>
      </c>
      <c r="M489" s="49">
        <f>IF(Table44[[#This Row],[Source]]="Inv", SUM(M488+Table44[[#This Row],[Income]]-Table44[[#This Row],[Expenses]]), M488)</f>
        <v>1100000</v>
      </c>
    </row>
    <row r="490" spans="1:13" x14ac:dyDescent="0.25">
      <c r="A490" s="3">
        <f xml:space="preserve"> IF(C490="", "", IF(Table44[[#This Row],[Month]]=C489, A489+1, 1))</f>
        <v>19</v>
      </c>
      <c r="B490" s="35">
        <f>_xlfn.NUMBERVALUE(IF(Table44[[#This Row],[Date]]= "", "", TEXT(Table44[[#This Row],[Date]],"yyyy")))</f>
        <v>2024</v>
      </c>
      <c r="C490" t="str">
        <f>IF(Table44[[#This Row],[Date]]= "", "", TEXT(Table44[[#This Row],[Date]],"mmmm"))</f>
        <v>July</v>
      </c>
      <c r="D490" s="2">
        <v>45504</v>
      </c>
      <c r="E490" s="1" t="s">
        <v>25</v>
      </c>
      <c r="F490" s="1" t="s">
        <v>9</v>
      </c>
      <c r="G490" s="108"/>
      <c r="H490" s="105">
        <v>4000</v>
      </c>
      <c r="I490" s="36" t="s">
        <v>13</v>
      </c>
      <c r="J490" s="49">
        <f>IF(Table44[[#This Row],[Source]]="Cash", SUM(J489+Table44[[#This Row],[Income]]-Table44[[#This Row],[Expenses]]), J489)</f>
        <v>59400</v>
      </c>
      <c r="K490" s="49">
        <f>IF(Table44[[#This Row],[Source]]="Bank", SUM(K489+Table44[[#This Row],[Income]]-Table44[[#This Row],[Expenses]]), K489)</f>
        <v>432585.65</v>
      </c>
      <c r="L490" s="49">
        <f>IF(Table44[[#This Row],[Source]]="Mobile", SUM(L489+Table44[[#This Row],[Income]]-Table44[[#This Row],[Expenses]]), L489)</f>
        <v>0</v>
      </c>
      <c r="M490" s="49">
        <f>IF(Table44[[#This Row],[Source]]="Inv", SUM(M489+Table44[[#This Row],[Income]]-Table44[[#This Row],[Expenses]]), M489)</f>
        <v>1100000</v>
      </c>
    </row>
    <row r="491" spans="1:13" x14ac:dyDescent="0.25">
      <c r="A491" s="3">
        <f xml:space="preserve"> IF(C491="", "", IF(Table44[[#This Row],[Month]]=C488, A488+1, 1))</f>
        <v>1</v>
      </c>
      <c r="B491" s="22">
        <f>_xlfn.NUMBERVALUE(IF(Table44[[#This Row],[Date]]= "", "", TEXT(Table44[[#This Row],[Date]],"yyyy")))</f>
        <v>2024</v>
      </c>
      <c r="C491" t="str">
        <f>IF(Table44[[#This Row],[Date]]= "", "", TEXT(Table44[[#This Row],[Date]],"mmmm"))</f>
        <v>August</v>
      </c>
      <c r="D491" s="2">
        <v>45505</v>
      </c>
      <c r="E491" s="1" t="s">
        <v>373</v>
      </c>
      <c r="F491" s="1" t="s">
        <v>71</v>
      </c>
      <c r="G491" s="108">
        <v>550000</v>
      </c>
      <c r="H491" s="105"/>
      <c r="I491" s="1" t="s">
        <v>13</v>
      </c>
      <c r="J491" s="49">
        <f>IF(Table44[[#This Row],[Source]]="Cash", SUM(J490+Table44[[#This Row],[Income]]-Table44[[#This Row],[Expenses]]), J490)</f>
        <v>609400</v>
      </c>
      <c r="K491" s="49">
        <f>IF(Table44[[#This Row],[Source]]="Bank", SUM(K490+Table44[[#This Row],[Income]]-Table44[[#This Row],[Expenses]]), K490)</f>
        <v>432585.65</v>
      </c>
      <c r="L491" s="49">
        <f>IF(Table44[[#This Row],[Source]]="Mobile", SUM(L490+Table44[[#This Row],[Income]]-Table44[[#This Row],[Expenses]]), L490)</f>
        <v>0</v>
      </c>
      <c r="M491" s="49">
        <f>IF(Table44[[#This Row],[Source]]="Inv", SUM(M490+Table44[[#This Row],[Income]]-Table44[[#This Row],[Expenses]]), M490)</f>
        <v>1100000</v>
      </c>
    </row>
    <row r="492" spans="1:13" x14ac:dyDescent="0.25">
      <c r="A492" s="3">
        <f xml:space="preserve"> IF(C492="", "", IF(Table44[[#This Row],[Month]]=C491, A491+1, 1))</f>
        <v>2</v>
      </c>
      <c r="B492" s="22">
        <f>_xlfn.NUMBERVALUE(IF(Table44[[#This Row],[Date]]= "", "", TEXT(Table44[[#This Row],[Date]],"yyyy")))</f>
        <v>2024</v>
      </c>
      <c r="C492" t="str">
        <f>IF(Table44[[#This Row],[Date]]= "", "", TEXT(Table44[[#This Row],[Date]],"mmmm"))</f>
        <v>August</v>
      </c>
      <c r="D492" s="2">
        <v>45506</v>
      </c>
      <c r="E492" s="1" t="s">
        <v>374</v>
      </c>
      <c r="F492" s="1" t="s">
        <v>0</v>
      </c>
      <c r="G492" s="1">
        <v>2100000</v>
      </c>
      <c r="I492" s="1" t="s">
        <v>14</v>
      </c>
      <c r="J492" s="49">
        <f>IF(Table44[[#This Row],[Source]]="Cash", SUM(J491+Table44[[#This Row],[Income]]-Table44[[#This Row],[Expenses]]), J491)</f>
        <v>609400</v>
      </c>
      <c r="K492" s="49">
        <f>IF(Table44[[#This Row],[Source]]="Bank", SUM(K491+Table44[[#This Row],[Income]]-Table44[[#This Row],[Expenses]]), K491)</f>
        <v>2532585.65</v>
      </c>
      <c r="L492" s="49">
        <f>IF(Table44[[#This Row],[Source]]="Mobile", SUM(L491+Table44[[#This Row],[Income]]-Table44[[#This Row],[Expenses]]), L491)</f>
        <v>0</v>
      </c>
      <c r="M492" s="49">
        <f>IF(Table44[[#This Row],[Source]]="Inv", SUM(M491+Table44[[#This Row],[Income]]-Table44[[#This Row],[Expenses]]), M491)</f>
        <v>1100000</v>
      </c>
    </row>
    <row r="493" spans="1:13" x14ac:dyDescent="0.25">
      <c r="A493" s="3">
        <f xml:space="preserve"> IF(C493="", "", IF(Table44[[#This Row],[Month]]=C492, A492+1, 1))</f>
        <v>3</v>
      </c>
      <c r="B493" s="22">
        <f>_xlfn.NUMBERVALUE(IF(Table44[[#This Row],[Date]]= "", "", TEXT(Table44[[#This Row],[Date]],"yyyy")))</f>
        <v>2024</v>
      </c>
      <c r="C493" t="str">
        <f>IF(Table44[[#This Row],[Date]]= "", "", TEXT(Table44[[#This Row],[Date]],"mmmm"))</f>
        <v>August</v>
      </c>
      <c r="D493" s="2">
        <v>45514</v>
      </c>
      <c r="E493" s="1" t="s">
        <v>375</v>
      </c>
      <c r="F493" t="s">
        <v>745</v>
      </c>
      <c r="G493" s="108"/>
      <c r="H493" s="105">
        <v>270000</v>
      </c>
      <c r="I493" s="1" t="s">
        <v>13</v>
      </c>
      <c r="J493" s="49">
        <f>IF(Table44[[#This Row],[Source]]="Cash", SUM(J492+Table44[[#This Row],[Income]]-Table44[[#This Row],[Expenses]]), J492)</f>
        <v>339400</v>
      </c>
      <c r="K493" s="49">
        <f>IF(Table44[[#This Row],[Source]]="Bank", SUM(K492+Table44[[#This Row],[Income]]-Table44[[#This Row],[Expenses]]), K492)</f>
        <v>2532585.65</v>
      </c>
      <c r="L493" s="49">
        <f>IF(Table44[[#This Row],[Source]]="Mobile", SUM(L492+Table44[[#This Row],[Income]]-Table44[[#This Row],[Expenses]]), L492)</f>
        <v>0</v>
      </c>
      <c r="M493" s="49">
        <f>IF(Table44[[#This Row],[Source]]="Inv", SUM(M492+Table44[[#This Row],[Income]]-Table44[[#This Row],[Expenses]]), M492)</f>
        <v>1100000</v>
      </c>
    </row>
    <row r="494" spans="1:13" x14ac:dyDescent="0.25">
      <c r="A494" s="3">
        <f xml:space="preserve"> IF(C494="", "", IF(Table44[[#This Row],[Month]]=C493, A493+1, 1))</f>
        <v>4</v>
      </c>
      <c r="B494" s="22">
        <f>_xlfn.NUMBERVALUE(IF(Table44[[#This Row],[Date]]= "", "", TEXT(Table44[[#This Row],[Date]],"yyyy")))</f>
        <v>2024</v>
      </c>
      <c r="C494" t="str">
        <f>IF(Table44[[#This Row],[Date]]= "", "", TEXT(Table44[[#This Row],[Date]],"mmmm"))</f>
        <v>August</v>
      </c>
      <c r="D494" s="2">
        <v>45515</v>
      </c>
      <c r="E494" s="1" t="s">
        <v>373</v>
      </c>
      <c r="F494" s="1" t="s">
        <v>71</v>
      </c>
      <c r="G494" s="108">
        <v>550000</v>
      </c>
      <c r="H494" s="105"/>
      <c r="I494" s="1" t="s">
        <v>13</v>
      </c>
      <c r="J494" s="49">
        <f>IF(Table44[[#This Row],[Source]]="Cash", SUM(J493+Table44[[#This Row],[Income]]-Table44[[#This Row],[Expenses]]), J493)</f>
        <v>889400</v>
      </c>
      <c r="K494" s="49">
        <f>IF(Table44[[#This Row],[Source]]="Bank", SUM(K493+Table44[[#This Row],[Income]]-Table44[[#This Row],[Expenses]]), K493)</f>
        <v>2532585.65</v>
      </c>
      <c r="L494" s="49">
        <f>IF(Table44[[#This Row],[Source]]="Mobile", SUM(L493+Table44[[#This Row],[Income]]-Table44[[#This Row],[Expenses]]), L493)</f>
        <v>0</v>
      </c>
      <c r="M494" s="49">
        <f>IF(Table44[[#This Row],[Source]]="Inv", SUM(M493+Table44[[#This Row],[Income]]-Table44[[#This Row],[Expenses]]), M493)</f>
        <v>1100000</v>
      </c>
    </row>
    <row r="495" spans="1:13" x14ac:dyDescent="0.25">
      <c r="A495" s="3">
        <f xml:space="preserve"> IF(C495="", "", IF(Table44[[#This Row],[Month]]=C494, A494+1, 1))</f>
        <v>5</v>
      </c>
      <c r="B495" s="22">
        <f>_xlfn.NUMBERVALUE(IF(Table44[[#This Row],[Date]]= "", "", TEXT(Table44[[#This Row],[Date]],"yyyy")))</f>
        <v>2024</v>
      </c>
      <c r="C495" t="str">
        <f>IF(Table44[[#This Row],[Date]]= "", "", TEXT(Table44[[#This Row],[Date]],"mmmm"))</f>
        <v>August</v>
      </c>
      <c r="D495" s="2">
        <v>45516</v>
      </c>
      <c r="E495" s="1" t="s">
        <v>376</v>
      </c>
      <c r="F495" s="1" t="s">
        <v>71</v>
      </c>
      <c r="G495" s="108">
        <v>1000000</v>
      </c>
      <c r="H495" s="105"/>
      <c r="I495" s="1" t="s">
        <v>13</v>
      </c>
      <c r="J495" s="49">
        <f>IF(Table44[[#This Row],[Source]]="Cash", SUM(J494+Table44[[#This Row],[Income]]-Table44[[#This Row],[Expenses]]), J494)</f>
        <v>1889400</v>
      </c>
      <c r="K495" s="49">
        <f>IF(Table44[[#This Row],[Source]]="Bank", SUM(K494+Table44[[#This Row],[Income]]-Table44[[#This Row],[Expenses]]), K494)</f>
        <v>2532585.65</v>
      </c>
      <c r="L495" s="49">
        <f>IF(Table44[[#This Row],[Source]]="Mobile", SUM(L494+Table44[[#This Row],[Income]]-Table44[[#This Row],[Expenses]]), L494)</f>
        <v>0</v>
      </c>
      <c r="M495" s="49">
        <f>IF(Table44[[#This Row],[Source]]="Inv", SUM(M494+Table44[[#This Row],[Income]]-Table44[[#This Row],[Expenses]]), M494)</f>
        <v>1100000</v>
      </c>
    </row>
    <row r="496" spans="1:13" x14ac:dyDescent="0.25">
      <c r="A496" s="3">
        <f xml:space="preserve"> IF(C496="", "", IF(Table44[[#This Row],[Month]]=C495, A495+1, 1))</f>
        <v>6</v>
      </c>
      <c r="B496" s="22">
        <f>_xlfn.NUMBERVALUE(IF(Table44[[#This Row],[Date]]= "", "", TEXT(Table44[[#This Row],[Date]],"yyyy")))</f>
        <v>2024</v>
      </c>
      <c r="C496" t="str">
        <f>IF(Table44[[#This Row],[Date]]= "", "", TEXT(Table44[[#This Row],[Date]],"mmmm"))</f>
        <v>August</v>
      </c>
      <c r="D496" s="2">
        <v>45516</v>
      </c>
      <c r="E496" s="1" t="s">
        <v>377</v>
      </c>
      <c r="F496" s="1" t="s">
        <v>71</v>
      </c>
      <c r="G496" s="108">
        <v>50000</v>
      </c>
      <c r="H496" s="105"/>
      <c r="I496" s="1" t="s">
        <v>13</v>
      </c>
      <c r="J496" s="49">
        <f>IF(Table44[[#This Row],[Source]]="Cash", SUM(J495+Table44[[#This Row],[Income]]-Table44[[#This Row],[Expenses]]), J495)</f>
        <v>1939400</v>
      </c>
      <c r="K496" s="49">
        <f>IF(Table44[[#This Row],[Source]]="Bank", SUM(K495+Table44[[#This Row],[Income]]-Table44[[#This Row],[Expenses]]), K495)</f>
        <v>2532585.65</v>
      </c>
      <c r="L496" s="49">
        <f>IF(Table44[[#This Row],[Source]]="Mobile", SUM(L495+Table44[[#This Row],[Income]]-Table44[[#This Row],[Expenses]]), L495)</f>
        <v>0</v>
      </c>
      <c r="M496" s="49">
        <f>IF(Table44[[#This Row],[Source]]="Inv", SUM(M495+Table44[[#This Row],[Income]]-Table44[[#This Row],[Expenses]]), M495)</f>
        <v>1100000</v>
      </c>
    </row>
    <row r="497" spans="1:13" x14ac:dyDescent="0.25">
      <c r="A497" s="3">
        <f xml:space="preserve"> IF(C497="", "", IF(Table44[[#This Row],[Month]]=C496, A496+1, 1))</f>
        <v>7</v>
      </c>
      <c r="B497" s="22">
        <f>_xlfn.NUMBERVALUE(IF(Table44[[#This Row],[Date]]= "", "", TEXT(Table44[[#This Row],[Date]],"yyyy")))</f>
        <v>2024</v>
      </c>
      <c r="C497" t="str">
        <f>IF(Table44[[#This Row],[Date]]= "", "", TEXT(Table44[[#This Row],[Date]],"mmmm"))</f>
        <v>August</v>
      </c>
      <c r="D497" s="2">
        <v>45506</v>
      </c>
      <c r="E497" s="1" t="s">
        <v>378</v>
      </c>
      <c r="F497" s="1" t="s">
        <v>9</v>
      </c>
      <c r="G497" s="108"/>
      <c r="H497" s="105">
        <v>4000</v>
      </c>
      <c r="I497" s="1" t="s">
        <v>13</v>
      </c>
      <c r="J497" s="49">
        <f>IF(Table44[[#This Row],[Source]]="Cash", SUM(J496+Table44[[#This Row],[Income]]-Table44[[#This Row],[Expenses]]), J496)</f>
        <v>1935400</v>
      </c>
      <c r="K497" s="49">
        <f>IF(Table44[[#This Row],[Source]]="Bank", SUM(K496+Table44[[#This Row],[Income]]-Table44[[#This Row],[Expenses]]), K496)</f>
        <v>2532585.65</v>
      </c>
      <c r="L497" s="49">
        <f>IF(Table44[[#This Row],[Source]]="Mobile", SUM(L496+Table44[[#This Row],[Income]]-Table44[[#This Row],[Expenses]]), L496)</f>
        <v>0</v>
      </c>
      <c r="M497" s="49">
        <f>IF(Table44[[#This Row],[Source]]="Inv", SUM(M496+Table44[[#This Row],[Income]]-Table44[[#This Row],[Expenses]]), M496)</f>
        <v>1100000</v>
      </c>
    </row>
    <row r="498" spans="1:13" x14ac:dyDescent="0.25">
      <c r="A498" s="3">
        <f xml:space="preserve"> IF(C498="", "", IF(Table44[[#This Row],[Month]]=C497, A497+1, 1))</f>
        <v>8</v>
      </c>
      <c r="B498" s="22">
        <f>_xlfn.NUMBERVALUE(IF(Table44[[#This Row],[Date]]= "", "", TEXT(Table44[[#This Row],[Date]],"yyyy")))</f>
        <v>2024</v>
      </c>
      <c r="C498" t="str">
        <f>IF(Table44[[#This Row],[Date]]= "", "", TEXT(Table44[[#This Row],[Date]],"mmmm"))</f>
        <v>August</v>
      </c>
      <c r="D498" s="2">
        <v>45505</v>
      </c>
      <c r="E498" s="1" t="s">
        <v>317</v>
      </c>
      <c r="F498" s="1" t="s">
        <v>299</v>
      </c>
      <c r="G498" s="1">
        <v>330000</v>
      </c>
      <c r="I498" s="1" t="s">
        <v>14</v>
      </c>
      <c r="J498" s="49">
        <f>IF(Table44[[#This Row],[Source]]="Cash", SUM(J497+Table44[[#This Row],[Income]]-Table44[[#This Row],[Expenses]]), J497)</f>
        <v>1935400</v>
      </c>
      <c r="K498" s="49">
        <f>IF(Table44[[#This Row],[Source]]="Bank", SUM(K497+Table44[[#This Row],[Income]]-Table44[[#This Row],[Expenses]]), K497)</f>
        <v>2862585.65</v>
      </c>
      <c r="L498" s="49">
        <f>IF(Table44[[#This Row],[Source]]="Mobile", SUM(L497+Table44[[#This Row],[Income]]-Table44[[#This Row],[Expenses]]), L497)</f>
        <v>0</v>
      </c>
      <c r="M498" s="49">
        <f>IF(Table44[[#This Row],[Source]]="Inv", SUM(M497+Table44[[#This Row],[Income]]-Table44[[#This Row],[Expenses]]), M497)</f>
        <v>1100000</v>
      </c>
    </row>
    <row r="499" spans="1:13" x14ac:dyDescent="0.25">
      <c r="A499" s="3">
        <f xml:space="preserve"> IF(C499="", "", IF(Table44[[#This Row],[Month]]=C498, A498+1, 1))</f>
        <v>9</v>
      </c>
      <c r="B499" s="22">
        <f>_xlfn.NUMBERVALUE(IF(Table44[[#This Row],[Date]]= "", "", TEXT(Table44[[#This Row],[Date]],"yyyy")))</f>
        <v>2024</v>
      </c>
      <c r="C499" t="str">
        <f>IF(Table44[[#This Row],[Date]]= "", "", TEXT(Table44[[#This Row],[Date]],"mmmm"))</f>
        <v>August</v>
      </c>
      <c r="D499" s="2">
        <v>45518</v>
      </c>
      <c r="E499" s="1" t="s">
        <v>25</v>
      </c>
      <c r="F499" s="1" t="s">
        <v>9</v>
      </c>
      <c r="G499" s="108"/>
      <c r="H499" s="105">
        <v>3000</v>
      </c>
      <c r="I499" s="1" t="s">
        <v>13</v>
      </c>
      <c r="J499" s="49">
        <f>IF(Table44[[#This Row],[Source]]="Cash", SUM(J498+Table44[[#This Row],[Income]]-Table44[[#This Row],[Expenses]]), J498)</f>
        <v>1932400</v>
      </c>
      <c r="K499" s="49">
        <f>IF(Table44[[#This Row],[Source]]="Bank", SUM(K498+Table44[[#This Row],[Income]]-Table44[[#This Row],[Expenses]]), K498)</f>
        <v>2862585.65</v>
      </c>
      <c r="L499" s="49">
        <f>IF(Table44[[#This Row],[Source]]="Mobile", SUM(L498+Table44[[#This Row],[Income]]-Table44[[#This Row],[Expenses]]), L498)</f>
        <v>0</v>
      </c>
      <c r="M499" s="49">
        <f>IF(Table44[[#This Row],[Source]]="Inv", SUM(M498+Table44[[#This Row],[Income]]-Table44[[#This Row],[Expenses]]), M498)</f>
        <v>1100000</v>
      </c>
    </row>
    <row r="500" spans="1:13" x14ac:dyDescent="0.25">
      <c r="A500" s="3">
        <f xml:space="preserve"> IF(C500="", "", IF(Table44[[#This Row],[Month]]=C499, A499+1, 1))</f>
        <v>10</v>
      </c>
      <c r="B500" s="22">
        <f>_xlfn.NUMBERVALUE(IF(Table44[[#This Row],[Date]]= "", "", TEXT(Table44[[#This Row],[Date]],"yyyy")))</f>
        <v>2024</v>
      </c>
      <c r="C500" t="str">
        <f>IF(Table44[[#This Row],[Date]]= "", "", TEXT(Table44[[#This Row],[Date]],"mmmm"))</f>
        <v>August</v>
      </c>
      <c r="D500" s="2">
        <v>45518</v>
      </c>
      <c r="E500" s="1" t="s">
        <v>379</v>
      </c>
      <c r="F500" s="1" t="s">
        <v>24</v>
      </c>
      <c r="G500" s="108"/>
      <c r="H500" s="105">
        <v>75000</v>
      </c>
      <c r="I500" s="1" t="s">
        <v>13</v>
      </c>
      <c r="J500" s="49">
        <f>IF(Table44[[#This Row],[Source]]="Cash", SUM(J499+Table44[[#This Row],[Income]]-Table44[[#This Row],[Expenses]]), J499)</f>
        <v>1857400</v>
      </c>
      <c r="K500" s="49">
        <f>IF(Table44[[#This Row],[Source]]="Bank", SUM(K499+Table44[[#This Row],[Income]]-Table44[[#This Row],[Expenses]]), K499)</f>
        <v>2862585.65</v>
      </c>
      <c r="L500" s="49">
        <f>IF(Table44[[#This Row],[Source]]="Mobile", SUM(L499+Table44[[#This Row],[Income]]-Table44[[#This Row],[Expenses]]), L499)</f>
        <v>0</v>
      </c>
      <c r="M500" s="49">
        <f>IF(Table44[[#This Row],[Source]]="Inv", SUM(M499+Table44[[#This Row],[Income]]-Table44[[#This Row],[Expenses]]), M499)</f>
        <v>1100000</v>
      </c>
    </row>
    <row r="501" spans="1:13" x14ac:dyDescent="0.25">
      <c r="A501" s="3">
        <f xml:space="preserve"> IF(C501="", "", IF(Table44[[#This Row],[Month]]=C500, A500+1, 1))</f>
        <v>11</v>
      </c>
      <c r="B501" s="22">
        <f>_xlfn.NUMBERVALUE(IF(Table44[[#This Row],[Date]]= "", "", TEXT(Table44[[#This Row],[Date]],"yyyy")))</f>
        <v>2024</v>
      </c>
      <c r="C501" t="str">
        <f>IF(Table44[[#This Row],[Date]]= "", "", TEXT(Table44[[#This Row],[Date]],"mmmm"))</f>
        <v>August</v>
      </c>
      <c r="D501" s="2">
        <v>45518</v>
      </c>
      <c r="E501" s="1" t="s">
        <v>380</v>
      </c>
      <c r="F501" s="1" t="s">
        <v>1</v>
      </c>
      <c r="G501" s="108"/>
      <c r="H501" s="105">
        <v>2000</v>
      </c>
      <c r="I501" s="1" t="s">
        <v>13</v>
      </c>
      <c r="J501" s="49">
        <f>IF(Table44[[#This Row],[Source]]="Cash", SUM(J500+Table44[[#This Row],[Income]]-Table44[[#This Row],[Expenses]]), J500)</f>
        <v>1855400</v>
      </c>
      <c r="K501" s="49">
        <f>IF(Table44[[#This Row],[Source]]="Bank", SUM(K500+Table44[[#This Row],[Income]]-Table44[[#This Row],[Expenses]]), K500)</f>
        <v>2862585.65</v>
      </c>
      <c r="L501" s="49">
        <f>IF(Table44[[#This Row],[Source]]="Mobile", SUM(L500+Table44[[#This Row],[Income]]-Table44[[#This Row],[Expenses]]), L500)</f>
        <v>0</v>
      </c>
      <c r="M501" s="49">
        <f>IF(Table44[[#This Row],[Source]]="Inv", SUM(M500+Table44[[#This Row],[Income]]-Table44[[#This Row],[Expenses]]), M500)</f>
        <v>1100000</v>
      </c>
    </row>
    <row r="502" spans="1:13" x14ac:dyDescent="0.25">
      <c r="A502" s="3">
        <f xml:space="preserve"> IF(C502="", "", IF(Table44[[#This Row],[Month]]=C501, A501+1, 1))</f>
        <v>12</v>
      </c>
      <c r="B502" s="22">
        <f>_xlfn.NUMBERVALUE(IF(Table44[[#This Row],[Date]]= "", "", TEXT(Table44[[#This Row],[Date]],"yyyy")))</f>
        <v>2024</v>
      </c>
      <c r="C502" t="str">
        <f>IF(Table44[[#This Row],[Date]]= "", "", TEXT(Table44[[#This Row],[Date]],"mmmm"))</f>
        <v>August</v>
      </c>
      <c r="D502" s="2">
        <v>45521</v>
      </c>
      <c r="E502" s="1" t="s">
        <v>381</v>
      </c>
      <c r="F502" s="1" t="s">
        <v>57</v>
      </c>
      <c r="G502" s="108"/>
      <c r="H502" s="105">
        <v>14000</v>
      </c>
      <c r="I502" s="1" t="s">
        <v>13</v>
      </c>
      <c r="J502" s="49">
        <f>IF(Table44[[#This Row],[Source]]="Cash", SUM(J501+Table44[[#This Row],[Income]]-Table44[[#This Row],[Expenses]]), J501)</f>
        <v>1841400</v>
      </c>
      <c r="K502" s="49">
        <f>IF(Table44[[#This Row],[Source]]="Bank", SUM(K501+Table44[[#This Row],[Income]]-Table44[[#This Row],[Expenses]]), K501)</f>
        <v>2862585.65</v>
      </c>
      <c r="L502" s="49">
        <f>IF(Table44[[#This Row],[Source]]="Mobile", SUM(L501+Table44[[#This Row],[Income]]-Table44[[#This Row],[Expenses]]), L501)</f>
        <v>0</v>
      </c>
      <c r="M502" s="49">
        <f>IF(Table44[[#This Row],[Source]]="Inv", SUM(M501+Table44[[#This Row],[Income]]-Table44[[#This Row],[Expenses]]), M501)</f>
        <v>1100000</v>
      </c>
    </row>
    <row r="503" spans="1:13" x14ac:dyDescent="0.25">
      <c r="A503" s="3">
        <f xml:space="preserve"> IF(C503="", "", IF(Table44[[#This Row],[Month]]=C502, A502+1, 1))</f>
        <v>13</v>
      </c>
      <c r="B503" s="22">
        <f>_xlfn.NUMBERVALUE(IF(Table44[[#This Row],[Date]]= "", "", TEXT(Table44[[#This Row],[Date]],"yyyy")))</f>
        <v>2024</v>
      </c>
      <c r="C503" t="str">
        <f>IF(Table44[[#This Row],[Date]]= "", "", TEXT(Table44[[#This Row],[Date]],"mmmm"))</f>
        <v>August</v>
      </c>
      <c r="D503" s="2">
        <v>45521</v>
      </c>
      <c r="E503" s="1" t="s">
        <v>382</v>
      </c>
      <c r="F503" s="1" t="s">
        <v>24</v>
      </c>
      <c r="G503" s="108"/>
      <c r="H503" s="105">
        <v>14000</v>
      </c>
      <c r="I503" s="1" t="s">
        <v>13</v>
      </c>
      <c r="J503" s="49">
        <f>IF(Table44[[#This Row],[Source]]="Cash", SUM(J502+Table44[[#This Row],[Income]]-Table44[[#This Row],[Expenses]]), J502)</f>
        <v>1827400</v>
      </c>
      <c r="K503" s="49">
        <f>IF(Table44[[#This Row],[Source]]="Bank", SUM(K502+Table44[[#This Row],[Income]]-Table44[[#This Row],[Expenses]]), K502)</f>
        <v>2862585.65</v>
      </c>
      <c r="L503" s="49">
        <f>IF(Table44[[#This Row],[Source]]="Mobile", SUM(L502+Table44[[#This Row],[Income]]-Table44[[#This Row],[Expenses]]), L502)</f>
        <v>0</v>
      </c>
      <c r="M503" s="49">
        <f>IF(Table44[[#This Row],[Source]]="Inv", SUM(M502+Table44[[#This Row],[Income]]-Table44[[#This Row],[Expenses]]), M502)</f>
        <v>1100000</v>
      </c>
    </row>
    <row r="504" spans="1:13" x14ac:dyDescent="0.25">
      <c r="A504" s="3">
        <f xml:space="preserve"> IF(C504="", "", IF(Table44[[#This Row],[Month]]=C503, A503+1, 1))</f>
        <v>14</v>
      </c>
      <c r="B504" s="22">
        <f>_xlfn.NUMBERVALUE(IF(Table44[[#This Row],[Date]]= "", "", TEXT(Table44[[#This Row],[Date]],"yyyy")))</f>
        <v>2024</v>
      </c>
      <c r="C504" t="str">
        <f>IF(Table44[[#This Row],[Date]]= "", "", TEXT(Table44[[#This Row],[Date]],"mmmm"))</f>
        <v>August</v>
      </c>
      <c r="D504" s="2">
        <v>45521</v>
      </c>
      <c r="E504" s="1" t="s">
        <v>383</v>
      </c>
      <c r="F504" s="1" t="s">
        <v>75</v>
      </c>
      <c r="G504" s="108"/>
      <c r="H504" s="105">
        <v>75000</v>
      </c>
      <c r="I504" s="1" t="s">
        <v>13</v>
      </c>
      <c r="J504" s="49">
        <f>IF(Table44[[#This Row],[Source]]="Cash", SUM(J503+Table44[[#This Row],[Income]]-Table44[[#This Row],[Expenses]]), J503)</f>
        <v>1752400</v>
      </c>
      <c r="K504" s="49">
        <f>IF(Table44[[#This Row],[Source]]="Bank", SUM(K503+Table44[[#This Row],[Income]]-Table44[[#This Row],[Expenses]]), K503)</f>
        <v>2862585.65</v>
      </c>
      <c r="L504" s="49">
        <f>IF(Table44[[#This Row],[Source]]="Mobile", SUM(L503+Table44[[#This Row],[Income]]-Table44[[#This Row],[Expenses]]), L503)</f>
        <v>0</v>
      </c>
      <c r="M504" s="49">
        <f>IF(Table44[[#This Row],[Source]]="Inv", SUM(M503+Table44[[#This Row],[Income]]-Table44[[#This Row],[Expenses]]), M503)</f>
        <v>1100000</v>
      </c>
    </row>
    <row r="505" spans="1:13" x14ac:dyDescent="0.25">
      <c r="A505" s="3">
        <f xml:space="preserve"> IF(C505="", "", IF(Table44[[#This Row],[Month]]=C504, A504+1, 1))</f>
        <v>15</v>
      </c>
      <c r="B505" s="22">
        <f>_xlfn.NUMBERVALUE(IF(Table44[[#This Row],[Date]]= "", "", TEXT(Table44[[#This Row],[Date]],"yyyy")))</f>
        <v>2024</v>
      </c>
      <c r="C505" t="str">
        <f>IF(Table44[[#This Row],[Date]]= "", "", TEXT(Table44[[#This Row],[Date]],"mmmm"))</f>
        <v>August</v>
      </c>
      <c r="D505" s="2">
        <v>45521</v>
      </c>
      <c r="E505" s="1" t="s">
        <v>384</v>
      </c>
      <c r="F505" s="1" t="s">
        <v>1</v>
      </c>
      <c r="G505" s="108"/>
      <c r="H505" s="105">
        <v>78000</v>
      </c>
      <c r="I505" s="1" t="s">
        <v>13</v>
      </c>
      <c r="J505" s="49">
        <f>IF(Table44[[#This Row],[Source]]="Cash", SUM(J504+Table44[[#This Row],[Income]]-Table44[[#This Row],[Expenses]]), J504)</f>
        <v>1674400</v>
      </c>
      <c r="K505" s="49">
        <f>IF(Table44[[#This Row],[Source]]="Bank", SUM(K504+Table44[[#This Row],[Income]]-Table44[[#This Row],[Expenses]]), K504)</f>
        <v>2862585.65</v>
      </c>
      <c r="L505" s="49">
        <f>IF(Table44[[#This Row],[Source]]="Mobile", SUM(L504+Table44[[#This Row],[Income]]-Table44[[#This Row],[Expenses]]), L504)</f>
        <v>0</v>
      </c>
      <c r="M505" s="49">
        <f>IF(Table44[[#This Row],[Source]]="Inv", SUM(M504+Table44[[#This Row],[Income]]-Table44[[#This Row],[Expenses]]), M504)</f>
        <v>1100000</v>
      </c>
    </row>
    <row r="506" spans="1:13" x14ac:dyDescent="0.25">
      <c r="A506" s="3">
        <f xml:space="preserve"> IF(C506="", "", IF(Table44[[#This Row],[Month]]=C505, A505+1, 1))</f>
        <v>16</v>
      </c>
      <c r="B506" s="22">
        <f>_xlfn.NUMBERVALUE(IF(Table44[[#This Row],[Date]]= "", "", TEXT(Table44[[#This Row],[Date]],"yyyy")))</f>
        <v>2024</v>
      </c>
      <c r="C506" t="str">
        <f>IF(Table44[[#This Row],[Date]]= "", "", TEXT(Table44[[#This Row],[Date]],"mmmm"))</f>
        <v>August</v>
      </c>
      <c r="D506" s="2">
        <v>45524</v>
      </c>
      <c r="E506" s="1" t="s">
        <v>302</v>
      </c>
      <c r="F506" s="1" t="s">
        <v>69</v>
      </c>
      <c r="H506" s="1">
        <v>20000</v>
      </c>
      <c r="I506" s="1" t="s">
        <v>14</v>
      </c>
      <c r="J506" s="49">
        <f>IF(Table44[[#This Row],[Source]]="Cash", SUM(J505+Table44[[#This Row],[Income]]-Table44[[#This Row],[Expenses]]), J505)</f>
        <v>1674400</v>
      </c>
      <c r="K506" s="49">
        <f>IF(Table44[[#This Row],[Source]]="Bank", SUM(K505+Table44[[#This Row],[Income]]-Table44[[#This Row],[Expenses]]), K505)</f>
        <v>2842585.65</v>
      </c>
      <c r="L506" s="49">
        <f>IF(Table44[[#This Row],[Source]]="Mobile", SUM(L505+Table44[[#This Row],[Income]]-Table44[[#This Row],[Expenses]]), L505)</f>
        <v>0</v>
      </c>
      <c r="M506" s="49">
        <f>IF(Table44[[#This Row],[Source]]="Inv", SUM(M505+Table44[[#This Row],[Income]]-Table44[[#This Row],[Expenses]]), M505)</f>
        <v>1100000</v>
      </c>
    </row>
    <row r="507" spans="1:13" x14ac:dyDescent="0.25">
      <c r="A507" s="3">
        <f xml:space="preserve"> IF(C507="", "", IF(Table44[[#This Row],[Month]]=C506, A506+1, 1))</f>
        <v>17</v>
      </c>
      <c r="B507" s="22">
        <f>_xlfn.NUMBERVALUE(IF(Table44[[#This Row],[Date]]= "", "", TEXT(Table44[[#This Row],[Date]],"yyyy")))</f>
        <v>2024</v>
      </c>
      <c r="C507" t="str">
        <f>IF(Table44[[#This Row],[Date]]= "", "", TEXT(Table44[[#This Row],[Date]],"mmmm"))</f>
        <v>August</v>
      </c>
      <c r="D507" s="2">
        <v>45524</v>
      </c>
      <c r="E507" s="1" t="s">
        <v>302</v>
      </c>
      <c r="F507" s="1" t="s">
        <v>69</v>
      </c>
      <c r="G507" s="1">
        <v>20000</v>
      </c>
      <c r="I507" s="1" t="s">
        <v>362</v>
      </c>
      <c r="J507" s="49">
        <f>IF(Table44[[#This Row],[Source]]="Cash", SUM(J506+Table44[[#This Row],[Income]]-Table44[[#This Row],[Expenses]]), J506)</f>
        <v>1674400</v>
      </c>
      <c r="K507" s="49">
        <f>IF(Table44[[#This Row],[Source]]="Bank", SUM(K506+Table44[[#This Row],[Income]]-Table44[[#This Row],[Expenses]]), K506)</f>
        <v>2842585.65</v>
      </c>
      <c r="L507" s="49">
        <f>IF(Table44[[#This Row],[Source]]="Mobile", SUM(L506+Table44[[#This Row],[Income]]-Table44[[#This Row],[Expenses]]), L506)</f>
        <v>0</v>
      </c>
      <c r="M507" s="49">
        <f>IF(Table44[[#This Row],[Source]]="Inv", SUM(M506+Table44[[#This Row],[Income]]-Table44[[#This Row],[Expenses]]), M506)</f>
        <v>1120000</v>
      </c>
    </row>
    <row r="508" spans="1:13" x14ac:dyDescent="0.25">
      <c r="A508" s="3">
        <f xml:space="preserve"> IF(C508="", "", IF(Table44[[#This Row],[Month]]=C507, A507+1, 1))</f>
        <v>18</v>
      </c>
      <c r="B508" s="22">
        <f>_xlfn.NUMBERVALUE(IF(Table44[[#This Row],[Date]]= "", "", TEXT(Table44[[#This Row],[Date]],"yyyy")))</f>
        <v>2024</v>
      </c>
      <c r="C508" t="str">
        <f>IF(Table44[[#This Row],[Date]]= "", "", TEXT(Table44[[#This Row],[Date]],"mmmm"))</f>
        <v>August</v>
      </c>
      <c r="D508" s="2">
        <v>45520</v>
      </c>
      <c r="E508" s="1" t="s">
        <v>385</v>
      </c>
      <c r="F508" s="1" t="s">
        <v>337</v>
      </c>
      <c r="H508" s="1">
        <v>1170524</v>
      </c>
      <c r="I508" s="1" t="s">
        <v>14</v>
      </c>
      <c r="J508" s="49">
        <f>IF(Table44[[#This Row],[Source]]="Cash", SUM(J507+Table44[[#This Row],[Income]]-Table44[[#This Row],[Expenses]]), J507)</f>
        <v>1674400</v>
      </c>
      <c r="K508" s="49">
        <f>IF(Table44[[#This Row],[Source]]="Bank", SUM(K507+Table44[[#This Row],[Income]]-Table44[[#This Row],[Expenses]]), K507)</f>
        <v>1672061.65</v>
      </c>
      <c r="L508" s="49">
        <f>IF(Table44[[#This Row],[Source]]="Mobile", SUM(L507+Table44[[#This Row],[Income]]-Table44[[#This Row],[Expenses]]), L507)</f>
        <v>0</v>
      </c>
      <c r="M508" s="49">
        <f>IF(Table44[[#This Row],[Source]]="Inv", SUM(M507+Table44[[#This Row],[Income]]-Table44[[#This Row],[Expenses]]), M507)</f>
        <v>1120000</v>
      </c>
    </row>
    <row r="509" spans="1:13" x14ac:dyDescent="0.25">
      <c r="A509" s="3">
        <f xml:space="preserve"> IF(C509="", "", IF(Table44[[#This Row],[Month]]=C508, A508+1, 1))</f>
        <v>19</v>
      </c>
      <c r="B509" s="22">
        <f>_xlfn.NUMBERVALUE(IF(Table44[[#This Row],[Date]]= "", "", TEXT(Table44[[#This Row],[Date]],"yyyy")))</f>
        <v>2024</v>
      </c>
      <c r="C509" t="str">
        <f>IF(Table44[[#This Row],[Date]]= "", "", TEXT(Table44[[#This Row],[Date]],"mmmm"))</f>
        <v>August</v>
      </c>
      <c r="D509" s="2">
        <v>45525</v>
      </c>
      <c r="E509" s="1" t="s">
        <v>386</v>
      </c>
      <c r="F509" t="s">
        <v>745</v>
      </c>
      <c r="G509" s="108">
        <v>270000</v>
      </c>
      <c r="H509" s="105"/>
      <c r="I509" s="1" t="s">
        <v>13</v>
      </c>
      <c r="J509" s="49">
        <f>IF(Table44[[#This Row],[Source]]="Cash", SUM(J508+Table44[[#This Row],[Income]]-Table44[[#This Row],[Expenses]]), J508)</f>
        <v>1944400</v>
      </c>
      <c r="K509" s="49">
        <f>IF(Table44[[#This Row],[Source]]="Bank", SUM(K508+Table44[[#This Row],[Income]]-Table44[[#This Row],[Expenses]]), K508)</f>
        <v>1672061.65</v>
      </c>
      <c r="L509" s="49">
        <f>IF(Table44[[#This Row],[Source]]="Mobile", SUM(L508+Table44[[#This Row],[Income]]-Table44[[#This Row],[Expenses]]), L508)</f>
        <v>0</v>
      </c>
      <c r="M509" s="49">
        <f>IF(Table44[[#This Row],[Source]]="Inv", SUM(M508+Table44[[#This Row],[Income]]-Table44[[#This Row],[Expenses]]), M508)</f>
        <v>1120000</v>
      </c>
    </row>
    <row r="510" spans="1:13" x14ac:dyDescent="0.25">
      <c r="A510" s="3">
        <f xml:space="preserve"> IF(C510="", "", IF(Table44[[#This Row],[Month]]=C509, A509+1, 1))</f>
        <v>20</v>
      </c>
      <c r="B510" s="22">
        <f>_xlfn.NUMBERVALUE(IF(Table44[[#This Row],[Date]]= "", "", TEXT(Table44[[#This Row],[Date]],"yyyy")))</f>
        <v>2024</v>
      </c>
      <c r="C510" t="str">
        <f>IF(Table44[[#This Row],[Date]]= "", "", TEXT(Table44[[#This Row],[Date]],"mmmm"))</f>
        <v>August</v>
      </c>
      <c r="D510" s="2">
        <v>45525</v>
      </c>
      <c r="E510" s="1" t="s">
        <v>387</v>
      </c>
      <c r="F510" s="1" t="s">
        <v>2</v>
      </c>
      <c r="G510" s="108"/>
      <c r="H510" s="105">
        <v>25000</v>
      </c>
      <c r="I510" s="1" t="s">
        <v>13</v>
      </c>
      <c r="J510" s="49">
        <f>IF(Table44[[#This Row],[Source]]="Cash", SUM(J509+Table44[[#This Row],[Income]]-Table44[[#This Row],[Expenses]]), J509)</f>
        <v>1919400</v>
      </c>
      <c r="K510" s="49">
        <f>IF(Table44[[#This Row],[Source]]="Bank", SUM(K509+Table44[[#This Row],[Income]]-Table44[[#This Row],[Expenses]]), K509)</f>
        <v>1672061.65</v>
      </c>
      <c r="L510" s="49">
        <f>IF(Table44[[#This Row],[Source]]="Mobile", SUM(L509+Table44[[#This Row],[Income]]-Table44[[#This Row],[Expenses]]), L509)</f>
        <v>0</v>
      </c>
      <c r="M510" s="49">
        <f>IF(Table44[[#This Row],[Source]]="Inv", SUM(M509+Table44[[#This Row],[Income]]-Table44[[#This Row],[Expenses]]), M509)</f>
        <v>1120000</v>
      </c>
    </row>
    <row r="511" spans="1:13" x14ac:dyDescent="0.25">
      <c r="A511" s="3">
        <f xml:space="preserve"> IF(C511="", "", IF(Table44[[#This Row],[Month]]=C510, A510+1, 1))</f>
        <v>21</v>
      </c>
      <c r="B511" s="22">
        <f>_xlfn.NUMBERVALUE(IF(Table44[[#This Row],[Date]]= "", "", TEXT(Table44[[#This Row],[Date]],"yyyy")))</f>
        <v>2024</v>
      </c>
      <c r="C511" t="str">
        <f>IF(Table44[[#This Row],[Date]]= "", "", TEXT(Table44[[#This Row],[Date]],"mmmm"))</f>
        <v>August</v>
      </c>
      <c r="D511" s="2">
        <v>45527</v>
      </c>
      <c r="E511" s="1" t="s">
        <v>388</v>
      </c>
      <c r="F511" s="1" t="s">
        <v>9</v>
      </c>
      <c r="G511" s="108"/>
      <c r="H511" s="105">
        <v>13000</v>
      </c>
      <c r="I511" s="23" t="s">
        <v>13</v>
      </c>
      <c r="J511" s="49">
        <f>IF(Table44[[#This Row],[Source]]="Cash", SUM(J510+Table44[[#This Row],[Income]]-Table44[[#This Row],[Expenses]]), J510)</f>
        <v>1906400</v>
      </c>
      <c r="K511" s="49">
        <f>IF(Table44[[#This Row],[Source]]="Bank", SUM(K510+Table44[[#This Row],[Income]]-Table44[[#This Row],[Expenses]]), K510)</f>
        <v>1672061.65</v>
      </c>
      <c r="L511" s="49">
        <f>IF(Table44[[#This Row],[Source]]="Mobile", SUM(L510+Table44[[#This Row],[Income]]-Table44[[#This Row],[Expenses]]), L510)</f>
        <v>0</v>
      </c>
      <c r="M511" s="49">
        <f>IF(Table44[[#This Row],[Source]]="Inv", SUM(M510+Table44[[#This Row],[Income]]-Table44[[#This Row],[Expenses]]), M510)</f>
        <v>1120000</v>
      </c>
    </row>
    <row r="512" spans="1:13" x14ac:dyDescent="0.25">
      <c r="A512" s="3">
        <f xml:space="preserve"> IF(C512="", "", IF(Table44[[#This Row],[Month]]=C511, A511+1, 1))</f>
        <v>22</v>
      </c>
      <c r="B512" s="22">
        <f>_xlfn.NUMBERVALUE(IF(Table44[[#This Row],[Date]]= "", "", TEXT(Table44[[#This Row],[Date]],"yyyy")))</f>
        <v>2024</v>
      </c>
      <c r="C512" t="str">
        <f>IF(Table44[[#This Row],[Date]]= "", "", TEXT(Table44[[#This Row],[Date]],"mmmm"))</f>
        <v>August</v>
      </c>
      <c r="D512" s="2">
        <v>45527</v>
      </c>
      <c r="E512" s="1" t="s">
        <v>389</v>
      </c>
      <c r="F512" s="1" t="s">
        <v>0</v>
      </c>
      <c r="G512" s="108">
        <v>10000</v>
      </c>
      <c r="H512" s="105"/>
      <c r="I512" s="23" t="s">
        <v>13</v>
      </c>
      <c r="J512" s="49">
        <f>IF(Table44[[#This Row],[Source]]="Cash", SUM(J511+Table44[[#This Row],[Income]]-Table44[[#This Row],[Expenses]]), J511)</f>
        <v>1916400</v>
      </c>
      <c r="K512" s="49">
        <f>IF(Table44[[#This Row],[Source]]="Bank", SUM(K511+Table44[[#This Row],[Income]]-Table44[[#This Row],[Expenses]]), K511)</f>
        <v>1672061.65</v>
      </c>
      <c r="L512" s="49">
        <f>IF(Table44[[#This Row],[Source]]="Mobile", SUM(L511+Table44[[#This Row],[Income]]-Table44[[#This Row],[Expenses]]), L511)</f>
        <v>0</v>
      </c>
      <c r="M512" s="49">
        <f>IF(Table44[[#This Row],[Source]]="Inv", SUM(M511+Table44[[#This Row],[Income]]-Table44[[#This Row],[Expenses]]), M511)</f>
        <v>1120000</v>
      </c>
    </row>
    <row r="513" spans="1:13" x14ac:dyDescent="0.25">
      <c r="A513" s="3">
        <f xml:space="preserve"> IF(C513="", "", IF(Table44[[#This Row],[Month]]=C512, A512+1, 1))</f>
        <v>23</v>
      </c>
      <c r="B513" s="22">
        <f>_xlfn.NUMBERVALUE(IF(Table44[[#This Row],[Date]]= "", "", TEXT(Table44[[#This Row],[Date]],"yyyy")))</f>
        <v>2024</v>
      </c>
      <c r="C513" t="str">
        <f>IF(Table44[[#This Row],[Date]]= "", "", TEXT(Table44[[#This Row],[Date]],"mmmm"))</f>
        <v>August</v>
      </c>
      <c r="D513" s="2">
        <v>45531</v>
      </c>
      <c r="E513" s="1" t="s">
        <v>390</v>
      </c>
      <c r="F513" s="1" t="s">
        <v>0</v>
      </c>
      <c r="H513" s="1">
        <v>251100</v>
      </c>
      <c r="I513" s="23" t="s">
        <v>14</v>
      </c>
      <c r="J513" s="49">
        <f>IF(Table44[[#This Row],[Source]]="Cash", SUM(J512+Table44[[#This Row],[Income]]-Table44[[#This Row],[Expenses]]), J512)</f>
        <v>1916400</v>
      </c>
      <c r="K513" s="49">
        <f>IF(Table44[[#This Row],[Source]]="Bank", SUM(K512+Table44[[#This Row],[Income]]-Table44[[#This Row],[Expenses]]), K512)</f>
        <v>1420961.65</v>
      </c>
      <c r="L513" s="49">
        <f>IF(Table44[[#This Row],[Source]]="Mobile", SUM(L512+Table44[[#This Row],[Income]]-Table44[[#This Row],[Expenses]]), L512)</f>
        <v>0</v>
      </c>
      <c r="M513" s="49">
        <f>IF(Table44[[#This Row],[Source]]="Inv", SUM(M512+Table44[[#This Row],[Income]]-Table44[[#This Row],[Expenses]]), M512)</f>
        <v>1120000</v>
      </c>
    </row>
    <row r="514" spans="1:13" x14ac:dyDescent="0.25">
      <c r="A514" s="3">
        <f xml:space="preserve"> IF(C514="", "", IF(Table44[[#This Row],[Month]]=C513, A513+1, 1))</f>
        <v>24</v>
      </c>
      <c r="B514" s="22">
        <f>_xlfn.NUMBERVALUE(IF(Table44[[#This Row],[Date]]= "", "", TEXT(Table44[[#This Row],[Date]],"yyyy")))</f>
        <v>2024</v>
      </c>
      <c r="C514" t="str">
        <f>IF(Table44[[#This Row],[Date]]= "", "", TEXT(Table44[[#This Row],[Date]],"mmmm"))</f>
        <v>August</v>
      </c>
      <c r="D514" s="2">
        <v>45532</v>
      </c>
      <c r="E514" s="1" t="s">
        <v>391</v>
      </c>
      <c r="F514" s="1" t="s">
        <v>744</v>
      </c>
      <c r="G514" s="108"/>
      <c r="H514" s="105">
        <v>1000000</v>
      </c>
      <c r="I514" s="23" t="s">
        <v>13</v>
      </c>
      <c r="J514" s="49">
        <f>IF(Table44[[#This Row],[Source]]="Cash", SUM(J513+Table44[[#This Row],[Income]]-Table44[[#This Row],[Expenses]]), J513)</f>
        <v>916400</v>
      </c>
      <c r="K514" s="49">
        <f>IF(Table44[[#This Row],[Source]]="Bank", SUM(K513+Table44[[#This Row],[Income]]-Table44[[#This Row],[Expenses]]), K513)</f>
        <v>1420961.65</v>
      </c>
      <c r="L514" s="49">
        <f>IF(Table44[[#This Row],[Source]]="Mobile", SUM(L513+Table44[[#This Row],[Income]]-Table44[[#This Row],[Expenses]]), L513)</f>
        <v>0</v>
      </c>
      <c r="M514" s="49">
        <f>IF(Table44[[#This Row],[Source]]="Inv", SUM(M513+Table44[[#This Row],[Income]]-Table44[[#This Row],[Expenses]]), M513)</f>
        <v>1120000</v>
      </c>
    </row>
    <row r="515" spans="1:13" x14ac:dyDescent="0.25">
      <c r="A515" s="3">
        <f xml:space="preserve"> IF(C515="", "", IF(Table44[[#This Row],[Month]]=C514, A514+1, 1))</f>
        <v>25</v>
      </c>
      <c r="B515" s="22">
        <f>_xlfn.NUMBERVALUE(IF(Table44[[#This Row],[Date]]= "", "", TEXT(Table44[[#This Row],[Date]],"yyyy")))</f>
        <v>2024</v>
      </c>
      <c r="C515" t="str">
        <f>IF(Table44[[#This Row],[Date]]= "", "", TEXT(Table44[[#This Row],[Date]],"mmmm"))</f>
        <v>August</v>
      </c>
      <c r="D515" s="2">
        <v>45532</v>
      </c>
      <c r="E515" s="1" t="s">
        <v>391</v>
      </c>
      <c r="F515" s="1" t="s">
        <v>744</v>
      </c>
      <c r="G515" s="1">
        <v>1000000</v>
      </c>
      <c r="I515" s="23" t="s">
        <v>14</v>
      </c>
      <c r="J515" s="49">
        <f>IF(Table44[[#This Row],[Source]]="Cash", SUM(J514+Table44[[#This Row],[Income]]-Table44[[#This Row],[Expenses]]), J514)</f>
        <v>916400</v>
      </c>
      <c r="K515" s="49">
        <f>IF(Table44[[#This Row],[Source]]="Bank", SUM(K514+Table44[[#This Row],[Income]]-Table44[[#This Row],[Expenses]]), K514)</f>
        <v>2420961.65</v>
      </c>
      <c r="L515" s="49">
        <f>IF(Table44[[#This Row],[Source]]="Mobile", SUM(L514+Table44[[#This Row],[Income]]-Table44[[#This Row],[Expenses]]), L514)</f>
        <v>0</v>
      </c>
      <c r="M515" s="49">
        <f>IF(Table44[[#This Row],[Source]]="Inv", SUM(M514+Table44[[#This Row],[Income]]-Table44[[#This Row],[Expenses]]), M514)</f>
        <v>1120000</v>
      </c>
    </row>
    <row r="516" spans="1:13" x14ac:dyDescent="0.25">
      <c r="A516" s="3">
        <f xml:space="preserve"> IF(C516="", "", IF(Table44[[#This Row],[Month]]=C515, A515+1, 1))</f>
        <v>26</v>
      </c>
      <c r="B516" s="22">
        <f>_xlfn.NUMBERVALUE(IF(Table44[[#This Row],[Date]]= "", "", TEXT(Table44[[#This Row],[Date]],"yyyy")))</f>
        <v>2024</v>
      </c>
      <c r="C516" t="str">
        <f>IF(Table44[[#This Row],[Date]]= "", "", TEXT(Table44[[#This Row],[Date]],"mmmm"))</f>
        <v>August</v>
      </c>
      <c r="D516" s="2">
        <v>45532</v>
      </c>
      <c r="E516" s="1" t="s">
        <v>392</v>
      </c>
      <c r="F516" s="1" t="s">
        <v>0</v>
      </c>
      <c r="G516" s="1">
        <v>150000</v>
      </c>
      <c r="I516" s="23" t="s">
        <v>14</v>
      </c>
      <c r="J516" s="49">
        <f>IF(Table44[[#This Row],[Source]]="Cash", SUM(J515+Table44[[#This Row],[Income]]-Table44[[#This Row],[Expenses]]), J515)</f>
        <v>916400</v>
      </c>
      <c r="K516" s="49">
        <f>IF(Table44[[#This Row],[Source]]="Bank", SUM(K515+Table44[[#This Row],[Income]]-Table44[[#This Row],[Expenses]]), K515)</f>
        <v>2570961.65</v>
      </c>
      <c r="L516" s="49">
        <f>IF(Table44[[#This Row],[Source]]="Mobile", SUM(L515+Table44[[#This Row],[Income]]-Table44[[#This Row],[Expenses]]), L515)</f>
        <v>0</v>
      </c>
      <c r="M516" s="49">
        <f>IF(Table44[[#This Row],[Source]]="Inv", SUM(M515+Table44[[#This Row],[Income]]-Table44[[#This Row],[Expenses]]), M515)</f>
        <v>1120000</v>
      </c>
    </row>
    <row r="517" spans="1:13" x14ac:dyDescent="0.25">
      <c r="A517" s="3">
        <f xml:space="preserve"> IF(C517="", "", IF(Table44[[#This Row],[Month]]=C516, A516+1, 1))</f>
        <v>27</v>
      </c>
      <c r="B517" s="22">
        <f>_xlfn.NUMBERVALUE(IF(Table44[[#This Row],[Date]]= "", "", TEXT(Table44[[#This Row],[Date]],"yyyy")))</f>
        <v>2024</v>
      </c>
      <c r="C517" t="str">
        <f>IF(Table44[[#This Row],[Date]]= "", "", TEXT(Table44[[#This Row],[Date]],"mmmm"))</f>
        <v>August</v>
      </c>
      <c r="D517" s="2">
        <v>45522</v>
      </c>
      <c r="E517" s="1" t="s">
        <v>393</v>
      </c>
      <c r="F517" s="1" t="s">
        <v>0</v>
      </c>
      <c r="G517" s="1">
        <v>250000</v>
      </c>
      <c r="I517" s="23" t="s">
        <v>14</v>
      </c>
      <c r="J517" s="49">
        <f>IF(Table44[[#This Row],[Source]]="Cash", SUM(J516+Table44[[#This Row],[Income]]-Table44[[#This Row],[Expenses]]), J516)</f>
        <v>916400</v>
      </c>
      <c r="K517" s="49">
        <f>IF(Table44[[#This Row],[Source]]="Bank", SUM(K516+Table44[[#This Row],[Income]]-Table44[[#This Row],[Expenses]]), K516)</f>
        <v>2820961.65</v>
      </c>
      <c r="L517" s="49">
        <f>IF(Table44[[#This Row],[Source]]="Mobile", SUM(L516+Table44[[#This Row],[Income]]-Table44[[#This Row],[Expenses]]), L516)</f>
        <v>0</v>
      </c>
      <c r="M517" s="49">
        <f>IF(Table44[[#This Row],[Source]]="Inv", SUM(M516+Table44[[#This Row],[Income]]-Table44[[#This Row],[Expenses]]), M516)</f>
        <v>1120000</v>
      </c>
    </row>
    <row r="518" spans="1:13" x14ac:dyDescent="0.25">
      <c r="A518" s="3">
        <f xml:space="preserve"> IF(C518="", "", IF(Table44[[#This Row],[Month]]=C517, A517+1, 1))</f>
        <v>28</v>
      </c>
      <c r="B518" s="22">
        <f>_xlfn.NUMBERVALUE(IF(Table44[[#This Row],[Date]]= "", "", TEXT(Table44[[#This Row],[Date]],"yyyy")))</f>
        <v>2024</v>
      </c>
      <c r="C518" t="str">
        <f>IF(Table44[[#This Row],[Date]]= "", "", TEXT(Table44[[#This Row],[Date]],"mmmm"))</f>
        <v>August</v>
      </c>
      <c r="D518" s="2">
        <v>45534</v>
      </c>
      <c r="E518" s="1" t="s">
        <v>317</v>
      </c>
      <c r="F518" s="1" t="s">
        <v>299</v>
      </c>
      <c r="G518" s="1">
        <v>870000</v>
      </c>
      <c r="I518" s="23" t="s">
        <v>14</v>
      </c>
      <c r="J518" s="49">
        <f>IF(Table44[[#This Row],[Source]]="Cash", SUM(J517+Table44[[#This Row],[Income]]-Table44[[#This Row],[Expenses]]), J517)</f>
        <v>916400</v>
      </c>
      <c r="K518" s="49">
        <f>IF(Table44[[#This Row],[Source]]="Bank", SUM(K517+Table44[[#This Row],[Income]]-Table44[[#This Row],[Expenses]]), K517)</f>
        <v>3690961.65</v>
      </c>
      <c r="L518" s="49">
        <f>IF(Table44[[#This Row],[Source]]="Mobile", SUM(L517+Table44[[#This Row],[Income]]-Table44[[#This Row],[Expenses]]), L517)</f>
        <v>0</v>
      </c>
      <c r="M518" s="49">
        <f>IF(Table44[[#This Row],[Source]]="Inv", SUM(M517+Table44[[#This Row],[Income]]-Table44[[#This Row],[Expenses]]), M517)</f>
        <v>1120000</v>
      </c>
    </row>
    <row r="519" spans="1:13" x14ac:dyDescent="0.25">
      <c r="A519" s="3">
        <f xml:space="preserve"> IF(C519="", "", IF(Table44[[#This Row],[Month]]=C518, A518+1, 1))</f>
        <v>29</v>
      </c>
      <c r="B519" s="38">
        <f>_xlfn.NUMBERVALUE(IF(Table44[[#This Row],[Date]]= "", "", TEXT(Table44[[#This Row],[Date]],"yyyy")))</f>
        <v>2024</v>
      </c>
      <c r="C519" t="str">
        <f>IF(Table44[[#This Row],[Date]]= "", "", TEXT(Table44[[#This Row],[Date]],"mmmm"))</f>
        <v>August</v>
      </c>
      <c r="D519" s="2">
        <v>45511</v>
      </c>
      <c r="E519" s="1" t="s">
        <v>425</v>
      </c>
      <c r="F519" s="1" t="s">
        <v>280</v>
      </c>
      <c r="G519" s="108"/>
      <c r="H519" s="105">
        <v>5000</v>
      </c>
      <c r="I519" s="39" t="s">
        <v>13</v>
      </c>
      <c r="J519" s="49">
        <f>IF(Table44[[#This Row],[Source]]="Cash", SUM(J518+Table44[[#This Row],[Income]]-Table44[[#This Row],[Expenses]]), J518)</f>
        <v>911400</v>
      </c>
      <c r="K519" s="49">
        <f>IF(Table44[[#This Row],[Source]]="Bank", SUM(K518+Table44[[#This Row],[Income]]-Table44[[#This Row],[Expenses]]), K518)</f>
        <v>3690961.65</v>
      </c>
      <c r="L519" s="49">
        <f>IF(Table44[[#This Row],[Source]]="Mobile", SUM(L518+Table44[[#This Row],[Income]]-Table44[[#This Row],[Expenses]]), L518)</f>
        <v>0</v>
      </c>
      <c r="M519" s="49">
        <f>IF(Table44[[#This Row],[Source]]="Inv", SUM(M518+Table44[[#This Row],[Income]]-Table44[[#This Row],[Expenses]]), M518)</f>
        <v>1120000</v>
      </c>
    </row>
    <row r="520" spans="1:13" x14ac:dyDescent="0.25">
      <c r="A520" s="3">
        <f xml:space="preserve"> IF(C520="", "", IF(Table44[[#This Row],[Month]]=C519, A519+1, 1))</f>
        <v>30</v>
      </c>
      <c r="B520" s="38">
        <f>_xlfn.NUMBERVALUE(IF(Table44[[#This Row],[Date]]= "", "", TEXT(Table44[[#This Row],[Date]],"yyyy")))</f>
        <v>2024</v>
      </c>
      <c r="C520" t="str">
        <f>IF(Table44[[#This Row],[Date]]= "", "", TEXT(Table44[[#This Row],[Date]],"mmmm"))</f>
        <v>August</v>
      </c>
      <c r="D520" s="2">
        <v>45514</v>
      </c>
      <c r="E520" s="1" t="s">
        <v>426</v>
      </c>
      <c r="F520" s="1" t="s">
        <v>337</v>
      </c>
      <c r="G520" s="108"/>
      <c r="H520" s="105">
        <v>10000</v>
      </c>
      <c r="I520" s="39" t="s">
        <v>13</v>
      </c>
      <c r="J520" s="49">
        <f>IF(Table44[[#This Row],[Source]]="Cash", SUM(J519+Table44[[#This Row],[Income]]-Table44[[#This Row],[Expenses]]), J519)</f>
        <v>901400</v>
      </c>
      <c r="K520" s="49">
        <f>IF(Table44[[#This Row],[Source]]="Bank", SUM(K519+Table44[[#This Row],[Income]]-Table44[[#This Row],[Expenses]]), K519)</f>
        <v>3690961.65</v>
      </c>
      <c r="L520" s="49">
        <f>IF(Table44[[#This Row],[Source]]="Mobile", SUM(L519+Table44[[#This Row],[Income]]-Table44[[#This Row],[Expenses]]), L519)</f>
        <v>0</v>
      </c>
      <c r="M520" s="49">
        <f>IF(Table44[[#This Row],[Source]]="Inv", SUM(M519+Table44[[#This Row],[Income]]-Table44[[#This Row],[Expenses]]), M519)</f>
        <v>1120000</v>
      </c>
    </row>
    <row r="521" spans="1:13" x14ac:dyDescent="0.25">
      <c r="A521" s="3">
        <f xml:space="preserve"> IF(C521="", "", IF(Table44[[#This Row],[Month]]=C518, A518+1, 1))</f>
        <v>29</v>
      </c>
      <c r="B521" s="22">
        <f>_xlfn.NUMBERVALUE(IF(Table44[[#This Row],[Date]]= "", "", TEXT(Table44[[#This Row],[Date]],"yyyy")))</f>
        <v>2024</v>
      </c>
      <c r="C521" t="str">
        <f>IF(Table44[[#This Row],[Date]]= "", "", TEXT(Table44[[#This Row],[Date]],"mmmm"))</f>
        <v>August</v>
      </c>
      <c r="D521" s="2">
        <v>45535</v>
      </c>
      <c r="E521" s="1" t="s">
        <v>395</v>
      </c>
      <c r="F521" s="1" t="s">
        <v>1</v>
      </c>
      <c r="G521" s="108"/>
      <c r="H521" s="105">
        <v>2100</v>
      </c>
      <c r="I521" s="23" t="s">
        <v>13</v>
      </c>
      <c r="J521" s="49">
        <f>IF(Table44[[#This Row],[Source]]="Cash", SUM(J520+Table44[[#This Row],[Income]]-Table44[[#This Row],[Expenses]]), J520)</f>
        <v>899300</v>
      </c>
      <c r="K521" s="49">
        <f>IF(Table44[[#This Row],[Source]]="Bank", SUM(K520+Table44[[#This Row],[Income]]-Table44[[#This Row],[Expenses]]), K520)</f>
        <v>3690961.65</v>
      </c>
      <c r="L521" s="49">
        <f>IF(Table44[[#This Row],[Source]]="Mobile", SUM(L520+Table44[[#This Row],[Income]]-Table44[[#This Row],[Expenses]]), L520)</f>
        <v>0</v>
      </c>
      <c r="M521" s="49">
        <f>IF(Table44[[#This Row],[Source]]="Inv", SUM(M520+Table44[[#This Row],[Income]]-Table44[[#This Row],[Expenses]]), M520)</f>
        <v>1120000</v>
      </c>
    </row>
    <row r="522" spans="1:13" x14ac:dyDescent="0.25">
      <c r="A522" s="3">
        <f xml:space="preserve"> IF(C522="", "", IF(Table44[[#This Row],[Month]]=C521, A521+1, 1))</f>
        <v>30</v>
      </c>
      <c r="B522" s="38">
        <f>_xlfn.NUMBERVALUE(IF(Table44[[#This Row],[Date]]= "", "", TEXT(Table44[[#This Row],[Date]],"yyyy")))</f>
        <v>2024</v>
      </c>
      <c r="C522" t="str">
        <f>IF(Table44[[#This Row],[Date]]= "", "", TEXT(Table44[[#This Row],[Date]],"mmmm"))</f>
        <v>August</v>
      </c>
      <c r="D522" s="2">
        <v>45514</v>
      </c>
      <c r="E522" s="1" t="s">
        <v>412</v>
      </c>
      <c r="F522" s="1" t="s">
        <v>742</v>
      </c>
      <c r="H522" s="1">
        <v>4500</v>
      </c>
      <c r="I522" s="39" t="s">
        <v>14</v>
      </c>
      <c r="J522" s="49">
        <f>IF(Table44[[#This Row],[Source]]="Cash", SUM(J521+Table44[[#This Row],[Income]]-Table44[[#This Row],[Expenses]]), J521)</f>
        <v>899300</v>
      </c>
      <c r="K522" s="49">
        <f>IF(Table44[[#This Row],[Source]]="Bank", SUM(K521+Table44[[#This Row],[Income]]-Table44[[#This Row],[Expenses]]), K521)</f>
        <v>3686461.65</v>
      </c>
      <c r="L522" s="49">
        <f>IF(Table44[[#This Row],[Source]]="Mobile", SUM(L521+Table44[[#This Row],[Income]]-Table44[[#This Row],[Expenses]]), L521)</f>
        <v>0</v>
      </c>
      <c r="M522" s="49">
        <f>IF(Table44[[#This Row],[Source]]="Inv", SUM(M521+Table44[[#This Row],[Income]]-Table44[[#This Row],[Expenses]]), M521)</f>
        <v>1120000</v>
      </c>
    </row>
    <row r="523" spans="1:13" x14ac:dyDescent="0.25">
      <c r="A523" s="3">
        <f xml:space="preserve"> IF(C523="", "", IF(Table44[[#This Row],[Month]]=C521, A521+1, 1))</f>
        <v>1</v>
      </c>
      <c r="B523" s="22">
        <f>_xlfn.NUMBERVALUE(IF(Table44[[#This Row],[Date]]= "", "", TEXT(Table44[[#This Row],[Date]],"yyyy")))</f>
        <v>2024</v>
      </c>
      <c r="C523" t="str">
        <f>IF(Table44[[#This Row],[Date]]= "", "", TEXT(Table44[[#This Row],[Date]],"mmmm"))</f>
        <v>September</v>
      </c>
      <c r="D523" s="2">
        <v>45536</v>
      </c>
      <c r="E523" s="1" t="s">
        <v>35</v>
      </c>
      <c r="F523" s="1" t="s">
        <v>9</v>
      </c>
      <c r="G523" s="108"/>
      <c r="H523" s="105">
        <v>8000</v>
      </c>
      <c r="I523" s="23" t="s">
        <v>13</v>
      </c>
      <c r="J523" s="49">
        <f>IF(Table44[[#This Row],[Source]]="Cash", SUM(J522+Table44[[#This Row],[Income]]-Table44[[#This Row],[Expenses]]), J522)</f>
        <v>891300</v>
      </c>
      <c r="K523" s="49">
        <f>IF(Table44[[#This Row],[Source]]="Bank", SUM(K522+Table44[[#This Row],[Income]]-Table44[[#This Row],[Expenses]]), K522)</f>
        <v>3686461.65</v>
      </c>
      <c r="L523" s="49">
        <f>IF(Table44[[#This Row],[Source]]="Mobile", SUM(L522+Table44[[#This Row],[Income]]-Table44[[#This Row],[Expenses]]), L522)</f>
        <v>0</v>
      </c>
      <c r="M523" s="49">
        <f>IF(Table44[[#This Row],[Source]]="Inv", SUM(M522+Table44[[#This Row],[Income]]-Table44[[#This Row],[Expenses]]), M522)</f>
        <v>1120000</v>
      </c>
    </row>
    <row r="524" spans="1:13" x14ac:dyDescent="0.25">
      <c r="A524" s="3">
        <f xml:space="preserve"> IF(C524="", "", IF(Table44[[#This Row],[Month]]=C523, A523+1, 1))</f>
        <v>2</v>
      </c>
      <c r="B524" s="22">
        <f>_xlfn.NUMBERVALUE(IF(Table44[[#This Row],[Date]]= "", "", TEXT(Table44[[#This Row],[Date]],"yyyy")))</f>
        <v>2024</v>
      </c>
      <c r="C524" t="str">
        <f>IF(Table44[[#This Row],[Date]]= "", "", TEXT(Table44[[#This Row],[Date]],"mmmm"))</f>
        <v>September</v>
      </c>
      <c r="D524" s="2">
        <v>45538</v>
      </c>
      <c r="E524" s="1" t="s">
        <v>396</v>
      </c>
      <c r="F524" s="1" t="s">
        <v>280</v>
      </c>
      <c r="G524" s="108"/>
      <c r="H524" s="105">
        <v>2500</v>
      </c>
      <c r="I524" s="23" t="s">
        <v>13</v>
      </c>
      <c r="J524" s="49">
        <f>IF(Table44[[#This Row],[Source]]="Cash", SUM(J523+Table44[[#This Row],[Income]]-Table44[[#This Row],[Expenses]]), J523)</f>
        <v>888800</v>
      </c>
      <c r="K524" s="49">
        <f>IF(Table44[[#This Row],[Source]]="Bank", SUM(K523+Table44[[#This Row],[Income]]-Table44[[#This Row],[Expenses]]), K523)</f>
        <v>3686461.65</v>
      </c>
      <c r="L524" s="49">
        <f>IF(Table44[[#This Row],[Source]]="Mobile", SUM(L523+Table44[[#This Row],[Income]]-Table44[[#This Row],[Expenses]]), L523)</f>
        <v>0</v>
      </c>
      <c r="M524" s="49">
        <f>IF(Table44[[#This Row],[Source]]="Inv", SUM(M523+Table44[[#This Row],[Income]]-Table44[[#This Row],[Expenses]]), M523)</f>
        <v>1120000</v>
      </c>
    </row>
    <row r="525" spans="1:13" x14ac:dyDescent="0.25">
      <c r="A525" s="3">
        <f xml:space="preserve"> IF(C525="", "", IF(Table44[[#This Row],[Month]]=C524, A524+1, 1))</f>
        <v>3</v>
      </c>
      <c r="B525" s="22">
        <f>_xlfn.NUMBERVALUE(IF(Table44[[#This Row],[Date]]= "", "", TEXT(Table44[[#This Row],[Date]],"yyyy")))</f>
        <v>2024</v>
      </c>
      <c r="C525" t="str">
        <f>IF(Table44[[#This Row],[Date]]= "", "", TEXT(Table44[[#This Row],[Date]],"mmmm"))</f>
        <v>September</v>
      </c>
      <c r="D525" s="2">
        <v>45539</v>
      </c>
      <c r="E525" s="1" t="s">
        <v>397</v>
      </c>
      <c r="F525" s="1" t="s">
        <v>9</v>
      </c>
      <c r="G525" s="108"/>
      <c r="H525" s="105">
        <v>2500</v>
      </c>
      <c r="I525" s="23" t="s">
        <v>13</v>
      </c>
      <c r="J525" s="49">
        <f>IF(Table44[[#This Row],[Source]]="Cash", SUM(J524+Table44[[#This Row],[Income]]-Table44[[#This Row],[Expenses]]), J524)</f>
        <v>886300</v>
      </c>
      <c r="K525" s="49">
        <f>IF(Table44[[#This Row],[Source]]="Bank", SUM(K524+Table44[[#This Row],[Income]]-Table44[[#This Row],[Expenses]]), K524)</f>
        <v>3686461.65</v>
      </c>
      <c r="L525" s="49">
        <f>IF(Table44[[#This Row],[Source]]="Mobile", SUM(L524+Table44[[#This Row],[Income]]-Table44[[#This Row],[Expenses]]), L524)</f>
        <v>0</v>
      </c>
      <c r="M525" s="49">
        <f>IF(Table44[[#This Row],[Source]]="Inv", SUM(M524+Table44[[#This Row],[Income]]-Table44[[#This Row],[Expenses]]), M524)</f>
        <v>1120000</v>
      </c>
    </row>
    <row r="526" spans="1:13" x14ac:dyDescent="0.25">
      <c r="A526" s="3">
        <f xml:space="preserve"> IF(C526="", "", IF(Table44[[#This Row],[Month]]=C525, A525+1, 1))</f>
        <v>4</v>
      </c>
      <c r="B526" s="22">
        <f>_xlfn.NUMBERVALUE(IF(Table44[[#This Row],[Date]]= "", "", TEXT(Table44[[#This Row],[Date]],"yyyy")))</f>
        <v>2024</v>
      </c>
      <c r="C526" t="str">
        <f>IF(Table44[[#This Row],[Date]]= "", "", TEXT(Table44[[#This Row],[Date]],"mmmm"))</f>
        <v>September</v>
      </c>
      <c r="D526" s="2">
        <v>45539</v>
      </c>
      <c r="E526" s="1" t="s">
        <v>398</v>
      </c>
      <c r="F526" s="1" t="s">
        <v>280</v>
      </c>
      <c r="G526" s="108"/>
      <c r="H526" s="105">
        <v>3000</v>
      </c>
      <c r="I526" s="23" t="s">
        <v>13</v>
      </c>
      <c r="J526" s="49">
        <f>IF(Table44[[#This Row],[Source]]="Cash", SUM(J525+Table44[[#This Row],[Income]]-Table44[[#This Row],[Expenses]]), J525)</f>
        <v>883300</v>
      </c>
      <c r="K526" s="49">
        <f>IF(Table44[[#This Row],[Source]]="Bank", SUM(K525+Table44[[#This Row],[Income]]-Table44[[#This Row],[Expenses]]), K525)</f>
        <v>3686461.65</v>
      </c>
      <c r="L526" s="49">
        <f>IF(Table44[[#This Row],[Source]]="Mobile", SUM(L525+Table44[[#This Row],[Income]]-Table44[[#This Row],[Expenses]]), L525)</f>
        <v>0</v>
      </c>
      <c r="M526" s="49">
        <f>IF(Table44[[#This Row],[Source]]="Inv", SUM(M525+Table44[[#This Row],[Income]]-Table44[[#This Row],[Expenses]]), M525)</f>
        <v>1120000</v>
      </c>
    </row>
    <row r="527" spans="1:13" x14ac:dyDescent="0.25">
      <c r="A527" s="3">
        <f xml:space="preserve"> IF(C527="", "", IF(Table44[[#This Row],[Month]]=C526, A526+1, 1))</f>
        <v>5</v>
      </c>
      <c r="B527" s="22">
        <f>_xlfn.NUMBERVALUE(IF(Table44[[#This Row],[Date]]= "", "", TEXT(Table44[[#This Row],[Date]],"yyyy")))</f>
        <v>2024</v>
      </c>
      <c r="C527" t="str">
        <f>IF(Table44[[#This Row],[Date]]= "", "", TEXT(Table44[[#This Row],[Date]],"mmmm"))</f>
        <v>September</v>
      </c>
      <c r="D527" s="2">
        <v>45539</v>
      </c>
      <c r="E527" s="1" t="s">
        <v>399</v>
      </c>
      <c r="F527" s="1" t="s">
        <v>337</v>
      </c>
      <c r="G527" s="108"/>
      <c r="H527" s="105">
        <v>20000</v>
      </c>
      <c r="I527" s="23" t="s">
        <v>13</v>
      </c>
      <c r="J527" s="49">
        <f>IF(Table44[[#This Row],[Source]]="Cash", SUM(J526+Table44[[#This Row],[Income]]-Table44[[#This Row],[Expenses]]), J526)</f>
        <v>863300</v>
      </c>
      <c r="K527" s="49">
        <f>IF(Table44[[#This Row],[Source]]="Bank", SUM(K526+Table44[[#This Row],[Income]]-Table44[[#This Row],[Expenses]]), K526)</f>
        <v>3686461.65</v>
      </c>
      <c r="L527" s="49">
        <f>IF(Table44[[#This Row],[Source]]="Mobile", SUM(L526+Table44[[#This Row],[Income]]-Table44[[#This Row],[Expenses]]), L526)</f>
        <v>0</v>
      </c>
      <c r="M527" s="49">
        <f>IF(Table44[[#This Row],[Source]]="Inv", SUM(M526+Table44[[#This Row],[Income]]-Table44[[#This Row],[Expenses]]), M526)</f>
        <v>1120000</v>
      </c>
    </row>
    <row r="528" spans="1:13" x14ac:dyDescent="0.25">
      <c r="A528" s="3">
        <f xml:space="preserve"> IF(C528="", "", IF(Table44[[#This Row],[Month]]=C527, A527+1, 1))</f>
        <v>6</v>
      </c>
      <c r="B528" s="22">
        <f>_xlfn.NUMBERVALUE(IF(Table44[[#This Row],[Date]]= "", "", TEXT(Table44[[#This Row],[Date]],"yyyy")))</f>
        <v>2024</v>
      </c>
      <c r="C528" t="str">
        <f>IF(Table44[[#This Row],[Date]]= "", "", TEXT(Table44[[#This Row],[Date]],"mmmm"))</f>
        <v>September</v>
      </c>
      <c r="D528" s="2">
        <v>45539</v>
      </c>
      <c r="E528" s="1" t="s">
        <v>400</v>
      </c>
      <c r="F528" s="1" t="s">
        <v>744</v>
      </c>
      <c r="G528" s="108"/>
      <c r="H528" s="105">
        <v>900</v>
      </c>
      <c r="I528" s="23" t="s">
        <v>13</v>
      </c>
      <c r="J528" s="49">
        <f>IF(Table44[[#This Row],[Source]]="Cash", SUM(J527+Table44[[#This Row],[Income]]-Table44[[#This Row],[Expenses]]), J527)</f>
        <v>862400</v>
      </c>
      <c r="K528" s="49">
        <f>IF(Table44[[#This Row],[Source]]="Bank", SUM(K527+Table44[[#This Row],[Income]]-Table44[[#This Row],[Expenses]]), K527)</f>
        <v>3686461.65</v>
      </c>
      <c r="L528" s="49">
        <f>IF(Table44[[#This Row],[Source]]="Mobile", SUM(L527+Table44[[#This Row],[Income]]-Table44[[#This Row],[Expenses]]), L527)</f>
        <v>0</v>
      </c>
      <c r="M528" s="49">
        <f>IF(Table44[[#This Row],[Source]]="Inv", SUM(M527+Table44[[#This Row],[Income]]-Table44[[#This Row],[Expenses]]), M527)</f>
        <v>1120000</v>
      </c>
    </row>
    <row r="529" spans="1:13" x14ac:dyDescent="0.25">
      <c r="A529" s="3">
        <f xml:space="preserve"> IF(C529="", "", IF(Table44[[#This Row],[Month]]=C528, A528+1, 1))</f>
        <v>7</v>
      </c>
      <c r="B529" s="22">
        <f>_xlfn.NUMBERVALUE(IF(Table44[[#This Row],[Date]]= "", "", TEXT(Table44[[#This Row],[Date]],"yyyy")))</f>
        <v>2024</v>
      </c>
      <c r="C529" t="str">
        <f>IF(Table44[[#This Row],[Date]]= "", "", TEXT(Table44[[#This Row],[Date]],"mmmm"))</f>
        <v>September</v>
      </c>
      <c r="D529" s="2">
        <v>45565</v>
      </c>
      <c r="E529" s="1" t="s">
        <v>302</v>
      </c>
      <c r="F529" s="1" t="s">
        <v>69</v>
      </c>
      <c r="H529" s="1">
        <v>20000</v>
      </c>
      <c r="I529" s="23" t="s">
        <v>14</v>
      </c>
      <c r="J529" s="49">
        <f>IF(Table44[[#This Row],[Source]]="Cash", SUM(J528+Table44[[#This Row],[Income]]-Table44[[#This Row],[Expenses]]), J528)</f>
        <v>862400</v>
      </c>
      <c r="K529" s="49">
        <f>IF(Table44[[#This Row],[Source]]="Bank", SUM(K528+Table44[[#This Row],[Income]]-Table44[[#This Row],[Expenses]]), K528)</f>
        <v>3666461.65</v>
      </c>
      <c r="L529" s="49">
        <f>IF(Table44[[#This Row],[Source]]="Mobile", SUM(L528+Table44[[#This Row],[Income]]-Table44[[#This Row],[Expenses]]), L528)</f>
        <v>0</v>
      </c>
      <c r="M529" s="49">
        <f>IF(Table44[[#This Row],[Source]]="Inv", SUM(M528+Table44[[#This Row],[Income]]-Table44[[#This Row],[Expenses]]), M528)</f>
        <v>1120000</v>
      </c>
    </row>
    <row r="530" spans="1:13" x14ac:dyDescent="0.25">
      <c r="A530" s="3">
        <f xml:space="preserve"> IF(C530="", "", IF(Table44[[#This Row],[Month]]=C529, A529+1, 1))</f>
        <v>8</v>
      </c>
      <c r="B530" s="22">
        <f>_xlfn.NUMBERVALUE(IF(Table44[[#This Row],[Date]]= "", "", TEXT(Table44[[#This Row],[Date]],"yyyy")))</f>
        <v>2024</v>
      </c>
      <c r="C530" t="str">
        <f>IF(Table44[[#This Row],[Date]]= "", "", TEXT(Table44[[#This Row],[Date]],"mmmm"))</f>
        <v>September</v>
      </c>
      <c r="D530" s="2">
        <v>45563</v>
      </c>
      <c r="E530" s="1" t="s">
        <v>401</v>
      </c>
      <c r="F530" s="1" t="s">
        <v>1</v>
      </c>
      <c r="G530" s="108"/>
      <c r="H530" s="105">
        <v>47000</v>
      </c>
      <c r="I530" s="23" t="s">
        <v>13</v>
      </c>
      <c r="J530" s="49">
        <f>IF(Table44[[#This Row],[Source]]="Cash", SUM(J529+Table44[[#This Row],[Income]]-Table44[[#This Row],[Expenses]]), J529)</f>
        <v>815400</v>
      </c>
      <c r="K530" s="49">
        <f>IF(Table44[[#This Row],[Source]]="Bank", SUM(K529+Table44[[#This Row],[Income]]-Table44[[#This Row],[Expenses]]), K529)</f>
        <v>3666461.65</v>
      </c>
      <c r="L530" s="49">
        <f>IF(Table44[[#This Row],[Source]]="Mobile", SUM(L529+Table44[[#This Row],[Income]]-Table44[[#This Row],[Expenses]]), L529)</f>
        <v>0</v>
      </c>
      <c r="M530" s="49">
        <f>IF(Table44[[#This Row],[Source]]="Inv", SUM(M529+Table44[[#This Row],[Income]]-Table44[[#This Row],[Expenses]]), M529)</f>
        <v>1120000</v>
      </c>
    </row>
    <row r="531" spans="1:13" x14ac:dyDescent="0.25">
      <c r="A531" s="3">
        <f xml:space="preserve"> IF(C531="", "", IF(Table44[[#This Row],[Month]]=C530, A530+1, 1))</f>
        <v>9</v>
      </c>
      <c r="B531" s="22">
        <f>_xlfn.NUMBERVALUE(IF(Table44[[#This Row],[Date]]= "", "", TEXT(Table44[[#This Row],[Date]],"yyyy")))</f>
        <v>2024</v>
      </c>
      <c r="C531" t="str">
        <f>IF(Table44[[#This Row],[Date]]= "", "", TEXT(Table44[[#This Row],[Date]],"mmmm"))</f>
        <v>September</v>
      </c>
      <c r="D531" s="2">
        <v>45565</v>
      </c>
      <c r="E531" s="1" t="s">
        <v>302</v>
      </c>
      <c r="F531" s="1" t="s">
        <v>69</v>
      </c>
      <c r="G531" s="1">
        <v>20000</v>
      </c>
      <c r="I531" s="23" t="s">
        <v>362</v>
      </c>
      <c r="J531" s="49">
        <f>IF(Table44[[#This Row],[Source]]="Cash", SUM(J530+Table44[[#This Row],[Income]]-Table44[[#This Row],[Expenses]]), J530)</f>
        <v>815400</v>
      </c>
      <c r="K531" s="49">
        <f>IF(Table44[[#This Row],[Source]]="Bank", SUM(K530+Table44[[#This Row],[Income]]-Table44[[#This Row],[Expenses]]), K530)</f>
        <v>3666461.65</v>
      </c>
      <c r="L531" s="49">
        <f>IF(Table44[[#This Row],[Source]]="Mobile", SUM(L530+Table44[[#This Row],[Income]]-Table44[[#This Row],[Expenses]]), L530)</f>
        <v>0</v>
      </c>
      <c r="M531" s="49">
        <f>IF(Table44[[#This Row],[Source]]="Inv", SUM(M530+Table44[[#This Row],[Income]]-Table44[[#This Row],[Expenses]]), M530)</f>
        <v>1140000</v>
      </c>
    </row>
    <row r="532" spans="1:13" x14ac:dyDescent="0.25">
      <c r="A532" s="3">
        <f xml:space="preserve"> IF(C532="", "", IF(Table44[[#This Row],[Month]]=C531, A531+1, 1))</f>
        <v>10</v>
      </c>
      <c r="B532" s="22">
        <f>_xlfn.NUMBERVALUE(IF(Table44[[#This Row],[Date]]= "", "", TEXT(Table44[[#This Row],[Date]],"yyyy")))</f>
        <v>2024</v>
      </c>
      <c r="C532" t="str">
        <f>IF(Table44[[#This Row],[Date]]= "", "", TEXT(Table44[[#This Row],[Date]],"mmmm"))</f>
        <v>September</v>
      </c>
      <c r="D532" s="2">
        <v>45545</v>
      </c>
      <c r="E532" s="1" t="s">
        <v>402</v>
      </c>
      <c r="F532" t="s">
        <v>500</v>
      </c>
      <c r="G532" s="108"/>
      <c r="H532" s="105">
        <v>10000</v>
      </c>
      <c r="I532" s="23" t="s">
        <v>13</v>
      </c>
      <c r="J532" s="49">
        <f>IF(Table44[[#This Row],[Source]]="Cash", SUM(J531+Table44[[#This Row],[Income]]-Table44[[#This Row],[Expenses]]), J531)</f>
        <v>805400</v>
      </c>
      <c r="K532" s="49">
        <f>IF(Table44[[#This Row],[Source]]="Bank", SUM(K531+Table44[[#This Row],[Income]]-Table44[[#This Row],[Expenses]]), K531)</f>
        <v>3666461.65</v>
      </c>
      <c r="L532" s="49">
        <f>IF(Table44[[#This Row],[Source]]="Mobile", SUM(L531+Table44[[#This Row],[Income]]-Table44[[#This Row],[Expenses]]), L531)</f>
        <v>0</v>
      </c>
      <c r="M532" s="49">
        <f>IF(Table44[[#This Row],[Source]]="Inv", SUM(M531+Table44[[#This Row],[Income]]-Table44[[#This Row],[Expenses]]), M531)</f>
        <v>1140000</v>
      </c>
    </row>
    <row r="533" spans="1:13" x14ac:dyDescent="0.25">
      <c r="A533" s="3">
        <f xml:space="preserve"> IF(C533="", "", IF(Table44[[#This Row],[Month]]=C532, A532+1, 1))</f>
        <v>11</v>
      </c>
      <c r="B533" s="22">
        <f>_xlfn.NUMBERVALUE(IF(Table44[[#This Row],[Date]]= "", "", TEXT(Table44[[#This Row],[Date]],"yyyy")))</f>
        <v>2024</v>
      </c>
      <c r="C533" t="str">
        <f>IF(Table44[[#This Row],[Date]]= "", "", TEXT(Table44[[#This Row],[Date]],"mmmm"))</f>
        <v>September</v>
      </c>
      <c r="D533" s="2">
        <v>45551</v>
      </c>
      <c r="E533" s="1" t="s">
        <v>403</v>
      </c>
      <c r="F533" s="1" t="s">
        <v>0</v>
      </c>
      <c r="G533" s="108"/>
      <c r="H533" s="105">
        <v>18000</v>
      </c>
      <c r="I533" s="23" t="s">
        <v>13</v>
      </c>
      <c r="J533" s="49">
        <f>IF(Table44[[#This Row],[Source]]="Cash", SUM(J532+Table44[[#This Row],[Income]]-Table44[[#This Row],[Expenses]]), J532)</f>
        <v>787400</v>
      </c>
      <c r="K533" s="49">
        <f>IF(Table44[[#This Row],[Source]]="Bank", SUM(K532+Table44[[#This Row],[Income]]-Table44[[#This Row],[Expenses]]), K532)</f>
        <v>3666461.65</v>
      </c>
      <c r="L533" s="49">
        <f>IF(Table44[[#This Row],[Source]]="Mobile", SUM(L532+Table44[[#This Row],[Income]]-Table44[[#This Row],[Expenses]]), L532)</f>
        <v>0</v>
      </c>
      <c r="M533" s="49">
        <f>IF(Table44[[#This Row],[Source]]="Inv", SUM(M532+Table44[[#This Row],[Income]]-Table44[[#This Row],[Expenses]]), M532)</f>
        <v>1140000</v>
      </c>
    </row>
    <row r="534" spans="1:13" x14ac:dyDescent="0.25">
      <c r="A534" s="3">
        <f xml:space="preserve"> IF(C534="", "", IF(Table44[[#This Row],[Month]]=C533, A533+1, 1))</f>
        <v>12</v>
      </c>
      <c r="B534" s="22">
        <f>_xlfn.NUMBERVALUE(IF(Table44[[#This Row],[Date]]= "", "", TEXT(Table44[[#This Row],[Date]],"yyyy")))</f>
        <v>2024</v>
      </c>
      <c r="C534" t="str">
        <f>IF(Table44[[#This Row],[Date]]= "", "", TEXT(Table44[[#This Row],[Date]],"mmmm"))</f>
        <v>September</v>
      </c>
      <c r="D534" s="2">
        <v>45552</v>
      </c>
      <c r="E534" s="1" t="s">
        <v>373</v>
      </c>
      <c r="F534" s="1" t="s">
        <v>71</v>
      </c>
      <c r="G534" s="108">
        <v>400000</v>
      </c>
      <c r="H534" s="105"/>
      <c r="I534" s="23" t="s">
        <v>13</v>
      </c>
      <c r="J534" s="49">
        <f>IF(Table44[[#This Row],[Source]]="Cash", SUM(J533+Table44[[#This Row],[Income]]-Table44[[#This Row],[Expenses]]), J533)</f>
        <v>1187400</v>
      </c>
      <c r="K534" s="49">
        <f>IF(Table44[[#This Row],[Source]]="Bank", SUM(K533+Table44[[#This Row],[Income]]-Table44[[#This Row],[Expenses]]), K533)</f>
        <v>3666461.65</v>
      </c>
      <c r="L534" s="49">
        <f>IF(Table44[[#This Row],[Source]]="Mobile", SUM(L533+Table44[[#This Row],[Income]]-Table44[[#This Row],[Expenses]]), L533)</f>
        <v>0</v>
      </c>
      <c r="M534" s="49">
        <f>IF(Table44[[#This Row],[Source]]="Inv", SUM(M533+Table44[[#This Row],[Income]]-Table44[[#This Row],[Expenses]]), M533)</f>
        <v>1140000</v>
      </c>
    </row>
    <row r="535" spans="1:13" x14ac:dyDescent="0.25">
      <c r="A535" s="3">
        <f xml:space="preserve"> IF(C535="", "", IF(Table44[[#This Row],[Month]]=C534, A534+1, 1))</f>
        <v>13</v>
      </c>
      <c r="B535" s="22">
        <f>_xlfn.NUMBERVALUE(IF(Table44[[#This Row],[Date]]= "", "", TEXT(Table44[[#This Row],[Date]],"yyyy")))</f>
        <v>2024</v>
      </c>
      <c r="C535" t="str">
        <f>IF(Table44[[#This Row],[Date]]= "", "", TEXT(Table44[[#This Row],[Date]],"mmmm"))</f>
        <v>September</v>
      </c>
      <c r="D535" s="2">
        <v>45553</v>
      </c>
      <c r="E535" s="1" t="s">
        <v>404</v>
      </c>
      <c r="F535" s="1" t="s">
        <v>1</v>
      </c>
      <c r="G535" s="108"/>
      <c r="H535" s="105">
        <v>33000</v>
      </c>
      <c r="I535" s="23" t="s">
        <v>13</v>
      </c>
      <c r="J535" s="49">
        <f>IF(Table44[[#This Row],[Source]]="Cash", SUM(J534+Table44[[#This Row],[Income]]-Table44[[#This Row],[Expenses]]), J534)</f>
        <v>1154400</v>
      </c>
      <c r="K535" s="49">
        <f>IF(Table44[[#This Row],[Source]]="Bank", SUM(K534+Table44[[#This Row],[Income]]-Table44[[#This Row],[Expenses]]), K534)</f>
        <v>3666461.65</v>
      </c>
      <c r="L535" s="49">
        <f>IF(Table44[[#This Row],[Source]]="Mobile", SUM(L534+Table44[[#This Row],[Income]]-Table44[[#This Row],[Expenses]]), L534)</f>
        <v>0</v>
      </c>
      <c r="M535" s="49">
        <f>IF(Table44[[#This Row],[Source]]="Inv", SUM(M534+Table44[[#This Row],[Income]]-Table44[[#This Row],[Expenses]]), M534)</f>
        <v>1140000</v>
      </c>
    </row>
    <row r="536" spans="1:13" x14ac:dyDescent="0.25">
      <c r="A536" s="3">
        <f xml:space="preserve"> IF(C536="", "", IF(Table44[[#This Row],[Month]]=C535, A535+1, 1))</f>
        <v>14</v>
      </c>
      <c r="B536" s="22">
        <f>_xlfn.NUMBERVALUE(IF(Table44[[#This Row],[Date]]= "", "", TEXT(Table44[[#This Row],[Date]],"yyyy")))</f>
        <v>2024</v>
      </c>
      <c r="C536" t="str">
        <f>IF(Table44[[#This Row],[Date]]= "", "", TEXT(Table44[[#This Row],[Date]],"mmmm"))</f>
        <v>September</v>
      </c>
      <c r="D536" s="2">
        <v>45555</v>
      </c>
      <c r="E536" s="1" t="s">
        <v>405</v>
      </c>
      <c r="F536" s="1" t="s">
        <v>1</v>
      </c>
      <c r="G536" s="108"/>
      <c r="H536" s="105">
        <v>15000</v>
      </c>
      <c r="I536" s="23" t="s">
        <v>13</v>
      </c>
      <c r="J536" s="49">
        <f>IF(Table44[[#This Row],[Source]]="Cash", SUM(J535+Table44[[#This Row],[Income]]-Table44[[#This Row],[Expenses]]), J535)</f>
        <v>1139400</v>
      </c>
      <c r="K536" s="49">
        <f>IF(Table44[[#This Row],[Source]]="Bank", SUM(K535+Table44[[#This Row],[Income]]-Table44[[#This Row],[Expenses]]), K535)</f>
        <v>3666461.65</v>
      </c>
      <c r="L536" s="49">
        <f>IF(Table44[[#This Row],[Source]]="Mobile", SUM(L535+Table44[[#This Row],[Income]]-Table44[[#This Row],[Expenses]]), L535)</f>
        <v>0</v>
      </c>
      <c r="M536" s="49">
        <f>IF(Table44[[#This Row],[Source]]="Inv", SUM(M535+Table44[[#This Row],[Income]]-Table44[[#This Row],[Expenses]]), M535)</f>
        <v>1140000</v>
      </c>
    </row>
    <row r="537" spans="1:13" x14ac:dyDescent="0.25">
      <c r="A537" s="3">
        <f xml:space="preserve"> IF(C537="", "", IF(Table44[[#This Row],[Month]]=C536, A536+1, 1))</f>
        <v>15</v>
      </c>
      <c r="B537" s="22">
        <f>_xlfn.NUMBERVALUE(IF(Table44[[#This Row],[Date]]= "", "", TEXT(Table44[[#This Row],[Date]],"yyyy")))</f>
        <v>2024</v>
      </c>
      <c r="C537" t="str">
        <f>IF(Table44[[#This Row],[Date]]= "", "", TEXT(Table44[[#This Row],[Date]],"mmmm"))</f>
        <v>September</v>
      </c>
      <c r="D537" s="2">
        <v>45556</v>
      </c>
      <c r="E537" s="1" t="s">
        <v>406</v>
      </c>
      <c r="F537" s="1" t="s">
        <v>1</v>
      </c>
      <c r="G537" s="108"/>
      <c r="H537" s="105">
        <v>20000</v>
      </c>
      <c r="I537" s="23" t="s">
        <v>13</v>
      </c>
      <c r="J537" s="49">
        <f>IF(Table44[[#This Row],[Source]]="Cash", SUM(J536+Table44[[#This Row],[Income]]-Table44[[#This Row],[Expenses]]), J536)</f>
        <v>1119400</v>
      </c>
      <c r="K537" s="49">
        <f>IF(Table44[[#This Row],[Source]]="Bank", SUM(K536+Table44[[#This Row],[Income]]-Table44[[#This Row],[Expenses]]), K536)</f>
        <v>3666461.65</v>
      </c>
      <c r="L537" s="49">
        <f>IF(Table44[[#This Row],[Source]]="Mobile", SUM(L536+Table44[[#This Row],[Income]]-Table44[[#This Row],[Expenses]]), L536)</f>
        <v>0</v>
      </c>
      <c r="M537" s="49">
        <f>IF(Table44[[#This Row],[Source]]="Inv", SUM(M536+Table44[[#This Row],[Income]]-Table44[[#This Row],[Expenses]]), M536)</f>
        <v>1140000</v>
      </c>
    </row>
    <row r="538" spans="1:13" x14ac:dyDescent="0.25">
      <c r="A538" s="3">
        <f xml:space="preserve"> IF(C538="", "", IF(Table44[[#This Row],[Month]]=C537, A537+1, 1))</f>
        <v>16</v>
      </c>
      <c r="B538" s="22">
        <f>_xlfn.NUMBERVALUE(IF(Table44[[#This Row],[Date]]= "", "", TEXT(Table44[[#This Row],[Date]],"yyyy")))</f>
        <v>2024</v>
      </c>
      <c r="C538" t="str">
        <f>IF(Table44[[#This Row],[Date]]= "", "", TEXT(Table44[[#This Row],[Date]],"mmmm"))</f>
        <v>September</v>
      </c>
      <c r="D538" s="2">
        <v>45557</v>
      </c>
      <c r="E538" s="1" t="s">
        <v>406</v>
      </c>
      <c r="F538" s="1" t="s">
        <v>1</v>
      </c>
      <c r="G538" s="108"/>
      <c r="H538" s="105">
        <v>20000</v>
      </c>
      <c r="I538" s="23" t="s">
        <v>13</v>
      </c>
      <c r="J538" s="49">
        <f>IF(Table44[[#This Row],[Source]]="Cash", SUM(J537+Table44[[#This Row],[Income]]-Table44[[#This Row],[Expenses]]), J537)</f>
        <v>1099400</v>
      </c>
      <c r="K538" s="49">
        <f>IF(Table44[[#This Row],[Source]]="Bank", SUM(K537+Table44[[#This Row],[Income]]-Table44[[#This Row],[Expenses]]), K537)</f>
        <v>3666461.65</v>
      </c>
      <c r="L538" s="49">
        <f>IF(Table44[[#This Row],[Source]]="Mobile", SUM(L537+Table44[[#This Row],[Income]]-Table44[[#This Row],[Expenses]]), L537)</f>
        <v>0</v>
      </c>
      <c r="M538" s="49">
        <f>IF(Table44[[#This Row],[Source]]="Inv", SUM(M537+Table44[[#This Row],[Income]]-Table44[[#This Row],[Expenses]]), M537)</f>
        <v>1140000</v>
      </c>
    </row>
    <row r="539" spans="1:13" x14ac:dyDescent="0.25">
      <c r="A539" s="3">
        <f xml:space="preserve"> IF(C539="", "", IF(Table44[[#This Row],[Month]]=C538, A538+1, 1))</f>
        <v>17</v>
      </c>
      <c r="B539" s="22">
        <f>_xlfn.NUMBERVALUE(IF(Table44[[#This Row],[Date]]= "", "", TEXT(Table44[[#This Row],[Date]],"yyyy")))</f>
        <v>2024</v>
      </c>
      <c r="C539" t="str">
        <f>IF(Table44[[#This Row],[Date]]= "", "", TEXT(Table44[[#This Row],[Date]],"mmmm"))</f>
        <v>September</v>
      </c>
      <c r="D539" s="2">
        <v>45558</v>
      </c>
      <c r="E539" s="1" t="s">
        <v>407</v>
      </c>
      <c r="F539" s="1" t="s">
        <v>1</v>
      </c>
      <c r="G539" s="108"/>
      <c r="H539" s="105">
        <v>22000</v>
      </c>
      <c r="I539" s="23" t="s">
        <v>13</v>
      </c>
      <c r="J539" s="49">
        <f>IF(Table44[[#This Row],[Source]]="Cash", SUM(J538+Table44[[#This Row],[Income]]-Table44[[#This Row],[Expenses]]), J538)</f>
        <v>1077400</v>
      </c>
      <c r="K539" s="49">
        <f>IF(Table44[[#This Row],[Source]]="Bank", SUM(K538+Table44[[#This Row],[Income]]-Table44[[#This Row],[Expenses]]), K538)</f>
        <v>3666461.65</v>
      </c>
      <c r="L539" s="49">
        <f>IF(Table44[[#This Row],[Source]]="Mobile", SUM(L538+Table44[[#This Row],[Income]]-Table44[[#This Row],[Expenses]]), L538)</f>
        <v>0</v>
      </c>
      <c r="M539" s="49">
        <f>IF(Table44[[#This Row],[Source]]="Inv", SUM(M538+Table44[[#This Row],[Income]]-Table44[[#This Row],[Expenses]]), M538)</f>
        <v>1140000</v>
      </c>
    </row>
    <row r="540" spans="1:13" x14ac:dyDescent="0.25">
      <c r="A540" s="3">
        <f xml:space="preserve"> IF(C540="", "", IF(Table44[[#This Row],[Month]]=C539, A539+1, 1))</f>
        <v>18</v>
      </c>
      <c r="B540" s="22">
        <f>_xlfn.NUMBERVALUE(IF(Table44[[#This Row],[Date]]= "", "", TEXT(Table44[[#This Row],[Date]],"yyyy")))</f>
        <v>2024</v>
      </c>
      <c r="C540" t="str">
        <f>IF(Table44[[#This Row],[Date]]= "", "", TEXT(Table44[[#This Row],[Date]],"mmmm"))</f>
        <v>September</v>
      </c>
      <c r="D540" s="2">
        <v>45558</v>
      </c>
      <c r="E540" s="1" t="s">
        <v>406</v>
      </c>
      <c r="F540" s="1" t="s">
        <v>1</v>
      </c>
      <c r="G540" s="108"/>
      <c r="H540" s="105">
        <v>21000</v>
      </c>
      <c r="I540" s="23" t="s">
        <v>13</v>
      </c>
      <c r="J540" s="49">
        <f>IF(Table44[[#This Row],[Source]]="Cash", SUM(J539+Table44[[#This Row],[Income]]-Table44[[#This Row],[Expenses]]), J539)</f>
        <v>1056400</v>
      </c>
      <c r="K540" s="49">
        <f>IF(Table44[[#This Row],[Source]]="Bank", SUM(K539+Table44[[#This Row],[Income]]-Table44[[#This Row],[Expenses]]), K539)</f>
        <v>3666461.65</v>
      </c>
      <c r="L540" s="49">
        <f>IF(Table44[[#This Row],[Source]]="Mobile", SUM(L539+Table44[[#This Row],[Income]]-Table44[[#This Row],[Expenses]]), L539)</f>
        <v>0</v>
      </c>
      <c r="M540" s="49">
        <f>IF(Table44[[#This Row],[Source]]="Inv", SUM(M539+Table44[[#This Row],[Income]]-Table44[[#This Row],[Expenses]]), M539)</f>
        <v>1140000</v>
      </c>
    </row>
    <row r="541" spans="1:13" x14ac:dyDescent="0.25">
      <c r="A541" s="3">
        <f xml:space="preserve"> IF(C541="", "", IF(Table44[[#This Row],[Month]]=C540, A540+1, 1))</f>
        <v>19</v>
      </c>
      <c r="B541" s="22">
        <f>_xlfn.NUMBERVALUE(IF(Table44[[#This Row],[Date]]= "", "", TEXT(Table44[[#This Row],[Date]],"yyyy")))</f>
        <v>2024</v>
      </c>
      <c r="C541" t="str">
        <f>IF(Table44[[#This Row],[Date]]= "", "", TEXT(Table44[[#This Row],[Date]],"mmmm"))</f>
        <v>September</v>
      </c>
      <c r="D541" s="2">
        <v>45559</v>
      </c>
      <c r="E541" s="1" t="s">
        <v>406</v>
      </c>
      <c r="F541" s="1" t="s">
        <v>1</v>
      </c>
      <c r="G541" s="108"/>
      <c r="H541" s="105">
        <v>19000</v>
      </c>
      <c r="I541" s="23" t="s">
        <v>13</v>
      </c>
      <c r="J541" s="49">
        <f>IF(Table44[[#This Row],[Source]]="Cash", SUM(J540+Table44[[#This Row],[Income]]-Table44[[#This Row],[Expenses]]), J540)</f>
        <v>1037400</v>
      </c>
      <c r="K541" s="49">
        <f>IF(Table44[[#This Row],[Source]]="Bank", SUM(K540+Table44[[#This Row],[Income]]-Table44[[#This Row],[Expenses]]), K540)</f>
        <v>3666461.65</v>
      </c>
      <c r="L541" s="49">
        <f>IF(Table44[[#This Row],[Source]]="Mobile", SUM(L540+Table44[[#This Row],[Income]]-Table44[[#This Row],[Expenses]]), L540)</f>
        <v>0</v>
      </c>
      <c r="M541" s="49">
        <f>IF(Table44[[#This Row],[Source]]="Inv", SUM(M540+Table44[[#This Row],[Income]]-Table44[[#This Row],[Expenses]]), M540)</f>
        <v>1140000</v>
      </c>
    </row>
    <row r="542" spans="1:13" x14ac:dyDescent="0.25">
      <c r="A542" s="3">
        <f xml:space="preserve"> IF(C542="", "", IF(Table44[[#This Row],[Month]]=C541, A541+1, 1))</f>
        <v>20</v>
      </c>
      <c r="B542" s="22">
        <f>_xlfn.NUMBERVALUE(IF(Table44[[#This Row],[Date]]= "", "", TEXT(Table44[[#This Row],[Date]],"yyyy")))</f>
        <v>2024</v>
      </c>
      <c r="C542" t="str">
        <f>IF(Table44[[#This Row],[Date]]= "", "", TEXT(Table44[[#This Row],[Date]],"mmmm"))</f>
        <v>September</v>
      </c>
      <c r="D542" s="2">
        <v>45560</v>
      </c>
      <c r="E542" s="1" t="s">
        <v>406</v>
      </c>
      <c r="F542" s="1" t="s">
        <v>1</v>
      </c>
      <c r="G542" s="108"/>
      <c r="H542" s="105">
        <v>20000</v>
      </c>
      <c r="I542" s="23" t="s">
        <v>13</v>
      </c>
      <c r="J542" s="49">
        <f>IF(Table44[[#This Row],[Source]]="Cash", SUM(J541+Table44[[#This Row],[Income]]-Table44[[#This Row],[Expenses]]), J541)</f>
        <v>1017400</v>
      </c>
      <c r="K542" s="49">
        <f>IF(Table44[[#This Row],[Source]]="Bank", SUM(K541+Table44[[#This Row],[Income]]-Table44[[#This Row],[Expenses]]), K541)</f>
        <v>3666461.65</v>
      </c>
      <c r="L542" s="49">
        <f>IF(Table44[[#This Row],[Source]]="Mobile", SUM(L541+Table44[[#This Row],[Income]]-Table44[[#This Row],[Expenses]]), L541)</f>
        <v>0</v>
      </c>
      <c r="M542" s="49">
        <f>IF(Table44[[#This Row],[Source]]="Inv", SUM(M541+Table44[[#This Row],[Income]]-Table44[[#This Row],[Expenses]]), M541)</f>
        <v>1140000</v>
      </c>
    </row>
    <row r="543" spans="1:13" x14ac:dyDescent="0.25">
      <c r="A543" s="3">
        <f xml:space="preserve"> IF(C543="", "", IF(Table44[[#This Row],[Month]]=C542, A542+1, 1))</f>
        <v>21</v>
      </c>
      <c r="B543" s="22">
        <f>_xlfn.NUMBERVALUE(IF(Table44[[#This Row],[Date]]= "", "", TEXT(Table44[[#This Row],[Date]],"yyyy")))</f>
        <v>2024</v>
      </c>
      <c r="C543" t="str">
        <f>IF(Table44[[#This Row],[Date]]= "", "", TEXT(Table44[[#This Row],[Date]],"mmmm"))</f>
        <v>September</v>
      </c>
      <c r="D543" s="2">
        <v>45561</v>
      </c>
      <c r="E543" s="1" t="s">
        <v>373</v>
      </c>
      <c r="F543" s="1" t="s">
        <v>71</v>
      </c>
      <c r="G543" s="108">
        <v>400000</v>
      </c>
      <c r="H543" s="105"/>
      <c r="I543" s="23" t="s">
        <v>13</v>
      </c>
      <c r="J543" s="49">
        <f>IF(Table44[[#This Row],[Source]]="Cash", SUM(J542+Table44[[#This Row],[Income]]-Table44[[#This Row],[Expenses]]), J542)</f>
        <v>1417400</v>
      </c>
      <c r="K543" s="49">
        <f>IF(Table44[[#This Row],[Source]]="Bank", SUM(K542+Table44[[#This Row],[Income]]-Table44[[#This Row],[Expenses]]), K542)</f>
        <v>3666461.65</v>
      </c>
      <c r="L543" s="49">
        <f>IF(Table44[[#This Row],[Source]]="Mobile", SUM(L542+Table44[[#This Row],[Income]]-Table44[[#This Row],[Expenses]]), L542)</f>
        <v>0</v>
      </c>
      <c r="M543" s="49">
        <f>IF(Table44[[#This Row],[Source]]="Inv", SUM(M542+Table44[[#This Row],[Income]]-Table44[[#This Row],[Expenses]]), M542)</f>
        <v>1140000</v>
      </c>
    </row>
    <row r="544" spans="1:13" x14ac:dyDescent="0.25">
      <c r="A544" s="3">
        <f xml:space="preserve"> IF(C544="", "", IF(Table44[[#This Row],[Month]]=C543, A543+1, 1))</f>
        <v>22</v>
      </c>
      <c r="B544" s="22">
        <f>_xlfn.NUMBERVALUE(IF(Table44[[#This Row],[Date]]= "", "", TEXT(Table44[[#This Row],[Date]],"yyyy")))</f>
        <v>2024</v>
      </c>
      <c r="C544" t="str">
        <f>IF(Table44[[#This Row],[Date]]= "", "", TEXT(Table44[[#This Row],[Date]],"mmmm"))</f>
        <v>September</v>
      </c>
      <c r="D544" s="2">
        <v>45565</v>
      </c>
      <c r="E544" s="1" t="s">
        <v>408</v>
      </c>
      <c r="F544" s="1" t="s">
        <v>337</v>
      </c>
      <c r="G544" s="108"/>
      <c r="H544" s="105">
        <v>40000</v>
      </c>
      <c r="I544" s="23" t="s">
        <v>13</v>
      </c>
      <c r="J544" s="49">
        <f>IF(Table44[[#This Row],[Source]]="Cash", SUM(J543+Table44[[#This Row],[Income]]-Table44[[#This Row],[Expenses]]), J543)</f>
        <v>1377400</v>
      </c>
      <c r="K544" s="49">
        <f>IF(Table44[[#This Row],[Source]]="Bank", SUM(K543+Table44[[#This Row],[Income]]-Table44[[#This Row],[Expenses]]), K543)</f>
        <v>3666461.65</v>
      </c>
      <c r="L544" s="49">
        <f>IF(Table44[[#This Row],[Source]]="Mobile", SUM(L543+Table44[[#This Row],[Income]]-Table44[[#This Row],[Expenses]]), L543)</f>
        <v>0</v>
      </c>
      <c r="M544" s="49">
        <f>IF(Table44[[#This Row],[Source]]="Inv", SUM(M543+Table44[[#This Row],[Income]]-Table44[[#This Row],[Expenses]]), M543)</f>
        <v>1140000</v>
      </c>
    </row>
    <row r="545" spans="1:13" x14ac:dyDescent="0.25">
      <c r="A545" s="3">
        <f xml:space="preserve"> IF(C545="", "", IF(Table44[[#This Row],[Month]]=C544, A544+1, 1))</f>
        <v>23</v>
      </c>
      <c r="B545" s="22">
        <f>_xlfn.NUMBERVALUE(IF(Table44[[#This Row],[Date]]= "", "", TEXT(Table44[[#This Row],[Date]],"yyyy")))</f>
        <v>2024</v>
      </c>
      <c r="C545" t="str">
        <f>IF(Table44[[#This Row],[Date]]= "", "", TEXT(Table44[[#This Row],[Date]],"mmmm"))</f>
        <v>September</v>
      </c>
      <c r="D545" s="2">
        <v>45565</v>
      </c>
      <c r="E545" s="1" t="s">
        <v>409</v>
      </c>
      <c r="F545" s="1" t="s">
        <v>337</v>
      </c>
      <c r="G545" s="108"/>
      <c r="H545" s="105">
        <v>70000</v>
      </c>
      <c r="I545" s="23" t="s">
        <v>13</v>
      </c>
      <c r="J545" s="49">
        <f>IF(Table44[[#This Row],[Source]]="Cash", SUM(J544+Table44[[#This Row],[Income]]-Table44[[#This Row],[Expenses]]), J544)</f>
        <v>1307400</v>
      </c>
      <c r="K545" s="49">
        <f>IF(Table44[[#This Row],[Source]]="Bank", SUM(K544+Table44[[#This Row],[Income]]-Table44[[#This Row],[Expenses]]), K544)</f>
        <v>3666461.65</v>
      </c>
      <c r="L545" s="49">
        <f>IF(Table44[[#This Row],[Source]]="Mobile", SUM(L544+Table44[[#This Row],[Income]]-Table44[[#This Row],[Expenses]]), L544)</f>
        <v>0</v>
      </c>
      <c r="M545" s="49">
        <f>IF(Table44[[#This Row],[Source]]="Inv", SUM(M544+Table44[[#This Row],[Income]]-Table44[[#This Row],[Expenses]]), M544)</f>
        <v>1140000</v>
      </c>
    </row>
    <row r="546" spans="1:13" x14ac:dyDescent="0.25">
      <c r="A546" s="3">
        <f xml:space="preserve"> IF(C546="", "", IF(Table44[[#This Row],[Month]]=C545, A545+1, 1))</f>
        <v>24</v>
      </c>
      <c r="B546" s="22">
        <f>_xlfn.NUMBERVALUE(IF(Table44[[#This Row],[Date]]= "", "", TEXT(Table44[[#This Row],[Date]],"yyyy")))</f>
        <v>2024</v>
      </c>
      <c r="C546" t="str">
        <f>IF(Table44[[#This Row],[Date]]= "", "", TEXT(Table44[[#This Row],[Date]],"mmmm"))</f>
        <v>September</v>
      </c>
      <c r="D546" s="2">
        <v>45565</v>
      </c>
      <c r="E546" s="1" t="s">
        <v>410</v>
      </c>
      <c r="F546" s="1" t="s">
        <v>244</v>
      </c>
      <c r="G546" s="108"/>
      <c r="H546" s="105">
        <v>10600</v>
      </c>
      <c r="I546" s="23" t="s">
        <v>13</v>
      </c>
      <c r="J546" s="49">
        <f>IF(Table44[[#This Row],[Source]]="Cash", SUM(J545+Table44[[#This Row],[Income]]-Table44[[#This Row],[Expenses]]), J545)</f>
        <v>1296800</v>
      </c>
      <c r="K546" s="49">
        <f>IF(Table44[[#This Row],[Source]]="Bank", SUM(K545+Table44[[#This Row],[Income]]-Table44[[#This Row],[Expenses]]), K545)</f>
        <v>3666461.65</v>
      </c>
      <c r="L546" s="49">
        <f>IF(Table44[[#This Row],[Source]]="Mobile", SUM(L545+Table44[[#This Row],[Income]]-Table44[[#This Row],[Expenses]]), L545)</f>
        <v>0</v>
      </c>
      <c r="M546" s="49">
        <f>IF(Table44[[#This Row],[Source]]="Inv", SUM(M545+Table44[[#This Row],[Income]]-Table44[[#This Row],[Expenses]]), M545)</f>
        <v>1140000</v>
      </c>
    </row>
    <row r="547" spans="1:13" x14ac:dyDescent="0.25">
      <c r="A547" s="3">
        <f xml:space="preserve"> IF(C547="", "", IF(Table44[[#This Row],[Month]]=C546, A546+1, 1))</f>
        <v>25</v>
      </c>
      <c r="B547" s="22">
        <f>_xlfn.NUMBERVALUE(IF(Table44[[#This Row],[Date]]= "", "", TEXT(Table44[[#This Row],[Date]],"yyyy")))</f>
        <v>2024</v>
      </c>
      <c r="C547" t="str">
        <f>IF(Table44[[#This Row],[Date]]= "", "", TEXT(Table44[[#This Row],[Date]],"mmmm"))</f>
        <v>September</v>
      </c>
      <c r="D547" s="2">
        <v>45565</v>
      </c>
      <c r="E547" s="1" t="s">
        <v>411</v>
      </c>
      <c r="F547" s="1" t="s">
        <v>742</v>
      </c>
      <c r="H547" s="1">
        <v>32000</v>
      </c>
      <c r="I547" s="23" t="s">
        <v>14</v>
      </c>
      <c r="J547" s="49">
        <f>IF(Table44[[#This Row],[Source]]="Cash", SUM(J546+Table44[[#This Row],[Income]]-Table44[[#This Row],[Expenses]]), J546)</f>
        <v>1296800</v>
      </c>
      <c r="K547" s="49">
        <f>IF(Table44[[#This Row],[Source]]="Bank", SUM(K546+Table44[[#This Row],[Income]]-Table44[[#This Row],[Expenses]]), K546)</f>
        <v>3634461.65</v>
      </c>
      <c r="L547" s="49">
        <f>IF(Table44[[#This Row],[Source]]="Mobile", SUM(L546+Table44[[#This Row],[Income]]-Table44[[#This Row],[Expenses]]), L546)</f>
        <v>0</v>
      </c>
      <c r="M547" s="49">
        <f>IF(Table44[[#This Row],[Source]]="Inv", SUM(M546+Table44[[#This Row],[Income]]-Table44[[#This Row],[Expenses]]), M546)</f>
        <v>1140000</v>
      </c>
    </row>
    <row r="548" spans="1:13" x14ac:dyDescent="0.25">
      <c r="A548" s="3">
        <f xml:space="preserve"> IF(C548="", "", IF(Table44[[#This Row],[Month]]=C547, A547+1, 1))</f>
        <v>26</v>
      </c>
      <c r="B548" s="22">
        <f>_xlfn.NUMBERVALUE(IF(Table44[[#This Row],[Date]]= "", "", TEXT(Table44[[#This Row],[Date]],"yyyy")))</f>
        <v>2024</v>
      </c>
      <c r="C548" t="str">
        <f>IF(Table44[[#This Row],[Date]]= "", "", TEXT(Table44[[#This Row],[Date]],"mmmm"))</f>
        <v>September</v>
      </c>
      <c r="D548" s="2">
        <v>45545</v>
      </c>
      <c r="E548" s="1" t="s">
        <v>412</v>
      </c>
      <c r="F548" s="1" t="s">
        <v>742</v>
      </c>
      <c r="H548" s="1">
        <v>4500</v>
      </c>
      <c r="I548" s="23" t="s">
        <v>14</v>
      </c>
      <c r="J548" s="49">
        <f>IF(Table44[[#This Row],[Source]]="Cash", SUM(J547+Table44[[#This Row],[Income]]-Table44[[#This Row],[Expenses]]), J547)</f>
        <v>1296800</v>
      </c>
      <c r="K548" s="49">
        <f>IF(Table44[[#This Row],[Source]]="Bank", SUM(K547+Table44[[#This Row],[Income]]-Table44[[#This Row],[Expenses]]), K547)</f>
        <v>3629961.65</v>
      </c>
      <c r="L548" s="49">
        <f>IF(Table44[[#This Row],[Source]]="Mobile", SUM(L547+Table44[[#This Row],[Income]]-Table44[[#This Row],[Expenses]]), L547)</f>
        <v>0</v>
      </c>
      <c r="M548" s="49">
        <f>IF(Table44[[#This Row],[Source]]="Inv", SUM(M547+Table44[[#This Row],[Income]]-Table44[[#This Row],[Expenses]]), M547)</f>
        <v>1140000</v>
      </c>
    </row>
    <row r="549" spans="1:13" x14ac:dyDescent="0.25">
      <c r="A549" s="3">
        <f xml:space="preserve"> IF(C549="", "", IF(Table44[[#This Row],[Month]]=C548, A548+1, 1))</f>
        <v>27</v>
      </c>
      <c r="B549" s="38">
        <f>_xlfn.NUMBERVALUE(IF(Table44[[#This Row],[Date]]= "", "", TEXT(Table44[[#This Row],[Date]],"yyyy")))</f>
        <v>2024</v>
      </c>
      <c r="C549" t="str">
        <f>IF(Table44[[#This Row],[Date]]= "", "", TEXT(Table44[[#This Row],[Date]],"mmmm"))</f>
        <v>September</v>
      </c>
      <c r="D549" s="2">
        <v>45560</v>
      </c>
      <c r="E549" s="1" t="s">
        <v>414</v>
      </c>
      <c r="F549" s="1" t="s">
        <v>0</v>
      </c>
      <c r="G549" s="108"/>
      <c r="H549" s="105">
        <v>20000</v>
      </c>
      <c r="I549" s="39" t="s">
        <v>13</v>
      </c>
      <c r="J549" s="49">
        <f>IF(Table44[[#This Row],[Source]]="Cash", SUM(J548+Table44[[#This Row],[Income]]-Table44[[#This Row],[Expenses]]), J548)</f>
        <v>1276800</v>
      </c>
      <c r="K549" s="49">
        <f>IF(Table44[[#This Row],[Source]]="Bank", SUM(K548+Table44[[#This Row],[Income]]-Table44[[#This Row],[Expenses]]), K548)</f>
        <v>3629961.65</v>
      </c>
      <c r="L549" s="49">
        <f>IF(Table44[[#This Row],[Source]]="Mobile", SUM(L548+Table44[[#This Row],[Income]]-Table44[[#This Row],[Expenses]]), L548)</f>
        <v>0</v>
      </c>
      <c r="M549" s="49">
        <f>IF(Table44[[#This Row],[Source]]="Inv", SUM(M548+Table44[[#This Row],[Income]]-Table44[[#This Row],[Expenses]]), M548)</f>
        <v>1140000</v>
      </c>
    </row>
    <row r="550" spans="1:13" x14ac:dyDescent="0.25">
      <c r="A550" s="3">
        <f xml:space="preserve"> IF(C550="", "", IF(Table44[[#This Row],[Month]]=C548, A548+1, 1))</f>
        <v>1</v>
      </c>
      <c r="B550" s="22">
        <f>_xlfn.NUMBERVALUE(IF(Table44[[#This Row],[Date]]= "", "", TEXT(Table44[[#This Row],[Date]],"yyyy")))</f>
        <v>2024</v>
      </c>
      <c r="C550" t="str">
        <f>IF(Table44[[#This Row],[Date]]= "", "", TEXT(Table44[[#This Row],[Date]],"mmmm"))</f>
        <v>October</v>
      </c>
      <c r="D550" s="2">
        <v>45566</v>
      </c>
      <c r="E550" s="1" t="s">
        <v>409</v>
      </c>
      <c r="F550" s="1" t="s">
        <v>337</v>
      </c>
      <c r="G550" s="108"/>
      <c r="H550" s="105">
        <v>70000</v>
      </c>
      <c r="I550" s="23" t="s">
        <v>13</v>
      </c>
      <c r="J550" s="49">
        <f>IF(Table44[[#This Row],[Source]]="Cash", SUM(J549+Table44[[#This Row],[Income]]-Table44[[#This Row],[Expenses]]), J549)</f>
        <v>1206800</v>
      </c>
      <c r="K550" s="49">
        <f>IF(Table44[[#This Row],[Source]]="Bank", SUM(K549+Table44[[#This Row],[Income]]-Table44[[#This Row],[Expenses]]), K549)</f>
        <v>3629961.65</v>
      </c>
      <c r="L550" s="49">
        <f>IF(Table44[[#This Row],[Source]]="Mobile", SUM(L549+Table44[[#This Row],[Income]]-Table44[[#This Row],[Expenses]]), L549)</f>
        <v>0</v>
      </c>
      <c r="M550" s="49">
        <f>IF(Table44[[#This Row],[Source]]="Inv", SUM(M549+Table44[[#This Row],[Income]]-Table44[[#This Row],[Expenses]]), M549)</f>
        <v>1140000</v>
      </c>
    </row>
    <row r="551" spans="1:13" x14ac:dyDescent="0.25">
      <c r="A551" s="3">
        <f xml:space="preserve"> IF(C551="", "", IF(Table44[[#This Row],[Month]]=C550, A550+1, 1))</f>
        <v>2</v>
      </c>
      <c r="B551" s="22">
        <f>_xlfn.NUMBERVALUE(IF(Table44[[#This Row],[Date]]= "", "", TEXT(Table44[[#This Row],[Date]],"yyyy")))</f>
        <v>2024</v>
      </c>
      <c r="C551" t="str">
        <f>IF(Table44[[#This Row],[Date]]= "", "", TEXT(Table44[[#This Row],[Date]],"mmmm"))</f>
        <v>October</v>
      </c>
      <c r="D551" s="2">
        <v>45566</v>
      </c>
      <c r="E551" s="1" t="s">
        <v>413</v>
      </c>
      <c r="F551" s="1" t="s">
        <v>1</v>
      </c>
      <c r="G551" s="108"/>
      <c r="H551" s="105">
        <v>600</v>
      </c>
      <c r="I551" s="23" t="s">
        <v>13</v>
      </c>
      <c r="J551" s="49">
        <f>IF(Table44[[#This Row],[Source]]="Cash", SUM(J550+Table44[[#This Row],[Income]]-Table44[[#This Row],[Expenses]]), J550)</f>
        <v>1206200</v>
      </c>
      <c r="K551" s="49">
        <f>IF(Table44[[#This Row],[Source]]="Bank", SUM(K550+Table44[[#This Row],[Income]]-Table44[[#This Row],[Expenses]]), K550)</f>
        <v>3629961.65</v>
      </c>
      <c r="L551" s="49">
        <f>IF(Table44[[#This Row],[Source]]="Mobile", SUM(L550+Table44[[#This Row],[Income]]-Table44[[#This Row],[Expenses]]), L550)</f>
        <v>0</v>
      </c>
      <c r="M551" s="49">
        <f>IF(Table44[[#This Row],[Source]]="Inv", SUM(M550+Table44[[#This Row],[Income]]-Table44[[#This Row],[Expenses]]), M550)</f>
        <v>1140000</v>
      </c>
    </row>
    <row r="552" spans="1:13" x14ac:dyDescent="0.25">
      <c r="A552" s="3">
        <f xml:space="preserve"> IF(C552="", "", IF(Table44[[#This Row],[Month]]=C551, A551+1, 1))</f>
        <v>3</v>
      </c>
      <c r="B552" s="22">
        <f>_xlfn.NUMBERVALUE(IF(Table44[[#This Row],[Date]]= "", "", TEXT(Table44[[#This Row],[Date]],"yyyy")))</f>
        <v>2024</v>
      </c>
      <c r="C552" t="str">
        <f>IF(Table44[[#This Row],[Date]]= "", "", TEXT(Table44[[#This Row],[Date]],"mmmm"))</f>
        <v>October</v>
      </c>
      <c r="D552" s="2">
        <v>45566</v>
      </c>
      <c r="E552" s="1" t="s">
        <v>317</v>
      </c>
      <c r="F552" s="1" t="s">
        <v>299</v>
      </c>
      <c r="G552" s="1">
        <v>600000</v>
      </c>
      <c r="I552" s="23" t="s">
        <v>14</v>
      </c>
      <c r="J552" s="49">
        <f>IF(Table44[[#This Row],[Source]]="Cash", SUM(J551+Table44[[#This Row],[Income]]-Table44[[#This Row],[Expenses]]), J551)</f>
        <v>1206200</v>
      </c>
      <c r="K552" s="49">
        <f>IF(Table44[[#This Row],[Source]]="Bank", SUM(K551+Table44[[#This Row],[Income]]-Table44[[#This Row],[Expenses]]), K551)</f>
        <v>4229961.6500000004</v>
      </c>
      <c r="L552" s="49">
        <f>IF(Table44[[#This Row],[Source]]="Mobile", SUM(L551+Table44[[#This Row],[Income]]-Table44[[#This Row],[Expenses]]), L551)</f>
        <v>0</v>
      </c>
      <c r="M552" s="49">
        <f>IF(Table44[[#This Row],[Source]]="Inv", SUM(M551+Table44[[#This Row],[Income]]-Table44[[#This Row],[Expenses]]), M551)</f>
        <v>1140000</v>
      </c>
    </row>
    <row r="553" spans="1:13" x14ac:dyDescent="0.25">
      <c r="A553" s="3">
        <f xml:space="preserve"> IF(C553="", "", IF(Table44[[#This Row],[Month]]=C552, A552+1, 1))</f>
        <v>4</v>
      </c>
      <c r="B553" s="22">
        <f>_xlfn.NUMBERVALUE(IF(Table44[[#This Row],[Date]]= "", "", TEXT(Table44[[#This Row],[Date]],"yyyy")))</f>
        <v>2024</v>
      </c>
      <c r="C553" t="str">
        <f>IF(Table44[[#This Row],[Date]]= "", "", TEXT(Table44[[#This Row],[Date]],"mmmm"))</f>
        <v>October</v>
      </c>
      <c r="D553" s="2">
        <v>45567</v>
      </c>
      <c r="E553" s="1" t="s">
        <v>415</v>
      </c>
      <c r="F553" s="1" t="s">
        <v>9</v>
      </c>
      <c r="G553" s="108"/>
      <c r="H553" s="105">
        <v>5000</v>
      </c>
      <c r="I553" s="23" t="s">
        <v>13</v>
      </c>
      <c r="J553" s="49">
        <f>IF(Table44[[#This Row],[Source]]="Cash", SUM(J552+Table44[[#This Row],[Income]]-Table44[[#This Row],[Expenses]]), J552)</f>
        <v>1201200</v>
      </c>
      <c r="K553" s="49">
        <f>IF(Table44[[#This Row],[Source]]="Bank", SUM(K552+Table44[[#This Row],[Income]]-Table44[[#This Row],[Expenses]]), K552)</f>
        <v>4229961.6500000004</v>
      </c>
      <c r="L553" s="49">
        <f>IF(Table44[[#This Row],[Source]]="Mobile", SUM(L552+Table44[[#This Row],[Income]]-Table44[[#This Row],[Expenses]]), L552)</f>
        <v>0</v>
      </c>
      <c r="M553" s="49">
        <f>IF(Table44[[#This Row],[Source]]="Inv", SUM(M552+Table44[[#This Row],[Income]]-Table44[[#This Row],[Expenses]]), M552)</f>
        <v>1140000</v>
      </c>
    </row>
    <row r="554" spans="1:13" x14ac:dyDescent="0.25">
      <c r="A554" s="3">
        <f xml:space="preserve"> IF(C554="", "", IF(Table44[[#This Row],[Month]]=C553, A553+1, 1))</f>
        <v>5</v>
      </c>
      <c r="B554" s="22">
        <f>_xlfn.NUMBERVALUE(IF(Table44[[#This Row],[Date]]= "", "", TEXT(Table44[[#This Row],[Date]],"yyyy")))</f>
        <v>2024</v>
      </c>
      <c r="C554" t="str">
        <f>IF(Table44[[#This Row],[Date]]= "", "", TEXT(Table44[[#This Row],[Date]],"mmmm"))</f>
        <v>October</v>
      </c>
      <c r="D554" s="2">
        <v>45567</v>
      </c>
      <c r="E554" s="1" t="s">
        <v>416</v>
      </c>
      <c r="F554" s="1" t="s">
        <v>1</v>
      </c>
      <c r="H554" s="1">
        <v>45000</v>
      </c>
      <c r="I554" s="23" t="s">
        <v>14</v>
      </c>
      <c r="J554" s="49">
        <f>IF(Table44[[#This Row],[Source]]="Cash", SUM(J553+Table44[[#This Row],[Income]]-Table44[[#This Row],[Expenses]]), J553)</f>
        <v>1201200</v>
      </c>
      <c r="K554" s="49">
        <f>IF(Table44[[#This Row],[Source]]="Bank", SUM(K553+Table44[[#This Row],[Income]]-Table44[[#This Row],[Expenses]]), K553)</f>
        <v>4184961.6500000004</v>
      </c>
      <c r="L554" s="49">
        <f>IF(Table44[[#This Row],[Source]]="Mobile", SUM(L553+Table44[[#This Row],[Income]]-Table44[[#This Row],[Expenses]]), L553)</f>
        <v>0</v>
      </c>
      <c r="M554" s="49">
        <f>IF(Table44[[#This Row],[Source]]="Inv", SUM(M553+Table44[[#This Row],[Income]]-Table44[[#This Row],[Expenses]]), M553)</f>
        <v>1140000</v>
      </c>
    </row>
    <row r="555" spans="1:13" x14ac:dyDescent="0.25">
      <c r="A555" s="3">
        <f xml:space="preserve"> IF(C555="", "", IF(Table44[[#This Row],[Month]]=C554, A554+1, 1))</f>
        <v>6</v>
      </c>
      <c r="B555" s="22">
        <f>_xlfn.NUMBERVALUE(IF(Table44[[#This Row],[Date]]= "", "", TEXT(Table44[[#This Row],[Date]],"yyyy")))</f>
        <v>2024</v>
      </c>
      <c r="C555" t="str">
        <f>IF(Table44[[#This Row],[Date]]= "", "", TEXT(Table44[[#This Row],[Date]],"mmmm"))</f>
        <v>October</v>
      </c>
      <c r="D555" s="2">
        <v>45567</v>
      </c>
      <c r="E555" s="1" t="s">
        <v>409</v>
      </c>
      <c r="F555" s="1" t="s">
        <v>337</v>
      </c>
      <c r="G555" s="108"/>
      <c r="H555" s="105">
        <v>70000</v>
      </c>
      <c r="I555" s="23" t="s">
        <v>13</v>
      </c>
      <c r="J555" s="49">
        <f>IF(Table44[[#This Row],[Source]]="Cash", SUM(J554+Table44[[#This Row],[Income]]-Table44[[#This Row],[Expenses]]), J554)</f>
        <v>1131200</v>
      </c>
      <c r="K555" s="49">
        <f>IF(Table44[[#This Row],[Source]]="Bank", SUM(K554+Table44[[#This Row],[Income]]-Table44[[#This Row],[Expenses]]), K554)</f>
        <v>4184961.6500000004</v>
      </c>
      <c r="L555" s="49">
        <f>IF(Table44[[#This Row],[Source]]="Mobile", SUM(L554+Table44[[#This Row],[Income]]-Table44[[#This Row],[Expenses]]), L554)</f>
        <v>0</v>
      </c>
      <c r="M555" s="49">
        <f>IF(Table44[[#This Row],[Source]]="Inv", SUM(M554+Table44[[#This Row],[Income]]-Table44[[#This Row],[Expenses]]), M554)</f>
        <v>1140000</v>
      </c>
    </row>
    <row r="556" spans="1:13" x14ac:dyDescent="0.25">
      <c r="A556" s="3">
        <f xml:space="preserve"> IF(C556="", "", IF(Table44[[#This Row],[Month]]=C555, A555+1, 1))</f>
        <v>7</v>
      </c>
      <c r="B556" s="22">
        <f>_xlfn.NUMBERVALUE(IF(Table44[[#This Row],[Date]]= "", "", TEXT(Table44[[#This Row],[Date]],"yyyy")))</f>
        <v>2024</v>
      </c>
      <c r="C556" t="str">
        <f>IF(Table44[[#This Row],[Date]]= "", "", TEXT(Table44[[#This Row],[Date]],"mmmm"))</f>
        <v>October</v>
      </c>
      <c r="D556" s="2">
        <v>45568</v>
      </c>
      <c r="E556" s="1" t="s">
        <v>409</v>
      </c>
      <c r="F556" s="1" t="s">
        <v>337</v>
      </c>
      <c r="G556" s="108"/>
      <c r="H556" s="105">
        <v>70000</v>
      </c>
      <c r="I556" s="23" t="s">
        <v>13</v>
      </c>
      <c r="J556" s="49">
        <f>IF(Table44[[#This Row],[Source]]="Cash", SUM(J555+Table44[[#This Row],[Income]]-Table44[[#This Row],[Expenses]]), J555)</f>
        <v>1061200</v>
      </c>
      <c r="K556" s="49">
        <f>IF(Table44[[#This Row],[Source]]="Bank", SUM(K555+Table44[[#This Row],[Income]]-Table44[[#This Row],[Expenses]]), K555)</f>
        <v>4184961.6500000004</v>
      </c>
      <c r="L556" s="49">
        <f>IF(Table44[[#This Row],[Source]]="Mobile", SUM(L555+Table44[[#This Row],[Income]]-Table44[[#This Row],[Expenses]]), L555)</f>
        <v>0</v>
      </c>
      <c r="M556" s="49">
        <f>IF(Table44[[#This Row],[Source]]="Inv", SUM(M555+Table44[[#This Row],[Income]]-Table44[[#This Row],[Expenses]]), M555)</f>
        <v>1140000</v>
      </c>
    </row>
    <row r="557" spans="1:13" x14ac:dyDescent="0.25">
      <c r="A557" s="3">
        <f xml:space="preserve"> IF(C557="", "", IF(Table44[[#This Row],[Month]]=C556, A556+1, 1))</f>
        <v>8</v>
      </c>
      <c r="B557" s="22">
        <f>_xlfn.NUMBERVALUE(IF(Table44[[#This Row],[Date]]= "", "", TEXT(Table44[[#This Row],[Date]],"yyyy")))</f>
        <v>2024</v>
      </c>
      <c r="C557" t="str">
        <f>IF(Table44[[#This Row],[Date]]= "", "", TEXT(Table44[[#This Row],[Date]],"mmmm"))</f>
        <v>October</v>
      </c>
      <c r="D557" s="2">
        <v>45568</v>
      </c>
      <c r="E557" s="1" t="s">
        <v>418</v>
      </c>
      <c r="F557" s="1" t="s">
        <v>744</v>
      </c>
      <c r="G557" s="108"/>
      <c r="H557" s="105">
        <v>66889</v>
      </c>
      <c r="I557" s="1" t="s">
        <v>13</v>
      </c>
      <c r="J557" s="49">
        <f>IF(Table44[[#This Row],[Source]]="Cash", SUM(J556+Table44[[#This Row],[Income]]-Table44[[#This Row],[Expenses]]), J556)</f>
        <v>994311</v>
      </c>
      <c r="K557" s="49">
        <f>IF(Table44[[#This Row],[Source]]="Bank", SUM(K556+Table44[[#This Row],[Income]]-Table44[[#This Row],[Expenses]]), K556)</f>
        <v>4184961.6500000004</v>
      </c>
      <c r="L557" s="49">
        <f>IF(Table44[[#This Row],[Source]]="Mobile", SUM(L556+Table44[[#This Row],[Income]]-Table44[[#This Row],[Expenses]]), L556)</f>
        <v>0</v>
      </c>
      <c r="M557" s="49">
        <f>IF(Table44[[#This Row],[Source]]="Inv", SUM(M556+Table44[[#This Row],[Income]]-Table44[[#This Row],[Expenses]]), M556)</f>
        <v>1140000</v>
      </c>
    </row>
    <row r="558" spans="1:13" x14ac:dyDescent="0.25">
      <c r="A558" s="3">
        <f xml:space="preserve"> IF(C558="", "", IF(Table44[[#This Row],[Month]]=C557, A557+1, 1))</f>
        <v>9</v>
      </c>
      <c r="B558" s="22">
        <f>_xlfn.NUMBERVALUE(IF(Table44[[#This Row],[Date]]= "", "", TEXT(Table44[[#This Row],[Date]],"yyyy")))</f>
        <v>2024</v>
      </c>
      <c r="C558" t="str">
        <f>IF(Table44[[#This Row],[Date]]= "", "", TEXT(Table44[[#This Row],[Date]],"mmmm"))</f>
        <v>October</v>
      </c>
      <c r="D558" s="2">
        <v>45568</v>
      </c>
      <c r="E558" s="1" t="s">
        <v>418</v>
      </c>
      <c r="F558" s="1" t="s">
        <v>744</v>
      </c>
      <c r="G558" s="1">
        <v>66889</v>
      </c>
      <c r="I558" s="1" t="s">
        <v>14</v>
      </c>
      <c r="J558" s="49">
        <f>IF(Table44[[#This Row],[Source]]="Cash", SUM(J557+Table44[[#This Row],[Income]]-Table44[[#This Row],[Expenses]]), J557)</f>
        <v>994311</v>
      </c>
      <c r="K558" s="49">
        <f>IF(Table44[[#This Row],[Source]]="Bank", SUM(K557+Table44[[#This Row],[Income]]-Table44[[#This Row],[Expenses]]), K557)</f>
        <v>4251850.6500000004</v>
      </c>
      <c r="L558" s="49">
        <f>IF(Table44[[#This Row],[Source]]="Mobile", SUM(L557+Table44[[#This Row],[Income]]-Table44[[#This Row],[Expenses]]), L557)</f>
        <v>0</v>
      </c>
      <c r="M558" s="49">
        <f>IF(Table44[[#This Row],[Source]]="Inv", SUM(M557+Table44[[#This Row],[Income]]-Table44[[#This Row],[Expenses]]), M557)</f>
        <v>1140000</v>
      </c>
    </row>
    <row r="559" spans="1:13" x14ac:dyDescent="0.25">
      <c r="A559" s="3">
        <f xml:space="preserve"> IF(C559="", "", IF(Table44[[#This Row],[Month]]=C558, A558+1, 1))</f>
        <v>10</v>
      </c>
      <c r="B559" s="22">
        <f>_xlfn.NUMBERVALUE(IF(Table44[[#This Row],[Date]]= "", "", TEXT(Table44[[#This Row],[Date]],"yyyy")))</f>
        <v>2024</v>
      </c>
      <c r="C559" t="str">
        <f>IF(Table44[[#This Row],[Date]]= "", "", TEXT(Table44[[#This Row],[Date]],"mmmm"))</f>
        <v>October</v>
      </c>
      <c r="D559" s="2">
        <v>45568</v>
      </c>
      <c r="E559" s="1" t="s">
        <v>417</v>
      </c>
      <c r="F559" t="s">
        <v>500</v>
      </c>
      <c r="G559" s="108"/>
      <c r="H559" s="105">
        <v>26891</v>
      </c>
      <c r="I559" s="23" t="s">
        <v>13</v>
      </c>
      <c r="J559" s="49">
        <f>IF(Table44[[#This Row],[Source]]="Cash", SUM(J558+Table44[[#This Row],[Income]]-Table44[[#This Row],[Expenses]]), J558)</f>
        <v>967420</v>
      </c>
      <c r="K559" s="49">
        <f>IF(Table44[[#This Row],[Source]]="Bank", SUM(K558+Table44[[#This Row],[Income]]-Table44[[#This Row],[Expenses]]), K558)</f>
        <v>4251850.6500000004</v>
      </c>
      <c r="L559" s="49">
        <f>IF(Table44[[#This Row],[Source]]="Mobile", SUM(L558+Table44[[#This Row],[Income]]-Table44[[#This Row],[Expenses]]), L558)</f>
        <v>0</v>
      </c>
      <c r="M559" s="49">
        <f>IF(Table44[[#This Row],[Source]]="Inv", SUM(M558+Table44[[#This Row],[Income]]-Table44[[#This Row],[Expenses]]), M558)</f>
        <v>1140000</v>
      </c>
    </row>
    <row r="560" spans="1:13" x14ac:dyDescent="0.25">
      <c r="A560" s="3">
        <f xml:space="preserve"> IF(C560="", "", IF(Table44[[#This Row],[Month]]=C559, A559+1, 1))</f>
        <v>11</v>
      </c>
      <c r="B560" s="22">
        <f>_xlfn.NUMBERVALUE(IF(Table44[[#This Row],[Date]]= "", "", TEXT(Table44[[#This Row],[Date]],"yyyy")))</f>
        <v>2024</v>
      </c>
      <c r="C560" t="str">
        <f>IF(Table44[[#This Row],[Date]]= "", "", TEXT(Table44[[#This Row],[Date]],"mmmm"))</f>
        <v>October</v>
      </c>
      <c r="D560" s="2">
        <v>45568</v>
      </c>
      <c r="E560" s="1" t="s">
        <v>419</v>
      </c>
      <c r="F560" s="1" t="s">
        <v>2</v>
      </c>
      <c r="G560" s="108"/>
      <c r="H560" s="105">
        <v>5390</v>
      </c>
      <c r="I560" s="23" t="s">
        <v>13</v>
      </c>
      <c r="J560" s="49">
        <f>IF(Table44[[#This Row],[Source]]="Cash", SUM(J559+Table44[[#This Row],[Income]]-Table44[[#This Row],[Expenses]]), J559)</f>
        <v>962030</v>
      </c>
      <c r="K560" s="49">
        <f>IF(Table44[[#This Row],[Source]]="Bank", SUM(K559+Table44[[#This Row],[Income]]-Table44[[#This Row],[Expenses]]), K559)</f>
        <v>4251850.6500000004</v>
      </c>
      <c r="L560" s="49">
        <f>IF(Table44[[#This Row],[Source]]="Mobile", SUM(L559+Table44[[#This Row],[Income]]-Table44[[#This Row],[Expenses]]), L559)</f>
        <v>0</v>
      </c>
      <c r="M560" s="49">
        <f>IF(Table44[[#This Row],[Source]]="Inv", SUM(M559+Table44[[#This Row],[Income]]-Table44[[#This Row],[Expenses]]), M559)</f>
        <v>1140000</v>
      </c>
    </row>
    <row r="561" spans="1:13" x14ac:dyDescent="0.25">
      <c r="A561" s="3">
        <f xml:space="preserve"> IF(C561="", "", IF(Table44[[#This Row],[Month]]=C560, A560+1, 1))</f>
        <v>12</v>
      </c>
      <c r="B561" s="22">
        <f>_xlfn.NUMBERVALUE(IF(Table44[[#This Row],[Date]]= "", "", TEXT(Table44[[#This Row],[Date]],"yyyy")))</f>
        <v>2024</v>
      </c>
      <c r="C561" t="str">
        <f>IF(Table44[[#This Row],[Date]]= "", "", TEXT(Table44[[#This Row],[Date]],"mmmm"))</f>
        <v>October</v>
      </c>
      <c r="D561" s="2">
        <v>45569</v>
      </c>
      <c r="E561" s="1" t="s">
        <v>409</v>
      </c>
      <c r="F561" s="1" t="s">
        <v>337</v>
      </c>
      <c r="G561" s="108"/>
      <c r="H561" s="105">
        <v>70000</v>
      </c>
      <c r="I561" s="23" t="s">
        <v>13</v>
      </c>
      <c r="J561" s="49">
        <f>IF(Table44[[#This Row],[Source]]="Cash", SUM(J560+Table44[[#This Row],[Income]]-Table44[[#This Row],[Expenses]]), J560)</f>
        <v>892030</v>
      </c>
      <c r="K561" s="49">
        <f>IF(Table44[[#This Row],[Source]]="Bank", SUM(K560+Table44[[#This Row],[Income]]-Table44[[#This Row],[Expenses]]), K560)</f>
        <v>4251850.6500000004</v>
      </c>
      <c r="L561" s="49">
        <f>IF(Table44[[#This Row],[Source]]="Mobile", SUM(L560+Table44[[#This Row],[Income]]-Table44[[#This Row],[Expenses]]), L560)</f>
        <v>0</v>
      </c>
      <c r="M561" s="49">
        <f>IF(Table44[[#This Row],[Source]]="Inv", SUM(M560+Table44[[#This Row],[Income]]-Table44[[#This Row],[Expenses]]), M560)</f>
        <v>1140000</v>
      </c>
    </row>
    <row r="562" spans="1:13" x14ac:dyDescent="0.25">
      <c r="A562" s="3">
        <f xml:space="preserve"> IF(C562="", "", IF(Table44[[#This Row],[Month]]=C561, A561+1, 1))</f>
        <v>13</v>
      </c>
      <c r="B562" s="22">
        <f>_xlfn.NUMBERVALUE(IF(Table44[[#This Row],[Date]]= "", "", TEXT(Table44[[#This Row],[Date]],"yyyy")))</f>
        <v>2024</v>
      </c>
      <c r="C562" t="str">
        <f>IF(Table44[[#This Row],[Date]]= "", "", TEXT(Table44[[#This Row],[Date]],"mmmm"))</f>
        <v>October</v>
      </c>
      <c r="D562" s="2">
        <v>45570</v>
      </c>
      <c r="E562" s="1" t="s">
        <v>409</v>
      </c>
      <c r="F562" s="1" t="s">
        <v>337</v>
      </c>
      <c r="G562" s="108"/>
      <c r="H562" s="105">
        <v>70000</v>
      </c>
      <c r="I562" s="23" t="s">
        <v>13</v>
      </c>
      <c r="J562" s="49">
        <f>IF(Table44[[#This Row],[Source]]="Cash", SUM(J561+Table44[[#This Row],[Income]]-Table44[[#This Row],[Expenses]]), J561)</f>
        <v>822030</v>
      </c>
      <c r="K562" s="49">
        <f>IF(Table44[[#This Row],[Source]]="Bank", SUM(K561+Table44[[#This Row],[Income]]-Table44[[#This Row],[Expenses]]), K561)</f>
        <v>4251850.6500000004</v>
      </c>
      <c r="L562" s="49">
        <f>IF(Table44[[#This Row],[Source]]="Mobile", SUM(L561+Table44[[#This Row],[Income]]-Table44[[#This Row],[Expenses]]), L561)</f>
        <v>0</v>
      </c>
      <c r="M562" s="49">
        <f>IF(Table44[[#This Row],[Source]]="Inv", SUM(M561+Table44[[#This Row],[Income]]-Table44[[#This Row],[Expenses]]), M561)</f>
        <v>1140000</v>
      </c>
    </row>
    <row r="563" spans="1:13" x14ac:dyDescent="0.25">
      <c r="A563" s="3">
        <f xml:space="preserve"> IF(C563="", "", IF(Table44[[#This Row],[Month]]=C562, A562+1, 1))</f>
        <v>14</v>
      </c>
      <c r="B563" s="22">
        <f>_xlfn.NUMBERVALUE(IF(Table44[[#This Row],[Date]]= "", "", TEXT(Table44[[#This Row],[Date]],"yyyy")))</f>
        <v>2024</v>
      </c>
      <c r="C563" t="str">
        <f>IF(Table44[[#This Row],[Date]]= "", "", TEXT(Table44[[#This Row],[Date]],"mmmm"))</f>
        <v>October</v>
      </c>
      <c r="D563" s="2">
        <v>45570</v>
      </c>
      <c r="E563" s="1" t="s">
        <v>420</v>
      </c>
      <c r="F563" s="1" t="s">
        <v>57</v>
      </c>
      <c r="G563" s="108"/>
      <c r="H563" s="105">
        <v>5000</v>
      </c>
      <c r="I563" s="23" t="s">
        <v>13</v>
      </c>
      <c r="J563" s="49">
        <f>IF(Table44[[#This Row],[Source]]="Cash", SUM(J562+Table44[[#This Row],[Income]]-Table44[[#This Row],[Expenses]]), J562)</f>
        <v>817030</v>
      </c>
      <c r="K563" s="49">
        <f>IF(Table44[[#This Row],[Source]]="Bank", SUM(K562+Table44[[#This Row],[Income]]-Table44[[#This Row],[Expenses]]), K562)</f>
        <v>4251850.6500000004</v>
      </c>
      <c r="L563" s="49">
        <f>IF(Table44[[#This Row],[Source]]="Mobile", SUM(L562+Table44[[#This Row],[Income]]-Table44[[#This Row],[Expenses]]), L562)</f>
        <v>0</v>
      </c>
      <c r="M563" s="49">
        <f>IF(Table44[[#This Row],[Source]]="Inv", SUM(M562+Table44[[#This Row],[Income]]-Table44[[#This Row],[Expenses]]), M562)</f>
        <v>1140000</v>
      </c>
    </row>
    <row r="564" spans="1:13" x14ac:dyDescent="0.25">
      <c r="A564" s="3">
        <f xml:space="preserve"> IF(C564="", "", IF(Table44[[#This Row],[Month]]=C563, A563+1, 1))</f>
        <v>15</v>
      </c>
      <c r="B564" s="22">
        <f>_xlfn.NUMBERVALUE(IF(Table44[[#This Row],[Date]]= "", "", TEXT(Table44[[#This Row],[Date]],"yyyy")))</f>
        <v>2024</v>
      </c>
      <c r="C564" t="str">
        <f>IF(Table44[[#This Row],[Date]]= "", "", TEXT(Table44[[#This Row],[Date]],"mmmm"))</f>
        <v>October</v>
      </c>
      <c r="D564" s="2">
        <v>45572</v>
      </c>
      <c r="E564" s="1" t="s">
        <v>409</v>
      </c>
      <c r="F564" s="1" t="s">
        <v>337</v>
      </c>
      <c r="G564" s="108"/>
      <c r="H564" s="105">
        <v>70000</v>
      </c>
      <c r="I564" s="23" t="s">
        <v>13</v>
      </c>
      <c r="J564" s="49">
        <f>IF(Table44[[#This Row],[Source]]="Cash", SUM(J563+Table44[[#This Row],[Income]]-Table44[[#This Row],[Expenses]]), J563)</f>
        <v>747030</v>
      </c>
      <c r="K564" s="49">
        <f>IF(Table44[[#This Row],[Source]]="Bank", SUM(K563+Table44[[#This Row],[Income]]-Table44[[#This Row],[Expenses]]), K563)</f>
        <v>4251850.6500000004</v>
      </c>
      <c r="L564" s="49">
        <f>IF(Table44[[#This Row],[Source]]="Mobile", SUM(L563+Table44[[#This Row],[Income]]-Table44[[#This Row],[Expenses]]), L563)</f>
        <v>0</v>
      </c>
      <c r="M564" s="49">
        <f>IF(Table44[[#This Row],[Source]]="Inv", SUM(M563+Table44[[#This Row],[Income]]-Table44[[#This Row],[Expenses]]), M563)</f>
        <v>1140000</v>
      </c>
    </row>
    <row r="565" spans="1:13" x14ac:dyDescent="0.25">
      <c r="A565" s="3">
        <f xml:space="preserve"> IF(C565="", "", IF(Table44[[#This Row],[Month]]=C564, A564+1, 1))</f>
        <v>16</v>
      </c>
      <c r="B565" s="22">
        <f>_xlfn.NUMBERVALUE(IF(Table44[[#This Row],[Date]]= "", "", TEXT(Table44[[#This Row],[Date]],"yyyy")))</f>
        <v>2024</v>
      </c>
      <c r="C565" t="str">
        <f>IF(Table44[[#This Row],[Date]]= "", "", TEXT(Table44[[#This Row],[Date]],"mmmm"))</f>
        <v>October</v>
      </c>
      <c r="D565" s="2">
        <v>45573</v>
      </c>
      <c r="E565" s="1" t="s">
        <v>421</v>
      </c>
      <c r="F565" s="1" t="s">
        <v>2</v>
      </c>
      <c r="G565" s="108"/>
      <c r="H565" s="105">
        <v>21000</v>
      </c>
      <c r="I565" s="23" t="s">
        <v>13</v>
      </c>
      <c r="J565" s="49">
        <f>IF(Table44[[#This Row],[Source]]="Cash", SUM(J564+Table44[[#This Row],[Income]]-Table44[[#This Row],[Expenses]]), J564)</f>
        <v>726030</v>
      </c>
      <c r="K565" s="49">
        <f>IF(Table44[[#This Row],[Source]]="Bank", SUM(K564+Table44[[#This Row],[Income]]-Table44[[#This Row],[Expenses]]), K564)</f>
        <v>4251850.6500000004</v>
      </c>
      <c r="L565" s="49">
        <f>IF(Table44[[#This Row],[Source]]="Mobile", SUM(L564+Table44[[#This Row],[Income]]-Table44[[#This Row],[Expenses]]), L564)</f>
        <v>0</v>
      </c>
      <c r="M565" s="49">
        <f>IF(Table44[[#This Row],[Source]]="Inv", SUM(M564+Table44[[#This Row],[Income]]-Table44[[#This Row],[Expenses]]), M564)</f>
        <v>1140000</v>
      </c>
    </row>
    <row r="566" spans="1:13" x14ac:dyDescent="0.25">
      <c r="A566" s="3">
        <f xml:space="preserve"> IF(C566="", "", IF(Table44[[#This Row],[Month]]=C565, A565+1, 1))</f>
        <v>17</v>
      </c>
      <c r="B566" s="22">
        <f>_xlfn.NUMBERVALUE(IF(Table44[[#This Row],[Date]]= "", "", TEXT(Table44[[#This Row],[Date]],"yyyy")))</f>
        <v>2024</v>
      </c>
      <c r="C566" t="str">
        <f>IF(Table44[[#This Row],[Date]]= "", "", TEXT(Table44[[#This Row],[Date]],"mmmm"))</f>
        <v>October</v>
      </c>
      <c r="D566" s="2">
        <v>45573</v>
      </c>
      <c r="E566" s="1" t="s">
        <v>422</v>
      </c>
      <c r="F566" s="1" t="s">
        <v>1</v>
      </c>
      <c r="G566" s="108"/>
      <c r="H566" s="105">
        <v>45000</v>
      </c>
      <c r="I566" s="23" t="s">
        <v>13</v>
      </c>
      <c r="J566" s="49">
        <f>IF(Table44[[#This Row],[Source]]="Cash", SUM(J565+Table44[[#This Row],[Income]]-Table44[[#This Row],[Expenses]]), J565)</f>
        <v>681030</v>
      </c>
      <c r="K566" s="49">
        <f>IF(Table44[[#This Row],[Source]]="Bank", SUM(K565+Table44[[#This Row],[Income]]-Table44[[#This Row],[Expenses]]), K565)</f>
        <v>4251850.6500000004</v>
      </c>
      <c r="L566" s="49">
        <f>IF(Table44[[#This Row],[Source]]="Mobile", SUM(L565+Table44[[#This Row],[Income]]-Table44[[#This Row],[Expenses]]), L565)</f>
        <v>0</v>
      </c>
      <c r="M566" s="49">
        <f>IF(Table44[[#This Row],[Source]]="Inv", SUM(M565+Table44[[#This Row],[Income]]-Table44[[#This Row],[Expenses]]), M565)</f>
        <v>1140000</v>
      </c>
    </row>
    <row r="567" spans="1:13" x14ac:dyDescent="0.25">
      <c r="A567" s="3">
        <f xml:space="preserve"> IF(C567="", "", IF(Table44[[#This Row],[Month]]=C566, A566+1, 1))</f>
        <v>18</v>
      </c>
      <c r="B567" s="22">
        <f>_xlfn.NUMBERVALUE(IF(Table44[[#This Row],[Date]]= "", "", TEXT(Table44[[#This Row],[Date]],"yyyy")))</f>
        <v>2024</v>
      </c>
      <c r="C567" t="str">
        <f>IF(Table44[[#This Row],[Date]]= "", "", TEXT(Table44[[#This Row],[Date]],"mmmm"))</f>
        <v>October</v>
      </c>
      <c r="D567" s="2">
        <v>45574</v>
      </c>
      <c r="E567" s="1" t="s">
        <v>409</v>
      </c>
      <c r="F567" s="1" t="s">
        <v>337</v>
      </c>
      <c r="G567" s="108"/>
      <c r="H567" s="105">
        <v>70000</v>
      </c>
      <c r="I567" s="23" t="s">
        <v>13</v>
      </c>
      <c r="J567" s="49">
        <f>IF(Table44[[#This Row],[Source]]="Cash", SUM(J566+Table44[[#This Row],[Income]]-Table44[[#This Row],[Expenses]]), J566)</f>
        <v>611030</v>
      </c>
      <c r="K567" s="49">
        <f>IF(Table44[[#This Row],[Source]]="Bank", SUM(K566+Table44[[#This Row],[Income]]-Table44[[#This Row],[Expenses]]), K566)</f>
        <v>4251850.6500000004</v>
      </c>
      <c r="L567" s="49">
        <f>IF(Table44[[#This Row],[Source]]="Mobile", SUM(L566+Table44[[#This Row],[Income]]-Table44[[#This Row],[Expenses]]), L566)</f>
        <v>0</v>
      </c>
      <c r="M567" s="49">
        <f>IF(Table44[[#This Row],[Source]]="Inv", SUM(M566+Table44[[#This Row],[Income]]-Table44[[#This Row],[Expenses]]), M566)</f>
        <v>1140000</v>
      </c>
    </row>
    <row r="568" spans="1:13" x14ac:dyDescent="0.25">
      <c r="A568" s="3">
        <f xml:space="preserve"> IF(C568="", "", IF(Table44[[#This Row],[Month]]=C567, A567+1, 1))</f>
        <v>19</v>
      </c>
      <c r="B568" s="22">
        <f>_xlfn.NUMBERVALUE(IF(Table44[[#This Row],[Date]]= "", "", TEXT(Table44[[#This Row],[Date]],"yyyy")))</f>
        <v>2024</v>
      </c>
      <c r="C568" t="str">
        <f>IF(Table44[[#This Row],[Date]]= "", "", TEXT(Table44[[#This Row],[Date]],"mmmm"))</f>
        <v>October</v>
      </c>
      <c r="D568" s="2">
        <v>45574</v>
      </c>
      <c r="E568" s="1" t="s">
        <v>423</v>
      </c>
      <c r="F568" s="1" t="s">
        <v>71</v>
      </c>
      <c r="G568" s="108">
        <v>500000</v>
      </c>
      <c r="H568" s="105"/>
      <c r="I568" s="23" t="s">
        <v>13</v>
      </c>
      <c r="J568" s="49">
        <f>IF(Table44[[#This Row],[Source]]="Cash", SUM(J567+Table44[[#This Row],[Income]]-Table44[[#This Row],[Expenses]]), J567)</f>
        <v>1111030</v>
      </c>
      <c r="K568" s="49">
        <f>IF(Table44[[#This Row],[Source]]="Bank", SUM(K567+Table44[[#This Row],[Income]]-Table44[[#This Row],[Expenses]]), K567)</f>
        <v>4251850.6500000004</v>
      </c>
      <c r="L568" s="49">
        <f>IF(Table44[[#This Row],[Source]]="Mobile", SUM(L567+Table44[[#This Row],[Income]]-Table44[[#This Row],[Expenses]]), L567)</f>
        <v>0</v>
      </c>
      <c r="M568" s="49">
        <f>IF(Table44[[#This Row],[Source]]="Inv", SUM(M567+Table44[[#This Row],[Income]]-Table44[[#This Row],[Expenses]]), M567)</f>
        <v>1140000</v>
      </c>
    </row>
    <row r="569" spans="1:13" x14ac:dyDescent="0.25">
      <c r="A569" s="3">
        <f xml:space="preserve"> IF(C569="", "", IF(Table44[[#This Row],[Month]]=C568, A568+1, 1))</f>
        <v>20</v>
      </c>
      <c r="B569" s="22">
        <f>_xlfn.NUMBERVALUE(IF(Table44[[#This Row],[Date]]= "", "", TEXT(Table44[[#This Row],[Date]],"yyyy")))</f>
        <v>2024</v>
      </c>
      <c r="C569" t="str">
        <f>IF(Table44[[#This Row],[Date]]= "", "", TEXT(Table44[[#This Row],[Date]],"mmmm"))</f>
        <v>October</v>
      </c>
      <c r="D569" s="2">
        <v>45575</v>
      </c>
      <c r="E569" s="1" t="s">
        <v>424</v>
      </c>
      <c r="F569" s="1" t="s">
        <v>1</v>
      </c>
      <c r="G569" s="108"/>
      <c r="H569" s="105">
        <v>56500</v>
      </c>
      <c r="I569" s="23" t="s">
        <v>13</v>
      </c>
      <c r="J569" s="49">
        <f>IF(Table44[[#This Row],[Source]]="Cash", SUM(J568+Table44[[#This Row],[Income]]-Table44[[#This Row],[Expenses]]), J568)</f>
        <v>1054530</v>
      </c>
      <c r="K569" s="49">
        <f>IF(Table44[[#This Row],[Source]]="Bank", SUM(K568+Table44[[#This Row],[Income]]-Table44[[#This Row],[Expenses]]), K568)</f>
        <v>4251850.6500000004</v>
      </c>
      <c r="L569" s="49">
        <f>IF(Table44[[#This Row],[Source]]="Mobile", SUM(L568+Table44[[#This Row],[Income]]-Table44[[#This Row],[Expenses]]), L568)</f>
        <v>0</v>
      </c>
      <c r="M569" s="49">
        <f>IF(Table44[[#This Row],[Source]]="Inv", SUM(M568+Table44[[#This Row],[Income]]-Table44[[#This Row],[Expenses]]), M568)</f>
        <v>1140000</v>
      </c>
    </row>
    <row r="570" spans="1:13" x14ac:dyDescent="0.25">
      <c r="A570" s="3">
        <f xml:space="preserve"> IF(C570="", "", IF(Table44[[#This Row],[Month]]=C569, A569+1, 1))</f>
        <v>21</v>
      </c>
      <c r="B570" s="22">
        <f>_xlfn.NUMBERVALUE(IF(Table44[[#This Row],[Date]]= "", "", TEXT(Table44[[#This Row],[Date]],"yyyy")))</f>
        <v>2024</v>
      </c>
      <c r="C570" t="str">
        <f>IF(Table44[[#This Row],[Date]]= "", "", TEXT(Table44[[#This Row],[Date]],"mmmm"))</f>
        <v>October</v>
      </c>
      <c r="D570" s="2">
        <v>45575</v>
      </c>
      <c r="E570" s="1" t="s">
        <v>412</v>
      </c>
      <c r="F570" s="1" t="s">
        <v>742</v>
      </c>
      <c r="H570" s="1">
        <v>4500</v>
      </c>
      <c r="I570" s="23" t="s">
        <v>14</v>
      </c>
      <c r="J570" s="49">
        <f>IF(Table44[[#This Row],[Source]]="Cash", SUM(J569+Table44[[#This Row],[Income]]-Table44[[#This Row],[Expenses]]), J569)</f>
        <v>1054530</v>
      </c>
      <c r="K570" s="49">
        <f>IF(Table44[[#This Row],[Source]]="Bank", SUM(K569+Table44[[#This Row],[Income]]-Table44[[#This Row],[Expenses]]), K569)</f>
        <v>4247350.6500000004</v>
      </c>
      <c r="L570" s="49">
        <f>IF(Table44[[#This Row],[Source]]="Mobile", SUM(L569+Table44[[#This Row],[Income]]-Table44[[#This Row],[Expenses]]), L569)</f>
        <v>0</v>
      </c>
      <c r="M570" s="49">
        <f>IF(Table44[[#This Row],[Source]]="Inv", SUM(M569+Table44[[#This Row],[Income]]-Table44[[#This Row],[Expenses]]), M569)</f>
        <v>1140000</v>
      </c>
    </row>
    <row r="571" spans="1:13" x14ac:dyDescent="0.25">
      <c r="A571" s="3">
        <f xml:space="preserve"> IF(C571="", "", IF(Table44[[#This Row],[Month]]=C570, A570+1, 1))</f>
        <v>22</v>
      </c>
      <c r="B571" s="22">
        <f>_xlfn.NUMBERVALUE(IF(Table44[[#This Row],[Date]]= "", "", TEXT(Table44[[#This Row],[Date]],"yyyy")))</f>
        <v>2024</v>
      </c>
      <c r="C571" t="str">
        <f>IF(Table44[[#This Row],[Date]]= "", "", TEXT(Table44[[#This Row],[Date]],"mmmm"))</f>
        <v>October</v>
      </c>
      <c r="D571" s="2">
        <v>45577</v>
      </c>
      <c r="E571" s="1" t="s">
        <v>427</v>
      </c>
      <c r="F571" s="1" t="s">
        <v>2</v>
      </c>
      <c r="H571" s="1">
        <v>22000</v>
      </c>
      <c r="I571" s="23" t="s">
        <v>14</v>
      </c>
      <c r="J571" s="49">
        <f>IF(Table44[[#This Row],[Source]]="Cash", SUM(J570+Table44[[#This Row],[Income]]-Table44[[#This Row],[Expenses]]), J570)</f>
        <v>1054530</v>
      </c>
      <c r="K571" s="49">
        <f>IF(Table44[[#This Row],[Source]]="Bank", SUM(K570+Table44[[#This Row],[Income]]-Table44[[#This Row],[Expenses]]), K570)</f>
        <v>4225350.6500000004</v>
      </c>
      <c r="L571" s="49">
        <f>IF(Table44[[#This Row],[Source]]="Mobile", SUM(L570+Table44[[#This Row],[Income]]-Table44[[#This Row],[Expenses]]), L570)</f>
        <v>0</v>
      </c>
      <c r="M571" s="49">
        <f>IF(Table44[[#This Row],[Source]]="Inv", SUM(M570+Table44[[#This Row],[Income]]-Table44[[#This Row],[Expenses]]), M570)</f>
        <v>1140000</v>
      </c>
    </row>
    <row r="572" spans="1:13" x14ac:dyDescent="0.25">
      <c r="A572" s="3">
        <f xml:space="preserve"> IF(C572="", "", IF(Table44[[#This Row],[Month]]=C571, A571+1, 1))</f>
        <v>23</v>
      </c>
      <c r="B572" s="22">
        <f>_xlfn.NUMBERVALUE(IF(Table44[[#This Row],[Date]]= "", "", TEXT(Table44[[#This Row],[Date]],"yyyy")))</f>
        <v>2024</v>
      </c>
      <c r="C572" t="str">
        <f>IF(Table44[[#This Row],[Date]]= "", "", TEXT(Table44[[#This Row],[Date]],"mmmm"))</f>
        <v>October</v>
      </c>
      <c r="D572" s="2">
        <v>45577</v>
      </c>
      <c r="E572" s="1" t="s">
        <v>428</v>
      </c>
      <c r="F572" s="1" t="s">
        <v>280</v>
      </c>
      <c r="G572" s="108"/>
      <c r="H572" s="105">
        <v>10000</v>
      </c>
      <c r="I572" s="23" t="s">
        <v>13</v>
      </c>
      <c r="J572" s="49">
        <f>IF(Table44[[#This Row],[Source]]="Cash", SUM(J571+Table44[[#This Row],[Income]]-Table44[[#This Row],[Expenses]]), J571)</f>
        <v>1044530</v>
      </c>
      <c r="K572" s="49">
        <f>IF(Table44[[#This Row],[Source]]="Bank", SUM(K571+Table44[[#This Row],[Income]]-Table44[[#This Row],[Expenses]]), K571)</f>
        <v>4225350.6500000004</v>
      </c>
      <c r="L572" s="49">
        <f>IF(Table44[[#This Row],[Source]]="Mobile", SUM(L571+Table44[[#This Row],[Income]]-Table44[[#This Row],[Expenses]]), L571)</f>
        <v>0</v>
      </c>
      <c r="M572" s="49">
        <f>IF(Table44[[#This Row],[Source]]="Inv", SUM(M571+Table44[[#This Row],[Income]]-Table44[[#This Row],[Expenses]]), M571)</f>
        <v>1140000</v>
      </c>
    </row>
    <row r="573" spans="1:13" x14ac:dyDescent="0.25">
      <c r="A573" s="3">
        <f xml:space="preserve"> IF(C573="", "", IF(Table44[[#This Row],[Month]]=C572, A572+1, 1))</f>
        <v>24</v>
      </c>
      <c r="B573" s="22">
        <f>_xlfn.NUMBERVALUE(IF(Table44[[#This Row],[Date]]= "", "", TEXT(Table44[[#This Row],[Date]],"yyyy")))</f>
        <v>2024</v>
      </c>
      <c r="C573" t="str">
        <f>IF(Table44[[#This Row],[Date]]= "", "", TEXT(Table44[[#This Row],[Date]],"mmmm"))</f>
        <v>October</v>
      </c>
      <c r="D573" s="2">
        <v>45577</v>
      </c>
      <c r="E573" s="1" t="s">
        <v>429</v>
      </c>
      <c r="F573" s="1" t="s">
        <v>1</v>
      </c>
      <c r="H573" s="1">
        <v>135187</v>
      </c>
      <c r="I573" s="23" t="s">
        <v>14</v>
      </c>
      <c r="J573" s="49">
        <f>IF(Table44[[#This Row],[Source]]="Cash", SUM(J572+Table44[[#This Row],[Income]]-Table44[[#This Row],[Expenses]]), J572)</f>
        <v>1044530</v>
      </c>
      <c r="K573" s="49">
        <f>IF(Table44[[#This Row],[Source]]="Bank", SUM(K572+Table44[[#This Row],[Income]]-Table44[[#This Row],[Expenses]]), K572)</f>
        <v>4090163.6500000004</v>
      </c>
      <c r="L573" s="49">
        <f>IF(Table44[[#This Row],[Source]]="Mobile", SUM(L572+Table44[[#This Row],[Income]]-Table44[[#This Row],[Expenses]]), L572)</f>
        <v>0</v>
      </c>
      <c r="M573" s="49">
        <f>IF(Table44[[#This Row],[Source]]="Inv", SUM(M572+Table44[[#This Row],[Income]]-Table44[[#This Row],[Expenses]]), M572)</f>
        <v>1140000</v>
      </c>
    </row>
    <row r="574" spans="1:13" x14ac:dyDescent="0.25">
      <c r="A574" s="3">
        <f xml:space="preserve"> IF(C574="", "", IF(Table44[[#This Row],[Month]]=C573, A573+1, 1))</f>
        <v>25</v>
      </c>
      <c r="B574" s="22">
        <f>_xlfn.NUMBERVALUE(IF(Table44[[#This Row],[Date]]= "", "", TEXT(Table44[[#This Row],[Date]],"yyyy")))</f>
        <v>2024</v>
      </c>
      <c r="C574" t="str">
        <f>IF(Table44[[#This Row],[Date]]= "", "", TEXT(Table44[[#This Row],[Date]],"mmmm"))</f>
        <v>October</v>
      </c>
      <c r="D574" s="2">
        <v>45577</v>
      </c>
      <c r="E574" s="1" t="s">
        <v>430</v>
      </c>
      <c r="F574" s="1" t="s">
        <v>1</v>
      </c>
      <c r="G574" s="108"/>
      <c r="H574" s="105">
        <v>5000</v>
      </c>
      <c r="I574" s="23" t="s">
        <v>13</v>
      </c>
      <c r="J574" s="49">
        <f>IF(Table44[[#This Row],[Source]]="Cash", SUM(J573+Table44[[#This Row],[Income]]-Table44[[#This Row],[Expenses]]), J573)</f>
        <v>1039530</v>
      </c>
      <c r="K574" s="49">
        <f>IF(Table44[[#This Row],[Source]]="Bank", SUM(K573+Table44[[#This Row],[Income]]-Table44[[#This Row],[Expenses]]), K573)</f>
        <v>4090163.6500000004</v>
      </c>
      <c r="L574" s="49">
        <f>IF(Table44[[#This Row],[Source]]="Mobile", SUM(L573+Table44[[#This Row],[Income]]-Table44[[#This Row],[Expenses]]), L573)</f>
        <v>0</v>
      </c>
      <c r="M574" s="49">
        <f>IF(Table44[[#This Row],[Source]]="Inv", SUM(M573+Table44[[#This Row],[Income]]-Table44[[#This Row],[Expenses]]), M573)</f>
        <v>1140000</v>
      </c>
    </row>
    <row r="575" spans="1:13" x14ac:dyDescent="0.25">
      <c r="A575" s="3">
        <f xml:space="preserve"> IF(C575="", "", IF(Table44[[#This Row],[Month]]=C574, A574+1, 1))</f>
        <v>26</v>
      </c>
      <c r="B575" s="22">
        <f>_xlfn.NUMBERVALUE(IF(Table44[[#This Row],[Date]]= "", "", TEXT(Table44[[#This Row],[Date]],"yyyy")))</f>
        <v>2024</v>
      </c>
      <c r="C575" t="str">
        <f>IF(Table44[[#This Row],[Date]]= "", "", TEXT(Table44[[#This Row],[Date]],"mmmm"))</f>
        <v>October</v>
      </c>
      <c r="D575" s="2">
        <v>45578</v>
      </c>
      <c r="E575" s="1" t="s">
        <v>431</v>
      </c>
      <c r="F575" s="1" t="s">
        <v>1</v>
      </c>
      <c r="G575" s="108"/>
      <c r="H575" s="105">
        <v>12000</v>
      </c>
      <c r="I575" s="23" t="s">
        <v>13</v>
      </c>
      <c r="J575" s="49">
        <f>IF(Table44[[#This Row],[Source]]="Cash", SUM(J574+Table44[[#This Row],[Income]]-Table44[[#This Row],[Expenses]]), J574)</f>
        <v>1027530</v>
      </c>
      <c r="K575" s="49">
        <f>IF(Table44[[#This Row],[Source]]="Bank", SUM(K574+Table44[[#This Row],[Income]]-Table44[[#This Row],[Expenses]]), K574)</f>
        <v>4090163.6500000004</v>
      </c>
      <c r="L575" s="49">
        <f>IF(Table44[[#This Row],[Source]]="Mobile", SUM(L574+Table44[[#This Row],[Income]]-Table44[[#This Row],[Expenses]]), L574)</f>
        <v>0</v>
      </c>
      <c r="M575" s="49">
        <f>IF(Table44[[#This Row],[Source]]="Inv", SUM(M574+Table44[[#This Row],[Income]]-Table44[[#This Row],[Expenses]]), M574)</f>
        <v>1140000</v>
      </c>
    </row>
    <row r="576" spans="1:13" x14ac:dyDescent="0.25">
      <c r="A576" s="3">
        <f xml:space="preserve"> IF(C576="", "", IF(Table44[[#This Row],[Month]]=C575, A575+1, 1))</f>
        <v>27</v>
      </c>
      <c r="B576" s="22">
        <f>_xlfn.NUMBERVALUE(IF(Table44[[#This Row],[Date]]= "", "", TEXT(Table44[[#This Row],[Date]],"yyyy")))</f>
        <v>2024</v>
      </c>
      <c r="C576" t="str">
        <f>IF(Table44[[#This Row],[Date]]= "", "", TEXT(Table44[[#This Row],[Date]],"mmmm"))</f>
        <v>October</v>
      </c>
      <c r="D576" s="2">
        <v>45580</v>
      </c>
      <c r="E576" s="1" t="s">
        <v>409</v>
      </c>
      <c r="F576" s="1" t="s">
        <v>337</v>
      </c>
      <c r="G576" s="108"/>
      <c r="H576" s="105">
        <v>70000</v>
      </c>
      <c r="I576" s="23" t="s">
        <v>13</v>
      </c>
      <c r="J576" s="49">
        <f>IF(Table44[[#This Row],[Source]]="Cash", SUM(J575+Table44[[#This Row],[Income]]-Table44[[#This Row],[Expenses]]), J575)</f>
        <v>957530</v>
      </c>
      <c r="K576" s="49">
        <f>IF(Table44[[#This Row],[Source]]="Bank", SUM(K575+Table44[[#This Row],[Income]]-Table44[[#This Row],[Expenses]]), K575)</f>
        <v>4090163.6500000004</v>
      </c>
      <c r="L576" s="49">
        <f>IF(Table44[[#This Row],[Source]]="Mobile", SUM(L575+Table44[[#This Row],[Income]]-Table44[[#This Row],[Expenses]]), L575)</f>
        <v>0</v>
      </c>
      <c r="M576" s="49">
        <f>IF(Table44[[#This Row],[Source]]="Inv", SUM(M575+Table44[[#This Row],[Income]]-Table44[[#This Row],[Expenses]]), M575)</f>
        <v>1140000</v>
      </c>
    </row>
    <row r="577" spans="1:13" x14ac:dyDescent="0.25">
      <c r="A577" s="3">
        <f xml:space="preserve"> IF(C577="", "", IF(Table44[[#This Row],[Month]]=C576, A576+1, 1))</f>
        <v>28</v>
      </c>
      <c r="B577" s="22">
        <f>_xlfn.NUMBERVALUE(IF(Table44[[#This Row],[Date]]= "", "", TEXT(Table44[[#This Row],[Date]],"yyyy")))</f>
        <v>2024</v>
      </c>
      <c r="C577" t="str">
        <f>IF(Table44[[#This Row],[Date]]= "", "", TEXT(Table44[[#This Row],[Date]],"mmmm"))</f>
        <v>October</v>
      </c>
      <c r="D577" s="2">
        <v>45582</v>
      </c>
      <c r="E577" s="1" t="s">
        <v>409</v>
      </c>
      <c r="F577" s="1" t="s">
        <v>337</v>
      </c>
      <c r="G577" s="108"/>
      <c r="H577" s="105">
        <v>70000</v>
      </c>
      <c r="I577" s="23" t="s">
        <v>13</v>
      </c>
      <c r="J577" s="49">
        <f>IF(Table44[[#This Row],[Source]]="Cash", SUM(J576+Table44[[#This Row],[Income]]-Table44[[#This Row],[Expenses]]), J576)</f>
        <v>887530</v>
      </c>
      <c r="K577" s="49">
        <f>IF(Table44[[#This Row],[Source]]="Bank", SUM(K576+Table44[[#This Row],[Income]]-Table44[[#This Row],[Expenses]]), K576)</f>
        <v>4090163.6500000004</v>
      </c>
      <c r="L577" s="49">
        <f>IF(Table44[[#This Row],[Source]]="Mobile", SUM(L576+Table44[[#This Row],[Income]]-Table44[[#This Row],[Expenses]]), L576)</f>
        <v>0</v>
      </c>
      <c r="M577" s="49">
        <f>IF(Table44[[#This Row],[Source]]="Inv", SUM(M576+Table44[[#This Row],[Income]]-Table44[[#This Row],[Expenses]]), M576)</f>
        <v>1140000</v>
      </c>
    </row>
    <row r="578" spans="1:13" x14ac:dyDescent="0.25">
      <c r="A578" s="3">
        <f xml:space="preserve"> IF(C578="", "", IF(Table44[[#This Row],[Month]]=C577, A577+1, 1))</f>
        <v>29</v>
      </c>
      <c r="B578" s="22">
        <f>_xlfn.NUMBERVALUE(IF(Table44[[#This Row],[Date]]= "", "", TEXT(Table44[[#This Row],[Date]],"yyyy")))</f>
        <v>2024</v>
      </c>
      <c r="C578" t="str">
        <f>IF(Table44[[#This Row],[Date]]= "", "", TEXT(Table44[[#This Row],[Date]],"mmmm"))</f>
        <v>October</v>
      </c>
      <c r="D578" s="2">
        <v>45581</v>
      </c>
      <c r="E578" s="1" t="s">
        <v>447</v>
      </c>
      <c r="F578" s="1" t="s">
        <v>69</v>
      </c>
      <c r="G578" s="1">
        <v>15534</v>
      </c>
      <c r="I578" s="23" t="s">
        <v>14</v>
      </c>
      <c r="J578" s="49">
        <f>IF(Table44[[#This Row],[Source]]="Cash", SUM(J577+Table44[[#This Row],[Income]]-Table44[[#This Row],[Expenses]]), J577)</f>
        <v>887530</v>
      </c>
      <c r="K578" s="49">
        <f>IF(Table44[[#This Row],[Source]]="Bank", SUM(K577+Table44[[#This Row],[Income]]-Table44[[#This Row],[Expenses]]), K577)</f>
        <v>4105697.6500000004</v>
      </c>
      <c r="L578" s="49">
        <f>IF(Table44[[#This Row],[Source]]="Mobile", SUM(L577+Table44[[#This Row],[Income]]-Table44[[#This Row],[Expenses]]), L577)</f>
        <v>0</v>
      </c>
      <c r="M578" s="49">
        <f>IF(Table44[[#This Row],[Source]]="Inv", SUM(M577+Table44[[#This Row],[Income]]-Table44[[#This Row],[Expenses]]), M577)</f>
        <v>1140000</v>
      </c>
    </row>
    <row r="579" spans="1:13" x14ac:dyDescent="0.25">
      <c r="A579" s="3">
        <f xml:space="preserve"> IF(C579="", "", IF(Table44[[#This Row],[Month]]=C578, A578+1, 1))</f>
        <v>30</v>
      </c>
      <c r="B579" s="22">
        <f>_xlfn.NUMBERVALUE(IF(Table44[[#This Row],[Date]]= "", "", TEXT(Table44[[#This Row],[Date]],"yyyy")))</f>
        <v>2024</v>
      </c>
      <c r="C579" t="str">
        <f>IF(Table44[[#This Row],[Date]]= "", "", TEXT(Table44[[#This Row],[Date]],"mmmm"))</f>
        <v>October</v>
      </c>
      <c r="D579" s="2">
        <v>45581</v>
      </c>
      <c r="E579" s="1" t="s">
        <v>447</v>
      </c>
      <c r="F579" s="1" t="s">
        <v>744</v>
      </c>
      <c r="H579" s="1">
        <v>1000000</v>
      </c>
      <c r="I579" s="23" t="s">
        <v>362</v>
      </c>
      <c r="J579" s="49">
        <f>IF(Table44[[#This Row],[Source]]="Cash", SUM(J578+Table44[[#This Row],[Income]]-Table44[[#This Row],[Expenses]]), J578)</f>
        <v>887530</v>
      </c>
      <c r="K579" s="49">
        <f>IF(Table44[[#This Row],[Source]]="Bank", SUM(K578+Table44[[#This Row],[Income]]-Table44[[#This Row],[Expenses]]), K578)</f>
        <v>4105697.6500000004</v>
      </c>
      <c r="L579" s="49">
        <f>IF(Table44[[#This Row],[Source]]="Mobile", SUM(L578+Table44[[#This Row],[Income]]-Table44[[#This Row],[Expenses]]), L578)</f>
        <v>0</v>
      </c>
      <c r="M579" s="49">
        <f>IF(Table44[[#This Row],[Source]]="Inv", SUM(M578+Table44[[#This Row],[Income]]-Table44[[#This Row],[Expenses]]), M578)</f>
        <v>140000</v>
      </c>
    </row>
    <row r="580" spans="1:13" x14ac:dyDescent="0.25">
      <c r="A580" s="3">
        <f xml:space="preserve"> IF(C580="", "", IF(Table44[[#This Row],[Month]]=C579, A579+1, 1))</f>
        <v>31</v>
      </c>
      <c r="B580" s="22">
        <f>_xlfn.NUMBERVALUE(IF(Table44[[#This Row],[Date]]= "", "", TEXT(Table44[[#This Row],[Date]],"yyyy")))</f>
        <v>2024</v>
      </c>
      <c r="C580" t="str">
        <f>IF(Table44[[#This Row],[Date]]= "", "", TEXT(Table44[[#This Row],[Date]],"mmmm"))</f>
        <v>October</v>
      </c>
      <c r="D580" s="2">
        <v>45581</v>
      </c>
      <c r="E580" s="1" t="s">
        <v>447</v>
      </c>
      <c r="F580" s="1" t="s">
        <v>744</v>
      </c>
      <c r="G580" s="1">
        <v>1000000</v>
      </c>
      <c r="I580" s="23" t="s">
        <v>14</v>
      </c>
      <c r="J580" s="49">
        <f>IF(Table44[[#This Row],[Source]]="Cash", SUM(J579+Table44[[#This Row],[Income]]-Table44[[#This Row],[Expenses]]), J579)</f>
        <v>887530</v>
      </c>
      <c r="K580" s="49">
        <f>IF(Table44[[#This Row],[Source]]="Bank", SUM(K579+Table44[[#This Row],[Income]]-Table44[[#This Row],[Expenses]]), K579)</f>
        <v>5105697.6500000004</v>
      </c>
      <c r="L580" s="49">
        <f>IF(Table44[[#This Row],[Source]]="Mobile", SUM(L579+Table44[[#This Row],[Income]]-Table44[[#This Row],[Expenses]]), L579)</f>
        <v>0</v>
      </c>
      <c r="M580" s="49">
        <f>IF(Table44[[#This Row],[Source]]="Inv", SUM(M579+Table44[[#This Row],[Income]]-Table44[[#This Row],[Expenses]]), M579)</f>
        <v>140000</v>
      </c>
    </row>
    <row r="581" spans="1:13" x14ac:dyDescent="0.25">
      <c r="A581" s="3">
        <f xml:space="preserve"> IF(C581="", "", IF(Table44[[#This Row],[Month]]=C580, A580+1, 1))</f>
        <v>32</v>
      </c>
      <c r="B581" s="22">
        <f>_xlfn.NUMBERVALUE(IF(Table44[[#This Row],[Date]]= "", "", TEXT(Table44[[#This Row],[Date]],"yyyy")))</f>
        <v>2024</v>
      </c>
      <c r="C581" t="str">
        <f>IF(Table44[[#This Row],[Date]]= "", "", TEXT(Table44[[#This Row],[Date]],"mmmm"))</f>
        <v>October</v>
      </c>
      <c r="D581" s="2">
        <v>45582</v>
      </c>
      <c r="E581" s="1" t="s">
        <v>32</v>
      </c>
      <c r="F581" s="1" t="s">
        <v>744</v>
      </c>
      <c r="H581" s="1">
        <v>2820</v>
      </c>
      <c r="I581" s="23" t="s">
        <v>14</v>
      </c>
      <c r="J581" s="49">
        <f>IF(Table44[[#This Row],[Source]]="Cash", SUM(J580+Table44[[#This Row],[Income]]-Table44[[#This Row],[Expenses]]), J580)</f>
        <v>887530</v>
      </c>
      <c r="K581" s="49">
        <f>IF(Table44[[#This Row],[Source]]="Bank", SUM(K580+Table44[[#This Row],[Income]]-Table44[[#This Row],[Expenses]]), K580)</f>
        <v>5102877.6500000004</v>
      </c>
      <c r="L581" s="49">
        <f>IF(Table44[[#This Row],[Source]]="Mobile", SUM(L580+Table44[[#This Row],[Income]]-Table44[[#This Row],[Expenses]]), L580)</f>
        <v>0</v>
      </c>
      <c r="M581" s="49">
        <f>IF(Table44[[#This Row],[Source]]="Inv", SUM(M580+Table44[[#This Row],[Income]]-Table44[[#This Row],[Expenses]]), M580)</f>
        <v>140000</v>
      </c>
    </row>
    <row r="582" spans="1:13" x14ac:dyDescent="0.25">
      <c r="A582" s="3">
        <f xml:space="preserve"> IF(C582="", "", IF(Table44[[#This Row],[Month]]=C581, A581+1, 1))</f>
        <v>33</v>
      </c>
      <c r="B582" s="22">
        <f>_xlfn.NUMBERVALUE(IF(Table44[[#This Row],[Date]]= "", "", TEXT(Table44[[#This Row],[Date]],"yyyy")))</f>
        <v>2024</v>
      </c>
      <c r="C582" t="str">
        <f>IF(Table44[[#This Row],[Date]]= "", "", TEXT(Table44[[#This Row],[Date]],"mmmm"))</f>
        <v>October</v>
      </c>
      <c r="D582" s="2">
        <v>45582</v>
      </c>
      <c r="E582" s="1" t="s">
        <v>449</v>
      </c>
      <c r="F582" s="1" t="s">
        <v>9</v>
      </c>
      <c r="G582" s="108"/>
      <c r="H582" s="105">
        <v>3000</v>
      </c>
      <c r="I582" s="23" t="s">
        <v>13</v>
      </c>
      <c r="J582" s="49">
        <f>IF(Table44[[#This Row],[Source]]="Cash", SUM(J581+Table44[[#This Row],[Income]]-Table44[[#This Row],[Expenses]]), J581)</f>
        <v>884530</v>
      </c>
      <c r="K582" s="49">
        <f>IF(Table44[[#This Row],[Source]]="Bank", SUM(K581+Table44[[#This Row],[Income]]-Table44[[#This Row],[Expenses]]), K581)</f>
        <v>5102877.6500000004</v>
      </c>
      <c r="L582" s="49">
        <f>IF(Table44[[#This Row],[Source]]="Mobile", SUM(L581+Table44[[#This Row],[Income]]-Table44[[#This Row],[Expenses]]), L581)</f>
        <v>0</v>
      </c>
      <c r="M582" s="49">
        <f>IF(Table44[[#This Row],[Source]]="Inv", SUM(M581+Table44[[#This Row],[Income]]-Table44[[#This Row],[Expenses]]), M581)</f>
        <v>140000</v>
      </c>
    </row>
    <row r="583" spans="1:13" x14ac:dyDescent="0.25">
      <c r="A583" s="3">
        <f xml:space="preserve"> IF(C583="", "", IF(Table44[[#This Row],[Month]]=C582, A582+1, 1))</f>
        <v>34</v>
      </c>
      <c r="B583" s="22">
        <f>_xlfn.NUMBERVALUE(IF(Table44[[#This Row],[Date]]= "", "", TEXT(Table44[[#This Row],[Date]],"yyyy")))</f>
        <v>2024</v>
      </c>
      <c r="C583" t="str">
        <f>IF(Table44[[#This Row],[Date]]= "", "", TEXT(Table44[[#This Row],[Date]],"mmmm"))</f>
        <v>October</v>
      </c>
      <c r="D583" s="2">
        <v>45584</v>
      </c>
      <c r="E583" s="1" t="s">
        <v>409</v>
      </c>
      <c r="F583" s="1" t="s">
        <v>337</v>
      </c>
      <c r="G583" s="108"/>
      <c r="H583" s="105">
        <v>70000</v>
      </c>
      <c r="I583" s="23" t="s">
        <v>13</v>
      </c>
      <c r="J583" s="49">
        <f>IF(Table44[[#This Row],[Source]]="Cash", SUM(J582+Table44[[#This Row],[Income]]-Table44[[#This Row],[Expenses]]), J582)</f>
        <v>814530</v>
      </c>
      <c r="K583" s="49">
        <f>IF(Table44[[#This Row],[Source]]="Bank", SUM(K582+Table44[[#This Row],[Income]]-Table44[[#This Row],[Expenses]]), K582)</f>
        <v>5102877.6500000004</v>
      </c>
      <c r="L583" s="49">
        <f>IF(Table44[[#This Row],[Source]]="Mobile", SUM(L582+Table44[[#This Row],[Income]]-Table44[[#This Row],[Expenses]]), L582)</f>
        <v>0</v>
      </c>
      <c r="M583" s="49">
        <f>IF(Table44[[#This Row],[Source]]="Inv", SUM(M582+Table44[[#This Row],[Income]]-Table44[[#This Row],[Expenses]]), M582)</f>
        <v>140000</v>
      </c>
    </row>
    <row r="584" spans="1:13" x14ac:dyDescent="0.25">
      <c r="A584" s="3">
        <f xml:space="preserve"> IF(C584="", "", IF(Table44[[#This Row],[Month]]=C583, A583+1, 1))</f>
        <v>35</v>
      </c>
      <c r="B584" s="22">
        <f>_xlfn.NUMBERVALUE(IF(Table44[[#This Row],[Date]]= "", "", TEXT(Table44[[#This Row],[Date]],"yyyy")))</f>
        <v>2024</v>
      </c>
      <c r="C584" t="str">
        <f>IF(Table44[[#This Row],[Date]]= "", "", TEXT(Table44[[#This Row],[Date]],"mmmm"))</f>
        <v>October</v>
      </c>
      <c r="D584" s="2">
        <v>45583</v>
      </c>
      <c r="E584" s="1" t="s">
        <v>450</v>
      </c>
      <c r="F584" s="1" t="s">
        <v>1</v>
      </c>
      <c r="G584" s="108"/>
      <c r="H584" s="105">
        <v>10000</v>
      </c>
      <c r="I584" s="23" t="s">
        <v>13</v>
      </c>
      <c r="J584" s="49">
        <f>IF(Table44[[#This Row],[Source]]="Cash", SUM(J583+Table44[[#This Row],[Income]]-Table44[[#This Row],[Expenses]]), J583)</f>
        <v>804530</v>
      </c>
      <c r="K584" s="49">
        <f>IF(Table44[[#This Row],[Source]]="Bank", SUM(K583+Table44[[#This Row],[Income]]-Table44[[#This Row],[Expenses]]), K583)</f>
        <v>5102877.6500000004</v>
      </c>
      <c r="L584" s="49">
        <f>IF(Table44[[#This Row],[Source]]="Mobile", SUM(L583+Table44[[#This Row],[Income]]-Table44[[#This Row],[Expenses]]), L583)</f>
        <v>0</v>
      </c>
      <c r="M584" s="49">
        <f>IF(Table44[[#This Row],[Source]]="Inv", SUM(M583+Table44[[#This Row],[Income]]-Table44[[#This Row],[Expenses]]), M583)</f>
        <v>140000</v>
      </c>
    </row>
    <row r="585" spans="1:13" x14ac:dyDescent="0.25">
      <c r="A585" s="3">
        <f xml:space="preserve"> IF(C585="", "", IF(Table44[[#This Row],[Month]]=C584, A584+1, 1))</f>
        <v>36</v>
      </c>
      <c r="B585" s="22">
        <f>_xlfn.NUMBERVALUE(IF(Table44[[#This Row],[Date]]= "", "", TEXT(Table44[[#This Row],[Date]],"yyyy")))</f>
        <v>2024</v>
      </c>
      <c r="C585" t="str">
        <f>IF(Table44[[#This Row],[Date]]= "", "", TEXT(Table44[[#This Row],[Date]],"mmmm"))</f>
        <v>October</v>
      </c>
      <c r="D585" s="2">
        <v>45586</v>
      </c>
      <c r="E585" s="1" t="s">
        <v>409</v>
      </c>
      <c r="F585" s="1" t="s">
        <v>337</v>
      </c>
      <c r="G585" s="108"/>
      <c r="H585" s="105">
        <v>70000</v>
      </c>
      <c r="I585" s="23" t="s">
        <v>13</v>
      </c>
      <c r="J585" s="49">
        <f>IF(Table44[[#This Row],[Source]]="Cash", SUM(J584+Table44[[#This Row],[Income]]-Table44[[#This Row],[Expenses]]), J584)</f>
        <v>734530</v>
      </c>
      <c r="K585" s="49">
        <f>IF(Table44[[#This Row],[Source]]="Bank", SUM(K584+Table44[[#This Row],[Income]]-Table44[[#This Row],[Expenses]]), K584)</f>
        <v>5102877.6500000004</v>
      </c>
      <c r="L585" s="49">
        <f>IF(Table44[[#This Row],[Source]]="Mobile", SUM(L584+Table44[[#This Row],[Income]]-Table44[[#This Row],[Expenses]]), L584)</f>
        <v>0</v>
      </c>
      <c r="M585" s="49">
        <f>IF(Table44[[#This Row],[Source]]="Inv", SUM(M584+Table44[[#This Row],[Income]]-Table44[[#This Row],[Expenses]]), M584)</f>
        <v>140000</v>
      </c>
    </row>
    <row r="586" spans="1:13" x14ac:dyDescent="0.25">
      <c r="A586" s="3">
        <f xml:space="preserve"> IF(C586="", "", IF(Table44[[#This Row],[Month]]=C585, A585+1, 1))</f>
        <v>37</v>
      </c>
      <c r="B586" s="22">
        <f>_xlfn.NUMBERVALUE(IF(Table44[[#This Row],[Date]]= "", "", TEXT(Table44[[#This Row],[Date]],"yyyy")))</f>
        <v>2024</v>
      </c>
      <c r="C586" t="str">
        <f>IF(Table44[[#This Row],[Date]]= "", "", TEXT(Table44[[#This Row],[Date]],"mmmm"))</f>
        <v>October</v>
      </c>
      <c r="D586" s="2">
        <v>45587</v>
      </c>
      <c r="E586" s="1" t="s">
        <v>196</v>
      </c>
      <c r="F586" s="1" t="s">
        <v>0</v>
      </c>
      <c r="G586" s="108"/>
      <c r="H586" s="105">
        <v>10000</v>
      </c>
      <c r="I586" s="23" t="s">
        <v>13</v>
      </c>
      <c r="J586" s="49">
        <f>IF(Table44[[#This Row],[Source]]="Cash", SUM(J585+Table44[[#This Row],[Income]]-Table44[[#This Row],[Expenses]]), J585)</f>
        <v>724530</v>
      </c>
      <c r="K586" s="49">
        <f>IF(Table44[[#This Row],[Source]]="Bank", SUM(K585+Table44[[#This Row],[Income]]-Table44[[#This Row],[Expenses]]), K585)</f>
        <v>5102877.6500000004</v>
      </c>
      <c r="L586" s="49">
        <f>IF(Table44[[#This Row],[Source]]="Mobile", SUM(L585+Table44[[#This Row],[Income]]-Table44[[#This Row],[Expenses]]), L585)</f>
        <v>0</v>
      </c>
      <c r="M586" s="49">
        <f>IF(Table44[[#This Row],[Source]]="Inv", SUM(M585+Table44[[#This Row],[Income]]-Table44[[#This Row],[Expenses]]), M585)</f>
        <v>140000</v>
      </c>
    </row>
    <row r="587" spans="1:13" x14ac:dyDescent="0.25">
      <c r="A587" s="3">
        <f xml:space="preserve"> IF(C587="", "", IF(Table44[[#This Row],[Month]]=C586, A586+1, 1))</f>
        <v>38</v>
      </c>
      <c r="B587" s="22">
        <f>_xlfn.NUMBERVALUE(IF(Table44[[#This Row],[Date]]= "", "", TEXT(Table44[[#This Row],[Date]],"yyyy")))</f>
        <v>2024</v>
      </c>
      <c r="C587" t="str">
        <f>IF(Table44[[#This Row],[Date]]= "", "", TEXT(Table44[[#This Row],[Date]],"mmmm"))</f>
        <v>October</v>
      </c>
      <c r="D587" s="2">
        <v>45588</v>
      </c>
      <c r="E587" s="1" t="s">
        <v>381</v>
      </c>
      <c r="F587" s="1" t="s">
        <v>337</v>
      </c>
      <c r="G587" s="108"/>
      <c r="H587" s="105">
        <v>15000</v>
      </c>
      <c r="I587" s="23" t="s">
        <v>13</v>
      </c>
      <c r="J587" s="49">
        <f>IF(Table44[[#This Row],[Source]]="Cash", SUM(J586+Table44[[#This Row],[Income]]-Table44[[#This Row],[Expenses]]), J586)</f>
        <v>709530</v>
      </c>
      <c r="K587" s="49">
        <f>IF(Table44[[#This Row],[Source]]="Bank", SUM(K586+Table44[[#This Row],[Income]]-Table44[[#This Row],[Expenses]]), K586)</f>
        <v>5102877.6500000004</v>
      </c>
      <c r="L587" s="49">
        <f>IF(Table44[[#This Row],[Source]]="Mobile", SUM(L586+Table44[[#This Row],[Income]]-Table44[[#This Row],[Expenses]]), L586)</f>
        <v>0</v>
      </c>
      <c r="M587" s="49">
        <f>IF(Table44[[#This Row],[Source]]="Inv", SUM(M586+Table44[[#This Row],[Income]]-Table44[[#This Row],[Expenses]]), M586)</f>
        <v>140000</v>
      </c>
    </row>
    <row r="588" spans="1:13" x14ac:dyDescent="0.25">
      <c r="A588" s="3">
        <f xml:space="preserve"> IF(C588="", "", IF(Table44[[#This Row],[Month]]=C587, A587+1, 1))</f>
        <v>39</v>
      </c>
      <c r="B588" s="22">
        <f>_xlfn.NUMBERVALUE(IF(Table44[[#This Row],[Date]]= "", "", TEXT(Table44[[#This Row],[Date]],"yyyy")))</f>
        <v>2024</v>
      </c>
      <c r="C588" t="str">
        <f>IF(Table44[[#This Row],[Date]]= "", "", TEXT(Table44[[#This Row],[Date]],"mmmm"))</f>
        <v>October</v>
      </c>
      <c r="D588" s="2">
        <v>45588</v>
      </c>
      <c r="E588" s="1" t="s">
        <v>451</v>
      </c>
      <c r="F588" s="1" t="s">
        <v>280</v>
      </c>
      <c r="G588" s="108"/>
      <c r="H588" s="105">
        <v>5000</v>
      </c>
      <c r="I588" s="23" t="s">
        <v>13</v>
      </c>
      <c r="J588" s="49">
        <f>IF(Table44[[#This Row],[Source]]="Cash", SUM(J587+Table44[[#This Row],[Income]]-Table44[[#This Row],[Expenses]]), J587)</f>
        <v>704530</v>
      </c>
      <c r="K588" s="49">
        <f>IF(Table44[[#This Row],[Source]]="Bank", SUM(K587+Table44[[#This Row],[Income]]-Table44[[#This Row],[Expenses]]), K587)</f>
        <v>5102877.6500000004</v>
      </c>
      <c r="L588" s="49">
        <f>IF(Table44[[#This Row],[Source]]="Mobile", SUM(L587+Table44[[#This Row],[Income]]-Table44[[#This Row],[Expenses]]), L587)</f>
        <v>0</v>
      </c>
      <c r="M588" s="49">
        <f>IF(Table44[[#This Row],[Source]]="Inv", SUM(M587+Table44[[#This Row],[Income]]-Table44[[#This Row],[Expenses]]), M587)</f>
        <v>140000</v>
      </c>
    </row>
    <row r="589" spans="1:13" x14ac:dyDescent="0.25">
      <c r="A589" s="3">
        <f xml:space="preserve"> IF(C589="", "", IF(Table44[[#This Row],[Month]]=C588, A588+1, 1))</f>
        <v>40</v>
      </c>
      <c r="B589" s="22">
        <f>_xlfn.NUMBERVALUE(IF(Table44[[#This Row],[Date]]= "", "", TEXT(Table44[[#This Row],[Date]],"yyyy")))</f>
        <v>2024</v>
      </c>
      <c r="C589" t="str">
        <f>IF(Table44[[#This Row],[Date]]= "", "", TEXT(Table44[[#This Row],[Date]],"mmmm"))</f>
        <v>October</v>
      </c>
      <c r="D589" s="2">
        <v>45595</v>
      </c>
      <c r="E589" s="1" t="s">
        <v>409</v>
      </c>
      <c r="F589" s="1" t="s">
        <v>337</v>
      </c>
      <c r="G589" s="108"/>
      <c r="H589" s="105">
        <v>70000</v>
      </c>
      <c r="I589" s="23" t="s">
        <v>13</v>
      </c>
      <c r="J589" s="49">
        <f>IF(Table44[[#This Row],[Source]]="Cash", SUM(J588+Table44[[#This Row],[Income]]-Table44[[#This Row],[Expenses]]), J588)</f>
        <v>634530</v>
      </c>
      <c r="K589" s="49">
        <f>IF(Table44[[#This Row],[Source]]="Bank", SUM(K588+Table44[[#This Row],[Income]]-Table44[[#This Row],[Expenses]]), K588)</f>
        <v>5102877.6500000004</v>
      </c>
      <c r="L589" s="49">
        <f>IF(Table44[[#This Row],[Source]]="Mobile", SUM(L588+Table44[[#This Row],[Income]]-Table44[[#This Row],[Expenses]]), L588)</f>
        <v>0</v>
      </c>
      <c r="M589" s="49">
        <f>IF(Table44[[#This Row],[Source]]="Inv", SUM(M588+Table44[[#This Row],[Income]]-Table44[[#This Row],[Expenses]]), M588)</f>
        <v>140000</v>
      </c>
    </row>
    <row r="590" spans="1:13" x14ac:dyDescent="0.25">
      <c r="A590" s="3">
        <f xml:space="preserve"> IF(C590="", "", IF(Table44[[#This Row],[Month]]=C589, A589+1, 1))</f>
        <v>41</v>
      </c>
      <c r="B590" s="22">
        <f>_xlfn.NUMBERVALUE(IF(Table44[[#This Row],[Date]]= "", "", TEXT(Table44[[#This Row],[Date]],"yyyy")))</f>
        <v>2024</v>
      </c>
      <c r="C590" t="str">
        <f>IF(Table44[[#This Row],[Date]]= "", "", TEXT(Table44[[#This Row],[Date]],"mmmm"))</f>
        <v>October</v>
      </c>
      <c r="D590" s="2">
        <v>45595</v>
      </c>
      <c r="E590" s="1" t="s">
        <v>452</v>
      </c>
      <c r="F590" s="1" t="s">
        <v>1</v>
      </c>
      <c r="H590" s="1">
        <v>49500</v>
      </c>
      <c r="I590" s="23" t="s">
        <v>14</v>
      </c>
      <c r="J590" s="49">
        <f>IF(Table44[[#This Row],[Source]]="Cash", SUM(J589+Table44[[#This Row],[Income]]-Table44[[#This Row],[Expenses]]), J589)</f>
        <v>634530</v>
      </c>
      <c r="K590" s="49">
        <f>IF(Table44[[#This Row],[Source]]="Bank", SUM(K589+Table44[[#This Row],[Income]]-Table44[[#This Row],[Expenses]]), K589)</f>
        <v>5053377.6500000004</v>
      </c>
      <c r="L590" s="49">
        <f>IF(Table44[[#This Row],[Source]]="Mobile", SUM(L589+Table44[[#This Row],[Income]]-Table44[[#This Row],[Expenses]]), L589)</f>
        <v>0</v>
      </c>
      <c r="M590" s="49">
        <f>IF(Table44[[#This Row],[Source]]="Inv", SUM(M589+Table44[[#This Row],[Income]]-Table44[[#This Row],[Expenses]]), M589)</f>
        <v>140000</v>
      </c>
    </row>
    <row r="591" spans="1:13" x14ac:dyDescent="0.25">
      <c r="A591" s="3">
        <f xml:space="preserve"> IF(C591="", "", IF(Table44[[#This Row],[Month]]=C590, A590+1, 1))</f>
        <v>42</v>
      </c>
      <c r="B591" s="22">
        <f>_xlfn.NUMBERVALUE(IF(Table44[[#This Row],[Date]]= "", "", TEXT(Table44[[#This Row],[Date]],"yyyy")))</f>
        <v>2024</v>
      </c>
      <c r="C591" t="str">
        <f>IF(Table44[[#This Row],[Date]]= "", "", TEXT(Table44[[#This Row],[Date]],"mmmm"))</f>
        <v>October</v>
      </c>
      <c r="D591" s="2">
        <v>45596</v>
      </c>
      <c r="E591" s="1" t="s">
        <v>317</v>
      </c>
      <c r="F591" s="1" t="s">
        <v>299</v>
      </c>
      <c r="G591" s="1">
        <v>600000</v>
      </c>
      <c r="I591" s="23" t="s">
        <v>14</v>
      </c>
      <c r="J591" s="49">
        <f>IF(Table44[[#This Row],[Source]]="Cash", SUM(J590+Table44[[#This Row],[Income]]-Table44[[#This Row],[Expenses]]), J590)</f>
        <v>634530</v>
      </c>
      <c r="K591" s="49">
        <f>IF(Table44[[#This Row],[Source]]="Bank", SUM(K590+Table44[[#This Row],[Income]]-Table44[[#This Row],[Expenses]]), K590)</f>
        <v>5653377.6500000004</v>
      </c>
      <c r="L591" s="49">
        <f>IF(Table44[[#This Row],[Source]]="Mobile", SUM(L590+Table44[[#This Row],[Income]]-Table44[[#This Row],[Expenses]]), L590)</f>
        <v>0</v>
      </c>
      <c r="M591" s="49">
        <f>IF(Table44[[#This Row],[Source]]="Inv", SUM(M590+Table44[[#This Row],[Income]]-Table44[[#This Row],[Expenses]]), M590)</f>
        <v>140000</v>
      </c>
    </row>
    <row r="592" spans="1:13" x14ac:dyDescent="0.25">
      <c r="A592" s="3">
        <f xml:space="preserve"> IF(C592="", "", IF(Table44[[#This Row],[Month]]=C591, A591+1, 1))</f>
        <v>43</v>
      </c>
      <c r="B592" s="22">
        <f>_xlfn.NUMBERVALUE(IF(Table44[[#This Row],[Date]]= "", "", TEXT(Table44[[#This Row],[Date]],"yyyy")))</f>
        <v>2024</v>
      </c>
      <c r="C592" t="str">
        <f>IF(Table44[[#This Row],[Date]]= "", "", TEXT(Table44[[#This Row],[Date]],"mmmm"))</f>
        <v>October</v>
      </c>
      <c r="D592" s="2">
        <v>45595</v>
      </c>
      <c r="E592" s="1" t="s">
        <v>453</v>
      </c>
      <c r="F592" s="1" t="s">
        <v>337</v>
      </c>
      <c r="G592" s="108"/>
      <c r="H592" s="105">
        <v>10000</v>
      </c>
      <c r="I592" s="23" t="s">
        <v>13</v>
      </c>
      <c r="J592" s="49">
        <f>IF(Table44[[#This Row],[Source]]="Cash", SUM(J591+Table44[[#This Row],[Income]]-Table44[[#This Row],[Expenses]]), J591)</f>
        <v>624530</v>
      </c>
      <c r="K592" s="49">
        <f>IF(Table44[[#This Row],[Source]]="Bank", SUM(K591+Table44[[#This Row],[Income]]-Table44[[#This Row],[Expenses]]), K591)</f>
        <v>5653377.6500000004</v>
      </c>
      <c r="L592" s="49">
        <f>IF(Table44[[#This Row],[Source]]="Mobile", SUM(L591+Table44[[#This Row],[Income]]-Table44[[#This Row],[Expenses]]), L591)</f>
        <v>0</v>
      </c>
      <c r="M592" s="49">
        <f>IF(Table44[[#This Row],[Source]]="Inv", SUM(M591+Table44[[#This Row],[Income]]-Table44[[#This Row],[Expenses]]), M591)</f>
        <v>140000</v>
      </c>
    </row>
    <row r="593" spans="1:13" x14ac:dyDescent="0.25">
      <c r="A593" s="3">
        <f xml:space="preserve"> IF(C593="", "", IF(Table44[[#This Row],[Month]]=C592, A592+1, 1))</f>
        <v>44</v>
      </c>
      <c r="B593" s="22">
        <f>_xlfn.NUMBERVALUE(IF(Table44[[#This Row],[Date]]= "", "", TEXT(Table44[[#This Row],[Date]],"yyyy")))</f>
        <v>2024</v>
      </c>
      <c r="C593" t="str">
        <f>IF(Table44[[#This Row],[Date]]= "", "", TEXT(Table44[[#This Row],[Date]],"mmmm"))</f>
        <v>October</v>
      </c>
      <c r="D593" s="2">
        <v>45595</v>
      </c>
      <c r="E593" s="1" t="s">
        <v>454</v>
      </c>
      <c r="F593" s="1" t="s">
        <v>0</v>
      </c>
      <c r="G593" s="108"/>
      <c r="H593" s="105">
        <v>10000</v>
      </c>
      <c r="I593" s="23" t="s">
        <v>13</v>
      </c>
      <c r="J593" s="49">
        <f>IF(Table44[[#This Row],[Source]]="Cash", SUM(J592+Table44[[#This Row],[Income]]-Table44[[#This Row],[Expenses]]), J592)</f>
        <v>614530</v>
      </c>
      <c r="K593" s="49">
        <f>IF(Table44[[#This Row],[Source]]="Bank", SUM(K592+Table44[[#This Row],[Income]]-Table44[[#This Row],[Expenses]]), K592)</f>
        <v>5653377.6500000004</v>
      </c>
      <c r="L593" s="49">
        <f>IF(Table44[[#This Row],[Source]]="Mobile", SUM(L592+Table44[[#This Row],[Income]]-Table44[[#This Row],[Expenses]]), L592)</f>
        <v>0</v>
      </c>
      <c r="M593" s="49">
        <f>IF(Table44[[#This Row],[Source]]="Inv", SUM(M592+Table44[[#This Row],[Income]]-Table44[[#This Row],[Expenses]]), M592)</f>
        <v>140000</v>
      </c>
    </row>
    <row r="594" spans="1:13" x14ac:dyDescent="0.25">
      <c r="A594" s="3">
        <f xml:space="preserve"> IF(C594="", "", IF(Table44[[#This Row],[Month]]=C593, A593+1, 1))</f>
        <v>45</v>
      </c>
      <c r="B594" s="22">
        <f>_xlfn.NUMBERVALUE(IF(Table44[[#This Row],[Date]]= "", "", TEXT(Table44[[#This Row],[Date]],"yyyy")))</f>
        <v>2024</v>
      </c>
      <c r="C594" t="str">
        <f>IF(Table44[[#This Row],[Date]]= "", "", TEXT(Table44[[#This Row],[Date]],"mmmm"))</f>
        <v>October</v>
      </c>
      <c r="D594" s="2">
        <v>45595</v>
      </c>
      <c r="E594" s="1" t="s">
        <v>455</v>
      </c>
      <c r="F594" s="1" t="s">
        <v>24</v>
      </c>
      <c r="G594" s="108"/>
      <c r="H594" s="105">
        <v>7000</v>
      </c>
      <c r="I594" s="23" t="s">
        <v>13</v>
      </c>
      <c r="J594" s="49">
        <f>IF(Table44[[#This Row],[Source]]="Cash", SUM(J593+Table44[[#This Row],[Income]]-Table44[[#This Row],[Expenses]]), J593)</f>
        <v>607530</v>
      </c>
      <c r="K594" s="49">
        <f>IF(Table44[[#This Row],[Source]]="Bank", SUM(K593+Table44[[#This Row],[Income]]-Table44[[#This Row],[Expenses]]), K593)</f>
        <v>5653377.6500000004</v>
      </c>
      <c r="L594" s="49">
        <f>IF(Table44[[#This Row],[Source]]="Mobile", SUM(L593+Table44[[#This Row],[Income]]-Table44[[#This Row],[Expenses]]), L593)</f>
        <v>0</v>
      </c>
      <c r="M594" s="49">
        <f>IF(Table44[[#This Row],[Source]]="Inv", SUM(M593+Table44[[#This Row],[Income]]-Table44[[#This Row],[Expenses]]), M593)</f>
        <v>140000</v>
      </c>
    </row>
    <row r="595" spans="1:13" x14ac:dyDescent="0.25">
      <c r="A595" s="3">
        <f xml:space="preserve"> IF(C595="", "", IF(Table44[[#This Row],[Month]]=C594, A594+1, 1))</f>
        <v>46</v>
      </c>
      <c r="B595" s="22">
        <f>_xlfn.NUMBERVALUE(IF(Table44[[#This Row],[Date]]= "", "", TEXT(Table44[[#This Row],[Date]],"yyyy")))</f>
        <v>2024</v>
      </c>
      <c r="C595" t="str">
        <f>IF(Table44[[#This Row],[Date]]= "", "", TEXT(Table44[[#This Row],[Date]],"mmmm"))</f>
        <v>October</v>
      </c>
      <c r="D595" s="2">
        <v>45595</v>
      </c>
      <c r="E595" s="1" t="s">
        <v>456</v>
      </c>
      <c r="F595" s="1" t="s">
        <v>1</v>
      </c>
      <c r="G595" s="108"/>
      <c r="H595" s="105">
        <v>3000</v>
      </c>
      <c r="I595" s="23" t="s">
        <v>13</v>
      </c>
      <c r="J595" s="49">
        <f>IF(Table44[[#This Row],[Source]]="Cash", SUM(J594+Table44[[#This Row],[Income]]-Table44[[#This Row],[Expenses]]), J594)</f>
        <v>604530</v>
      </c>
      <c r="K595" s="49">
        <f>IF(Table44[[#This Row],[Source]]="Bank", SUM(K594+Table44[[#This Row],[Income]]-Table44[[#This Row],[Expenses]]), K594)</f>
        <v>5653377.6500000004</v>
      </c>
      <c r="L595" s="49">
        <f>IF(Table44[[#This Row],[Source]]="Mobile", SUM(L594+Table44[[#This Row],[Income]]-Table44[[#This Row],[Expenses]]), L594)</f>
        <v>0</v>
      </c>
      <c r="M595" s="49">
        <f>IF(Table44[[#This Row],[Source]]="Inv", SUM(M594+Table44[[#This Row],[Income]]-Table44[[#This Row],[Expenses]]), M594)</f>
        <v>140000</v>
      </c>
    </row>
    <row r="596" spans="1:13" x14ac:dyDescent="0.25">
      <c r="A596" s="3">
        <f xml:space="preserve"> IF(C596="", "", IF(Table44[[#This Row],[Month]]=C595, A595+1, 1))</f>
        <v>47</v>
      </c>
      <c r="B596" s="22">
        <f>_xlfn.NUMBERVALUE(IF(Table44[[#This Row],[Date]]= "", "", TEXT(Table44[[#This Row],[Date]],"yyyy")))</f>
        <v>2024</v>
      </c>
      <c r="C596" t="str">
        <f>IF(Table44[[#This Row],[Date]]= "", "", TEXT(Table44[[#This Row],[Date]],"mmmm"))</f>
        <v>October</v>
      </c>
      <c r="D596" s="2">
        <v>45593</v>
      </c>
      <c r="E596" s="1" t="s">
        <v>457</v>
      </c>
      <c r="F596" s="1" t="s">
        <v>244</v>
      </c>
      <c r="G596" s="108"/>
      <c r="H596" s="105">
        <v>2000</v>
      </c>
      <c r="I596" s="23" t="s">
        <v>13</v>
      </c>
      <c r="J596" s="49">
        <f>IF(Table44[[#This Row],[Source]]="Cash", SUM(J595+Table44[[#This Row],[Income]]-Table44[[#This Row],[Expenses]]), J595)</f>
        <v>602530</v>
      </c>
      <c r="K596" s="49">
        <f>IF(Table44[[#This Row],[Source]]="Bank", SUM(K595+Table44[[#This Row],[Income]]-Table44[[#This Row],[Expenses]]), K595)</f>
        <v>5653377.6500000004</v>
      </c>
      <c r="L596" s="49">
        <f>IF(Table44[[#This Row],[Source]]="Mobile", SUM(L595+Table44[[#This Row],[Income]]-Table44[[#This Row],[Expenses]]), L595)</f>
        <v>0</v>
      </c>
      <c r="M596" s="49">
        <f>IF(Table44[[#This Row],[Source]]="Inv", SUM(M595+Table44[[#This Row],[Income]]-Table44[[#This Row],[Expenses]]), M595)</f>
        <v>140000</v>
      </c>
    </row>
    <row r="597" spans="1:13" x14ac:dyDescent="0.25">
      <c r="A597" s="3">
        <f xml:space="preserve"> IF(C597="", "", IF(Table44[[#This Row],[Month]]=C596, A596+1, 1))</f>
        <v>48</v>
      </c>
      <c r="B597" s="22">
        <f>_xlfn.NUMBERVALUE(IF(Table44[[#This Row],[Date]]= "", "", TEXT(Table44[[#This Row],[Date]],"yyyy")))</f>
        <v>2024</v>
      </c>
      <c r="C597" t="str">
        <f>IF(Table44[[#This Row],[Date]]= "", "", TEXT(Table44[[#This Row],[Date]],"mmmm"))</f>
        <v>October</v>
      </c>
      <c r="D597" s="2">
        <v>45589</v>
      </c>
      <c r="E597" s="1" t="s">
        <v>409</v>
      </c>
      <c r="F597" s="1" t="s">
        <v>337</v>
      </c>
      <c r="G597" s="108"/>
      <c r="H597" s="105">
        <v>70000</v>
      </c>
      <c r="I597" s="23" t="s">
        <v>13</v>
      </c>
      <c r="J597" s="49">
        <f>IF(Table44[[#This Row],[Source]]="Cash", SUM(J596+Table44[[#This Row],[Income]]-Table44[[#This Row],[Expenses]]), J596)</f>
        <v>532530</v>
      </c>
      <c r="K597" s="49">
        <f>IF(Table44[[#This Row],[Source]]="Bank", SUM(K596+Table44[[#This Row],[Income]]-Table44[[#This Row],[Expenses]]), K596)</f>
        <v>5653377.6500000004</v>
      </c>
      <c r="L597" s="49">
        <f>IF(Table44[[#This Row],[Source]]="Mobile", SUM(L596+Table44[[#This Row],[Income]]-Table44[[#This Row],[Expenses]]), L596)</f>
        <v>0</v>
      </c>
      <c r="M597" s="49">
        <f>IF(Table44[[#This Row],[Source]]="Inv", SUM(M596+Table44[[#This Row],[Income]]-Table44[[#This Row],[Expenses]]), M596)</f>
        <v>140000</v>
      </c>
    </row>
    <row r="598" spans="1:13" x14ac:dyDescent="0.25">
      <c r="A598" s="3">
        <f xml:space="preserve"> IF(C598="", "", IF(Table44[[#This Row],[Month]]=C597, A597+1, 1))</f>
        <v>49</v>
      </c>
      <c r="B598" s="22">
        <f>_xlfn.NUMBERVALUE(IF(Table44[[#This Row],[Date]]= "", "", TEXT(Table44[[#This Row],[Date]],"yyyy")))</f>
        <v>2024</v>
      </c>
      <c r="C598" t="str">
        <f>IF(Table44[[#This Row],[Date]]= "", "", TEXT(Table44[[#This Row],[Date]],"mmmm"))</f>
        <v>October</v>
      </c>
      <c r="D598" s="2">
        <v>45582</v>
      </c>
      <c r="E598" s="1" t="s">
        <v>302</v>
      </c>
      <c r="F598" s="1" t="s">
        <v>69</v>
      </c>
      <c r="G598" s="108"/>
      <c r="H598" s="105">
        <v>20000</v>
      </c>
      <c r="I598" s="23" t="s">
        <v>13</v>
      </c>
      <c r="J598" s="49">
        <f>IF(Table44[[#This Row],[Source]]="Cash", SUM(J597+Table44[[#This Row],[Income]]-Table44[[#This Row],[Expenses]]), J597)</f>
        <v>512530</v>
      </c>
      <c r="K598" s="49">
        <f>IF(Table44[[#This Row],[Source]]="Bank", SUM(K597+Table44[[#This Row],[Income]]-Table44[[#This Row],[Expenses]]), K597)</f>
        <v>5653377.6500000004</v>
      </c>
      <c r="L598" s="49">
        <f>IF(Table44[[#This Row],[Source]]="Mobile", SUM(L597+Table44[[#This Row],[Income]]-Table44[[#This Row],[Expenses]]), L597)</f>
        <v>0</v>
      </c>
      <c r="M598" s="49">
        <f>IF(Table44[[#This Row],[Source]]="Inv", SUM(M597+Table44[[#This Row],[Income]]-Table44[[#This Row],[Expenses]]), M597)</f>
        <v>140000</v>
      </c>
    </row>
    <row r="599" spans="1:13" x14ac:dyDescent="0.25">
      <c r="A599" s="3">
        <f xml:space="preserve"> IF(C599="", "", IF(Table44[[#This Row],[Month]]=C598, A598+1, 1))</f>
        <v>50</v>
      </c>
      <c r="B599" s="22">
        <f>_xlfn.NUMBERVALUE(IF(Table44[[#This Row],[Date]]= "", "", TEXT(Table44[[#This Row],[Date]],"yyyy")))</f>
        <v>2024</v>
      </c>
      <c r="C599" t="str">
        <f>IF(Table44[[#This Row],[Date]]= "", "", TEXT(Table44[[#This Row],[Date]],"mmmm"))</f>
        <v>October</v>
      </c>
      <c r="D599" s="2">
        <v>45582</v>
      </c>
      <c r="E599" s="1" t="s">
        <v>302</v>
      </c>
      <c r="F599" s="1" t="s">
        <v>69</v>
      </c>
      <c r="G599" s="1">
        <v>20000</v>
      </c>
      <c r="I599" s="23" t="s">
        <v>362</v>
      </c>
      <c r="J599" s="49">
        <f>IF(Table44[[#This Row],[Source]]="Cash", SUM(J598+Table44[[#This Row],[Income]]-Table44[[#This Row],[Expenses]]), J598)</f>
        <v>512530</v>
      </c>
      <c r="K599" s="49">
        <f>IF(Table44[[#This Row],[Source]]="Bank", SUM(K598+Table44[[#This Row],[Income]]-Table44[[#This Row],[Expenses]]), K598)</f>
        <v>5653377.6500000004</v>
      </c>
      <c r="L599" s="49">
        <f>IF(Table44[[#This Row],[Source]]="Mobile", SUM(L598+Table44[[#This Row],[Income]]-Table44[[#This Row],[Expenses]]), L598)</f>
        <v>0</v>
      </c>
      <c r="M599" s="49">
        <f>IF(Table44[[#This Row],[Source]]="Inv", SUM(M598+Table44[[#This Row],[Income]]-Table44[[#This Row],[Expenses]]), M598)</f>
        <v>160000</v>
      </c>
    </row>
    <row r="600" spans="1:13" x14ac:dyDescent="0.25">
      <c r="A600" s="3">
        <f xml:space="preserve"> IF(C600="", "", IF(Table44[[#This Row],[Month]]=C599, A599+1, 1))</f>
        <v>51</v>
      </c>
      <c r="B600" s="22">
        <f>_xlfn.NUMBERVALUE(IF(Table44[[#This Row],[Date]]= "", "", TEXT(Table44[[#This Row],[Date]],"yyyy")))</f>
        <v>2024</v>
      </c>
      <c r="C600" t="str">
        <f>IF(Table44[[#This Row],[Date]]= "", "", TEXT(Table44[[#This Row],[Date]],"mmmm"))</f>
        <v>October</v>
      </c>
      <c r="D600" s="2">
        <v>45591</v>
      </c>
      <c r="E600" s="1" t="s">
        <v>458</v>
      </c>
      <c r="F600" s="1" t="s">
        <v>70</v>
      </c>
      <c r="G600" s="108">
        <v>20000</v>
      </c>
      <c r="H600" s="105"/>
      <c r="I600" s="23" t="s">
        <v>13</v>
      </c>
      <c r="J600" s="49">
        <f>IF(Table44[[#This Row],[Source]]="Cash", SUM(J599+Table44[[#This Row],[Income]]-Table44[[#This Row],[Expenses]]), J599)</f>
        <v>532530</v>
      </c>
      <c r="K600" s="49">
        <f>IF(Table44[[#This Row],[Source]]="Bank", SUM(K599+Table44[[#This Row],[Income]]-Table44[[#This Row],[Expenses]]), K599)</f>
        <v>5653377.6500000004</v>
      </c>
      <c r="L600" s="49">
        <f>IF(Table44[[#This Row],[Source]]="Mobile", SUM(L599+Table44[[#This Row],[Income]]-Table44[[#This Row],[Expenses]]), L599)</f>
        <v>0</v>
      </c>
      <c r="M600" s="49">
        <f>IF(Table44[[#This Row],[Source]]="Inv", SUM(M599+Table44[[#This Row],[Income]]-Table44[[#This Row],[Expenses]]), M599)</f>
        <v>160000</v>
      </c>
    </row>
    <row r="601" spans="1:13" x14ac:dyDescent="0.25">
      <c r="A601" s="3">
        <f xml:space="preserve"> IF(C601="", "", IF(Table44[[#This Row],[Month]]=C600, A600+1, 1))</f>
        <v>52</v>
      </c>
      <c r="B601" s="22">
        <f>_xlfn.NUMBERVALUE(IF(Table44[[#This Row],[Date]]= "", "", TEXT(Table44[[#This Row],[Date]],"yyyy")))</f>
        <v>2024</v>
      </c>
      <c r="C601" t="str">
        <f>IF(Table44[[#This Row],[Date]]= "", "", TEXT(Table44[[#This Row],[Date]],"mmmm"))</f>
        <v>October</v>
      </c>
      <c r="D601" s="2">
        <v>45596</v>
      </c>
      <c r="E601" s="1" t="s">
        <v>459</v>
      </c>
      <c r="F601" s="1" t="s">
        <v>1</v>
      </c>
      <c r="G601" s="108"/>
      <c r="H601" s="105">
        <v>12000</v>
      </c>
      <c r="I601" s="23" t="s">
        <v>13</v>
      </c>
      <c r="J601" s="49">
        <f>IF(Table44[[#This Row],[Source]]="Cash", SUM(J600+Table44[[#This Row],[Income]]-Table44[[#This Row],[Expenses]]), J600)</f>
        <v>520530</v>
      </c>
      <c r="K601" s="49">
        <f>IF(Table44[[#This Row],[Source]]="Bank", SUM(K600+Table44[[#This Row],[Income]]-Table44[[#This Row],[Expenses]]), K600)</f>
        <v>5653377.6500000004</v>
      </c>
      <c r="L601" s="49">
        <f>IF(Table44[[#This Row],[Source]]="Mobile", SUM(L600+Table44[[#This Row],[Income]]-Table44[[#This Row],[Expenses]]), L600)</f>
        <v>0</v>
      </c>
      <c r="M601" s="49">
        <f>IF(Table44[[#This Row],[Source]]="Inv", SUM(M600+Table44[[#This Row],[Income]]-Table44[[#This Row],[Expenses]]), M600)</f>
        <v>160000</v>
      </c>
    </row>
    <row r="602" spans="1:13" x14ac:dyDescent="0.25">
      <c r="A602" s="3">
        <f xml:space="preserve"> IF(C602="", "", IF(Table44[[#This Row],[Month]]=C601, A601+1, 1))</f>
        <v>53</v>
      </c>
      <c r="B602" s="22">
        <f>_xlfn.NUMBERVALUE(IF(Table44[[#This Row],[Date]]= "", "", TEXT(Table44[[#This Row],[Date]],"yyyy")))</f>
        <v>2024</v>
      </c>
      <c r="C602" t="str">
        <f>IF(Table44[[#This Row],[Date]]= "", "", TEXT(Table44[[#This Row],[Date]],"mmmm"))</f>
        <v>October</v>
      </c>
      <c r="D602" s="2">
        <v>45596</v>
      </c>
      <c r="E602" s="1" t="s">
        <v>460</v>
      </c>
      <c r="F602" s="1" t="s">
        <v>244</v>
      </c>
      <c r="G602" s="108"/>
      <c r="H602" s="105">
        <v>185000</v>
      </c>
      <c r="I602" s="23" t="s">
        <v>13</v>
      </c>
      <c r="J602" s="49">
        <f>IF(Table44[[#This Row],[Source]]="Cash", SUM(J601+Table44[[#This Row],[Income]]-Table44[[#This Row],[Expenses]]), J601)</f>
        <v>335530</v>
      </c>
      <c r="K602" s="49">
        <f>IF(Table44[[#This Row],[Source]]="Bank", SUM(K601+Table44[[#This Row],[Income]]-Table44[[#This Row],[Expenses]]), K601)</f>
        <v>5653377.6500000004</v>
      </c>
      <c r="L602" s="49">
        <f>IF(Table44[[#This Row],[Source]]="Mobile", SUM(L601+Table44[[#This Row],[Income]]-Table44[[#This Row],[Expenses]]), L601)</f>
        <v>0</v>
      </c>
      <c r="M602" s="49">
        <f>IF(Table44[[#This Row],[Source]]="Inv", SUM(M601+Table44[[#This Row],[Income]]-Table44[[#This Row],[Expenses]]), M601)</f>
        <v>160000</v>
      </c>
    </row>
    <row r="603" spans="1:13" x14ac:dyDescent="0.25">
      <c r="A603" s="3">
        <f xml:space="preserve"> IF(C603="", "", IF(Table44[[#This Row],[Month]]=C602, A602+1, 1))</f>
        <v>54</v>
      </c>
      <c r="B603" s="3">
        <f>_xlfn.NUMBERVALUE(IF(Table44[[#This Row],[Date]]= "", "", TEXT(Table44[[#This Row],[Date]],"yyyy")))</f>
        <v>2024</v>
      </c>
      <c r="C603" t="str">
        <f>IF(Table44[[#This Row],[Date]]= "", "", TEXT(Table44[[#This Row],[Date]],"mmmm"))</f>
        <v>October</v>
      </c>
      <c r="D603" s="2">
        <v>45584</v>
      </c>
      <c r="E603" s="1" t="s">
        <v>470</v>
      </c>
      <c r="F603" s="1" t="s">
        <v>744</v>
      </c>
      <c r="H603" s="1">
        <v>86000</v>
      </c>
      <c r="I603" s="1" t="s">
        <v>14</v>
      </c>
      <c r="J603" s="49">
        <f>IF(Table44[[#This Row],[Source]]="Cash", SUM(J602+Table44[[#This Row],[Income]]-Table44[[#This Row],[Expenses]]), J602)</f>
        <v>335530</v>
      </c>
      <c r="K603" s="49">
        <f>IF(Table44[[#This Row],[Source]]="Bank", SUM(K602+Table44[[#This Row],[Income]]-Table44[[#This Row],[Expenses]]), K602)</f>
        <v>5567377.6500000004</v>
      </c>
      <c r="L603" s="49">
        <f>IF(Table44[[#This Row],[Source]]="Mobile", SUM(L602+Table44[[#This Row],[Income]]-Table44[[#This Row],[Expenses]]), L602)</f>
        <v>0</v>
      </c>
      <c r="M603" s="49">
        <f>IF(Table44[[#This Row],[Source]]="Inv", SUM(M602+Table44[[#This Row],[Income]]-Table44[[#This Row],[Expenses]]), M602)</f>
        <v>160000</v>
      </c>
    </row>
    <row r="604" spans="1:13" x14ac:dyDescent="0.25">
      <c r="A604" s="3">
        <f xml:space="preserve"> IF(C604="", "", IF(Table44[[#This Row],[Month]]=C603, A603+1, 1))</f>
        <v>55</v>
      </c>
      <c r="B604" s="3">
        <f>_xlfn.NUMBERVALUE(IF(Table44[[#This Row],[Date]]= "", "", TEXT(Table44[[#This Row],[Date]],"yyyy")))</f>
        <v>2024</v>
      </c>
      <c r="C604" t="str">
        <f>IF(Table44[[#This Row],[Date]]= "", "", TEXT(Table44[[#This Row],[Date]],"mmmm"))</f>
        <v>October</v>
      </c>
      <c r="D604" s="2">
        <v>45584</v>
      </c>
      <c r="E604" s="1" t="s">
        <v>470</v>
      </c>
      <c r="F604" s="1" t="s">
        <v>744</v>
      </c>
      <c r="G604" s="108">
        <v>85000</v>
      </c>
      <c r="H604" s="105"/>
      <c r="I604" s="1" t="s">
        <v>13</v>
      </c>
      <c r="J604" s="49">
        <f>IF(Table44[[#This Row],[Source]]="Cash", SUM(J603+Table44[[#This Row],[Income]]-Table44[[#This Row],[Expenses]]), J603)</f>
        <v>420530</v>
      </c>
      <c r="K604" s="49">
        <f>IF(Table44[[#This Row],[Source]]="Bank", SUM(K603+Table44[[#This Row],[Income]]-Table44[[#This Row],[Expenses]]), K603)</f>
        <v>5567377.6500000004</v>
      </c>
      <c r="L604" s="49">
        <f>IF(Table44[[#This Row],[Source]]="Mobile", SUM(L603+Table44[[#This Row],[Income]]-Table44[[#This Row],[Expenses]]), L603)</f>
        <v>0</v>
      </c>
      <c r="M604" s="49">
        <f>IF(Table44[[#This Row],[Source]]="Inv", SUM(M603+Table44[[#This Row],[Income]]-Table44[[#This Row],[Expenses]]), M603)</f>
        <v>160000</v>
      </c>
    </row>
    <row r="605" spans="1:13" x14ac:dyDescent="0.25">
      <c r="A605" s="3">
        <f xml:space="preserve"> IF(C605="", "", IF(Table44[[#This Row],[Month]]=C602, A602+1, 1))</f>
        <v>1</v>
      </c>
      <c r="B605" s="22">
        <f>_xlfn.NUMBERVALUE(IF(Table44[[#This Row],[Date]]= "", "", TEXT(Table44[[#This Row],[Date]],"yyyy")))</f>
        <v>2024</v>
      </c>
      <c r="C605" t="str">
        <f>IF(Table44[[#This Row],[Date]]= "", "", TEXT(Table44[[#This Row],[Date]],"mmmm"))</f>
        <v>November</v>
      </c>
      <c r="D605" s="2">
        <v>45597</v>
      </c>
      <c r="E605" s="1" t="s">
        <v>409</v>
      </c>
      <c r="F605" s="1" t="s">
        <v>337</v>
      </c>
      <c r="G605" s="108"/>
      <c r="H605" s="105">
        <v>70000</v>
      </c>
      <c r="I605" s="23" t="s">
        <v>13</v>
      </c>
      <c r="J605" s="49">
        <f>IF(Table44[[#This Row],[Source]]="Cash", SUM(J604+Table44[[#This Row],[Income]]-Table44[[#This Row],[Expenses]]), J604)</f>
        <v>350530</v>
      </c>
      <c r="K605" s="49">
        <f>IF(Table44[[#This Row],[Source]]="Bank", SUM(K604+Table44[[#This Row],[Income]]-Table44[[#This Row],[Expenses]]), K604)</f>
        <v>5567377.6500000004</v>
      </c>
      <c r="L605" s="49">
        <f>IF(Table44[[#This Row],[Source]]="Mobile", SUM(L604+Table44[[#This Row],[Income]]-Table44[[#This Row],[Expenses]]), L604)</f>
        <v>0</v>
      </c>
      <c r="M605" s="49">
        <f>IF(Table44[[#This Row],[Source]]="Inv", SUM(M604+Table44[[#This Row],[Income]]-Table44[[#This Row],[Expenses]]), M604)</f>
        <v>160000</v>
      </c>
    </row>
    <row r="606" spans="1:13" x14ac:dyDescent="0.25">
      <c r="A606" s="3">
        <f xml:space="preserve"> IF(C606="", "", IF(Table44[[#This Row],[Month]]=C605, A605+1, 1))</f>
        <v>2</v>
      </c>
      <c r="B606" s="22">
        <f>_xlfn.NUMBERVALUE(IF(Table44[[#This Row],[Date]]= "", "", TEXT(Table44[[#This Row],[Date]],"yyyy")))</f>
        <v>2024</v>
      </c>
      <c r="C606" t="str">
        <f>IF(Table44[[#This Row],[Date]]= "", "", TEXT(Table44[[#This Row],[Date]],"mmmm"))</f>
        <v>November</v>
      </c>
      <c r="D606" s="2">
        <v>45597</v>
      </c>
      <c r="E606" s="1" t="s">
        <v>461</v>
      </c>
      <c r="F606" s="1" t="s">
        <v>280</v>
      </c>
      <c r="G606" s="108"/>
      <c r="H606" s="105">
        <v>22000</v>
      </c>
      <c r="I606" s="23" t="s">
        <v>13</v>
      </c>
      <c r="J606" s="49">
        <f>IF(Table44[[#This Row],[Source]]="Cash", SUM(J605+Table44[[#This Row],[Income]]-Table44[[#This Row],[Expenses]]), J605)</f>
        <v>328530</v>
      </c>
      <c r="K606" s="49">
        <f>IF(Table44[[#This Row],[Source]]="Bank", SUM(K605+Table44[[#This Row],[Income]]-Table44[[#This Row],[Expenses]]), K605)</f>
        <v>5567377.6500000004</v>
      </c>
      <c r="L606" s="49">
        <f>IF(Table44[[#This Row],[Source]]="Mobile", SUM(L605+Table44[[#This Row],[Income]]-Table44[[#This Row],[Expenses]]), L605)</f>
        <v>0</v>
      </c>
      <c r="M606" s="49">
        <f>IF(Table44[[#This Row],[Source]]="Inv", SUM(M605+Table44[[#This Row],[Income]]-Table44[[#This Row],[Expenses]]), M605)</f>
        <v>160000</v>
      </c>
    </row>
    <row r="607" spans="1:13" x14ac:dyDescent="0.25">
      <c r="A607" s="3">
        <f xml:space="preserve"> IF(C607="", "", IF(Table44[[#This Row],[Month]]=C606, A606+1, 1))</f>
        <v>3</v>
      </c>
      <c r="B607" s="22">
        <f>_xlfn.NUMBERVALUE(IF(Table44[[#This Row],[Date]]= "", "", TEXT(Table44[[#This Row],[Date]],"yyyy")))</f>
        <v>2024</v>
      </c>
      <c r="C607" t="str">
        <f>IF(Table44[[#This Row],[Date]]= "", "", TEXT(Table44[[#This Row],[Date]],"mmmm"))</f>
        <v>November</v>
      </c>
      <c r="D607" s="2">
        <v>45597</v>
      </c>
      <c r="E607" s="1" t="s">
        <v>462</v>
      </c>
      <c r="F607" s="1" t="s">
        <v>337</v>
      </c>
      <c r="G607" s="108"/>
      <c r="H607" s="105">
        <v>2500</v>
      </c>
      <c r="I607" s="23" t="s">
        <v>13</v>
      </c>
      <c r="J607" s="49">
        <f>IF(Table44[[#This Row],[Source]]="Cash", SUM(J606+Table44[[#This Row],[Income]]-Table44[[#This Row],[Expenses]]), J606)</f>
        <v>326030</v>
      </c>
      <c r="K607" s="49">
        <f>IF(Table44[[#This Row],[Source]]="Bank", SUM(K606+Table44[[#This Row],[Income]]-Table44[[#This Row],[Expenses]]), K606)</f>
        <v>5567377.6500000004</v>
      </c>
      <c r="L607" s="49">
        <f>IF(Table44[[#This Row],[Source]]="Mobile", SUM(L606+Table44[[#This Row],[Income]]-Table44[[#This Row],[Expenses]]), L606)</f>
        <v>0</v>
      </c>
      <c r="M607" s="49">
        <f>IF(Table44[[#This Row],[Source]]="Inv", SUM(M606+Table44[[#This Row],[Income]]-Table44[[#This Row],[Expenses]]), M606)</f>
        <v>160000</v>
      </c>
    </row>
    <row r="608" spans="1:13" x14ac:dyDescent="0.25">
      <c r="A608" s="3">
        <f xml:space="preserve"> IF(C608="", "", IF(Table44[[#This Row],[Month]]=C607, A607+1, 1))</f>
        <v>4</v>
      </c>
      <c r="B608" s="22">
        <f>_xlfn.NUMBERVALUE(IF(Table44[[#This Row],[Date]]= "", "", TEXT(Table44[[#This Row],[Date]],"yyyy")))</f>
        <v>2024</v>
      </c>
      <c r="C608" t="str">
        <f>IF(Table44[[#This Row],[Date]]= "", "", TEXT(Table44[[#This Row],[Date]],"mmmm"))</f>
        <v>November</v>
      </c>
      <c r="D608" s="2">
        <v>45597</v>
      </c>
      <c r="E608" s="1" t="s">
        <v>76</v>
      </c>
      <c r="F608" s="1" t="s">
        <v>337</v>
      </c>
      <c r="G608" s="108"/>
      <c r="H608" s="105">
        <v>1000</v>
      </c>
      <c r="I608" s="23" t="s">
        <v>13</v>
      </c>
      <c r="J608" s="49">
        <f>IF(Table44[[#This Row],[Source]]="Cash", SUM(J607+Table44[[#This Row],[Income]]-Table44[[#This Row],[Expenses]]), J607)</f>
        <v>325030</v>
      </c>
      <c r="K608" s="49">
        <f>IF(Table44[[#This Row],[Source]]="Bank", SUM(K607+Table44[[#This Row],[Income]]-Table44[[#This Row],[Expenses]]), K607)</f>
        <v>5567377.6500000004</v>
      </c>
      <c r="L608" s="49">
        <f>IF(Table44[[#This Row],[Source]]="Mobile", SUM(L607+Table44[[#This Row],[Income]]-Table44[[#This Row],[Expenses]]), L607)</f>
        <v>0</v>
      </c>
      <c r="M608" s="49">
        <f>IF(Table44[[#This Row],[Source]]="Inv", SUM(M607+Table44[[#This Row],[Income]]-Table44[[#This Row],[Expenses]]), M607)</f>
        <v>160000</v>
      </c>
    </row>
    <row r="609" spans="1:13" x14ac:dyDescent="0.25">
      <c r="A609" s="3">
        <f xml:space="preserve"> IF(C609="", "", IF(Table44[[#This Row],[Month]]=C608, A608+1, 1))</f>
        <v>5</v>
      </c>
      <c r="B609" s="22">
        <f>_xlfn.NUMBERVALUE(IF(Table44[[#This Row],[Date]]= "", "", TEXT(Table44[[#This Row],[Date]],"yyyy")))</f>
        <v>2024</v>
      </c>
      <c r="C609" t="str">
        <f>IF(Table44[[#This Row],[Date]]= "", "", TEXT(Table44[[#This Row],[Date]],"mmmm"))</f>
        <v>November</v>
      </c>
      <c r="D609" s="2">
        <v>45598</v>
      </c>
      <c r="E609" s="1" t="s">
        <v>465</v>
      </c>
      <c r="F609" s="1" t="s">
        <v>0</v>
      </c>
      <c r="H609" s="1">
        <v>100000</v>
      </c>
      <c r="I609" s="23" t="s">
        <v>14</v>
      </c>
      <c r="J609" s="49">
        <f>IF(Table44[[#This Row],[Source]]="Cash", SUM(J608+Table44[[#This Row],[Income]]-Table44[[#This Row],[Expenses]]), J608)</f>
        <v>325030</v>
      </c>
      <c r="K609" s="49">
        <f>IF(Table44[[#This Row],[Source]]="Bank", SUM(K608+Table44[[#This Row],[Income]]-Table44[[#This Row],[Expenses]]), K608)</f>
        <v>5467377.6500000004</v>
      </c>
      <c r="L609" s="49">
        <f>IF(Table44[[#This Row],[Source]]="Mobile", SUM(L608+Table44[[#This Row],[Income]]-Table44[[#This Row],[Expenses]]), L608)</f>
        <v>0</v>
      </c>
      <c r="M609" s="49">
        <f>IF(Table44[[#This Row],[Source]]="Inv", SUM(M608+Table44[[#This Row],[Income]]-Table44[[#This Row],[Expenses]]), M608)</f>
        <v>160000</v>
      </c>
    </row>
    <row r="610" spans="1:13" x14ac:dyDescent="0.25">
      <c r="A610" s="3">
        <f xml:space="preserve"> IF(C610="", "", IF(Table44[[#This Row],[Month]]=C609, A609+1, 1))</f>
        <v>6</v>
      </c>
      <c r="B610" s="22">
        <f>_xlfn.NUMBERVALUE(IF(Table44[[#This Row],[Date]]= "", "", TEXT(Table44[[#This Row],[Date]],"yyyy")))</f>
        <v>2024</v>
      </c>
      <c r="C610" t="str">
        <f>IF(Table44[[#This Row],[Date]]= "", "", TEXT(Table44[[#This Row],[Date]],"mmmm"))</f>
        <v>November</v>
      </c>
      <c r="D610" s="2">
        <v>45613</v>
      </c>
      <c r="E610" s="1" t="s">
        <v>463</v>
      </c>
      <c r="F610" s="1" t="s">
        <v>24</v>
      </c>
      <c r="G610" s="108"/>
      <c r="H610" s="105">
        <v>2000</v>
      </c>
      <c r="I610" s="23" t="s">
        <v>13</v>
      </c>
      <c r="J610" s="49">
        <f>IF(Table44[[#This Row],[Source]]="Cash", SUM(J609+Table44[[#This Row],[Income]]-Table44[[#This Row],[Expenses]]), J609)</f>
        <v>323030</v>
      </c>
      <c r="K610" s="49">
        <f>IF(Table44[[#This Row],[Source]]="Bank", SUM(K609+Table44[[#This Row],[Income]]-Table44[[#This Row],[Expenses]]), K609)</f>
        <v>5467377.6500000004</v>
      </c>
      <c r="L610" s="49">
        <f>IF(Table44[[#This Row],[Source]]="Mobile", SUM(L609+Table44[[#This Row],[Income]]-Table44[[#This Row],[Expenses]]), L609)</f>
        <v>0</v>
      </c>
      <c r="M610" s="49">
        <f>IF(Table44[[#This Row],[Source]]="Inv", SUM(M609+Table44[[#This Row],[Income]]-Table44[[#This Row],[Expenses]]), M609)</f>
        <v>160000</v>
      </c>
    </row>
    <row r="611" spans="1:13" x14ac:dyDescent="0.25">
      <c r="A611" s="3">
        <f xml:space="preserve"> IF(C611="", "", IF(Table44[[#This Row],[Month]]=C610, A610+1, 1))</f>
        <v>7</v>
      </c>
      <c r="B611" s="22">
        <f>_xlfn.NUMBERVALUE(IF(Table44[[#This Row],[Date]]= "", "", TEXT(Table44[[#This Row],[Date]],"yyyy")))</f>
        <v>2024</v>
      </c>
      <c r="C611" t="str">
        <f>IF(Table44[[#This Row],[Date]]= "", "", TEXT(Table44[[#This Row],[Date]],"mmmm"))</f>
        <v>November</v>
      </c>
      <c r="D611" s="2">
        <v>45598</v>
      </c>
      <c r="E611" s="1" t="s">
        <v>464</v>
      </c>
      <c r="F611" t="s">
        <v>745</v>
      </c>
      <c r="H611" s="1">
        <v>160000</v>
      </c>
      <c r="I611" s="23" t="s">
        <v>14</v>
      </c>
      <c r="J611" s="49">
        <f>IF(Table44[[#This Row],[Source]]="Cash", SUM(J610+Table44[[#This Row],[Income]]-Table44[[#This Row],[Expenses]]), J610)</f>
        <v>323030</v>
      </c>
      <c r="K611" s="49">
        <f>IF(Table44[[#This Row],[Source]]="Bank", SUM(K610+Table44[[#This Row],[Income]]-Table44[[#This Row],[Expenses]]), K610)</f>
        <v>5307377.6500000004</v>
      </c>
      <c r="L611" s="49">
        <f>IF(Table44[[#This Row],[Source]]="Mobile", SUM(L610+Table44[[#This Row],[Income]]-Table44[[#This Row],[Expenses]]), L610)</f>
        <v>0</v>
      </c>
      <c r="M611" s="49">
        <f>IF(Table44[[#This Row],[Source]]="Inv", SUM(M610+Table44[[#This Row],[Income]]-Table44[[#This Row],[Expenses]]), M610)</f>
        <v>160000</v>
      </c>
    </row>
    <row r="612" spans="1:13" x14ac:dyDescent="0.25">
      <c r="A612" s="3">
        <f xml:space="preserve"> IF(C612="", "", IF(Table44[[#This Row],[Month]]=C611, A611+1, 1))</f>
        <v>8</v>
      </c>
      <c r="B612" s="22">
        <f>_xlfn.NUMBERVALUE(IF(Table44[[#This Row],[Date]]= "", "", TEXT(Table44[[#This Row],[Date]],"yyyy")))</f>
        <v>2024</v>
      </c>
      <c r="C612" t="str">
        <f>IF(Table44[[#This Row],[Date]]= "", "", TEXT(Table44[[#This Row],[Date]],"mmmm"))</f>
        <v>November</v>
      </c>
      <c r="D612" s="2">
        <v>45598</v>
      </c>
      <c r="E612" s="1" t="s">
        <v>466</v>
      </c>
      <c r="F612" s="1" t="s">
        <v>0</v>
      </c>
      <c r="G612" s="108">
        <v>60000</v>
      </c>
      <c r="H612" s="105"/>
      <c r="I612" s="23" t="s">
        <v>13</v>
      </c>
      <c r="J612" s="49">
        <f>IF(Table44[[#This Row],[Source]]="Cash", SUM(J611+Table44[[#This Row],[Income]]-Table44[[#This Row],[Expenses]]), J611)</f>
        <v>383030</v>
      </c>
      <c r="K612" s="49">
        <f>IF(Table44[[#This Row],[Source]]="Bank", SUM(K611+Table44[[#This Row],[Income]]-Table44[[#This Row],[Expenses]]), K611)</f>
        <v>5307377.6500000004</v>
      </c>
      <c r="L612" s="49">
        <f>IF(Table44[[#This Row],[Source]]="Mobile", SUM(L611+Table44[[#This Row],[Income]]-Table44[[#This Row],[Expenses]]), L611)</f>
        <v>0</v>
      </c>
      <c r="M612" s="49">
        <f>IF(Table44[[#This Row],[Source]]="Inv", SUM(M611+Table44[[#This Row],[Income]]-Table44[[#This Row],[Expenses]]), M611)</f>
        <v>160000</v>
      </c>
    </row>
    <row r="613" spans="1:13" x14ac:dyDescent="0.25">
      <c r="A613" s="3">
        <f xml:space="preserve"> IF(C613="", "", IF(Table44[[#This Row],[Month]]=C612, A612+1, 1))</f>
        <v>9</v>
      </c>
      <c r="B613" s="22">
        <f>_xlfn.NUMBERVALUE(IF(Table44[[#This Row],[Date]]= "", "", TEXT(Table44[[#This Row],[Date]],"yyyy")))</f>
        <v>2024</v>
      </c>
      <c r="C613" t="str">
        <f>IF(Table44[[#This Row],[Date]]= "", "", TEXT(Table44[[#This Row],[Date]],"mmmm"))</f>
        <v>November</v>
      </c>
      <c r="D613" s="2">
        <v>45598</v>
      </c>
      <c r="E613" s="1" t="s">
        <v>467</v>
      </c>
      <c r="F613" s="1" t="s">
        <v>468</v>
      </c>
      <c r="G613" s="108">
        <v>255000</v>
      </c>
      <c r="H613" s="105"/>
      <c r="I613" s="23" t="s">
        <v>13</v>
      </c>
      <c r="J613" s="49">
        <f>IF(Table44[[#This Row],[Source]]="Cash", SUM(J612+Table44[[#This Row],[Income]]-Table44[[#This Row],[Expenses]]), J612)</f>
        <v>638030</v>
      </c>
      <c r="K613" s="49">
        <f>IF(Table44[[#This Row],[Source]]="Bank", SUM(K612+Table44[[#This Row],[Income]]-Table44[[#This Row],[Expenses]]), K612)</f>
        <v>5307377.6500000004</v>
      </c>
      <c r="L613" s="49">
        <f>IF(Table44[[#This Row],[Source]]="Mobile", SUM(L612+Table44[[#This Row],[Income]]-Table44[[#This Row],[Expenses]]), L612)</f>
        <v>0</v>
      </c>
      <c r="M613" s="49">
        <f>IF(Table44[[#This Row],[Source]]="Inv", SUM(M612+Table44[[#This Row],[Income]]-Table44[[#This Row],[Expenses]]), M612)</f>
        <v>160000</v>
      </c>
    </row>
    <row r="614" spans="1:13" x14ac:dyDescent="0.25">
      <c r="A614" s="3">
        <f xml:space="preserve"> IF(C614="", "", IF(Table44[[#This Row],[Month]]=C613, A613+1, 1))</f>
        <v>10</v>
      </c>
      <c r="B614" s="22">
        <f>_xlfn.NUMBERVALUE(IF(Table44[[#This Row],[Date]]= "", "", TEXT(Table44[[#This Row],[Date]],"yyyy")))</f>
        <v>2024</v>
      </c>
      <c r="C614" t="str">
        <f>IF(Table44[[#This Row],[Date]]= "", "", TEXT(Table44[[#This Row],[Date]],"mmmm"))</f>
        <v>November</v>
      </c>
      <c r="D614" s="2">
        <v>45600</v>
      </c>
      <c r="E614" s="1" t="s">
        <v>469</v>
      </c>
      <c r="F614" s="1" t="s">
        <v>24</v>
      </c>
      <c r="H614" s="1">
        <v>37000</v>
      </c>
      <c r="I614" s="23" t="s">
        <v>14</v>
      </c>
      <c r="J614" s="49">
        <f>IF(Table44[[#This Row],[Source]]="Cash", SUM(J613+Table44[[#This Row],[Income]]-Table44[[#This Row],[Expenses]]), J613)</f>
        <v>638030</v>
      </c>
      <c r="K614" s="49">
        <f>IF(Table44[[#This Row],[Source]]="Bank", SUM(K613+Table44[[#This Row],[Income]]-Table44[[#This Row],[Expenses]]), K613)</f>
        <v>5270377.6500000004</v>
      </c>
      <c r="L614" s="49">
        <f>IF(Table44[[#This Row],[Source]]="Mobile", SUM(L613+Table44[[#This Row],[Income]]-Table44[[#This Row],[Expenses]]), L613)</f>
        <v>0</v>
      </c>
      <c r="M614" s="49">
        <f>IF(Table44[[#This Row],[Source]]="Inv", SUM(M613+Table44[[#This Row],[Income]]-Table44[[#This Row],[Expenses]]), M613)</f>
        <v>160000</v>
      </c>
    </row>
    <row r="615" spans="1:13" x14ac:dyDescent="0.25">
      <c r="A615" s="3">
        <f xml:space="preserve"> IF(C615="", "", IF(Table44[[#This Row],[Month]]=C614, A614+1, 1))</f>
        <v>11</v>
      </c>
      <c r="B615" s="22">
        <f>_xlfn.NUMBERVALUE(IF(Table44[[#This Row],[Date]]= "", "", TEXT(Table44[[#This Row],[Date]],"yyyy")))</f>
        <v>2024</v>
      </c>
      <c r="C615" t="str">
        <f>IF(Table44[[#This Row],[Date]]= "", "", TEXT(Table44[[#This Row],[Date]],"mmmm"))</f>
        <v>November</v>
      </c>
      <c r="D615" s="2">
        <v>45606</v>
      </c>
      <c r="E615" s="1" t="s">
        <v>412</v>
      </c>
      <c r="F615" s="1" t="s">
        <v>742</v>
      </c>
      <c r="H615" s="1">
        <v>6900</v>
      </c>
      <c r="I615" s="23" t="s">
        <v>14</v>
      </c>
      <c r="J615" s="49">
        <f>IF(Table44[[#This Row],[Source]]="Cash", SUM(J614+Table44[[#This Row],[Income]]-Table44[[#This Row],[Expenses]]), J614)</f>
        <v>638030</v>
      </c>
      <c r="K615" s="49">
        <f>IF(Table44[[#This Row],[Source]]="Bank", SUM(K614+Table44[[#This Row],[Income]]-Table44[[#This Row],[Expenses]]), K614)</f>
        <v>5263477.6500000004</v>
      </c>
      <c r="L615" s="49">
        <f>IF(Table44[[#This Row],[Source]]="Mobile", SUM(L614+Table44[[#This Row],[Income]]-Table44[[#This Row],[Expenses]]), L614)</f>
        <v>0</v>
      </c>
      <c r="M615" s="49">
        <f>IF(Table44[[#This Row],[Source]]="Inv", SUM(M614+Table44[[#This Row],[Income]]-Table44[[#This Row],[Expenses]]), M614)</f>
        <v>160000</v>
      </c>
    </row>
    <row r="616" spans="1:13" x14ac:dyDescent="0.25">
      <c r="A616" s="3">
        <f xml:space="preserve"> IF(C616="", "", IF(Table44[[#This Row],[Month]]=C615, A615+1, 1))</f>
        <v>12</v>
      </c>
      <c r="B616" s="22">
        <f>_xlfn.NUMBERVALUE(IF(Table44[[#This Row],[Date]]= "", "", TEXT(Table44[[#This Row],[Date]],"yyyy")))</f>
        <v>2024</v>
      </c>
      <c r="C616" t="str">
        <f>IF(Table44[[#This Row],[Date]]= "", "", TEXT(Table44[[#This Row],[Date]],"mmmm"))</f>
        <v>November</v>
      </c>
      <c r="D616" s="2">
        <v>45598</v>
      </c>
      <c r="E616" s="1" t="s">
        <v>342</v>
      </c>
      <c r="F616" s="1" t="s">
        <v>24</v>
      </c>
      <c r="H616" s="1">
        <v>10000</v>
      </c>
      <c r="I616" s="23" t="s">
        <v>14</v>
      </c>
      <c r="J616" s="49">
        <f>IF(Table44[[#This Row],[Source]]="Cash", SUM(J615+Table44[[#This Row],[Income]]-Table44[[#This Row],[Expenses]]), J615)</f>
        <v>638030</v>
      </c>
      <c r="K616" s="49">
        <f>IF(Table44[[#This Row],[Source]]="Bank", SUM(K615+Table44[[#This Row],[Income]]-Table44[[#This Row],[Expenses]]), K615)</f>
        <v>5253477.6500000004</v>
      </c>
      <c r="L616" s="49">
        <f>IF(Table44[[#This Row],[Source]]="Mobile", SUM(L615+Table44[[#This Row],[Income]]-Table44[[#This Row],[Expenses]]), L615)</f>
        <v>0</v>
      </c>
      <c r="M616" s="49">
        <f>IF(Table44[[#This Row],[Source]]="Inv", SUM(M615+Table44[[#This Row],[Income]]-Table44[[#This Row],[Expenses]]), M615)</f>
        <v>160000</v>
      </c>
    </row>
    <row r="617" spans="1:13" x14ac:dyDescent="0.25">
      <c r="A617" s="3">
        <f xml:space="preserve"> IF(C617="", "", IF(Table44[[#This Row],[Month]]=C616, A616+1, 1))</f>
        <v>13</v>
      </c>
      <c r="B617" s="22">
        <f>_xlfn.NUMBERVALUE(IF(Table44[[#This Row],[Date]]= "", "", TEXT(Table44[[#This Row],[Date]],"yyyy")))</f>
        <v>2024</v>
      </c>
      <c r="C617" t="str">
        <f>IF(Table44[[#This Row],[Date]]= "", "", TEXT(Table44[[#This Row],[Date]],"mmmm"))</f>
        <v>November</v>
      </c>
      <c r="D617" s="2">
        <v>45598</v>
      </c>
      <c r="E617" s="1" t="s">
        <v>345</v>
      </c>
      <c r="F617" s="1" t="s">
        <v>744</v>
      </c>
      <c r="H617" s="1">
        <v>4196</v>
      </c>
      <c r="I617" s="23" t="s">
        <v>14</v>
      </c>
      <c r="J617" s="49">
        <f>IF(Table44[[#This Row],[Source]]="Cash", SUM(J616+Table44[[#This Row],[Income]]-Table44[[#This Row],[Expenses]]), J616)</f>
        <v>638030</v>
      </c>
      <c r="K617" s="49">
        <f>IF(Table44[[#This Row],[Source]]="Bank", SUM(K616+Table44[[#This Row],[Income]]-Table44[[#This Row],[Expenses]]), K616)</f>
        <v>5249281.6500000004</v>
      </c>
      <c r="L617" s="49">
        <f>IF(Table44[[#This Row],[Source]]="Mobile", SUM(L616+Table44[[#This Row],[Income]]-Table44[[#This Row],[Expenses]]), L616)</f>
        <v>0</v>
      </c>
      <c r="M617" s="49">
        <f>IF(Table44[[#This Row],[Source]]="Inv", SUM(M616+Table44[[#This Row],[Income]]-Table44[[#This Row],[Expenses]]), M616)</f>
        <v>160000</v>
      </c>
    </row>
    <row r="618" spans="1:13" x14ac:dyDescent="0.25">
      <c r="A618" s="3">
        <f xml:space="preserve"> IF(C618="", "", IF(Table44[[#This Row],[Month]]=C617, A617+1, 1))</f>
        <v>14</v>
      </c>
      <c r="B618" s="22">
        <f>_xlfn.NUMBERVALUE(IF(Table44[[#This Row],[Date]]= "", "", TEXT(Table44[[#This Row],[Date]],"yyyy")))</f>
        <v>2024</v>
      </c>
      <c r="C618" t="str">
        <f>IF(Table44[[#This Row],[Date]]= "", "", TEXT(Table44[[#This Row],[Date]],"mmmm"))</f>
        <v>November</v>
      </c>
      <c r="D618" s="2">
        <v>45615</v>
      </c>
      <c r="E618" s="1" t="s">
        <v>471</v>
      </c>
      <c r="F618" s="1" t="s">
        <v>57</v>
      </c>
      <c r="H618" s="1">
        <v>5869</v>
      </c>
      <c r="I618" s="23" t="s">
        <v>14</v>
      </c>
      <c r="J618" s="49">
        <f>IF(Table44[[#This Row],[Source]]="Cash", SUM(J617+Table44[[#This Row],[Income]]-Table44[[#This Row],[Expenses]]), J617)</f>
        <v>638030</v>
      </c>
      <c r="K618" s="49">
        <f>IF(Table44[[#This Row],[Source]]="Bank", SUM(K617+Table44[[#This Row],[Income]]-Table44[[#This Row],[Expenses]]), K617)</f>
        <v>5243412.6500000004</v>
      </c>
      <c r="L618" s="49">
        <f>IF(Table44[[#This Row],[Source]]="Mobile", SUM(L617+Table44[[#This Row],[Income]]-Table44[[#This Row],[Expenses]]), L617)</f>
        <v>0</v>
      </c>
      <c r="M618" s="49">
        <f>IF(Table44[[#This Row],[Source]]="Inv", SUM(M617+Table44[[#This Row],[Income]]-Table44[[#This Row],[Expenses]]), M617)</f>
        <v>160000</v>
      </c>
    </row>
    <row r="619" spans="1:13" x14ac:dyDescent="0.25">
      <c r="A619" s="3">
        <f xml:space="preserve"> IF(C619="", "", IF(Table44[[#This Row],[Month]]=C618, A618+1, 1))</f>
        <v>15</v>
      </c>
      <c r="B619" s="22">
        <f>_xlfn.NUMBERVALUE(IF(Table44[[#This Row],[Date]]= "", "", TEXT(Table44[[#This Row],[Date]],"yyyy")))</f>
        <v>2024</v>
      </c>
      <c r="C619" t="str">
        <f>IF(Table44[[#This Row],[Date]]= "", "", TEXT(Table44[[#This Row],[Date]],"mmmm"))</f>
        <v>November</v>
      </c>
      <c r="D619" s="2">
        <v>45616</v>
      </c>
      <c r="E619" s="1" t="s">
        <v>472</v>
      </c>
      <c r="F619" s="1" t="s">
        <v>280</v>
      </c>
      <c r="G619" s="108"/>
      <c r="H619" s="105">
        <v>10000</v>
      </c>
      <c r="I619" s="23" t="s">
        <v>13</v>
      </c>
      <c r="J619" s="49">
        <f>IF(Table44[[#This Row],[Source]]="Cash", SUM(J618+Table44[[#This Row],[Income]]-Table44[[#This Row],[Expenses]]), J618)</f>
        <v>628030</v>
      </c>
      <c r="K619" s="49">
        <f>IF(Table44[[#This Row],[Source]]="Bank", SUM(K618+Table44[[#This Row],[Income]]-Table44[[#This Row],[Expenses]]), K618)</f>
        <v>5243412.6500000004</v>
      </c>
      <c r="L619" s="49">
        <f>IF(Table44[[#This Row],[Source]]="Mobile", SUM(L618+Table44[[#This Row],[Income]]-Table44[[#This Row],[Expenses]]), L618)</f>
        <v>0</v>
      </c>
      <c r="M619" s="49">
        <f>IF(Table44[[#This Row],[Source]]="Inv", SUM(M618+Table44[[#This Row],[Income]]-Table44[[#This Row],[Expenses]]), M618)</f>
        <v>160000</v>
      </c>
    </row>
    <row r="620" spans="1:13" x14ac:dyDescent="0.25">
      <c r="A620" s="3">
        <f xml:space="preserve"> IF(C620="", "", IF(Table44[[#This Row],[Month]]=C619, A619+1, 1))</f>
        <v>16</v>
      </c>
      <c r="B620" s="22">
        <f>_xlfn.NUMBERVALUE(IF(Table44[[#This Row],[Date]]= "", "", TEXT(Table44[[#This Row],[Date]],"yyyy")))</f>
        <v>2024</v>
      </c>
      <c r="C620" t="str">
        <f>IF(Table44[[#This Row],[Date]]= "", "", TEXT(Table44[[#This Row],[Date]],"mmmm"))</f>
        <v>November</v>
      </c>
      <c r="D620" s="2">
        <v>45619</v>
      </c>
      <c r="E620" s="1" t="s">
        <v>473</v>
      </c>
      <c r="F620" s="1" t="s">
        <v>2</v>
      </c>
      <c r="H620" s="1">
        <v>1478021</v>
      </c>
      <c r="I620" s="23" t="s">
        <v>14</v>
      </c>
      <c r="J620" s="49">
        <f>IF(Table44[[#This Row],[Source]]="Cash", SUM(J619+Table44[[#This Row],[Income]]-Table44[[#This Row],[Expenses]]), J619)</f>
        <v>628030</v>
      </c>
      <c r="K620" s="49">
        <f>IF(Table44[[#This Row],[Source]]="Bank", SUM(K619+Table44[[#This Row],[Income]]-Table44[[#This Row],[Expenses]]), K619)</f>
        <v>3765391.6500000004</v>
      </c>
      <c r="L620" s="49">
        <f>IF(Table44[[#This Row],[Source]]="Mobile", SUM(L619+Table44[[#This Row],[Income]]-Table44[[#This Row],[Expenses]]), L619)</f>
        <v>0</v>
      </c>
      <c r="M620" s="49">
        <f>IF(Table44[[#This Row],[Source]]="Inv", SUM(M619+Table44[[#This Row],[Income]]-Table44[[#This Row],[Expenses]]), M619)</f>
        <v>160000</v>
      </c>
    </row>
    <row r="621" spans="1:13" x14ac:dyDescent="0.25">
      <c r="A621" s="3">
        <f xml:space="preserve"> IF(C621="", "", IF(Table44[[#This Row],[Month]]=C620, A620+1, 1))</f>
        <v>17</v>
      </c>
      <c r="B621" s="22">
        <f>_xlfn.NUMBERVALUE(IF(Table44[[#This Row],[Date]]= "", "", TEXT(Table44[[#This Row],[Date]],"yyyy")))</f>
        <v>2024</v>
      </c>
      <c r="C621" t="str">
        <f>IF(Table44[[#This Row],[Date]]= "", "", TEXT(Table44[[#This Row],[Date]],"mmmm"))</f>
        <v>November</v>
      </c>
      <c r="D621" s="2">
        <v>45619</v>
      </c>
      <c r="E621" s="1" t="s">
        <v>474</v>
      </c>
      <c r="F621" s="1" t="s">
        <v>744</v>
      </c>
      <c r="H621" s="1">
        <v>15000</v>
      </c>
      <c r="I621" s="23" t="s">
        <v>14</v>
      </c>
      <c r="J621" s="49">
        <f>IF(Table44[[#This Row],[Source]]="Cash", SUM(J620+Table44[[#This Row],[Income]]-Table44[[#This Row],[Expenses]]), J620)</f>
        <v>628030</v>
      </c>
      <c r="K621" s="49">
        <f>IF(Table44[[#This Row],[Source]]="Bank", SUM(K620+Table44[[#This Row],[Income]]-Table44[[#This Row],[Expenses]]), K620)</f>
        <v>3750391.6500000004</v>
      </c>
      <c r="L621" s="49">
        <f>IF(Table44[[#This Row],[Source]]="Mobile", SUM(L620+Table44[[#This Row],[Income]]-Table44[[#This Row],[Expenses]]), L620)</f>
        <v>0</v>
      </c>
      <c r="M621" s="49">
        <f>IF(Table44[[#This Row],[Source]]="Inv", SUM(M620+Table44[[#This Row],[Income]]-Table44[[#This Row],[Expenses]]), M620)</f>
        <v>160000</v>
      </c>
    </row>
    <row r="622" spans="1:13" x14ac:dyDescent="0.25">
      <c r="A622" s="3">
        <f xml:space="preserve"> IF(C622="", "", IF(Table44[[#This Row],[Month]]=C621, A621+1, 1))</f>
        <v>18</v>
      </c>
      <c r="B622" s="22">
        <f>_xlfn.NUMBERVALUE(IF(Table44[[#This Row],[Date]]= "", "", TEXT(Table44[[#This Row],[Date]],"yyyy")))</f>
        <v>2024</v>
      </c>
      <c r="C622" t="str">
        <f>IF(Table44[[#This Row],[Date]]= "", "", TEXT(Table44[[#This Row],[Date]],"mmmm"))</f>
        <v>November</v>
      </c>
      <c r="D622" s="2">
        <v>45618</v>
      </c>
      <c r="E622" s="1" t="s">
        <v>475</v>
      </c>
      <c r="F622" s="1" t="s">
        <v>0</v>
      </c>
      <c r="G622" s="108"/>
      <c r="H622" s="105">
        <v>10000</v>
      </c>
      <c r="I622" s="23" t="s">
        <v>13</v>
      </c>
      <c r="J622" s="49">
        <f>IF(Table44[[#This Row],[Source]]="Cash", SUM(J621+Table44[[#This Row],[Income]]-Table44[[#This Row],[Expenses]]), J621)</f>
        <v>618030</v>
      </c>
      <c r="K622" s="49">
        <f>IF(Table44[[#This Row],[Source]]="Bank", SUM(K621+Table44[[#This Row],[Income]]-Table44[[#This Row],[Expenses]]), K621)</f>
        <v>3750391.6500000004</v>
      </c>
      <c r="L622" s="49">
        <f>IF(Table44[[#This Row],[Source]]="Mobile", SUM(L621+Table44[[#This Row],[Income]]-Table44[[#This Row],[Expenses]]), L621)</f>
        <v>0</v>
      </c>
      <c r="M622" s="49">
        <f>IF(Table44[[#This Row],[Source]]="Inv", SUM(M621+Table44[[#This Row],[Income]]-Table44[[#This Row],[Expenses]]), M621)</f>
        <v>160000</v>
      </c>
    </row>
    <row r="623" spans="1:13" x14ac:dyDescent="0.25">
      <c r="A623" s="3">
        <f xml:space="preserve"> IF(C623="", "", IF(Table44[[#This Row],[Month]]=C622, A622+1, 1))</f>
        <v>19</v>
      </c>
      <c r="B623" s="22">
        <f>_xlfn.NUMBERVALUE(IF(Table44[[#This Row],[Date]]= "", "", TEXT(Table44[[#This Row],[Date]],"yyyy")))</f>
        <v>2024</v>
      </c>
      <c r="C623" t="str">
        <f>IF(Table44[[#This Row],[Date]]= "", "", TEXT(Table44[[#This Row],[Date]],"mmmm"))</f>
        <v>November</v>
      </c>
      <c r="D623" s="2">
        <v>45622</v>
      </c>
      <c r="E623" s="1" t="s">
        <v>476</v>
      </c>
      <c r="F623" s="1" t="s">
        <v>468</v>
      </c>
      <c r="G623" s="108">
        <v>255000</v>
      </c>
      <c r="H623" s="105"/>
      <c r="I623" s="23" t="s">
        <v>13</v>
      </c>
      <c r="J623" s="49">
        <f>IF(Table44[[#This Row],[Source]]="Cash", SUM(J622+Table44[[#This Row],[Income]]-Table44[[#This Row],[Expenses]]), J622)</f>
        <v>873030</v>
      </c>
      <c r="K623" s="49">
        <f>IF(Table44[[#This Row],[Source]]="Bank", SUM(K622+Table44[[#This Row],[Income]]-Table44[[#This Row],[Expenses]]), K622)</f>
        <v>3750391.6500000004</v>
      </c>
      <c r="L623" s="49">
        <f>IF(Table44[[#This Row],[Source]]="Mobile", SUM(L622+Table44[[#This Row],[Income]]-Table44[[#This Row],[Expenses]]), L622)</f>
        <v>0</v>
      </c>
      <c r="M623" s="49">
        <f>IF(Table44[[#This Row],[Source]]="Inv", SUM(M622+Table44[[#This Row],[Income]]-Table44[[#This Row],[Expenses]]), M622)</f>
        <v>160000</v>
      </c>
    </row>
    <row r="624" spans="1:13" x14ac:dyDescent="0.25">
      <c r="A624" s="3">
        <f xml:space="preserve"> IF(C624="", "", IF(Table44[[#This Row],[Month]]=C623, A623+1, 1))</f>
        <v>20</v>
      </c>
      <c r="B624" s="22">
        <f>_xlfn.NUMBERVALUE(IF(Table44[[#This Row],[Date]]= "", "", TEXT(Table44[[#This Row],[Date]],"yyyy")))</f>
        <v>2024</v>
      </c>
      <c r="C624" t="str">
        <f>IF(Table44[[#This Row],[Date]]= "", "", TEXT(Table44[[#This Row],[Date]],"mmmm"))</f>
        <v>November</v>
      </c>
      <c r="D624" s="2">
        <v>45620</v>
      </c>
      <c r="E624" s="1" t="s">
        <v>477</v>
      </c>
      <c r="F624" s="1" t="s">
        <v>0</v>
      </c>
      <c r="G624" s="108"/>
      <c r="H624" s="105">
        <v>16200</v>
      </c>
      <c r="I624" s="23" t="s">
        <v>13</v>
      </c>
      <c r="J624" s="49">
        <f>IF(Table44[[#This Row],[Source]]="Cash", SUM(J623+Table44[[#This Row],[Income]]-Table44[[#This Row],[Expenses]]), J623)</f>
        <v>856830</v>
      </c>
      <c r="K624" s="49">
        <f>IF(Table44[[#This Row],[Source]]="Bank", SUM(K623+Table44[[#This Row],[Income]]-Table44[[#This Row],[Expenses]]), K623)</f>
        <v>3750391.6500000004</v>
      </c>
      <c r="L624" s="49">
        <f>IF(Table44[[#This Row],[Source]]="Mobile", SUM(L623+Table44[[#This Row],[Income]]-Table44[[#This Row],[Expenses]]), L623)</f>
        <v>0</v>
      </c>
      <c r="M624" s="49">
        <f>IF(Table44[[#This Row],[Source]]="Inv", SUM(M623+Table44[[#This Row],[Income]]-Table44[[#This Row],[Expenses]]), M623)</f>
        <v>160000</v>
      </c>
    </row>
    <row r="625" spans="1:15" x14ac:dyDescent="0.25">
      <c r="A625" s="3">
        <f xml:space="preserve"> IF(C625="", "", IF(Table44[[#This Row],[Month]]=C624, A624+1, 1))</f>
        <v>21</v>
      </c>
      <c r="B625" s="22">
        <f>_xlfn.NUMBERVALUE(IF(Table44[[#This Row],[Date]]= "", "", TEXT(Table44[[#This Row],[Date]],"yyyy")))</f>
        <v>2024</v>
      </c>
      <c r="C625" t="str">
        <f>IF(Table44[[#This Row],[Date]]= "", "", TEXT(Table44[[#This Row],[Date]],"mmmm"))</f>
        <v>November</v>
      </c>
      <c r="D625" s="2">
        <v>45621</v>
      </c>
      <c r="E625" s="1" t="s">
        <v>463</v>
      </c>
      <c r="F625" s="1" t="s">
        <v>24</v>
      </c>
      <c r="G625" s="108"/>
      <c r="H625" s="105">
        <v>2000</v>
      </c>
      <c r="I625" s="23" t="s">
        <v>13</v>
      </c>
      <c r="J625" s="49">
        <f>IF(Table44[[#This Row],[Source]]="Cash", SUM(J624+Table44[[#This Row],[Income]]-Table44[[#This Row],[Expenses]]), J624)</f>
        <v>854830</v>
      </c>
      <c r="K625" s="49">
        <f>IF(Table44[[#This Row],[Source]]="Bank", SUM(K624+Table44[[#This Row],[Income]]-Table44[[#This Row],[Expenses]]), K624)</f>
        <v>3750391.6500000004</v>
      </c>
      <c r="L625" s="49">
        <f>IF(Table44[[#This Row],[Source]]="Mobile", SUM(L624+Table44[[#This Row],[Income]]-Table44[[#This Row],[Expenses]]), L624)</f>
        <v>0</v>
      </c>
      <c r="M625" s="49">
        <f>IF(Table44[[#This Row],[Source]]="Inv", SUM(M624+Table44[[#This Row],[Income]]-Table44[[#This Row],[Expenses]]), M624)</f>
        <v>160000</v>
      </c>
    </row>
    <row r="626" spans="1:15" x14ac:dyDescent="0.25">
      <c r="A626" s="3">
        <f xml:space="preserve"> IF(C626="", "", IF(Table44[[#This Row],[Month]]=C625, A625+1, 1))</f>
        <v>22</v>
      </c>
      <c r="B626" s="22">
        <f>_xlfn.NUMBERVALUE(IF(Table44[[#This Row],[Date]]= "", "", TEXT(Table44[[#This Row],[Date]],"yyyy")))</f>
        <v>2024</v>
      </c>
      <c r="C626" t="str">
        <f>IF(Table44[[#This Row],[Date]]= "", "", TEXT(Table44[[#This Row],[Date]],"mmmm"))</f>
        <v>November</v>
      </c>
      <c r="D626" s="2">
        <v>45622</v>
      </c>
      <c r="E626" s="1" t="s">
        <v>478</v>
      </c>
      <c r="F626" s="1" t="s">
        <v>744</v>
      </c>
      <c r="G626" s="1">
        <v>631807</v>
      </c>
      <c r="I626" s="1" t="s">
        <v>483</v>
      </c>
      <c r="J626" s="49">
        <f>IF(Table44[[#This Row],[Source]]="Cash", SUM(J625+Table44[[#This Row],[Income]]-Table44[[#This Row],[Expenses]]), J625)</f>
        <v>854830</v>
      </c>
      <c r="K626" s="49">
        <f>IF(Table44[[#This Row],[Source]]="Bank", SUM(K625+Table44[[#This Row],[Income]]-Table44[[#This Row],[Expenses]]), K625)</f>
        <v>3750391.6500000004</v>
      </c>
      <c r="L626" s="49">
        <f>IF(Table44[[#This Row],[Source]]="Mobile", SUM(L625+Table44[[#This Row],[Income]]-Table44[[#This Row],[Expenses]]), L625)</f>
        <v>631807</v>
      </c>
      <c r="M626" s="49">
        <f>IF(Table44[[#This Row],[Source]]="Inv", SUM(M625+Table44[[#This Row],[Income]]-Table44[[#This Row],[Expenses]]), M625)</f>
        <v>160000</v>
      </c>
    </row>
    <row r="627" spans="1:15" x14ac:dyDescent="0.25">
      <c r="A627" s="3">
        <f xml:space="preserve"> IF(C627="", "", IF(Table44[[#This Row],[Month]]=C626, A626+1, 1))</f>
        <v>23</v>
      </c>
      <c r="B627" s="22">
        <f>_xlfn.NUMBERVALUE(IF(Table44[[#This Row],[Date]]= "", "", TEXT(Table44[[#This Row],[Date]],"yyyy")))</f>
        <v>2024</v>
      </c>
      <c r="C627" t="str">
        <f>IF(Table44[[#This Row],[Date]]= "", "", TEXT(Table44[[#This Row],[Date]],"mmmm"))</f>
        <v>November</v>
      </c>
      <c r="D627" s="2">
        <v>45622</v>
      </c>
      <c r="E627" s="1" t="s">
        <v>478</v>
      </c>
      <c r="F627" s="1" t="s">
        <v>744</v>
      </c>
      <c r="G627" s="108"/>
      <c r="H627" s="105">
        <v>631807</v>
      </c>
      <c r="I627" s="1" t="s">
        <v>13</v>
      </c>
      <c r="J627" s="49">
        <f>IF(Table44[[#This Row],[Source]]="Cash", SUM(J626+Table44[[#This Row],[Income]]-Table44[[#This Row],[Expenses]]), J626)</f>
        <v>223023</v>
      </c>
      <c r="K627" s="49">
        <f>IF(Table44[[#This Row],[Source]]="Bank", SUM(K626+Table44[[#This Row],[Income]]-Table44[[#This Row],[Expenses]]), K626)</f>
        <v>3750391.6500000004</v>
      </c>
      <c r="L627" s="49">
        <f>IF(Table44[[#This Row],[Source]]="Mobile", SUM(L626+Table44[[#This Row],[Income]]-Table44[[#This Row],[Expenses]]), L626)</f>
        <v>631807</v>
      </c>
      <c r="M627" s="49">
        <f>IF(Table44[[#This Row],[Source]]="Inv", SUM(M626+Table44[[#This Row],[Income]]-Table44[[#This Row],[Expenses]]), M626)</f>
        <v>160000</v>
      </c>
    </row>
    <row r="628" spans="1:15" x14ac:dyDescent="0.25">
      <c r="A628" s="3">
        <f xml:space="preserve"> IF(C628="", "", IF(Table44[[#This Row],[Month]]=C627, A627+1, 1))</f>
        <v>24</v>
      </c>
      <c r="B628" s="22">
        <f>_xlfn.NUMBERVALUE(IF(Table44[[#This Row],[Date]]= "", "", TEXT(Table44[[#This Row],[Date]],"yyyy")))</f>
        <v>2024</v>
      </c>
      <c r="C628" t="str">
        <f>IF(Table44[[#This Row],[Date]]= "", "", TEXT(Table44[[#This Row],[Date]],"mmmm"))</f>
        <v>November</v>
      </c>
      <c r="D628" s="2">
        <v>45621</v>
      </c>
      <c r="E628" s="1" t="s">
        <v>479</v>
      </c>
      <c r="F628" s="1" t="s">
        <v>57</v>
      </c>
      <c r="G628" s="108"/>
      <c r="H628" s="105">
        <v>10000</v>
      </c>
      <c r="I628" s="23" t="s">
        <v>13</v>
      </c>
      <c r="J628" s="49">
        <f>IF(Table44[[#This Row],[Source]]="Cash", SUM(J627+Table44[[#This Row],[Income]]-Table44[[#This Row],[Expenses]]), J627)</f>
        <v>213023</v>
      </c>
      <c r="K628" s="49">
        <f>IF(Table44[[#This Row],[Source]]="Bank", SUM(K627+Table44[[#This Row],[Income]]-Table44[[#This Row],[Expenses]]), K627)</f>
        <v>3750391.6500000004</v>
      </c>
      <c r="L628" s="49">
        <f>IF(Table44[[#This Row],[Source]]="Mobile", SUM(L627+Table44[[#This Row],[Income]]-Table44[[#This Row],[Expenses]]), L627)</f>
        <v>631807</v>
      </c>
      <c r="M628" s="49">
        <f>IF(Table44[[#This Row],[Source]]="Inv", SUM(M627+Table44[[#This Row],[Income]]-Table44[[#This Row],[Expenses]]), M627)</f>
        <v>160000</v>
      </c>
      <c r="O628">
        <f>SUM(Table44[[#This Row],[Cash Balance]:[Inv Balance]])</f>
        <v>4755221.6500000004</v>
      </c>
    </row>
    <row r="629" spans="1:15" x14ac:dyDescent="0.25">
      <c r="A629" s="3">
        <f xml:space="preserve"> IF(C629="", "", IF(Table44[[#This Row],[Month]]=C628, A628+1, 1))</f>
        <v>25</v>
      </c>
      <c r="B629" s="22">
        <f>_xlfn.NUMBERVALUE(IF(Table44[[#This Row],[Date]]= "", "", TEXT(Table44[[#This Row],[Date]],"yyyy")))</f>
        <v>2024</v>
      </c>
      <c r="C629" t="str">
        <f>IF(Table44[[#This Row],[Date]]= "", "", TEXT(Table44[[#This Row],[Date]],"mmmm"))</f>
        <v>November</v>
      </c>
      <c r="D629" s="2">
        <v>45622</v>
      </c>
      <c r="E629" s="1" t="s">
        <v>302</v>
      </c>
      <c r="F629" s="1" t="s">
        <v>69</v>
      </c>
      <c r="G629" s="1">
        <v>20000</v>
      </c>
      <c r="I629" s="23" t="s">
        <v>362</v>
      </c>
      <c r="J629" s="49">
        <f>IF(Table44[[#This Row],[Source]]="Cash", SUM(J628+Table44[[#This Row],[Income]]-Table44[[#This Row],[Expenses]]), J628)</f>
        <v>213023</v>
      </c>
      <c r="K629" s="49">
        <f>IF(Table44[[#This Row],[Source]]="Bank", SUM(K628+Table44[[#This Row],[Income]]-Table44[[#This Row],[Expenses]]), K628)</f>
        <v>3750391.6500000004</v>
      </c>
      <c r="L629" s="49">
        <f>IF(Table44[[#This Row],[Source]]="Mobile", SUM(L628+Table44[[#This Row],[Income]]-Table44[[#This Row],[Expenses]]), L628)</f>
        <v>631807</v>
      </c>
      <c r="M629" s="49">
        <f>IF(Table44[[#This Row],[Source]]="Inv", SUM(M628+Table44[[#This Row],[Income]]-Table44[[#This Row],[Expenses]]), M628)</f>
        <v>180000</v>
      </c>
    </row>
    <row r="630" spans="1:15" x14ac:dyDescent="0.25">
      <c r="A630" s="3">
        <f xml:space="preserve"> IF(C630="", "", IF(Table44[[#This Row],[Month]]=C629, A629+1, 1))</f>
        <v>26</v>
      </c>
      <c r="B630" s="22">
        <f>_xlfn.NUMBERVALUE(IF(Table44[[#This Row],[Date]]= "", "", TEXT(Table44[[#This Row],[Date]],"yyyy")))</f>
        <v>2024</v>
      </c>
      <c r="C630" t="str">
        <f>IF(Table44[[#This Row],[Date]]= "", "", TEXT(Table44[[#This Row],[Date]],"mmmm"))</f>
        <v>November</v>
      </c>
      <c r="D630" s="2">
        <v>45622</v>
      </c>
      <c r="E630" s="1" t="s">
        <v>302</v>
      </c>
      <c r="F630" s="1" t="s">
        <v>69</v>
      </c>
      <c r="H630" s="1">
        <v>20000</v>
      </c>
      <c r="I630" s="23" t="s">
        <v>483</v>
      </c>
      <c r="J630" s="49">
        <f>IF(Table44[[#This Row],[Source]]="Cash", SUM(J629+Table44[[#This Row],[Income]]-Table44[[#This Row],[Expenses]]), J629)</f>
        <v>213023</v>
      </c>
      <c r="K630" s="49">
        <f>IF(Table44[[#This Row],[Source]]="Bank", SUM(K629+Table44[[#This Row],[Income]]-Table44[[#This Row],[Expenses]]), K629)</f>
        <v>3750391.6500000004</v>
      </c>
      <c r="L630" s="49">
        <f>IF(Table44[[#This Row],[Source]]="Mobile", SUM(L629+Table44[[#This Row],[Income]]-Table44[[#This Row],[Expenses]]), L629)</f>
        <v>611807</v>
      </c>
      <c r="M630" s="49">
        <f>IF(Table44[[#This Row],[Source]]="Inv", SUM(M629+Table44[[#This Row],[Income]]-Table44[[#This Row],[Expenses]]), M629)</f>
        <v>180000</v>
      </c>
    </row>
    <row r="631" spans="1:15" x14ac:dyDescent="0.25">
      <c r="A631" s="3">
        <f xml:space="preserve"> IF(C631="", "", IF(Table44[[#This Row],[Month]]=C630, A630+1, 1))</f>
        <v>27</v>
      </c>
      <c r="B631" s="22">
        <f>_xlfn.NUMBERVALUE(IF(Table44[[#This Row],[Date]]= "", "", TEXT(Table44[[#This Row],[Date]],"yyyy")))</f>
        <v>2024</v>
      </c>
      <c r="C631" t="str">
        <f>IF(Table44[[#This Row],[Date]]= "", "", TEXT(Table44[[#This Row],[Date]],"mmmm"))</f>
        <v>November</v>
      </c>
      <c r="D631" s="2">
        <v>45622</v>
      </c>
      <c r="E631" s="1" t="s">
        <v>482</v>
      </c>
      <c r="F631" s="1" t="s">
        <v>75</v>
      </c>
      <c r="H631" s="1">
        <v>206522</v>
      </c>
      <c r="I631" s="23" t="s">
        <v>14</v>
      </c>
      <c r="J631" s="49">
        <f>IF(Table44[[#This Row],[Source]]="Cash", SUM(J630+Table44[[#This Row],[Income]]-Table44[[#This Row],[Expenses]]), J630)</f>
        <v>213023</v>
      </c>
      <c r="K631" s="49">
        <f>IF(Table44[[#This Row],[Source]]="Bank", SUM(K630+Table44[[#This Row],[Income]]-Table44[[#This Row],[Expenses]]), K630)</f>
        <v>3543869.6500000004</v>
      </c>
      <c r="L631" s="49">
        <f>IF(Table44[[#This Row],[Source]]="Mobile", SUM(L630+Table44[[#This Row],[Income]]-Table44[[#This Row],[Expenses]]), L630)</f>
        <v>611807</v>
      </c>
      <c r="M631" s="49">
        <f>IF(Table44[[#This Row],[Source]]="Inv", SUM(M630+Table44[[#This Row],[Income]]-Table44[[#This Row],[Expenses]]), M630)</f>
        <v>180000</v>
      </c>
    </row>
    <row r="632" spans="1:15" x14ac:dyDescent="0.25">
      <c r="A632" s="3">
        <f xml:space="preserve"> IF(C632="", "", IF(Table44[[#This Row],[Month]]=C631, A631+1, 1))</f>
        <v>28</v>
      </c>
      <c r="B632" s="22">
        <f>_xlfn.NUMBERVALUE(IF(Table44[[#This Row],[Date]]= "", "", TEXT(Table44[[#This Row],[Date]],"yyyy")))</f>
        <v>2024</v>
      </c>
      <c r="C632" t="str">
        <f>IF(Table44[[#This Row],[Date]]= "", "", TEXT(Table44[[#This Row],[Date]],"mmmm"))</f>
        <v>November</v>
      </c>
      <c r="D632" s="2">
        <v>45624</v>
      </c>
      <c r="E632" s="1" t="s">
        <v>484</v>
      </c>
      <c r="F632" s="1" t="s">
        <v>75</v>
      </c>
      <c r="H632" s="1">
        <v>94462</v>
      </c>
      <c r="I632" s="23" t="s">
        <v>14</v>
      </c>
      <c r="J632" s="49">
        <f>IF(Table44[[#This Row],[Source]]="Cash", SUM(J631+Table44[[#This Row],[Income]]-Table44[[#This Row],[Expenses]]), J631)</f>
        <v>213023</v>
      </c>
      <c r="K632" s="49">
        <f>IF(Table44[[#This Row],[Source]]="Bank", SUM(K631+Table44[[#This Row],[Income]]-Table44[[#This Row],[Expenses]]), K631)</f>
        <v>3449407.6500000004</v>
      </c>
      <c r="L632" s="49">
        <f>IF(Table44[[#This Row],[Source]]="Mobile", SUM(L631+Table44[[#This Row],[Income]]-Table44[[#This Row],[Expenses]]), L631)</f>
        <v>611807</v>
      </c>
      <c r="M632" s="49">
        <f>IF(Table44[[#This Row],[Source]]="Inv", SUM(M631+Table44[[#This Row],[Income]]-Table44[[#This Row],[Expenses]]), M631)</f>
        <v>180000</v>
      </c>
    </row>
    <row r="633" spans="1:15" x14ac:dyDescent="0.25">
      <c r="A633" s="3">
        <f xml:space="preserve"> IF(C633="", "", IF(Table44[[#This Row],[Month]]=C632, A632+1, 1))</f>
        <v>29</v>
      </c>
      <c r="B633" s="22">
        <f>_xlfn.NUMBERVALUE(IF(Table44[[#This Row],[Date]]= "", "", TEXT(Table44[[#This Row],[Date]],"yyyy")))</f>
        <v>2024</v>
      </c>
      <c r="C633" t="str">
        <f>IF(Table44[[#This Row],[Date]]= "", "", TEXT(Table44[[#This Row],[Date]],"mmmm"))</f>
        <v>November</v>
      </c>
      <c r="D633" s="2">
        <v>45622</v>
      </c>
      <c r="E633" s="1" t="s">
        <v>40</v>
      </c>
      <c r="F633" s="1" t="s">
        <v>1</v>
      </c>
      <c r="G633" s="108"/>
      <c r="H633" s="105">
        <v>8000</v>
      </c>
      <c r="I633" s="23" t="s">
        <v>13</v>
      </c>
      <c r="J633" s="49">
        <f>IF(Table44[[#This Row],[Source]]="Cash", SUM(J632+Table44[[#This Row],[Income]]-Table44[[#This Row],[Expenses]]), J632)</f>
        <v>205023</v>
      </c>
      <c r="K633" s="49">
        <f>IF(Table44[[#This Row],[Source]]="Bank", SUM(K632+Table44[[#This Row],[Income]]-Table44[[#This Row],[Expenses]]), K632)</f>
        <v>3449407.6500000004</v>
      </c>
      <c r="L633" s="49">
        <f>IF(Table44[[#This Row],[Source]]="Mobile", SUM(L632+Table44[[#This Row],[Income]]-Table44[[#This Row],[Expenses]]), L632)</f>
        <v>611807</v>
      </c>
      <c r="M633" s="49">
        <f>IF(Table44[[#This Row],[Source]]="Inv", SUM(M632+Table44[[#This Row],[Income]]-Table44[[#This Row],[Expenses]]), M632)</f>
        <v>180000</v>
      </c>
    </row>
    <row r="634" spans="1:15" x14ac:dyDescent="0.25">
      <c r="A634" s="3">
        <f xml:space="preserve"> IF(C634="", "", IF(Table44[[#This Row],[Month]]=C633, A633+1, 1))</f>
        <v>30</v>
      </c>
      <c r="B634" s="22">
        <f>_xlfn.NUMBERVALUE(IF(Table44[[#This Row],[Date]]= "", "", TEXT(Table44[[#This Row],[Date]],"yyyy")))</f>
        <v>2024</v>
      </c>
      <c r="C634" t="str">
        <f>IF(Table44[[#This Row],[Date]]= "", "", TEXT(Table44[[#This Row],[Date]],"mmmm"))</f>
        <v>November</v>
      </c>
      <c r="D634" s="2">
        <v>45623</v>
      </c>
      <c r="E634" s="1" t="s">
        <v>420</v>
      </c>
      <c r="F634" s="1" t="s">
        <v>57</v>
      </c>
      <c r="G634" s="108"/>
      <c r="H634" s="105">
        <v>10000</v>
      </c>
      <c r="I634" s="23" t="s">
        <v>13</v>
      </c>
      <c r="J634" s="49">
        <f>IF(Table44[[#This Row],[Source]]="Cash", SUM(J633+Table44[[#This Row],[Income]]-Table44[[#This Row],[Expenses]]), J633)</f>
        <v>195023</v>
      </c>
      <c r="K634" s="49">
        <f>IF(Table44[[#This Row],[Source]]="Bank", SUM(K633+Table44[[#This Row],[Income]]-Table44[[#This Row],[Expenses]]), K633)</f>
        <v>3449407.6500000004</v>
      </c>
      <c r="L634" s="49">
        <f>IF(Table44[[#This Row],[Source]]="Mobile", SUM(L633+Table44[[#This Row],[Income]]-Table44[[#This Row],[Expenses]]), L633)</f>
        <v>611807</v>
      </c>
      <c r="M634" s="49">
        <f>IF(Table44[[#This Row],[Source]]="Inv", SUM(M633+Table44[[#This Row],[Income]]-Table44[[#This Row],[Expenses]]), M633)</f>
        <v>180000</v>
      </c>
    </row>
    <row r="635" spans="1:15" x14ac:dyDescent="0.25">
      <c r="A635" s="3">
        <f xml:space="preserve"> IF(C635="", "", IF(Table44[[#This Row],[Month]]=C634, A634+1, 1))</f>
        <v>31</v>
      </c>
      <c r="B635" s="22">
        <f>_xlfn.NUMBERVALUE(IF(Table44[[#This Row],[Date]]= "", "", TEXT(Table44[[#This Row],[Date]],"yyyy")))</f>
        <v>2024</v>
      </c>
      <c r="C635" t="str">
        <f>IF(Table44[[#This Row],[Date]]= "", "", TEXT(Table44[[#This Row],[Date]],"mmmm"))</f>
        <v>November</v>
      </c>
      <c r="D635" s="2">
        <v>45626</v>
      </c>
      <c r="E635" s="1" t="s">
        <v>450</v>
      </c>
      <c r="F635" s="1" t="s">
        <v>1</v>
      </c>
      <c r="H635" s="1">
        <v>30000</v>
      </c>
      <c r="I635" s="23" t="s">
        <v>483</v>
      </c>
      <c r="J635" s="49">
        <f>IF(Table44[[#This Row],[Source]]="Cash", SUM(J634+Table44[[#This Row],[Income]]-Table44[[#This Row],[Expenses]]), J634)</f>
        <v>195023</v>
      </c>
      <c r="K635" s="49">
        <f>IF(Table44[[#This Row],[Source]]="Bank", SUM(K634+Table44[[#This Row],[Income]]-Table44[[#This Row],[Expenses]]), K634)</f>
        <v>3449407.6500000004</v>
      </c>
      <c r="L635" s="49">
        <f>IF(Table44[[#This Row],[Source]]="Mobile", SUM(L634+Table44[[#This Row],[Income]]-Table44[[#This Row],[Expenses]]), L634)</f>
        <v>581807</v>
      </c>
      <c r="M635" s="49">
        <f>IF(Table44[[#This Row],[Source]]="Inv", SUM(M634+Table44[[#This Row],[Income]]-Table44[[#This Row],[Expenses]]), M634)</f>
        <v>180000</v>
      </c>
    </row>
    <row r="636" spans="1:15" x14ac:dyDescent="0.25">
      <c r="A636" s="3">
        <f xml:space="preserve"> IF(C636="", "", IF(Table44[[#This Row],[Month]]=C635, A635+1, 1))</f>
        <v>1</v>
      </c>
      <c r="B636" s="22">
        <f>_xlfn.NUMBERVALUE(IF(Table44[[#This Row],[Date]]= "", "", TEXT(Table44[[#This Row],[Date]],"yyyy")))</f>
        <v>2024</v>
      </c>
      <c r="C636" t="str">
        <f>IF(Table44[[#This Row],[Date]]= "", "", TEXT(Table44[[#This Row],[Date]],"mmmm"))</f>
        <v>December</v>
      </c>
      <c r="D636" s="2">
        <v>45629</v>
      </c>
      <c r="E636" s="1" t="s">
        <v>485</v>
      </c>
      <c r="F636" t="s">
        <v>745</v>
      </c>
      <c r="H636" s="1">
        <f>72000*4</f>
        <v>288000</v>
      </c>
      <c r="I636" s="23" t="s">
        <v>14</v>
      </c>
      <c r="J636" s="49">
        <f>IF(Table44[[#This Row],[Source]]="Cash", SUM(J635+Table44[[#This Row],[Income]]-Table44[[#This Row],[Expenses]]), J635)</f>
        <v>195023</v>
      </c>
      <c r="K636" s="49">
        <f>IF(Table44[[#This Row],[Source]]="Bank", SUM(K635+Table44[[#This Row],[Income]]-Table44[[#This Row],[Expenses]]), K635)</f>
        <v>3161407.6500000004</v>
      </c>
      <c r="L636" s="49">
        <f>IF(Table44[[#This Row],[Source]]="Mobile", SUM(L635+Table44[[#This Row],[Income]]-Table44[[#This Row],[Expenses]]), L635)</f>
        <v>581807</v>
      </c>
      <c r="M636" s="49">
        <f>IF(Table44[[#This Row],[Source]]="Inv", SUM(M635+Table44[[#This Row],[Income]]-Table44[[#This Row],[Expenses]]), M635)</f>
        <v>180000</v>
      </c>
    </row>
    <row r="637" spans="1:15" x14ac:dyDescent="0.25">
      <c r="A637" s="3">
        <f xml:space="preserve"> IF(C637="", "", IF(Table44[[#This Row],[Month]]=C636, A636+1, 1))</f>
        <v>2</v>
      </c>
      <c r="B637" s="22">
        <f>_xlfn.NUMBERVALUE(IF(Table44[[#This Row],[Date]]= "", "", TEXT(Table44[[#This Row],[Date]],"yyyy")))</f>
        <v>2024</v>
      </c>
      <c r="C637" t="str">
        <f>IF(Table44[[#This Row],[Date]]= "", "", TEXT(Table44[[#This Row],[Date]],"mmmm"))</f>
        <v>December</v>
      </c>
      <c r="D637" s="2">
        <v>45632</v>
      </c>
      <c r="E637" s="1" t="s">
        <v>317</v>
      </c>
      <c r="F637" s="1" t="s">
        <v>299</v>
      </c>
      <c r="G637" s="1">
        <v>600000</v>
      </c>
      <c r="I637" s="23" t="s">
        <v>14</v>
      </c>
      <c r="J637" s="49">
        <f>IF(Table44[[#This Row],[Source]]="Cash", SUM(J636+Table44[[#This Row],[Income]]-Table44[[#This Row],[Expenses]]), J636)</f>
        <v>195023</v>
      </c>
      <c r="K637" s="49">
        <f>IF(Table44[[#This Row],[Source]]="Bank", SUM(K636+Table44[[#This Row],[Income]]-Table44[[#This Row],[Expenses]]), K636)</f>
        <v>3761407.6500000004</v>
      </c>
      <c r="L637" s="49">
        <f>IF(Table44[[#This Row],[Source]]="Mobile", SUM(L636+Table44[[#This Row],[Income]]-Table44[[#This Row],[Expenses]]), L636)</f>
        <v>581807</v>
      </c>
      <c r="M637" s="49">
        <f>IF(Table44[[#This Row],[Source]]="Inv", SUM(M636+Table44[[#This Row],[Income]]-Table44[[#This Row],[Expenses]]), M636)</f>
        <v>180000</v>
      </c>
    </row>
    <row r="638" spans="1:15" x14ac:dyDescent="0.25">
      <c r="A638" s="3">
        <f xml:space="preserve"> IF(C638="", "", IF(Table44[[#This Row],[Month]]=C637, A637+1, 1))</f>
        <v>3</v>
      </c>
      <c r="B638" s="22">
        <f>_xlfn.NUMBERVALUE(IF(Table44[[#This Row],[Date]]= "", "", TEXT(Table44[[#This Row],[Date]],"yyyy")))</f>
        <v>2024</v>
      </c>
      <c r="C638" t="str">
        <f>IF(Table44[[#This Row],[Date]]= "", "", TEXT(Table44[[#This Row],[Date]],"mmmm"))</f>
        <v>December</v>
      </c>
      <c r="D638" s="2">
        <v>45636</v>
      </c>
      <c r="E638" s="1" t="s">
        <v>412</v>
      </c>
      <c r="F638" s="1" t="s">
        <v>742</v>
      </c>
      <c r="H638" s="1">
        <v>6900</v>
      </c>
      <c r="I638" s="23" t="s">
        <v>14</v>
      </c>
      <c r="J638" s="49">
        <f>IF(Table44[[#This Row],[Source]]="Cash", SUM(J637+Table44[[#This Row],[Income]]-Table44[[#This Row],[Expenses]]), J637)</f>
        <v>195023</v>
      </c>
      <c r="K638" s="49">
        <f>IF(Table44[[#This Row],[Source]]="Bank", SUM(K637+Table44[[#This Row],[Income]]-Table44[[#This Row],[Expenses]]), K637)</f>
        <v>3754507.6500000004</v>
      </c>
      <c r="L638" s="49">
        <f>IF(Table44[[#This Row],[Source]]="Mobile", SUM(L637+Table44[[#This Row],[Income]]-Table44[[#This Row],[Expenses]]), L637)</f>
        <v>581807</v>
      </c>
      <c r="M638" s="49">
        <f>IF(Table44[[#This Row],[Source]]="Inv", SUM(M637+Table44[[#This Row],[Income]]-Table44[[#This Row],[Expenses]]), M637)</f>
        <v>180000</v>
      </c>
    </row>
    <row r="639" spans="1:15" x14ac:dyDescent="0.25">
      <c r="A639" s="3">
        <f xml:space="preserve"> IF(C639="", "", IF(Table44[[#This Row],[Month]]=C638, A638+1, 1))</f>
        <v>4</v>
      </c>
      <c r="B639" s="22">
        <f>_xlfn.NUMBERVALUE(IF(Table44[[#This Row],[Date]]= "", "", TEXT(Table44[[#This Row],[Date]],"yyyy")))</f>
        <v>2024</v>
      </c>
      <c r="C639" t="str">
        <f>IF(Table44[[#This Row],[Date]]= "", "", TEXT(Table44[[#This Row],[Date]],"mmmm"))</f>
        <v>December</v>
      </c>
      <c r="D639" s="2">
        <v>45632</v>
      </c>
      <c r="E639" s="1" t="s">
        <v>463</v>
      </c>
      <c r="F639" s="1" t="s">
        <v>24</v>
      </c>
      <c r="H639" s="1">
        <v>2900</v>
      </c>
      <c r="I639" s="23" t="s">
        <v>483</v>
      </c>
      <c r="J639" s="49">
        <f>IF(Table44[[#This Row],[Source]]="Cash", SUM(J638+Table44[[#This Row],[Income]]-Table44[[#This Row],[Expenses]]), J638)</f>
        <v>195023</v>
      </c>
      <c r="K639" s="49">
        <f>IF(Table44[[#This Row],[Source]]="Bank", SUM(K638+Table44[[#This Row],[Income]]-Table44[[#This Row],[Expenses]]), K638)</f>
        <v>3754507.6500000004</v>
      </c>
      <c r="L639" s="49">
        <f>IF(Table44[[#This Row],[Source]]="Mobile", SUM(L638+Table44[[#This Row],[Income]]-Table44[[#This Row],[Expenses]]), L638)</f>
        <v>578907</v>
      </c>
      <c r="M639" s="49">
        <f>IF(Table44[[#This Row],[Source]]="Inv", SUM(M638+Table44[[#This Row],[Income]]-Table44[[#This Row],[Expenses]]), M638)</f>
        <v>180000</v>
      </c>
    </row>
    <row r="640" spans="1:15" x14ac:dyDescent="0.25">
      <c r="A640" s="3">
        <f xml:space="preserve"> IF(C640="", "", IF(Table44[[#This Row],[Month]]=C639, A639+1, 1))</f>
        <v>5</v>
      </c>
      <c r="B640" s="22">
        <f>_xlfn.NUMBERVALUE(IF(Table44[[#This Row],[Date]]= "", "", TEXT(Table44[[#This Row],[Date]],"yyyy")))</f>
        <v>2024</v>
      </c>
      <c r="C640" t="str">
        <f>IF(Table44[[#This Row],[Date]]= "", "", TEXT(Table44[[#This Row],[Date]],"mmmm"))</f>
        <v>December</v>
      </c>
      <c r="D640" s="2">
        <v>45632</v>
      </c>
      <c r="E640" s="1" t="s">
        <v>450</v>
      </c>
      <c r="F640" s="1" t="s">
        <v>1</v>
      </c>
      <c r="H640" s="1">
        <v>15000</v>
      </c>
      <c r="I640" s="23" t="s">
        <v>483</v>
      </c>
      <c r="J640" s="49">
        <f>IF(Table44[[#This Row],[Source]]="Cash", SUM(J639+Table44[[#This Row],[Income]]-Table44[[#This Row],[Expenses]]), J639)</f>
        <v>195023</v>
      </c>
      <c r="K640" s="49">
        <f>IF(Table44[[#This Row],[Source]]="Bank", SUM(K639+Table44[[#This Row],[Income]]-Table44[[#This Row],[Expenses]]), K639)</f>
        <v>3754507.6500000004</v>
      </c>
      <c r="L640" s="49">
        <f>IF(Table44[[#This Row],[Source]]="Mobile", SUM(L639+Table44[[#This Row],[Income]]-Table44[[#This Row],[Expenses]]), L639)</f>
        <v>563907</v>
      </c>
      <c r="M640" s="49">
        <f>IF(Table44[[#This Row],[Source]]="Inv", SUM(M639+Table44[[#This Row],[Income]]-Table44[[#This Row],[Expenses]]), M639)</f>
        <v>180000</v>
      </c>
    </row>
    <row r="641" spans="1:13" x14ac:dyDescent="0.25">
      <c r="A641" s="3">
        <f xml:space="preserve"> IF(C641="", "", IF(Table44[[#This Row],[Month]]=C640, A640+1, 1))</f>
        <v>6</v>
      </c>
      <c r="B641" s="22">
        <f>_xlfn.NUMBERVALUE(IF(Table44[[#This Row],[Date]]= "", "", TEXT(Table44[[#This Row],[Date]],"yyyy")))</f>
        <v>2024</v>
      </c>
      <c r="C641" t="str">
        <f>IF(Table44[[#This Row],[Date]]= "", "", TEXT(Table44[[#This Row],[Date]],"mmmm"))</f>
        <v>December</v>
      </c>
      <c r="D641" s="2">
        <v>45634</v>
      </c>
      <c r="E641" s="1" t="s">
        <v>486</v>
      </c>
      <c r="F641" s="1" t="s">
        <v>1</v>
      </c>
      <c r="H641" s="1">
        <v>13000</v>
      </c>
      <c r="I641" s="23" t="s">
        <v>483</v>
      </c>
      <c r="J641" s="49">
        <f>IF(Table44[[#This Row],[Source]]="Cash", SUM(J640+Table44[[#This Row],[Income]]-Table44[[#This Row],[Expenses]]), J640)</f>
        <v>195023</v>
      </c>
      <c r="K641" s="49">
        <f>IF(Table44[[#This Row],[Source]]="Bank", SUM(K640+Table44[[#This Row],[Income]]-Table44[[#This Row],[Expenses]]), K640)</f>
        <v>3754507.6500000004</v>
      </c>
      <c r="L641" s="49">
        <f>IF(Table44[[#This Row],[Source]]="Mobile", SUM(L640+Table44[[#This Row],[Income]]-Table44[[#This Row],[Expenses]]), L640)</f>
        <v>550907</v>
      </c>
      <c r="M641" s="49">
        <f>IF(Table44[[#This Row],[Source]]="Inv", SUM(M640+Table44[[#This Row],[Income]]-Table44[[#This Row],[Expenses]]), M640)</f>
        <v>180000</v>
      </c>
    </row>
    <row r="642" spans="1:13" x14ac:dyDescent="0.25">
      <c r="A642" s="3">
        <f xml:space="preserve"> IF(C642="", "", IF(Table44[[#This Row],[Month]]=C641, A641+1, 1))</f>
        <v>7</v>
      </c>
      <c r="B642" s="22">
        <f>_xlfn.NUMBERVALUE(IF(Table44[[#This Row],[Date]]= "", "", TEXT(Table44[[#This Row],[Date]],"yyyy")))</f>
        <v>2024</v>
      </c>
      <c r="C642" t="str">
        <f>IF(Table44[[#This Row],[Date]]= "", "", TEXT(Table44[[#This Row],[Date]],"mmmm"))</f>
        <v>December</v>
      </c>
      <c r="D642" s="2">
        <v>45636</v>
      </c>
      <c r="E642" s="1" t="s">
        <v>391</v>
      </c>
      <c r="F642" s="1" t="s">
        <v>744</v>
      </c>
      <c r="H642" s="1">
        <v>300000</v>
      </c>
      <c r="I642" s="23" t="s">
        <v>483</v>
      </c>
      <c r="J642" s="49">
        <f>IF(Table44[[#This Row],[Source]]="Cash", SUM(J641+Table44[[#This Row],[Income]]-Table44[[#This Row],[Expenses]]), J641)</f>
        <v>195023</v>
      </c>
      <c r="K642" s="49">
        <f>IF(Table44[[#This Row],[Source]]="Bank", SUM(K641+Table44[[#This Row],[Income]]-Table44[[#This Row],[Expenses]]), K641)</f>
        <v>3754507.6500000004</v>
      </c>
      <c r="L642" s="49">
        <f>IF(Table44[[#This Row],[Source]]="Mobile", SUM(L641+Table44[[#This Row],[Income]]-Table44[[#This Row],[Expenses]]), L641)</f>
        <v>250907</v>
      </c>
      <c r="M642" s="49">
        <f>IF(Table44[[#This Row],[Source]]="Inv", SUM(M641+Table44[[#This Row],[Income]]-Table44[[#This Row],[Expenses]]), M641)</f>
        <v>180000</v>
      </c>
    </row>
    <row r="643" spans="1:13" x14ac:dyDescent="0.25">
      <c r="A643" s="3">
        <f xml:space="preserve"> IF(C643="", "", IF(Table44[[#This Row],[Month]]=C642, A642+1, 1))</f>
        <v>8</v>
      </c>
      <c r="B643" s="22">
        <f>_xlfn.NUMBERVALUE(IF(Table44[[#This Row],[Date]]= "", "", TEXT(Table44[[#This Row],[Date]],"yyyy")))</f>
        <v>2024</v>
      </c>
      <c r="C643" t="str">
        <f>IF(Table44[[#This Row],[Date]]= "", "", TEXT(Table44[[#This Row],[Date]],"mmmm"))</f>
        <v>December</v>
      </c>
      <c r="D643" s="2">
        <v>45636</v>
      </c>
      <c r="E643" s="1" t="s">
        <v>391</v>
      </c>
      <c r="F643" s="1" t="s">
        <v>744</v>
      </c>
      <c r="G643" s="108">
        <v>300000</v>
      </c>
      <c r="H643" s="105"/>
      <c r="I643" s="23" t="s">
        <v>13</v>
      </c>
      <c r="J643" s="49">
        <f>IF(Table44[[#This Row],[Source]]="Cash", SUM(J642+Table44[[#This Row],[Income]]-Table44[[#This Row],[Expenses]]), J642)</f>
        <v>495023</v>
      </c>
      <c r="K643" s="49">
        <f>IF(Table44[[#This Row],[Source]]="Bank", SUM(K642+Table44[[#This Row],[Income]]-Table44[[#This Row],[Expenses]]), K642)</f>
        <v>3754507.6500000004</v>
      </c>
      <c r="L643" s="49">
        <f>IF(Table44[[#This Row],[Source]]="Mobile", SUM(L642+Table44[[#This Row],[Income]]-Table44[[#This Row],[Expenses]]), L642)</f>
        <v>250907</v>
      </c>
      <c r="M643" s="49">
        <f>IF(Table44[[#This Row],[Source]]="Inv", SUM(M642+Table44[[#This Row],[Income]]-Table44[[#This Row],[Expenses]]), M642)</f>
        <v>180000</v>
      </c>
    </row>
    <row r="644" spans="1:13" x14ac:dyDescent="0.25">
      <c r="A644" s="3">
        <f xml:space="preserve"> IF(C644="", "", IF(Table44[[#This Row],[Month]]=C643, A643+1, 1))</f>
        <v>9</v>
      </c>
      <c r="B644" s="22">
        <f>_xlfn.NUMBERVALUE(IF(Table44[[#This Row],[Date]]= "", "", TEXT(Table44[[#This Row],[Date]],"yyyy")))</f>
        <v>2024</v>
      </c>
      <c r="C644" t="str">
        <f>IF(Table44[[#This Row],[Date]]= "", "", TEXT(Table44[[#This Row],[Date]],"mmmm"))</f>
        <v>December</v>
      </c>
      <c r="D644" s="2">
        <v>45641</v>
      </c>
      <c r="E644" s="1" t="s">
        <v>463</v>
      </c>
      <c r="F644" s="1" t="s">
        <v>24</v>
      </c>
      <c r="H644" s="1">
        <v>2900</v>
      </c>
      <c r="I644" s="23" t="s">
        <v>483</v>
      </c>
      <c r="J644" s="49">
        <f>IF(Table44[[#This Row],[Source]]="Cash", SUM(J643+Table44[[#This Row],[Income]]-Table44[[#This Row],[Expenses]]), J643)</f>
        <v>495023</v>
      </c>
      <c r="K644" s="49">
        <f>IF(Table44[[#This Row],[Source]]="Bank", SUM(K643+Table44[[#This Row],[Income]]-Table44[[#This Row],[Expenses]]), K643)</f>
        <v>3754507.6500000004</v>
      </c>
      <c r="L644" s="49">
        <f>IF(Table44[[#This Row],[Source]]="Mobile", SUM(L643+Table44[[#This Row],[Income]]-Table44[[#This Row],[Expenses]]), L643)</f>
        <v>248007</v>
      </c>
      <c r="M644" s="49">
        <f>IF(Table44[[#This Row],[Source]]="Inv", SUM(M643+Table44[[#This Row],[Income]]-Table44[[#This Row],[Expenses]]), M643)</f>
        <v>180000</v>
      </c>
    </row>
    <row r="645" spans="1:13" x14ac:dyDescent="0.25">
      <c r="A645" s="3">
        <f xml:space="preserve"> IF(C645="", "", IF(Table44[[#This Row],[Month]]=C644, A644+1, 1))</f>
        <v>10</v>
      </c>
      <c r="B645" s="22">
        <f>_xlfn.NUMBERVALUE(IF(Table44[[#This Row],[Date]]= "", "", TEXT(Table44[[#This Row],[Date]],"yyyy")))</f>
        <v>2024</v>
      </c>
      <c r="C645" t="str">
        <f>IF(Table44[[#This Row],[Date]]= "", "", TEXT(Table44[[#This Row],[Date]],"mmmm"))</f>
        <v>December</v>
      </c>
      <c r="D645" s="2">
        <v>45642</v>
      </c>
      <c r="E645" s="1" t="s">
        <v>486</v>
      </c>
      <c r="F645" s="1" t="s">
        <v>1</v>
      </c>
      <c r="H645" s="1">
        <v>4000</v>
      </c>
      <c r="I645" s="23" t="s">
        <v>483</v>
      </c>
      <c r="J645" s="49">
        <f>IF(Table44[[#This Row],[Source]]="Cash", SUM(J644+Table44[[#This Row],[Income]]-Table44[[#This Row],[Expenses]]), J644)</f>
        <v>495023</v>
      </c>
      <c r="K645" s="49">
        <f>IF(Table44[[#This Row],[Source]]="Bank", SUM(K644+Table44[[#This Row],[Income]]-Table44[[#This Row],[Expenses]]), K644)</f>
        <v>3754507.6500000004</v>
      </c>
      <c r="L645" s="49">
        <f>IF(Table44[[#This Row],[Source]]="Mobile", SUM(L644+Table44[[#This Row],[Income]]-Table44[[#This Row],[Expenses]]), L644)</f>
        <v>244007</v>
      </c>
      <c r="M645" s="49">
        <f>IF(Table44[[#This Row],[Source]]="Inv", SUM(M644+Table44[[#This Row],[Income]]-Table44[[#This Row],[Expenses]]), M644)</f>
        <v>180000</v>
      </c>
    </row>
    <row r="646" spans="1:13" x14ac:dyDescent="0.25">
      <c r="A646" s="3">
        <f xml:space="preserve"> IF(C646="", "", IF(Table44[[#This Row],[Month]]=C645, A645+1, 1))</f>
        <v>11</v>
      </c>
      <c r="B646" s="22">
        <f>_xlfn.NUMBERVALUE(IF(Table44[[#This Row],[Date]]= "", "", TEXT(Table44[[#This Row],[Date]],"yyyy")))</f>
        <v>2024</v>
      </c>
      <c r="C646" t="str">
        <f>IF(Table44[[#This Row],[Date]]= "", "", TEXT(Table44[[#This Row],[Date]],"mmmm"))</f>
        <v>December</v>
      </c>
      <c r="D646" s="2">
        <v>45643</v>
      </c>
      <c r="E646" s="1" t="s">
        <v>487</v>
      </c>
      <c r="F646" s="1" t="s">
        <v>36</v>
      </c>
      <c r="G646" s="1">
        <v>90000</v>
      </c>
      <c r="I646" s="23" t="s">
        <v>483</v>
      </c>
      <c r="J646" s="49">
        <f>IF(Table44[[#This Row],[Source]]="Cash", SUM(J645+Table44[[#This Row],[Income]]-Table44[[#This Row],[Expenses]]), J645)</f>
        <v>495023</v>
      </c>
      <c r="K646" s="49">
        <f>IF(Table44[[#This Row],[Source]]="Bank", SUM(K645+Table44[[#This Row],[Income]]-Table44[[#This Row],[Expenses]]), K645)</f>
        <v>3754507.6500000004</v>
      </c>
      <c r="L646" s="49">
        <f>IF(Table44[[#This Row],[Source]]="Mobile", SUM(L645+Table44[[#This Row],[Income]]-Table44[[#This Row],[Expenses]]), L645)</f>
        <v>334007</v>
      </c>
      <c r="M646" s="49">
        <f>IF(Table44[[#This Row],[Source]]="Inv", SUM(M645+Table44[[#This Row],[Income]]-Table44[[#This Row],[Expenses]]), M645)</f>
        <v>180000</v>
      </c>
    </row>
    <row r="647" spans="1:13" x14ac:dyDescent="0.25">
      <c r="A647" s="3">
        <f xml:space="preserve"> IF(C647="", "", IF(Table44[[#This Row],[Month]]=C646, A646+1, 1))</f>
        <v>12</v>
      </c>
      <c r="B647" s="22">
        <f>_xlfn.NUMBERVALUE(IF(Table44[[#This Row],[Date]]= "", "", TEXT(Table44[[#This Row],[Date]],"yyyy")))</f>
        <v>2024</v>
      </c>
      <c r="C647" t="str">
        <f>IF(Table44[[#This Row],[Date]]= "", "", TEXT(Table44[[#This Row],[Date]],"mmmm"))</f>
        <v>December</v>
      </c>
      <c r="D647" s="2">
        <v>45644</v>
      </c>
      <c r="E647" s="1" t="s">
        <v>463</v>
      </c>
      <c r="F647" s="1" t="s">
        <v>24</v>
      </c>
      <c r="H647" s="1">
        <v>2900</v>
      </c>
      <c r="I647" s="23" t="s">
        <v>483</v>
      </c>
      <c r="J647" s="49">
        <f>IF(Table44[[#This Row],[Source]]="Cash", SUM(J646+Table44[[#This Row],[Income]]-Table44[[#This Row],[Expenses]]), J646)</f>
        <v>495023</v>
      </c>
      <c r="K647" s="49">
        <f>IF(Table44[[#This Row],[Source]]="Bank", SUM(K646+Table44[[#This Row],[Income]]-Table44[[#This Row],[Expenses]]), K646)</f>
        <v>3754507.6500000004</v>
      </c>
      <c r="L647" s="49">
        <f>IF(Table44[[#This Row],[Source]]="Mobile", SUM(L646+Table44[[#This Row],[Income]]-Table44[[#This Row],[Expenses]]), L646)</f>
        <v>331107</v>
      </c>
      <c r="M647" s="49">
        <f>IF(Table44[[#This Row],[Source]]="Inv", SUM(M646+Table44[[#This Row],[Income]]-Table44[[#This Row],[Expenses]]), M646)</f>
        <v>180000</v>
      </c>
    </row>
    <row r="648" spans="1:13" x14ac:dyDescent="0.25">
      <c r="A648" s="3">
        <f xml:space="preserve"> IF(C648="", "", IF(Table44[[#This Row],[Month]]=C647, A647+1, 1))</f>
        <v>13</v>
      </c>
      <c r="B648" s="22">
        <f>_xlfn.NUMBERVALUE(IF(Table44[[#This Row],[Date]]= "", "", TEXT(Table44[[#This Row],[Date]],"yyyy")))</f>
        <v>2024</v>
      </c>
      <c r="C648" t="str">
        <f>IF(Table44[[#This Row],[Date]]= "", "", TEXT(Table44[[#This Row],[Date]],"mmmm"))</f>
        <v>December</v>
      </c>
      <c r="D648" s="2">
        <v>45645</v>
      </c>
      <c r="E648" s="1" t="s">
        <v>487</v>
      </c>
      <c r="F648" s="1" t="s">
        <v>36</v>
      </c>
      <c r="G648" s="1">
        <v>55000</v>
      </c>
      <c r="I648" s="23" t="s">
        <v>483</v>
      </c>
      <c r="J648" s="49">
        <f>IF(Table44[[#This Row],[Source]]="Cash", SUM(J647+Table44[[#This Row],[Income]]-Table44[[#This Row],[Expenses]]), J647)</f>
        <v>495023</v>
      </c>
      <c r="K648" s="49">
        <f>IF(Table44[[#This Row],[Source]]="Bank", SUM(K647+Table44[[#This Row],[Income]]-Table44[[#This Row],[Expenses]]), K647)</f>
        <v>3754507.6500000004</v>
      </c>
      <c r="L648" s="49">
        <f>IF(Table44[[#This Row],[Source]]="Mobile", SUM(L647+Table44[[#This Row],[Income]]-Table44[[#This Row],[Expenses]]), L647)</f>
        <v>386107</v>
      </c>
      <c r="M648" s="49">
        <f>IF(Table44[[#This Row],[Source]]="Inv", SUM(M647+Table44[[#This Row],[Income]]-Table44[[#This Row],[Expenses]]), M647)</f>
        <v>180000</v>
      </c>
    </row>
    <row r="649" spans="1:13" x14ac:dyDescent="0.25">
      <c r="A649" s="3">
        <f xml:space="preserve"> IF(C649="", "", IF(Table44[[#This Row],[Month]]=C648, A648+1, 1))</f>
        <v>14</v>
      </c>
      <c r="B649" s="22">
        <f>_xlfn.NUMBERVALUE(IF(Table44[[#This Row],[Date]]= "", "", TEXT(Table44[[#This Row],[Date]],"yyyy")))</f>
        <v>2024</v>
      </c>
      <c r="C649" t="str">
        <f>IF(Table44[[#This Row],[Date]]= "", "", TEXT(Table44[[#This Row],[Date]],"mmmm"))</f>
        <v>December</v>
      </c>
      <c r="D649" s="2">
        <v>45648</v>
      </c>
      <c r="E649" s="1" t="s">
        <v>488</v>
      </c>
      <c r="F649" s="1" t="s">
        <v>70</v>
      </c>
      <c r="G649" s="1">
        <v>20000</v>
      </c>
      <c r="I649" s="23" t="s">
        <v>483</v>
      </c>
      <c r="J649" s="49">
        <f>IF(Table44[[#This Row],[Source]]="Cash", SUM(J648+Table44[[#This Row],[Income]]-Table44[[#This Row],[Expenses]]), J648)</f>
        <v>495023</v>
      </c>
      <c r="K649" s="49">
        <f>IF(Table44[[#This Row],[Source]]="Bank", SUM(K648+Table44[[#This Row],[Income]]-Table44[[#This Row],[Expenses]]), K648)</f>
        <v>3754507.6500000004</v>
      </c>
      <c r="L649" s="49">
        <f>IF(Table44[[#This Row],[Source]]="Mobile", SUM(L648+Table44[[#This Row],[Income]]-Table44[[#This Row],[Expenses]]), L648)</f>
        <v>406107</v>
      </c>
      <c r="M649" s="49">
        <f>IF(Table44[[#This Row],[Source]]="Inv", SUM(M648+Table44[[#This Row],[Income]]-Table44[[#This Row],[Expenses]]), M648)</f>
        <v>180000</v>
      </c>
    </row>
    <row r="650" spans="1:13" x14ac:dyDescent="0.25">
      <c r="A650" s="3">
        <f xml:space="preserve"> IF(C650="", "", IF(Table44[[#This Row],[Month]]=C649, A649+1, 1))</f>
        <v>15</v>
      </c>
      <c r="B650" s="22">
        <f>_xlfn.NUMBERVALUE(IF(Table44[[#This Row],[Date]]= "", "", TEXT(Table44[[#This Row],[Date]],"yyyy")))</f>
        <v>2024</v>
      </c>
      <c r="C650" t="str">
        <f>IF(Table44[[#This Row],[Date]]= "", "", TEXT(Table44[[#This Row],[Date]],"mmmm"))</f>
        <v>December</v>
      </c>
      <c r="D650" s="2">
        <v>45627</v>
      </c>
      <c r="E650" s="1" t="s">
        <v>489</v>
      </c>
      <c r="F650" s="1" t="s">
        <v>744</v>
      </c>
      <c r="H650" s="1">
        <v>160000</v>
      </c>
      <c r="I650" s="23" t="s">
        <v>483</v>
      </c>
      <c r="J650" s="49">
        <f>IF(Table44[[#This Row],[Source]]="Cash", SUM(J649+Table44[[#This Row],[Income]]-Table44[[#This Row],[Expenses]]), J649)</f>
        <v>495023</v>
      </c>
      <c r="K650" s="49">
        <f>IF(Table44[[#This Row],[Source]]="Bank", SUM(K649+Table44[[#This Row],[Income]]-Table44[[#This Row],[Expenses]]), K649)</f>
        <v>3754507.6500000004</v>
      </c>
      <c r="L650" s="49">
        <f>IF(Table44[[#This Row],[Source]]="Mobile", SUM(L649+Table44[[#This Row],[Income]]-Table44[[#This Row],[Expenses]]), L649)</f>
        <v>246107</v>
      </c>
      <c r="M650" s="49">
        <f>IF(Table44[[#This Row],[Source]]="Inv", SUM(M649+Table44[[#This Row],[Income]]-Table44[[#This Row],[Expenses]]), M649)</f>
        <v>180000</v>
      </c>
    </row>
    <row r="651" spans="1:13" x14ac:dyDescent="0.25">
      <c r="A651" s="3">
        <f xml:space="preserve"> IF(C651="", "", IF(Table44[[#This Row],[Month]]=C650, A650+1, 1))</f>
        <v>16</v>
      </c>
      <c r="B651" s="22">
        <f>_xlfn.NUMBERVALUE(IF(Table44[[#This Row],[Date]]= "", "", TEXT(Table44[[#This Row],[Date]],"yyyy")))</f>
        <v>2024</v>
      </c>
      <c r="C651" t="str">
        <f>IF(Table44[[#This Row],[Date]]= "", "", TEXT(Table44[[#This Row],[Date]],"mmmm"))</f>
        <v>December</v>
      </c>
      <c r="D651" s="2">
        <v>45627</v>
      </c>
      <c r="E651" s="1" t="s">
        <v>489</v>
      </c>
      <c r="F651" s="1" t="s">
        <v>744</v>
      </c>
      <c r="G651" s="108">
        <v>160000</v>
      </c>
      <c r="H651" s="105"/>
      <c r="I651" s="23" t="s">
        <v>13</v>
      </c>
      <c r="J651" s="49">
        <f>IF(Table44[[#This Row],[Source]]="Cash", SUM(J650+Table44[[#This Row],[Income]]-Table44[[#This Row],[Expenses]]), J650)</f>
        <v>655023</v>
      </c>
      <c r="K651" s="49">
        <f>IF(Table44[[#This Row],[Source]]="Bank", SUM(K650+Table44[[#This Row],[Income]]-Table44[[#This Row],[Expenses]]), K650)</f>
        <v>3754507.6500000004</v>
      </c>
      <c r="L651" s="49">
        <f>IF(Table44[[#This Row],[Source]]="Mobile", SUM(L650+Table44[[#This Row],[Income]]-Table44[[#This Row],[Expenses]]), L650)</f>
        <v>246107</v>
      </c>
      <c r="M651" s="49">
        <f>IF(Table44[[#This Row],[Source]]="Inv", SUM(M650+Table44[[#This Row],[Income]]-Table44[[#This Row],[Expenses]]), M650)</f>
        <v>180000</v>
      </c>
    </row>
    <row r="652" spans="1:13" x14ac:dyDescent="0.25">
      <c r="A652" s="3">
        <f xml:space="preserve"> IF(C652="", "", IF(Table44[[#This Row],[Month]]=C651, A651+1, 1))</f>
        <v>17</v>
      </c>
      <c r="B652" s="22">
        <f>_xlfn.NUMBERVALUE(IF(Table44[[#This Row],[Date]]= "", "", TEXT(Table44[[#This Row],[Date]],"yyyy")))</f>
        <v>2024</v>
      </c>
      <c r="C652" t="str">
        <f>IF(Table44[[#This Row],[Date]]= "", "", TEXT(Table44[[#This Row],[Date]],"mmmm"))</f>
        <v>December</v>
      </c>
      <c r="D652" s="2">
        <v>45649</v>
      </c>
      <c r="E652" s="1" t="s">
        <v>490</v>
      </c>
      <c r="F652" s="1" t="s">
        <v>1</v>
      </c>
      <c r="H652" s="1">
        <v>40000</v>
      </c>
      <c r="I652" s="23" t="s">
        <v>14</v>
      </c>
      <c r="J652" s="49">
        <f>IF(Table44[[#This Row],[Source]]="Cash", SUM(J651+Table44[[#This Row],[Income]]-Table44[[#This Row],[Expenses]]), J651)</f>
        <v>655023</v>
      </c>
      <c r="K652" s="49">
        <f>IF(Table44[[#This Row],[Source]]="Bank", SUM(K651+Table44[[#This Row],[Income]]-Table44[[#This Row],[Expenses]]), K651)</f>
        <v>3714507.6500000004</v>
      </c>
      <c r="L652" s="49">
        <f>IF(Table44[[#This Row],[Source]]="Mobile", SUM(L651+Table44[[#This Row],[Income]]-Table44[[#This Row],[Expenses]]), L651)</f>
        <v>246107</v>
      </c>
      <c r="M652" s="49">
        <f>IF(Table44[[#This Row],[Source]]="Inv", SUM(M651+Table44[[#This Row],[Income]]-Table44[[#This Row],[Expenses]]), M651)</f>
        <v>180000</v>
      </c>
    </row>
    <row r="653" spans="1:13" x14ac:dyDescent="0.25">
      <c r="A653" s="3">
        <f xml:space="preserve"> IF(C653="", "", IF(Table44[[#This Row],[Month]]=C652, A652+1, 1))</f>
        <v>18</v>
      </c>
      <c r="B653" s="22">
        <f>_xlfn.NUMBERVALUE(IF(Table44[[#This Row],[Date]]= "", "", TEXT(Table44[[#This Row],[Date]],"yyyy")))</f>
        <v>2024</v>
      </c>
      <c r="C653" t="str">
        <f>IF(Table44[[#This Row],[Date]]= "", "", TEXT(Table44[[#This Row],[Date]],"mmmm"))</f>
        <v>December</v>
      </c>
      <c r="D653" s="2">
        <v>45649</v>
      </c>
      <c r="E653" s="1" t="s">
        <v>491</v>
      </c>
      <c r="F653" s="1" t="s">
        <v>0</v>
      </c>
      <c r="H653" s="1">
        <v>40000</v>
      </c>
      <c r="I653" s="23" t="s">
        <v>483</v>
      </c>
      <c r="J653" s="49">
        <f>IF(Table44[[#This Row],[Source]]="Cash", SUM(J652+Table44[[#This Row],[Income]]-Table44[[#This Row],[Expenses]]), J652)</f>
        <v>655023</v>
      </c>
      <c r="K653" s="49">
        <f>IF(Table44[[#This Row],[Source]]="Bank", SUM(K652+Table44[[#This Row],[Income]]-Table44[[#This Row],[Expenses]]), K652)</f>
        <v>3714507.6500000004</v>
      </c>
      <c r="L653" s="49">
        <f>IF(Table44[[#This Row],[Source]]="Mobile", SUM(L652+Table44[[#This Row],[Income]]-Table44[[#This Row],[Expenses]]), L652)</f>
        <v>206107</v>
      </c>
      <c r="M653" s="49">
        <f>IF(Table44[[#This Row],[Source]]="Inv", SUM(M652+Table44[[#This Row],[Income]]-Table44[[#This Row],[Expenses]]), M652)</f>
        <v>180000</v>
      </c>
    </row>
    <row r="654" spans="1:13" x14ac:dyDescent="0.25">
      <c r="A654" s="3">
        <f xml:space="preserve"> IF(C654="", "", IF(Table44[[#This Row],[Month]]=C653, A653+1, 1))</f>
        <v>19</v>
      </c>
      <c r="B654" s="22">
        <f>_xlfn.NUMBERVALUE(IF(Table44[[#This Row],[Date]]= "", "", TEXT(Table44[[#This Row],[Date]],"yyyy")))</f>
        <v>2024</v>
      </c>
      <c r="C654" t="str">
        <f>IF(Table44[[#This Row],[Date]]= "", "", TEXT(Table44[[#This Row],[Date]],"mmmm"))</f>
        <v>December</v>
      </c>
      <c r="D654" s="2">
        <v>45650</v>
      </c>
      <c r="E654" s="1" t="s">
        <v>492</v>
      </c>
      <c r="F654" s="1" t="s">
        <v>0</v>
      </c>
      <c r="H654" s="1">
        <v>24000</v>
      </c>
      <c r="I654" s="23" t="s">
        <v>483</v>
      </c>
      <c r="J654" s="49">
        <f>IF(Table44[[#This Row],[Source]]="Cash", SUM(J653+Table44[[#This Row],[Income]]-Table44[[#This Row],[Expenses]]), J653)</f>
        <v>655023</v>
      </c>
      <c r="K654" s="49">
        <f>IF(Table44[[#This Row],[Source]]="Bank", SUM(K653+Table44[[#This Row],[Income]]-Table44[[#This Row],[Expenses]]), K653)</f>
        <v>3714507.6500000004</v>
      </c>
      <c r="L654" s="49">
        <f>IF(Table44[[#This Row],[Source]]="Mobile", SUM(L653+Table44[[#This Row],[Income]]-Table44[[#This Row],[Expenses]]), L653)</f>
        <v>182107</v>
      </c>
      <c r="M654" s="49">
        <f>IF(Table44[[#This Row],[Source]]="Inv", SUM(M653+Table44[[#This Row],[Income]]-Table44[[#This Row],[Expenses]]), M653)</f>
        <v>180000</v>
      </c>
    </row>
    <row r="655" spans="1:13" x14ac:dyDescent="0.25">
      <c r="A655" s="3">
        <f xml:space="preserve"> IF(C655="", "", IF(Table44[[#This Row],[Month]]=C654, A654+1, 1))</f>
        <v>20</v>
      </c>
      <c r="B655" s="22">
        <f>_xlfn.NUMBERVALUE(IF(Table44[[#This Row],[Date]]= "", "", TEXT(Table44[[#This Row],[Date]],"yyyy")))</f>
        <v>2024</v>
      </c>
      <c r="C655" t="str">
        <f>IF(Table44[[#This Row],[Date]]= "", "", TEXT(Table44[[#This Row],[Date]],"mmmm"))</f>
        <v>December</v>
      </c>
      <c r="D655" s="2">
        <v>45650</v>
      </c>
      <c r="E655" s="1" t="s">
        <v>493</v>
      </c>
      <c r="F655" s="1" t="s">
        <v>24</v>
      </c>
      <c r="H655" s="1">
        <v>59000</v>
      </c>
      <c r="I655" s="23" t="s">
        <v>483</v>
      </c>
      <c r="J655" s="49">
        <f>IF(Table44[[#This Row],[Source]]="Cash", SUM(J654+Table44[[#This Row],[Income]]-Table44[[#This Row],[Expenses]]), J654)</f>
        <v>655023</v>
      </c>
      <c r="K655" s="49">
        <f>IF(Table44[[#This Row],[Source]]="Bank", SUM(K654+Table44[[#This Row],[Income]]-Table44[[#This Row],[Expenses]]), K654)</f>
        <v>3714507.6500000004</v>
      </c>
      <c r="L655" s="49">
        <f>IF(Table44[[#This Row],[Source]]="Mobile", SUM(L654+Table44[[#This Row],[Income]]-Table44[[#This Row],[Expenses]]), L654)</f>
        <v>123107</v>
      </c>
      <c r="M655" s="49">
        <f>IF(Table44[[#This Row],[Source]]="Inv", SUM(M654+Table44[[#This Row],[Income]]-Table44[[#This Row],[Expenses]]), M654)</f>
        <v>180000</v>
      </c>
    </row>
    <row r="656" spans="1:13" x14ac:dyDescent="0.25">
      <c r="A656" s="3">
        <f xml:space="preserve"> IF(C656="", "", IF(Table44[[#This Row],[Month]]=C655, A655+1, 1))</f>
        <v>21</v>
      </c>
      <c r="B656" s="22">
        <f>_xlfn.NUMBERVALUE(IF(Table44[[#This Row],[Date]]= "", "", TEXT(Table44[[#This Row],[Date]],"yyyy")))</f>
        <v>2024</v>
      </c>
      <c r="C656" t="str">
        <f>IF(Table44[[#This Row],[Date]]= "", "", TEXT(Table44[[#This Row],[Date]],"mmmm"))</f>
        <v>December</v>
      </c>
      <c r="D656" s="2">
        <v>45650</v>
      </c>
      <c r="E656" s="1" t="s">
        <v>494</v>
      </c>
      <c r="F656" s="1" t="s">
        <v>24</v>
      </c>
      <c r="H656" s="1">
        <v>12800</v>
      </c>
      <c r="I656" s="23" t="s">
        <v>483</v>
      </c>
      <c r="J656" s="49">
        <f>IF(Table44[[#This Row],[Source]]="Cash", SUM(J655+Table44[[#This Row],[Income]]-Table44[[#This Row],[Expenses]]), J655)</f>
        <v>655023</v>
      </c>
      <c r="K656" s="49">
        <f>IF(Table44[[#This Row],[Source]]="Bank", SUM(K655+Table44[[#This Row],[Income]]-Table44[[#This Row],[Expenses]]), K655)</f>
        <v>3714507.6500000004</v>
      </c>
      <c r="L656" s="49">
        <f>IF(Table44[[#This Row],[Source]]="Mobile", SUM(L655+Table44[[#This Row],[Income]]-Table44[[#This Row],[Expenses]]), L655)</f>
        <v>110307</v>
      </c>
      <c r="M656" s="49">
        <f>IF(Table44[[#This Row],[Source]]="Inv", SUM(M655+Table44[[#This Row],[Income]]-Table44[[#This Row],[Expenses]]), M655)</f>
        <v>180000</v>
      </c>
    </row>
    <row r="657" spans="1:13" x14ac:dyDescent="0.25">
      <c r="A657" s="3">
        <f xml:space="preserve"> IF(C657="", "", IF(Table44[[#This Row],[Month]]=C656, A656+1, 1))</f>
        <v>22</v>
      </c>
      <c r="B657" s="22">
        <f>_xlfn.NUMBERVALUE(IF(Table44[[#This Row],[Date]]= "", "", TEXT(Table44[[#This Row],[Date]],"yyyy")))</f>
        <v>2024</v>
      </c>
      <c r="C657" t="str">
        <f>IF(Table44[[#This Row],[Date]]= "", "", TEXT(Table44[[#This Row],[Date]],"mmmm"))</f>
        <v>December</v>
      </c>
      <c r="D657" s="2">
        <v>45650</v>
      </c>
      <c r="E657" s="1" t="s">
        <v>495</v>
      </c>
      <c r="F657" s="1" t="s">
        <v>0</v>
      </c>
      <c r="H657" s="1">
        <v>30000</v>
      </c>
      <c r="I657" s="23" t="s">
        <v>14</v>
      </c>
      <c r="J657" s="49">
        <f>IF(Table44[[#This Row],[Source]]="Cash", SUM(J656+Table44[[#This Row],[Income]]-Table44[[#This Row],[Expenses]]), J656)</f>
        <v>655023</v>
      </c>
      <c r="K657" s="49">
        <f>IF(Table44[[#This Row],[Source]]="Bank", SUM(K656+Table44[[#This Row],[Income]]-Table44[[#This Row],[Expenses]]), K656)</f>
        <v>3684507.6500000004</v>
      </c>
      <c r="L657" s="49">
        <f>IF(Table44[[#This Row],[Source]]="Mobile", SUM(L656+Table44[[#This Row],[Income]]-Table44[[#This Row],[Expenses]]), L656)</f>
        <v>110307</v>
      </c>
      <c r="M657" s="49">
        <f>IF(Table44[[#This Row],[Source]]="Inv", SUM(M656+Table44[[#This Row],[Income]]-Table44[[#This Row],[Expenses]]), M656)</f>
        <v>180000</v>
      </c>
    </row>
    <row r="658" spans="1:13" x14ac:dyDescent="0.25">
      <c r="A658" s="3">
        <f xml:space="preserve"> IF(C658="", "", IF(Table44[[#This Row],[Month]]=C657, A657+1, 1))</f>
        <v>23</v>
      </c>
      <c r="B658" s="22">
        <f>_xlfn.NUMBERVALUE(IF(Table44[[#This Row],[Date]]= "", "", TEXT(Table44[[#This Row],[Date]],"yyyy")))</f>
        <v>2024</v>
      </c>
      <c r="C658" t="str">
        <f>IF(Table44[[#This Row],[Date]]= "", "", TEXT(Table44[[#This Row],[Date]],"mmmm"))</f>
        <v>December</v>
      </c>
      <c r="D658" s="2">
        <v>45650</v>
      </c>
      <c r="E658" s="1" t="s">
        <v>496</v>
      </c>
      <c r="F658" s="1" t="s">
        <v>0</v>
      </c>
      <c r="H658" s="1">
        <v>200000</v>
      </c>
      <c r="I658" s="23" t="s">
        <v>14</v>
      </c>
      <c r="J658" s="49">
        <f>IF(Table44[[#This Row],[Source]]="Cash", SUM(J657+Table44[[#This Row],[Income]]-Table44[[#This Row],[Expenses]]), J657)</f>
        <v>655023</v>
      </c>
      <c r="K658" s="49">
        <f>IF(Table44[[#This Row],[Source]]="Bank", SUM(K657+Table44[[#This Row],[Income]]-Table44[[#This Row],[Expenses]]), K657)</f>
        <v>3484507.6500000004</v>
      </c>
      <c r="L658" s="49">
        <f>IF(Table44[[#This Row],[Source]]="Mobile", SUM(L657+Table44[[#This Row],[Income]]-Table44[[#This Row],[Expenses]]), L657)</f>
        <v>110307</v>
      </c>
      <c r="M658" s="49">
        <f>IF(Table44[[#This Row],[Source]]="Inv", SUM(M657+Table44[[#This Row],[Income]]-Table44[[#This Row],[Expenses]]), M657)</f>
        <v>180000</v>
      </c>
    </row>
    <row r="659" spans="1:13" x14ac:dyDescent="0.25">
      <c r="A659" s="3">
        <f xml:space="preserve"> IF(C659="", "", IF(Table44[[#This Row],[Month]]=C658, A658+1, 1))</f>
        <v>24</v>
      </c>
      <c r="B659" s="22">
        <f>_xlfn.NUMBERVALUE(IF(Table44[[#This Row],[Date]]= "", "", TEXT(Table44[[#This Row],[Date]],"yyyy")))</f>
        <v>2024</v>
      </c>
      <c r="C659" t="str">
        <f>IF(Table44[[#This Row],[Date]]= "", "", TEXT(Table44[[#This Row],[Date]],"mmmm"))</f>
        <v>December</v>
      </c>
      <c r="D659" s="2">
        <v>45650</v>
      </c>
      <c r="E659" s="1" t="s">
        <v>317</v>
      </c>
      <c r="F659" s="1" t="s">
        <v>299</v>
      </c>
      <c r="G659" s="1">
        <v>600000</v>
      </c>
      <c r="I659" s="23" t="s">
        <v>14</v>
      </c>
      <c r="J659" s="49">
        <f>IF(Table44[[#This Row],[Source]]="Cash", SUM(J658+Table44[[#This Row],[Income]]-Table44[[#This Row],[Expenses]]), J658)</f>
        <v>655023</v>
      </c>
      <c r="K659" s="49">
        <f>IF(Table44[[#This Row],[Source]]="Bank", SUM(K658+Table44[[#This Row],[Income]]-Table44[[#This Row],[Expenses]]), K658)</f>
        <v>4084507.6500000004</v>
      </c>
      <c r="L659" s="49">
        <f>IF(Table44[[#This Row],[Source]]="Mobile", SUM(L658+Table44[[#This Row],[Income]]-Table44[[#This Row],[Expenses]]), L658)</f>
        <v>110307</v>
      </c>
      <c r="M659" s="49">
        <f>IF(Table44[[#This Row],[Source]]="Inv", SUM(M658+Table44[[#This Row],[Income]]-Table44[[#This Row],[Expenses]]), M658)</f>
        <v>180000</v>
      </c>
    </row>
    <row r="660" spans="1:13" x14ac:dyDescent="0.25">
      <c r="A660" s="3">
        <f xml:space="preserve"> IF(C660="", "", IF(Table44[[#This Row],[Month]]=C659, A659+1, 1))</f>
        <v>25</v>
      </c>
      <c r="B660" s="22">
        <f>_xlfn.NUMBERVALUE(IF(Table44[[#This Row],[Date]]= "", "", TEXT(Table44[[#This Row],[Date]],"yyyy")))</f>
        <v>2024</v>
      </c>
      <c r="C660" t="str">
        <f>IF(Table44[[#This Row],[Date]]= "", "", TEXT(Table44[[#This Row],[Date]],"mmmm"))</f>
        <v>December</v>
      </c>
      <c r="D660" s="2">
        <v>45651</v>
      </c>
      <c r="E660" s="1" t="s">
        <v>497</v>
      </c>
      <c r="F660" s="1" t="s">
        <v>0</v>
      </c>
      <c r="H660" s="1">
        <v>671530</v>
      </c>
      <c r="I660" s="23" t="s">
        <v>14</v>
      </c>
      <c r="J660" s="49">
        <f>IF(Table44[[#This Row],[Source]]="Cash", SUM(J659+Table44[[#This Row],[Income]]-Table44[[#This Row],[Expenses]]), J659)</f>
        <v>655023</v>
      </c>
      <c r="K660" s="49">
        <f>IF(Table44[[#This Row],[Source]]="Bank", SUM(K659+Table44[[#This Row],[Income]]-Table44[[#This Row],[Expenses]]), K659)</f>
        <v>3412977.6500000004</v>
      </c>
      <c r="L660" s="49">
        <f>IF(Table44[[#This Row],[Source]]="Mobile", SUM(L659+Table44[[#This Row],[Income]]-Table44[[#This Row],[Expenses]]), L659)</f>
        <v>110307</v>
      </c>
      <c r="M660" s="49">
        <f>IF(Table44[[#This Row],[Source]]="Inv", SUM(M659+Table44[[#This Row],[Income]]-Table44[[#This Row],[Expenses]]), M659)</f>
        <v>180000</v>
      </c>
    </row>
    <row r="661" spans="1:13" x14ac:dyDescent="0.25">
      <c r="A661" s="3">
        <f xml:space="preserve"> IF(C661="", "", IF(Table44[[#This Row],[Month]]=C660, A660+1, 1))</f>
        <v>26</v>
      </c>
      <c r="B661" s="22">
        <f>_xlfn.NUMBERVALUE(IF(Table44[[#This Row],[Date]]= "", "", TEXT(Table44[[#This Row],[Date]],"yyyy")))</f>
        <v>2024</v>
      </c>
      <c r="C661" t="str">
        <f>IF(Table44[[#This Row],[Date]]= "", "", TEXT(Table44[[#This Row],[Date]],"mmmm"))</f>
        <v>December</v>
      </c>
      <c r="D661" s="2">
        <v>45651</v>
      </c>
      <c r="E661" s="1" t="s">
        <v>487</v>
      </c>
      <c r="F661" s="1" t="s">
        <v>36</v>
      </c>
      <c r="G661" s="1">
        <v>20000</v>
      </c>
      <c r="I661" s="23" t="s">
        <v>483</v>
      </c>
      <c r="J661" s="49">
        <f>IF(Table44[[#This Row],[Source]]="Cash", SUM(J660+Table44[[#This Row],[Income]]-Table44[[#This Row],[Expenses]]), J660)</f>
        <v>655023</v>
      </c>
      <c r="K661" s="49">
        <f>IF(Table44[[#This Row],[Source]]="Bank", SUM(K660+Table44[[#This Row],[Income]]-Table44[[#This Row],[Expenses]]), K660)</f>
        <v>3412977.6500000004</v>
      </c>
      <c r="L661" s="49">
        <f>IF(Table44[[#This Row],[Source]]="Mobile", SUM(L660+Table44[[#This Row],[Income]]-Table44[[#This Row],[Expenses]]), L660)</f>
        <v>130307</v>
      </c>
      <c r="M661" s="49">
        <f>IF(Table44[[#This Row],[Source]]="Inv", SUM(M660+Table44[[#This Row],[Income]]-Table44[[#This Row],[Expenses]]), M660)</f>
        <v>180000</v>
      </c>
    </row>
    <row r="662" spans="1:13" x14ac:dyDescent="0.25">
      <c r="A662" s="3">
        <f xml:space="preserve"> IF(C662="", "", IF(Table44[[#This Row],[Month]]=C661, A661+1, 1))</f>
        <v>27</v>
      </c>
      <c r="B662" s="22">
        <f>_xlfn.NUMBERVALUE(IF(Table44[[#This Row],[Date]]= "", "", TEXT(Table44[[#This Row],[Date]],"yyyy")))</f>
        <v>2024</v>
      </c>
      <c r="C662" t="str">
        <f>IF(Table44[[#This Row],[Date]]= "", "", TEXT(Table44[[#This Row],[Date]],"mmmm"))</f>
        <v>December</v>
      </c>
      <c r="D662" s="2">
        <v>45652</v>
      </c>
      <c r="E662" s="1" t="s">
        <v>498</v>
      </c>
      <c r="F662" s="1" t="s">
        <v>1</v>
      </c>
      <c r="H662" s="1">
        <v>18500</v>
      </c>
      <c r="I662" s="23" t="s">
        <v>483</v>
      </c>
      <c r="J662" s="49">
        <f>IF(Table44[[#This Row],[Source]]="Cash", SUM(J661+Table44[[#This Row],[Income]]-Table44[[#This Row],[Expenses]]), J661)</f>
        <v>655023</v>
      </c>
      <c r="K662" s="49">
        <f>IF(Table44[[#This Row],[Source]]="Bank", SUM(K661+Table44[[#This Row],[Income]]-Table44[[#This Row],[Expenses]]), K661)</f>
        <v>3412977.6500000004</v>
      </c>
      <c r="L662" s="49">
        <f>IF(Table44[[#This Row],[Source]]="Mobile", SUM(L661+Table44[[#This Row],[Income]]-Table44[[#This Row],[Expenses]]), L661)</f>
        <v>111807</v>
      </c>
      <c r="M662" s="49">
        <f>IF(Table44[[#This Row],[Source]]="Inv", SUM(M661+Table44[[#This Row],[Income]]-Table44[[#This Row],[Expenses]]), M661)</f>
        <v>180000</v>
      </c>
    </row>
    <row r="663" spans="1:13" x14ac:dyDescent="0.25">
      <c r="A663" s="3">
        <f xml:space="preserve"> IF(C663="", "", IF(Table44[[#This Row],[Month]]=C662, A662+1, 1))</f>
        <v>28</v>
      </c>
      <c r="B663" s="22">
        <f>_xlfn.NUMBERVALUE(IF(Table44[[#This Row],[Date]]= "", "", TEXT(Table44[[#This Row],[Date]],"yyyy")))</f>
        <v>2024</v>
      </c>
      <c r="C663" t="str">
        <f>IF(Table44[[#This Row],[Date]]= "", "", TEXT(Table44[[#This Row],[Date]],"mmmm"))</f>
        <v>December</v>
      </c>
      <c r="D663" s="2">
        <v>45652</v>
      </c>
      <c r="E663" s="1" t="s">
        <v>499</v>
      </c>
      <c r="F663" s="1" t="s">
        <v>1</v>
      </c>
      <c r="H663" s="1">
        <v>4000</v>
      </c>
      <c r="I663" s="23" t="s">
        <v>483</v>
      </c>
      <c r="J663" s="49">
        <f>IF(Table44[[#This Row],[Source]]="Cash", SUM(J662+Table44[[#This Row],[Income]]-Table44[[#This Row],[Expenses]]), J662)</f>
        <v>655023</v>
      </c>
      <c r="K663" s="49">
        <f>IF(Table44[[#This Row],[Source]]="Bank", SUM(K662+Table44[[#This Row],[Income]]-Table44[[#This Row],[Expenses]]), K662)</f>
        <v>3412977.6500000004</v>
      </c>
      <c r="L663" s="49">
        <f>IF(Table44[[#This Row],[Source]]="Mobile", SUM(L662+Table44[[#This Row],[Income]]-Table44[[#This Row],[Expenses]]), L662)</f>
        <v>107807</v>
      </c>
      <c r="M663" s="49">
        <f>IF(Table44[[#This Row],[Source]]="Inv", SUM(M662+Table44[[#This Row],[Income]]-Table44[[#This Row],[Expenses]]), M662)</f>
        <v>180000</v>
      </c>
    </row>
    <row r="664" spans="1:13" x14ac:dyDescent="0.25">
      <c r="A664" s="3">
        <f xml:space="preserve"> IF(C664="", "", IF(Table44[[#This Row],[Month]]=C663, A663+1, 1))</f>
        <v>29</v>
      </c>
      <c r="B664" s="22">
        <f>_xlfn.NUMBERVALUE(IF(Table44[[#This Row],[Date]]= "", "", TEXT(Table44[[#This Row],[Date]],"yyyy")))</f>
        <v>2024</v>
      </c>
      <c r="C664" t="str">
        <f>IF(Table44[[#This Row],[Date]]= "", "", TEXT(Table44[[#This Row],[Date]],"mmmm"))</f>
        <v>December</v>
      </c>
      <c r="D664" s="2">
        <v>45653</v>
      </c>
      <c r="E664" s="1" t="s">
        <v>488</v>
      </c>
      <c r="F664" s="1" t="s">
        <v>70</v>
      </c>
      <c r="G664" s="1">
        <v>10000</v>
      </c>
      <c r="I664" s="23" t="s">
        <v>483</v>
      </c>
      <c r="J664" s="49">
        <f>IF(Table44[[#This Row],[Source]]="Cash", SUM(J663+Table44[[#This Row],[Income]]-Table44[[#This Row],[Expenses]]), J663)</f>
        <v>655023</v>
      </c>
      <c r="K664" s="49">
        <f>IF(Table44[[#This Row],[Source]]="Bank", SUM(K663+Table44[[#This Row],[Income]]-Table44[[#This Row],[Expenses]]), K663)</f>
        <v>3412977.6500000004</v>
      </c>
      <c r="L664" s="49">
        <f>IF(Table44[[#This Row],[Source]]="Mobile", SUM(L663+Table44[[#This Row],[Income]]-Table44[[#This Row],[Expenses]]), L663)</f>
        <v>117807</v>
      </c>
      <c r="M664" s="49">
        <f>IF(Table44[[#This Row],[Source]]="Inv", SUM(M663+Table44[[#This Row],[Income]]-Table44[[#This Row],[Expenses]]), M663)</f>
        <v>180000</v>
      </c>
    </row>
    <row r="665" spans="1:13" x14ac:dyDescent="0.25">
      <c r="A665" s="3">
        <f xml:space="preserve"> IF(C665="", "", IF(Table44[[#This Row],[Month]]=C664, A664+1, 1))</f>
        <v>30</v>
      </c>
      <c r="B665" s="22">
        <f>_xlfn.NUMBERVALUE(IF(Table44[[#This Row],[Date]]= "", "", TEXT(Table44[[#This Row],[Date]],"yyyy")))</f>
        <v>2024</v>
      </c>
      <c r="C665" t="str">
        <f>IF(Table44[[#This Row],[Date]]= "", "", TEXT(Table44[[#This Row],[Date]],"mmmm"))</f>
        <v>December</v>
      </c>
      <c r="D665" s="2">
        <v>45657</v>
      </c>
      <c r="E665" s="1" t="s">
        <v>520</v>
      </c>
      <c r="F665" t="s">
        <v>500</v>
      </c>
      <c r="G665" s="108"/>
      <c r="H665" s="105">
        <v>525000</v>
      </c>
      <c r="I665" s="23" t="s">
        <v>13</v>
      </c>
      <c r="J665" s="49">
        <f>IF(Table44[[#This Row],[Source]]="Cash", SUM(J664+Table44[[#This Row],[Income]]-Table44[[#This Row],[Expenses]]), J664)</f>
        <v>130023</v>
      </c>
      <c r="K665" s="49">
        <f>IF(Table44[[#This Row],[Source]]="Bank", SUM(K664+Table44[[#This Row],[Income]]-Table44[[#This Row],[Expenses]]), K664)</f>
        <v>3412977.6500000004</v>
      </c>
      <c r="L665" s="49">
        <f>IF(Table44[[#This Row],[Source]]="Mobile", SUM(L664+Table44[[#This Row],[Income]]-Table44[[#This Row],[Expenses]]), L664)</f>
        <v>117807</v>
      </c>
      <c r="M665" s="49">
        <f>IF(Table44[[#This Row],[Source]]="Inv", SUM(M664+Table44[[#This Row],[Income]]-Table44[[#This Row],[Expenses]]), M664)</f>
        <v>180000</v>
      </c>
    </row>
    <row r="666" spans="1:13" x14ac:dyDescent="0.25">
      <c r="A666" s="3">
        <f xml:space="preserve"> IF(C666="", "", IF(Table44[[#This Row],[Month]]=C665, A665+1, 1))</f>
        <v>31</v>
      </c>
      <c r="B666" s="22">
        <f>_xlfn.NUMBERVALUE(IF(Table44[[#This Row],[Date]]= "", "", TEXT(Table44[[#This Row],[Date]],"yyyy")))</f>
        <v>2024</v>
      </c>
      <c r="C666" t="str">
        <f>IF(Table44[[#This Row],[Date]]= "", "", TEXT(Table44[[#This Row],[Date]],"mmmm"))</f>
        <v>December</v>
      </c>
      <c r="D666" s="2">
        <v>45649</v>
      </c>
      <c r="E666" s="1" t="s">
        <v>302</v>
      </c>
      <c r="F666" s="1" t="s">
        <v>69</v>
      </c>
      <c r="G666" s="108"/>
      <c r="H666" s="105">
        <v>20000</v>
      </c>
      <c r="I666" s="1" t="s">
        <v>13</v>
      </c>
      <c r="J666" s="49">
        <f>IF(Table44[[#This Row],[Source]]="Cash", SUM(J665+Table44[[#This Row],[Income]]-Table44[[#This Row],[Expenses]]), J665)</f>
        <v>110023</v>
      </c>
      <c r="K666" s="49">
        <f>IF(Table44[[#This Row],[Source]]="Bank", SUM(K665+Table44[[#This Row],[Income]]-Table44[[#This Row],[Expenses]]), K665)</f>
        <v>3412977.6500000004</v>
      </c>
      <c r="L666" s="49">
        <f>IF(Table44[[#This Row],[Source]]="Mobile", SUM(L665+Table44[[#This Row],[Income]]-Table44[[#This Row],[Expenses]]), L665)</f>
        <v>117807</v>
      </c>
      <c r="M666" s="49">
        <f>IF(Table44[[#This Row],[Source]]="Inv", SUM(M665+Table44[[#This Row],[Income]]-Table44[[#This Row],[Expenses]]), M665)</f>
        <v>180000</v>
      </c>
    </row>
    <row r="667" spans="1:13" x14ac:dyDescent="0.25">
      <c r="A667" s="3">
        <f xml:space="preserve"> IF(C667="", "", IF(Table44[[#This Row],[Month]]=C666, A666+1, 1))</f>
        <v>32</v>
      </c>
      <c r="B667" s="22">
        <f>_xlfn.NUMBERVALUE(IF(Table44[[#This Row],[Date]]= "", "", TEXT(Table44[[#This Row],[Date]],"yyyy")))</f>
        <v>2024</v>
      </c>
      <c r="C667" t="str">
        <f>IF(Table44[[#This Row],[Date]]= "", "", TEXT(Table44[[#This Row],[Date]],"mmmm"))</f>
        <v>December</v>
      </c>
      <c r="D667" s="2">
        <v>45649</v>
      </c>
      <c r="E667" s="1" t="s">
        <v>302</v>
      </c>
      <c r="F667" s="1" t="s">
        <v>69</v>
      </c>
      <c r="G667" s="1">
        <v>20000</v>
      </c>
      <c r="I667" s="1" t="s">
        <v>362</v>
      </c>
      <c r="J667" s="49">
        <f>IF(Table44[[#This Row],[Source]]="Cash", SUM(J666+Table44[[#This Row],[Income]]-Table44[[#This Row],[Expenses]]), J666)</f>
        <v>110023</v>
      </c>
      <c r="K667" s="49">
        <f>IF(Table44[[#This Row],[Source]]="Bank", SUM(K666+Table44[[#This Row],[Income]]-Table44[[#This Row],[Expenses]]), K666)</f>
        <v>3412977.6500000004</v>
      </c>
      <c r="L667" s="49">
        <f>IF(Table44[[#This Row],[Source]]="Mobile", SUM(L666+Table44[[#This Row],[Income]]-Table44[[#This Row],[Expenses]]), L666)</f>
        <v>117807</v>
      </c>
      <c r="M667" s="49">
        <f>IF(Table44[[#This Row],[Source]]="Inv", SUM(M666+Table44[[#This Row],[Income]]-Table44[[#This Row],[Expenses]]), M666)</f>
        <v>200000</v>
      </c>
    </row>
    <row r="668" spans="1:13" x14ac:dyDescent="0.25">
      <c r="A668" s="3">
        <f xml:space="preserve"> IF(C668="", "", IF(Table44[[#This Row],[Month]]=C667, A667+1, 1))</f>
        <v>1</v>
      </c>
      <c r="B668" s="22">
        <f>_xlfn.NUMBERVALUE(IF(Table44[[#This Row],[Date]]= "", "", TEXT(Table44[[#This Row],[Date]],"yyyy")))</f>
        <v>2025</v>
      </c>
      <c r="C668" t="str">
        <f>IF(Table44[[#This Row],[Date]]= "", "", TEXT(Table44[[#This Row],[Date]],"mmmm"))</f>
        <v>January</v>
      </c>
      <c r="D668" s="2">
        <v>45658</v>
      </c>
      <c r="E668" s="1" t="s">
        <v>500</v>
      </c>
      <c r="F668" t="s">
        <v>500</v>
      </c>
      <c r="H668" s="1">
        <v>19000</v>
      </c>
      <c r="I668" s="67" t="s">
        <v>483</v>
      </c>
      <c r="J668" s="49">
        <f>IF(Table44[[#This Row],[Source]]="Cash", SUM(J667+Table44[[#This Row],[Income]]-Table44[[#This Row],[Expenses]]), J667)</f>
        <v>110023</v>
      </c>
      <c r="K668" s="49">
        <f>IF(Table44[[#This Row],[Source]]="Bank", SUM(K667+Table44[[#This Row],[Income]]-Table44[[#This Row],[Expenses]]), K667)</f>
        <v>3412977.6500000004</v>
      </c>
      <c r="L668" s="49">
        <f>IF(Table44[[#This Row],[Source]]="Mobile", SUM(L667+Table44[[#This Row],[Income]]-Table44[[#This Row],[Expenses]]), L667)</f>
        <v>98807</v>
      </c>
      <c r="M668" s="49">
        <f>IF(Table44[[#This Row],[Source]]="Inv", SUM(M667+Table44[[#This Row],[Income]]-Table44[[#This Row],[Expenses]]), M667)</f>
        <v>200000</v>
      </c>
    </row>
    <row r="669" spans="1:13" x14ac:dyDescent="0.25">
      <c r="A669" s="3">
        <f xml:space="preserve"> IF(C669="", "", IF(Table44[[#This Row],[Month]]=C668, A668+1, 1))</f>
        <v>2</v>
      </c>
      <c r="B669" s="22">
        <f>_xlfn.NUMBERVALUE(IF(Table44[[#This Row],[Date]]= "", "", TEXT(Table44[[#This Row],[Date]],"yyyy")))</f>
        <v>2025</v>
      </c>
      <c r="C669" t="str">
        <f>IF(Table44[[#This Row],[Date]]= "", "", TEXT(Table44[[#This Row],[Date]],"mmmm"))</f>
        <v>January</v>
      </c>
      <c r="D669" s="2">
        <v>45663</v>
      </c>
      <c r="E669" s="1" t="s">
        <v>501</v>
      </c>
      <c r="F669" s="1" t="s">
        <v>1</v>
      </c>
      <c r="H669" s="1">
        <v>3000</v>
      </c>
      <c r="I669" s="67" t="s">
        <v>483</v>
      </c>
      <c r="J669" s="49">
        <f>IF(Table44[[#This Row],[Source]]="Cash", SUM(J668+Table44[[#This Row],[Income]]-Table44[[#This Row],[Expenses]]), J668)</f>
        <v>110023</v>
      </c>
      <c r="K669" s="49">
        <f>IF(Table44[[#This Row],[Source]]="Bank", SUM(K668+Table44[[#This Row],[Income]]-Table44[[#This Row],[Expenses]]), K668)</f>
        <v>3412977.6500000004</v>
      </c>
      <c r="L669" s="49">
        <f>IF(Table44[[#This Row],[Source]]="Mobile", SUM(L668+Table44[[#This Row],[Income]]-Table44[[#This Row],[Expenses]]), L668)</f>
        <v>95807</v>
      </c>
      <c r="M669" s="49">
        <f>IF(Table44[[#This Row],[Source]]="Inv", SUM(M668+Table44[[#This Row],[Income]]-Table44[[#This Row],[Expenses]]), M668)</f>
        <v>200000</v>
      </c>
    </row>
    <row r="670" spans="1:13" x14ac:dyDescent="0.25">
      <c r="A670" s="3">
        <f xml:space="preserve"> IF(C670="", "", IF(Table44[[#This Row],[Month]]=C669, A669+1, 1))</f>
        <v>3</v>
      </c>
      <c r="B670" s="22">
        <f>_xlfn.NUMBERVALUE(IF(Table44[[#This Row],[Date]]= "", "", TEXT(Table44[[#This Row],[Date]],"yyyy")))</f>
        <v>2025</v>
      </c>
      <c r="C670" t="str">
        <f>IF(Table44[[#This Row],[Date]]= "", "", TEXT(Table44[[#This Row],[Date]],"mmmm"))</f>
        <v>January</v>
      </c>
      <c r="D670" s="2">
        <v>45664</v>
      </c>
      <c r="E670" s="1" t="s">
        <v>487</v>
      </c>
      <c r="F670" s="1" t="s">
        <v>36</v>
      </c>
      <c r="G670" s="1">
        <v>65000</v>
      </c>
      <c r="I670" s="67" t="s">
        <v>483</v>
      </c>
      <c r="J670" s="49">
        <f>IF(Table44[[#This Row],[Source]]="Cash", SUM(J669+Table44[[#This Row],[Income]]-Table44[[#This Row],[Expenses]]), J669)</f>
        <v>110023</v>
      </c>
      <c r="K670" s="49">
        <f>IF(Table44[[#This Row],[Source]]="Bank", SUM(K669+Table44[[#This Row],[Income]]-Table44[[#This Row],[Expenses]]), K669)</f>
        <v>3412977.6500000004</v>
      </c>
      <c r="L670" s="49">
        <f>IF(Table44[[#This Row],[Source]]="Mobile", SUM(L669+Table44[[#This Row],[Income]]-Table44[[#This Row],[Expenses]]), L669)</f>
        <v>160807</v>
      </c>
      <c r="M670" s="49">
        <f>IF(Table44[[#This Row],[Source]]="Inv", SUM(M669+Table44[[#This Row],[Income]]-Table44[[#This Row],[Expenses]]), M669)</f>
        <v>200000</v>
      </c>
    </row>
    <row r="671" spans="1:13" x14ac:dyDescent="0.25">
      <c r="A671" s="3">
        <f xml:space="preserve"> IF(C671="", "", IF(Table44[[#This Row],[Month]]=C670, A670+1, 1))</f>
        <v>4</v>
      </c>
      <c r="B671" s="22">
        <f>_xlfn.NUMBERVALUE(IF(Table44[[#This Row],[Date]]= "", "", TEXT(Table44[[#This Row],[Date]],"yyyy")))</f>
        <v>2025</v>
      </c>
      <c r="C671" t="str">
        <f>IF(Table44[[#This Row],[Date]]= "", "", TEXT(Table44[[#This Row],[Date]],"mmmm"))</f>
        <v>January</v>
      </c>
      <c r="D671" s="2">
        <v>45668</v>
      </c>
      <c r="E671" s="1" t="s">
        <v>487</v>
      </c>
      <c r="F671" s="1" t="s">
        <v>36</v>
      </c>
      <c r="G671" s="1">
        <v>65000</v>
      </c>
      <c r="I671" s="67" t="s">
        <v>483</v>
      </c>
      <c r="J671" s="49">
        <f>IF(Table44[[#This Row],[Source]]="Cash", SUM(J670+Table44[[#This Row],[Income]]-Table44[[#This Row],[Expenses]]), J670)</f>
        <v>110023</v>
      </c>
      <c r="K671" s="49">
        <f>IF(Table44[[#This Row],[Source]]="Bank", SUM(K670+Table44[[#This Row],[Income]]-Table44[[#This Row],[Expenses]]), K670)</f>
        <v>3412977.6500000004</v>
      </c>
      <c r="L671" s="49">
        <f>IF(Table44[[#This Row],[Source]]="Mobile", SUM(L670+Table44[[#This Row],[Income]]-Table44[[#This Row],[Expenses]]), L670)</f>
        <v>225807</v>
      </c>
      <c r="M671" s="49">
        <f>IF(Table44[[#This Row],[Source]]="Inv", SUM(M670+Table44[[#This Row],[Income]]-Table44[[#This Row],[Expenses]]), M670)</f>
        <v>200000</v>
      </c>
    </row>
    <row r="672" spans="1:13" x14ac:dyDescent="0.25">
      <c r="A672" s="3">
        <f xml:space="preserve"> IF(C672="", "", IF(Table44[[#This Row],[Month]]=C671, A671+1, 1))</f>
        <v>5</v>
      </c>
      <c r="B672" s="22">
        <f>_xlfn.NUMBERVALUE(IF(Table44[[#This Row],[Date]]= "", "", TEXT(Table44[[#This Row],[Date]],"yyyy")))</f>
        <v>2025</v>
      </c>
      <c r="C672" t="str">
        <f>IF(Table44[[#This Row],[Date]]= "", "", TEXT(Table44[[#This Row],[Date]],"mmmm"))</f>
        <v>January</v>
      </c>
      <c r="D672" s="2">
        <v>45674</v>
      </c>
      <c r="E672" s="1" t="s">
        <v>302</v>
      </c>
      <c r="F672" s="1" t="s">
        <v>69</v>
      </c>
      <c r="H672" s="1">
        <v>20000</v>
      </c>
      <c r="I672" s="67" t="s">
        <v>483</v>
      </c>
      <c r="J672" s="49">
        <f>IF(Table44[[#This Row],[Source]]="Cash", SUM(J671+Table44[[#This Row],[Income]]-Table44[[#This Row],[Expenses]]), J671)</f>
        <v>110023</v>
      </c>
      <c r="K672" s="49">
        <f>IF(Table44[[#This Row],[Source]]="Bank", SUM(K671+Table44[[#This Row],[Income]]-Table44[[#This Row],[Expenses]]), K671)</f>
        <v>3412977.6500000004</v>
      </c>
      <c r="L672" s="49">
        <f>IF(Table44[[#This Row],[Source]]="Mobile", SUM(L671+Table44[[#This Row],[Income]]-Table44[[#This Row],[Expenses]]), L671)</f>
        <v>205807</v>
      </c>
      <c r="M672" s="49">
        <f>IF(Table44[[#This Row],[Source]]="Inv", SUM(M671+Table44[[#This Row],[Income]]-Table44[[#This Row],[Expenses]]), M671)</f>
        <v>200000</v>
      </c>
    </row>
    <row r="673" spans="1:13" x14ac:dyDescent="0.25">
      <c r="A673" s="3">
        <f xml:space="preserve"> IF(C673="", "", IF(Table44[[#This Row],[Month]]=C672, A672+1, 1))</f>
        <v>6</v>
      </c>
      <c r="B673" s="22">
        <f>_xlfn.NUMBERVALUE(IF(Table44[[#This Row],[Date]]= "", "", TEXT(Table44[[#This Row],[Date]],"yyyy")))</f>
        <v>2025</v>
      </c>
      <c r="C673" t="str">
        <f>IF(Table44[[#This Row],[Date]]= "", "", TEXT(Table44[[#This Row],[Date]],"mmmm"))</f>
        <v>January</v>
      </c>
      <c r="D673" s="2">
        <v>45674</v>
      </c>
      <c r="E673" s="1" t="s">
        <v>302</v>
      </c>
      <c r="F673" s="1" t="s">
        <v>69</v>
      </c>
      <c r="G673" s="1">
        <v>20000</v>
      </c>
      <c r="I673" s="67" t="s">
        <v>362</v>
      </c>
      <c r="J673" s="49">
        <f>IF(Table44[[#This Row],[Source]]="Cash", SUM(J672+Table44[[#This Row],[Income]]-Table44[[#This Row],[Expenses]]), J672)</f>
        <v>110023</v>
      </c>
      <c r="K673" s="49">
        <f>IF(Table44[[#This Row],[Source]]="Bank", SUM(K672+Table44[[#This Row],[Income]]-Table44[[#This Row],[Expenses]]), K672)</f>
        <v>3412977.6500000004</v>
      </c>
      <c r="L673" s="49">
        <f>IF(Table44[[#This Row],[Source]]="Mobile", SUM(L672+Table44[[#This Row],[Income]]-Table44[[#This Row],[Expenses]]), L672)</f>
        <v>205807</v>
      </c>
      <c r="M673" s="49">
        <f>IF(Table44[[#This Row],[Source]]="Inv", SUM(M672+Table44[[#This Row],[Income]]-Table44[[#This Row],[Expenses]]), M672)</f>
        <v>220000</v>
      </c>
    </row>
    <row r="674" spans="1:13" x14ac:dyDescent="0.25">
      <c r="A674" s="3">
        <f xml:space="preserve"> IF(C674="", "", IF(Table44[[#This Row],[Month]]=C673, A673+1, 1))</f>
        <v>7</v>
      </c>
      <c r="B674" s="22">
        <f>_xlfn.NUMBERVALUE(IF(Table44[[#This Row],[Date]]= "", "", TEXT(Table44[[#This Row],[Date]],"yyyy")))</f>
        <v>2025</v>
      </c>
      <c r="C674" t="str">
        <f>IF(Table44[[#This Row],[Date]]= "", "", TEXT(Table44[[#This Row],[Date]],"mmmm"))</f>
        <v>January</v>
      </c>
      <c r="D674" s="2">
        <v>45678</v>
      </c>
      <c r="E674" s="1" t="s">
        <v>487</v>
      </c>
      <c r="F674" s="1" t="s">
        <v>36</v>
      </c>
      <c r="G674" s="1">
        <v>75000</v>
      </c>
      <c r="I674" s="67" t="s">
        <v>483</v>
      </c>
      <c r="J674" s="49">
        <f>IF(Table44[[#This Row],[Source]]="Cash", SUM(J673+Table44[[#This Row],[Income]]-Table44[[#This Row],[Expenses]]), J673)</f>
        <v>110023</v>
      </c>
      <c r="K674" s="49">
        <f>IF(Table44[[#This Row],[Source]]="Bank", SUM(K673+Table44[[#This Row],[Income]]-Table44[[#This Row],[Expenses]]), K673)</f>
        <v>3412977.6500000004</v>
      </c>
      <c r="L674" s="49">
        <f>IF(Table44[[#This Row],[Source]]="Mobile", SUM(L673+Table44[[#This Row],[Income]]-Table44[[#This Row],[Expenses]]), L673)</f>
        <v>280807</v>
      </c>
      <c r="M674" s="49">
        <f>IF(Table44[[#This Row],[Source]]="Inv", SUM(M673+Table44[[#This Row],[Income]]-Table44[[#This Row],[Expenses]]), M673)</f>
        <v>220000</v>
      </c>
    </row>
    <row r="675" spans="1:13" x14ac:dyDescent="0.25">
      <c r="A675" s="3">
        <f xml:space="preserve"> IF(C675="", "", IF(Table44[[#This Row],[Month]]=C674, A674+1, 1))</f>
        <v>8</v>
      </c>
      <c r="B675" s="22">
        <f>_xlfn.NUMBERVALUE(IF(Table44[[#This Row],[Date]]= "", "", TEXT(Table44[[#This Row],[Date]],"yyyy")))</f>
        <v>2025</v>
      </c>
      <c r="C675" t="str">
        <f>IF(Table44[[#This Row],[Date]]= "", "", TEXT(Table44[[#This Row],[Date]],"mmmm"))</f>
        <v>January</v>
      </c>
      <c r="D675" s="2">
        <v>45688</v>
      </c>
      <c r="E675" s="1" t="s">
        <v>502</v>
      </c>
      <c r="F675" s="1" t="s">
        <v>1</v>
      </c>
      <c r="H675" s="1">
        <v>7000</v>
      </c>
      <c r="I675" s="67" t="s">
        <v>483</v>
      </c>
      <c r="J675" s="49">
        <f>IF(Table44[[#This Row],[Source]]="Cash", SUM(J674+Table44[[#This Row],[Income]]-Table44[[#This Row],[Expenses]]), J674)</f>
        <v>110023</v>
      </c>
      <c r="K675" s="49">
        <f>IF(Table44[[#This Row],[Source]]="Bank", SUM(K674+Table44[[#This Row],[Income]]-Table44[[#This Row],[Expenses]]), K674)</f>
        <v>3412977.6500000004</v>
      </c>
      <c r="L675" s="49">
        <f>IF(Table44[[#This Row],[Source]]="Mobile", SUM(L674+Table44[[#This Row],[Income]]-Table44[[#This Row],[Expenses]]), L674)</f>
        <v>273807</v>
      </c>
      <c r="M675" s="49">
        <f>IF(Table44[[#This Row],[Source]]="Inv", SUM(M674+Table44[[#This Row],[Income]]-Table44[[#This Row],[Expenses]]), M674)</f>
        <v>220000</v>
      </c>
    </row>
    <row r="676" spans="1:13" x14ac:dyDescent="0.25">
      <c r="A676" s="3">
        <f xml:space="preserve"> IF(C676="", "", IF(Table44[[#This Row],[Month]]=C675, A675+1, 1))</f>
        <v>9</v>
      </c>
      <c r="B676" s="22">
        <f>_xlfn.NUMBERVALUE(IF(Table44[[#This Row],[Date]]= "", "", TEXT(Table44[[#This Row],[Date]],"yyyy")))</f>
        <v>2025</v>
      </c>
      <c r="C676" t="str">
        <f>IF(Table44[[#This Row],[Date]]= "", "", TEXT(Table44[[#This Row],[Date]],"mmmm"))</f>
        <v>January</v>
      </c>
      <c r="D676" s="2">
        <v>45685</v>
      </c>
      <c r="E676" s="1" t="s">
        <v>487</v>
      </c>
      <c r="F676" s="1" t="s">
        <v>36</v>
      </c>
      <c r="G676" s="1">
        <v>45000</v>
      </c>
      <c r="I676" s="67" t="s">
        <v>483</v>
      </c>
      <c r="J676" s="49">
        <f>IF(Table44[[#This Row],[Source]]="Cash", SUM(J675+Table44[[#This Row],[Income]]-Table44[[#This Row],[Expenses]]), J675)</f>
        <v>110023</v>
      </c>
      <c r="K676" s="49">
        <f>IF(Table44[[#This Row],[Source]]="Bank", SUM(K675+Table44[[#This Row],[Income]]-Table44[[#This Row],[Expenses]]), K675)</f>
        <v>3412977.6500000004</v>
      </c>
      <c r="L676" s="49">
        <f>IF(Table44[[#This Row],[Source]]="Mobile", SUM(L675+Table44[[#This Row],[Income]]-Table44[[#This Row],[Expenses]]), L675)</f>
        <v>318807</v>
      </c>
      <c r="M676" s="49">
        <f>IF(Table44[[#This Row],[Source]]="Inv", SUM(M675+Table44[[#This Row],[Income]]-Table44[[#This Row],[Expenses]]), M675)</f>
        <v>220000</v>
      </c>
    </row>
    <row r="677" spans="1:13" x14ac:dyDescent="0.25">
      <c r="A677" s="3">
        <f xml:space="preserve"> IF(C677="", "", IF(Table44[[#This Row],[Month]]=C676, A676+1, 1))</f>
        <v>10</v>
      </c>
      <c r="B677" s="22">
        <f>_xlfn.NUMBERVALUE(IF(Table44[[#This Row],[Date]]= "", "", TEXT(Table44[[#This Row],[Date]],"yyyy")))</f>
        <v>2025</v>
      </c>
      <c r="C677" t="str">
        <f>IF(Table44[[#This Row],[Date]]= "", "", TEXT(Table44[[#This Row],[Date]],"mmmm"))</f>
        <v>January</v>
      </c>
      <c r="D677" s="2">
        <v>45667</v>
      </c>
      <c r="E677" s="1" t="s">
        <v>412</v>
      </c>
      <c r="F677" s="1" t="s">
        <v>742</v>
      </c>
      <c r="H677" s="1">
        <v>6900</v>
      </c>
      <c r="I677" s="67" t="s">
        <v>14</v>
      </c>
      <c r="J677" s="49">
        <f>IF(Table44[[#This Row],[Source]]="Cash", SUM(J676+Table44[[#This Row],[Income]]-Table44[[#This Row],[Expenses]]), J676)</f>
        <v>110023</v>
      </c>
      <c r="K677" s="49">
        <f>IF(Table44[[#This Row],[Source]]="Bank", SUM(K676+Table44[[#This Row],[Income]]-Table44[[#This Row],[Expenses]]), K676)</f>
        <v>3406077.6500000004</v>
      </c>
      <c r="L677" s="49">
        <f>IF(Table44[[#This Row],[Source]]="Mobile", SUM(L676+Table44[[#This Row],[Income]]-Table44[[#This Row],[Expenses]]), L676)</f>
        <v>318807</v>
      </c>
      <c r="M677" s="49">
        <f>IF(Table44[[#This Row],[Source]]="Inv", SUM(M676+Table44[[#This Row],[Income]]-Table44[[#This Row],[Expenses]]), M676)</f>
        <v>220000</v>
      </c>
    </row>
    <row r="678" spans="1:13" x14ac:dyDescent="0.25">
      <c r="A678" s="3">
        <f xml:space="preserve"> IF(C678="", "", IF(Table44[[#This Row],[Month]]=C677, A677+1, 1))</f>
        <v>11</v>
      </c>
      <c r="B678" s="22">
        <f>_xlfn.NUMBERVALUE(IF(Table44[[#This Row],[Date]]= "", "", TEXT(Table44[[#This Row],[Date]],"yyyy")))</f>
        <v>2025</v>
      </c>
      <c r="C678" t="str">
        <f>IF(Table44[[#This Row],[Date]]= "", "", TEXT(Table44[[#This Row],[Date]],"mmmm"))</f>
        <v>January</v>
      </c>
      <c r="D678" s="2">
        <v>45670</v>
      </c>
      <c r="E678" s="1" t="s">
        <v>503</v>
      </c>
      <c r="F678" s="1" t="s">
        <v>0</v>
      </c>
      <c r="G678" s="1">
        <v>2000000</v>
      </c>
      <c r="I678" s="67" t="s">
        <v>14</v>
      </c>
      <c r="J678" s="49">
        <f>IF(Table44[[#This Row],[Source]]="Cash", SUM(J677+Table44[[#This Row],[Income]]-Table44[[#This Row],[Expenses]]), J677)</f>
        <v>110023</v>
      </c>
      <c r="K678" s="49">
        <f>IF(Table44[[#This Row],[Source]]="Bank", SUM(K677+Table44[[#This Row],[Income]]-Table44[[#This Row],[Expenses]]), K677)</f>
        <v>5406077.6500000004</v>
      </c>
      <c r="L678" s="49">
        <f>IF(Table44[[#This Row],[Source]]="Mobile", SUM(L677+Table44[[#This Row],[Income]]-Table44[[#This Row],[Expenses]]), L677)</f>
        <v>318807</v>
      </c>
      <c r="M678" s="49">
        <f>IF(Table44[[#This Row],[Source]]="Inv", SUM(M677+Table44[[#This Row],[Income]]-Table44[[#This Row],[Expenses]]), M677)</f>
        <v>220000</v>
      </c>
    </row>
    <row r="679" spans="1:13" x14ac:dyDescent="0.25">
      <c r="A679" s="3">
        <f xml:space="preserve"> IF(C679="", "", IF(Table44[[#This Row],[Month]]=C678, A678+1, 1))</f>
        <v>12</v>
      </c>
      <c r="B679" s="22">
        <f>_xlfn.NUMBERVALUE(IF(Table44[[#This Row],[Date]]= "", "", TEXT(Table44[[#This Row],[Date]],"yyyy")))</f>
        <v>2025</v>
      </c>
      <c r="C679" t="str">
        <f>IF(Table44[[#This Row],[Date]]= "", "", TEXT(Table44[[#This Row],[Date]],"mmmm"))</f>
        <v>January</v>
      </c>
      <c r="D679" s="2">
        <v>45679</v>
      </c>
      <c r="E679" s="1" t="s">
        <v>504</v>
      </c>
      <c r="F679" s="1" t="s">
        <v>1</v>
      </c>
      <c r="H679" s="1">
        <v>36000</v>
      </c>
      <c r="I679" s="67" t="s">
        <v>14</v>
      </c>
      <c r="J679" s="49">
        <f>IF(Table44[[#This Row],[Source]]="Cash", SUM(J678+Table44[[#This Row],[Income]]-Table44[[#This Row],[Expenses]]), J678)</f>
        <v>110023</v>
      </c>
      <c r="K679" s="49">
        <f>IF(Table44[[#This Row],[Source]]="Bank", SUM(K678+Table44[[#This Row],[Income]]-Table44[[#This Row],[Expenses]]), K678)</f>
        <v>5370077.6500000004</v>
      </c>
      <c r="L679" s="49">
        <f>IF(Table44[[#This Row],[Source]]="Mobile", SUM(L678+Table44[[#This Row],[Income]]-Table44[[#This Row],[Expenses]]), L678)</f>
        <v>318807</v>
      </c>
      <c r="M679" s="49">
        <f>IF(Table44[[#This Row],[Source]]="Inv", SUM(M678+Table44[[#This Row],[Income]]-Table44[[#This Row],[Expenses]]), M678)</f>
        <v>220000</v>
      </c>
    </row>
    <row r="680" spans="1:13" x14ac:dyDescent="0.25">
      <c r="A680" s="3">
        <f xml:space="preserve"> IF(C680="", "", IF(Table44[[#This Row],[Month]]=C679, A679+1, 1))</f>
        <v>13</v>
      </c>
      <c r="B680" s="22">
        <f>_xlfn.NUMBERVALUE(IF(Table44[[#This Row],[Date]]= "", "", TEXT(Table44[[#This Row],[Date]],"yyyy")))</f>
        <v>2025</v>
      </c>
      <c r="C680" t="str">
        <f>IF(Table44[[#This Row],[Date]]= "", "", TEXT(Table44[[#This Row],[Date]],"mmmm"))</f>
        <v>January</v>
      </c>
      <c r="D680" s="2">
        <v>45682</v>
      </c>
      <c r="E680" s="1" t="s">
        <v>505</v>
      </c>
      <c r="F680" s="1" t="s">
        <v>742</v>
      </c>
      <c r="H680" s="1">
        <v>8300</v>
      </c>
      <c r="I680" s="67" t="s">
        <v>14</v>
      </c>
      <c r="J680" s="49">
        <f>IF(Table44[[#This Row],[Source]]="Cash", SUM(J679+Table44[[#This Row],[Income]]-Table44[[#This Row],[Expenses]]), J679)</f>
        <v>110023</v>
      </c>
      <c r="K680" s="49">
        <f>IF(Table44[[#This Row],[Source]]="Bank", SUM(K679+Table44[[#This Row],[Income]]-Table44[[#This Row],[Expenses]]), K679)</f>
        <v>5361777.6500000004</v>
      </c>
      <c r="L680" s="49">
        <f>IF(Table44[[#This Row],[Source]]="Mobile", SUM(L679+Table44[[#This Row],[Income]]-Table44[[#This Row],[Expenses]]), L679)</f>
        <v>318807</v>
      </c>
      <c r="M680" s="49">
        <f>IF(Table44[[#This Row],[Source]]="Inv", SUM(M679+Table44[[#This Row],[Income]]-Table44[[#This Row],[Expenses]]), M679)</f>
        <v>220000</v>
      </c>
    </row>
    <row r="681" spans="1:13" x14ac:dyDescent="0.25">
      <c r="A681" s="3">
        <f xml:space="preserve"> IF(C681="", "", IF(Table44[[#This Row],[Month]]=C680, A680+1, 1))</f>
        <v>14</v>
      </c>
      <c r="B681" s="22">
        <f>_xlfn.NUMBERVALUE(IF(Table44[[#This Row],[Date]]= "", "", TEXT(Table44[[#This Row],[Date]],"yyyy")))</f>
        <v>2025</v>
      </c>
      <c r="C681" t="str">
        <f>IF(Table44[[#This Row],[Date]]= "", "", TEXT(Table44[[#This Row],[Date]],"mmmm"))</f>
        <v>January</v>
      </c>
      <c r="D681" s="2">
        <v>45688</v>
      </c>
      <c r="E681" s="1" t="s">
        <v>506</v>
      </c>
      <c r="F681" s="1" t="s">
        <v>9</v>
      </c>
      <c r="H681" s="1">
        <v>116468</v>
      </c>
      <c r="I681" s="67" t="s">
        <v>14</v>
      </c>
      <c r="J681" s="49">
        <f>IF(Table44[[#This Row],[Source]]="Cash", SUM(J680+Table44[[#This Row],[Income]]-Table44[[#This Row],[Expenses]]), J680)</f>
        <v>110023</v>
      </c>
      <c r="K681" s="49">
        <f>IF(Table44[[#This Row],[Source]]="Bank", SUM(K680+Table44[[#This Row],[Income]]-Table44[[#This Row],[Expenses]]), K680)</f>
        <v>5245309.6500000004</v>
      </c>
      <c r="L681" s="49">
        <f>IF(Table44[[#This Row],[Source]]="Mobile", SUM(L680+Table44[[#This Row],[Income]]-Table44[[#This Row],[Expenses]]), L680)</f>
        <v>318807</v>
      </c>
      <c r="M681" s="49">
        <f>IF(Table44[[#This Row],[Source]]="Inv", SUM(M680+Table44[[#This Row],[Income]]-Table44[[#This Row],[Expenses]]), M680)</f>
        <v>220000</v>
      </c>
    </row>
    <row r="682" spans="1:13" x14ac:dyDescent="0.25">
      <c r="A682" s="3">
        <f xml:space="preserve"> IF(C682="", "", IF(Table44[[#This Row],[Month]]=C681, A681+1, 1))</f>
        <v>15</v>
      </c>
      <c r="B682" s="22">
        <f>_xlfn.NUMBERVALUE(IF(Table44[[#This Row],[Date]]= "", "", TEXT(Table44[[#This Row],[Date]],"yyyy")))</f>
        <v>2025</v>
      </c>
      <c r="C682" t="str">
        <f>IF(Table44[[#This Row],[Date]]= "", "", TEXT(Table44[[#This Row],[Date]],"mmmm"))</f>
        <v>January</v>
      </c>
      <c r="D682" s="2">
        <v>45688</v>
      </c>
      <c r="E682" s="1" t="s">
        <v>507</v>
      </c>
      <c r="F682" s="1" t="s">
        <v>9</v>
      </c>
      <c r="G682" s="1">
        <v>11646.8</v>
      </c>
      <c r="I682" s="67" t="s">
        <v>14</v>
      </c>
      <c r="J682" s="49">
        <f>IF(Table44[[#This Row],[Source]]="Cash", SUM(J681+Table44[[#This Row],[Income]]-Table44[[#This Row],[Expenses]]), J681)</f>
        <v>110023</v>
      </c>
      <c r="K682" s="49">
        <f>IF(Table44[[#This Row],[Source]]="Bank", SUM(K681+Table44[[#This Row],[Income]]-Table44[[#This Row],[Expenses]]), K681)</f>
        <v>5256956.45</v>
      </c>
      <c r="L682" s="49">
        <f>IF(Table44[[#This Row],[Source]]="Mobile", SUM(L681+Table44[[#This Row],[Income]]-Table44[[#This Row],[Expenses]]), L681)</f>
        <v>318807</v>
      </c>
      <c r="M682" s="49">
        <f>IF(Table44[[#This Row],[Source]]="Inv", SUM(M681+Table44[[#This Row],[Income]]-Table44[[#This Row],[Expenses]]), M681)</f>
        <v>220000</v>
      </c>
    </row>
    <row r="683" spans="1:13" x14ac:dyDescent="0.25">
      <c r="A683" s="3">
        <f xml:space="preserve"> IF(C683="", "", IF(Table44[[#This Row],[Month]]=C682, A682+1, 1))</f>
        <v>16</v>
      </c>
      <c r="B683" s="22">
        <f>_xlfn.NUMBERVALUE(IF(Table44[[#This Row],[Date]]= "", "", TEXT(Table44[[#This Row],[Date]],"yyyy")))</f>
        <v>2025</v>
      </c>
      <c r="C683" t="str">
        <f>IF(Table44[[#This Row],[Date]]= "", "", TEXT(Table44[[#This Row],[Date]],"mmmm"))</f>
        <v>January</v>
      </c>
      <c r="D683" s="2">
        <v>45688</v>
      </c>
      <c r="E683" s="1" t="s">
        <v>508</v>
      </c>
      <c r="F683" s="1" t="s">
        <v>57</v>
      </c>
      <c r="H683" s="1">
        <v>110000</v>
      </c>
      <c r="I683" s="67" t="s">
        <v>14</v>
      </c>
      <c r="J683" s="49">
        <f>IF(Table44[[#This Row],[Source]]="Cash", SUM(J682+Table44[[#This Row],[Income]]-Table44[[#This Row],[Expenses]]), J682)</f>
        <v>110023</v>
      </c>
      <c r="K683" s="49">
        <f>IF(Table44[[#This Row],[Source]]="Bank", SUM(K682+Table44[[#This Row],[Income]]-Table44[[#This Row],[Expenses]]), K682)</f>
        <v>5146956.45</v>
      </c>
      <c r="L683" s="49">
        <f>IF(Table44[[#This Row],[Source]]="Mobile", SUM(L682+Table44[[#This Row],[Income]]-Table44[[#This Row],[Expenses]]), L682)</f>
        <v>318807</v>
      </c>
      <c r="M683" s="49">
        <f>IF(Table44[[#This Row],[Source]]="Inv", SUM(M682+Table44[[#This Row],[Income]]-Table44[[#This Row],[Expenses]]), M682)</f>
        <v>220000</v>
      </c>
    </row>
    <row r="684" spans="1:13" x14ac:dyDescent="0.25">
      <c r="A684" s="3">
        <f xml:space="preserve"> IF(C684="", "", IF(Table44[[#This Row],[Month]]=C683, A683+1, 1))</f>
        <v>17</v>
      </c>
      <c r="B684" s="22">
        <f>_xlfn.NUMBERVALUE(IF(Table44[[#This Row],[Date]]= "", "", TEXT(Table44[[#This Row],[Date]],"yyyy")))</f>
        <v>2025</v>
      </c>
      <c r="C684" t="str">
        <f>IF(Table44[[#This Row],[Date]]= "", "", TEXT(Table44[[#This Row],[Date]],"mmmm"))</f>
        <v>January</v>
      </c>
      <c r="D684" s="2">
        <v>45688</v>
      </c>
      <c r="E684" s="1" t="s">
        <v>509</v>
      </c>
      <c r="F684" s="1" t="s">
        <v>57</v>
      </c>
      <c r="H684" s="1">
        <v>40000</v>
      </c>
      <c r="I684" s="67" t="s">
        <v>14</v>
      </c>
      <c r="J684" s="49">
        <f>IF(Table44[[#This Row],[Source]]="Cash", SUM(J683+Table44[[#This Row],[Income]]-Table44[[#This Row],[Expenses]]), J683)</f>
        <v>110023</v>
      </c>
      <c r="K684" s="49">
        <f>IF(Table44[[#This Row],[Source]]="Bank", SUM(K683+Table44[[#This Row],[Income]]-Table44[[#This Row],[Expenses]]), K683)</f>
        <v>5106956.45</v>
      </c>
      <c r="L684" s="49">
        <f>IF(Table44[[#This Row],[Source]]="Mobile", SUM(L683+Table44[[#This Row],[Income]]-Table44[[#This Row],[Expenses]]), L683)</f>
        <v>318807</v>
      </c>
      <c r="M684" s="49">
        <f>IF(Table44[[#This Row],[Source]]="Inv", SUM(M683+Table44[[#This Row],[Income]]-Table44[[#This Row],[Expenses]]), M683)</f>
        <v>220000</v>
      </c>
    </row>
    <row r="685" spans="1:13" x14ac:dyDescent="0.25">
      <c r="A685" s="3">
        <f xml:space="preserve"> IF(C685="", "", IF(Table44[[#This Row],[Month]]=C684, A684+1, 1))</f>
        <v>1</v>
      </c>
      <c r="B685" s="22">
        <f>_xlfn.NUMBERVALUE(IF(Table44[[#This Row],[Date]]= "", "", TEXT(Table44[[#This Row],[Date]],"yyyy")))</f>
        <v>2025</v>
      </c>
      <c r="C685" t="str">
        <f>IF(Table44[[#This Row],[Date]]= "", "", TEXT(Table44[[#This Row],[Date]],"mmmm"))</f>
        <v>February</v>
      </c>
      <c r="D685" s="2">
        <v>45698</v>
      </c>
      <c r="E685" s="1" t="s">
        <v>412</v>
      </c>
      <c r="F685" s="1" t="s">
        <v>742</v>
      </c>
      <c r="H685" s="1">
        <v>6900</v>
      </c>
      <c r="I685" s="67" t="s">
        <v>14</v>
      </c>
      <c r="J685" s="49">
        <f>IF(Table44[[#This Row],[Source]]="Cash", SUM(J684+Table44[[#This Row],[Income]]-Table44[[#This Row],[Expenses]]), J684)</f>
        <v>110023</v>
      </c>
      <c r="K685" s="49">
        <f>IF(Table44[[#This Row],[Source]]="Bank", SUM(K684+Table44[[#This Row],[Income]]-Table44[[#This Row],[Expenses]]), K684)</f>
        <v>5100056.45</v>
      </c>
      <c r="L685" s="49">
        <f>IF(Table44[[#This Row],[Source]]="Mobile", SUM(L684+Table44[[#This Row],[Income]]-Table44[[#This Row],[Expenses]]), L684)</f>
        <v>318807</v>
      </c>
      <c r="M685" s="49">
        <f>IF(Table44[[#This Row],[Source]]="Inv", SUM(M684+Table44[[#This Row],[Income]]-Table44[[#This Row],[Expenses]]), M684)</f>
        <v>220000</v>
      </c>
    </row>
    <row r="686" spans="1:13" x14ac:dyDescent="0.25">
      <c r="A686" s="3">
        <f xml:space="preserve"> IF(C686="", "", IF(Table44[[#This Row],[Month]]=C685, A685+1, 1))</f>
        <v>2</v>
      </c>
      <c r="B686" s="22">
        <f>_xlfn.NUMBERVALUE(IF(Table44[[#This Row],[Date]]= "", "", TEXT(Table44[[#This Row],[Date]],"yyyy")))</f>
        <v>2025</v>
      </c>
      <c r="C686" t="str">
        <f>IF(Table44[[#This Row],[Date]]= "", "", TEXT(Table44[[#This Row],[Date]],"mmmm"))</f>
        <v>February</v>
      </c>
      <c r="D686" s="2">
        <v>45699</v>
      </c>
      <c r="E686" s="1" t="s">
        <v>510</v>
      </c>
      <c r="F686" s="1" t="s">
        <v>742</v>
      </c>
      <c r="H686" s="1">
        <v>63059</v>
      </c>
      <c r="I686" s="67" t="s">
        <v>14</v>
      </c>
      <c r="J686" s="49">
        <f>IF(Table44[[#This Row],[Source]]="Cash", SUM(J685+Table44[[#This Row],[Income]]-Table44[[#This Row],[Expenses]]), J685)</f>
        <v>110023</v>
      </c>
      <c r="K686" s="49">
        <f>IF(Table44[[#This Row],[Source]]="Bank", SUM(K685+Table44[[#This Row],[Income]]-Table44[[#This Row],[Expenses]]), K685)</f>
        <v>5036997.45</v>
      </c>
      <c r="L686" s="49">
        <f>IF(Table44[[#This Row],[Source]]="Mobile", SUM(L685+Table44[[#This Row],[Income]]-Table44[[#This Row],[Expenses]]), L685)</f>
        <v>318807</v>
      </c>
      <c r="M686" s="49">
        <f>IF(Table44[[#This Row],[Source]]="Inv", SUM(M685+Table44[[#This Row],[Income]]-Table44[[#This Row],[Expenses]]), M685)</f>
        <v>220000</v>
      </c>
    </row>
    <row r="687" spans="1:13" x14ac:dyDescent="0.25">
      <c r="A687" s="3">
        <f xml:space="preserve"> IF(C687="", "", IF(Table44[[#This Row],[Month]]=C686, A686+1, 1))</f>
        <v>3</v>
      </c>
      <c r="B687" s="22">
        <f>_xlfn.NUMBERVALUE(IF(Table44[[#This Row],[Date]]= "", "", TEXT(Table44[[#This Row],[Date]],"yyyy")))</f>
        <v>2025</v>
      </c>
      <c r="C687" t="str">
        <f>IF(Table44[[#This Row],[Date]]= "", "", TEXT(Table44[[#This Row],[Date]],"mmmm"))</f>
        <v>February</v>
      </c>
      <c r="D687" s="2">
        <v>45699</v>
      </c>
      <c r="E687" s="1" t="s">
        <v>514</v>
      </c>
      <c r="F687" s="1" t="s">
        <v>0</v>
      </c>
      <c r="G687" s="1">
        <v>100000</v>
      </c>
      <c r="I687" s="67" t="s">
        <v>14</v>
      </c>
      <c r="J687" s="49">
        <f>IF(Table44[[#This Row],[Source]]="Cash", SUM(J686+Table44[[#This Row],[Income]]-Table44[[#This Row],[Expenses]]), J686)</f>
        <v>110023</v>
      </c>
      <c r="K687" s="49">
        <f>IF(Table44[[#This Row],[Source]]="Bank", SUM(K686+Table44[[#This Row],[Income]]-Table44[[#This Row],[Expenses]]), K686)</f>
        <v>5136997.45</v>
      </c>
      <c r="L687" s="49">
        <f>IF(Table44[[#This Row],[Source]]="Mobile", SUM(L686+Table44[[#This Row],[Income]]-Table44[[#This Row],[Expenses]]), L686)</f>
        <v>318807</v>
      </c>
      <c r="M687" s="49">
        <f>IF(Table44[[#This Row],[Source]]="Inv", SUM(M686+Table44[[#This Row],[Income]]-Table44[[#This Row],[Expenses]]), M686)</f>
        <v>220000</v>
      </c>
    </row>
    <row r="688" spans="1:13" x14ac:dyDescent="0.25">
      <c r="A688" s="3">
        <f xml:space="preserve"> IF(C688="", "", IF(Table44[[#This Row],[Month]]=C687, A687+1, 1))</f>
        <v>4</v>
      </c>
      <c r="B688" s="22">
        <f>_xlfn.NUMBERVALUE(IF(Table44[[#This Row],[Date]]= "", "", TEXT(Table44[[#This Row],[Date]],"yyyy")))</f>
        <v>2025</v>
      </c>
      <c r="C688" t="str">
        <f>IF(Table44[[#This Row],[Date]]= "", "", TEXT(Table44[[#This Row],[Date]],"mmmm"))</f>
        <v>February</v>
      </c>
      <c r="D688" s="2">
        <v>45711</v>
      </c>
      <c r="E688" s="1" t="s">
        <v>303</v>
      </c>
      <c r="F688" s="1" t="s">
        <v>24</v>
      </c>
      <c r="H688" s="1">
        <v>10000</v>
      </c>
      <c r="I688" s="67" t="s">
        <v>14</v>
      </c>
      <c r="J688" s="49">
        <f>IF(Table44[[#This Row],[Source]]="Cash", SUM(J687+Table44[[#This Row],[Income]]-Table44[[#This Row],[Expenses]]), J687)</f>
        <v>110023</v>
      </c>
      <c r="K688" s="49">
        <f>IF(Table44[[#This Row],[Source]]="Bank", SUM(K687+Table44[[#This Row],[Income]]-Table44[[#This Row],[Expenses]]), K687)</f>
        <v>5126997.45</v>
      </c>
      <c r="L688" s="49">
        <f>IF(Table44[[#This Row],[Source]]="Mobile", SUM(L687+Table44[[#This Row],[Income]]-Table44[[#This Row],[Expenses]]), L687)</f>
        <v>318807</v>
      </c>
      <c r="M688" s="49">
        <f>IF(Table44[[#This Row],[Source]]="Inv", SUM(M687+Table44[[#This Row],[Income]]-Table44[[#This Row],[Expenses]]), M687)</f>
        <v>220000</v>
      </c>
    </row>
    <row r="689" spans="1:13" x14ac:dyDescent="0.25">
      <c r="A689" s="3">
        <f xml:space="preserve"> IF(C689="", "", IF(Table44[[#This Row],[Month]]=C688, A688+1, 1))</f>
        <v>5</v>
      </c>
      <c r="B689" s="22">
        <f>_xlfn.NUMBERVALUE(IF(Table44[[#This Row],[Date]]= "", "", TEXT(Table44[[#This Row],[Date]],"yyyy")))</f>
        <v>2025</v>
      </c>
      <c r="C689" t="str">
        <f>IF(Table44[[#This Row],[Date]]= "", "", TEXT(Table44[[#This Row],[Date]],"mmmm"))</f>
        <v>February</v>
      </c>
      <c r="D689" s="2">
        <v>45713</v>
      </c>
      <c r="E689" s="1" t="s">
        <v>505</v>
      </c>
      <c r="F689" s="1" t="s">
        <v>742</v>
      </c>
      <c r="H689" s="1">
        <v>8300</v>
      </c>
      <c r="I689" s="67" t="s">
        <v>14</v>
      </c>
      <c r="J689" s="49">
        <f>IF(Table44[[#This Row],[Source]]="Cash", SUM(J688+Table44[[#This Row],[Income]]-Table44[[#This Row],[Expenses]]), J688)</f>
        <v>110023</v>
      </c>
      <c r="K689" s="49">
        <f>IF(Table44[[#This Row],[Source]]="Bank", SUM(K688+Table44[[#This Row],[Income]]-Table44[[#This Row],[Expenses]]), K688)</f>
        <v>5118697.45</v>
      </c>
      <c r="L689" s="49">
        <f>IF(Table44[[#This Row],[Source]]="Mobile", SUM(L688+Table44[[#This Row],[Income]]-Table44[[#This Row],[Expenses]]), L688)</f>
        <v>318807</v>
      </c>
      <c r="M689" s="49">
        <f>IF(Table44[[#This Row],[Source]]="Inv", SUM(M688+Table44[[#This Row],[Income]]-Table44[[#This Row],[Expenses]]), M688)</f>
        <v>220000</v>
      </c>
    </row>
    <row r="690" spans="1:13" x14ac:dyDescent="0.25">
      <c r="A690" s="3">
        <f xml:space="preserve"> IF(C690="", "", IF(Table44[[#This Row],[Month]]=C689, A689+1, 1))</f>
        <v>6</v>
      </c>
      <c r="B690" s="22">
        <f>_xlfn.NUMBERVALUE(IF(Table44[[#This Row],[Date]]= "", "", TEXT(Table44[[#This Row],[Date]],"yyyy")))</f>
        <v>2025</v>
      </c>
      <c r="C690" t="str">
        <f>IF(Table44[[#This Row],[Date]]= "", "", TEXT(Table44[[#This Row],[Date]],"mmmm"))</f>
        <v>February</v>
      </c>
      <c r="D690" s="2">
        <v>45695</v>
      </c>
      <c r="E690" s="1" t="s">
        <v>500</v>
      </c>
      <c r="F690" t="s">
        <v>500</v>
      </c>
      <c r="H690" s="1">
        <v>35000</v>
      </c>
      <c r="I690" s="67" t="s">
        <v>483</v>
      </c>
      <c r="J690" s="49">
        <f>IF(Table44[[#This Row],[Source]]="Cash", SUM(J689+Table44[[#This Row],[Income]]-Table44[[#This Row],[Expenses]]), J689)</f>
        <v>110023</v>
      </c>
      <c r="K690" s="49">
        <f>IF(Table44[[#This Row],[Source]]="Bank", SUM(K689+Table44[[#This Row],[Income]]-Table44[[#This Row],[Expenses]]), K689)</f>
        <v>5118697.45</v>
      </c>
      <c r="L690" s="49">
        <f>IF(Table44[[#This Row],[Source]]="Mobile", SUM(L689+Table44[[#This Row],[Income]]-Table44[[#This Row],[Expenses]]), L689)</f>
        <v>283807</v>
      </c>
      <c r="M690" s="49">
        <f>IF(Table44[[#This Row],[Source]]="Inv", SUM(M689+Table44[[#This Row],[Income]]-Table44[[#This Row],[Expenses]]), M689)</f>
        <v>220000</v>
      </c>
    </row>
    <row r="691" spans="1:13" x14ac:dyDescent="0.25">
      <c r="A691" s="3">
        <f xml:space="preserve"> IF(C691="", "", IF(Table44[[#This Row],[Month]]=C690, A690+1, 1))</f>
        <v>7</v>
      </c>
      <c r="B691" s="22">
        <f>_xlfn.NUMBERVALUE(IF(Table44[[#This Row],[Date]]= "", "", TEXT(Table44[[#This Row],[Date]],"yyyy")))</f>
        <v>2025</v>
      </c>
      <c r="C691" t="str">
        <f>IF(Table44[[#This Row],[Date]]= "", "", TEXT(Table44[[#This Row],[Date]],"mmmm"))</f>
        <v>February</v>
      </c>
      <c r="D691" s="2">
        <v>45695</v>
      </c>
      <c r="E691" s="1" t="s">
        <v>511</v>
      </c>
      <c r="F691" s="1" t="s">
        <v>1</v>
      </c>
      <c r="H691" s="1">
        <v>11000</v>
      </c>
      <c r="I691" s="67" t="s">
        <v>483</v>
      </c>
      <c r="J691" s="49">
        <f>IF(Table44[[#This Row],[Source]]="Cash", SUM(J690+Table44[[#This Row],[Income]]-Table44[[#This Row],[Expenses]]), J690)</f>
        <v>110023</v>
      </c>
      <c r="K691" s="49">
        <f>IF(Table44[[#This Row],[Source]]="Bank", SUM(K690+Table44[[#This Row],[Income]]-Table44[[#This Row],[Expenses]]), K690)</f>
        <v>5118697.45</v>
      </c>
      <c r="L691" s="49">
        <f>IF(Table44[[#This Row],[Source]]="Mobile", SUM(L690+Table44[[#This Row],[Income]]-Table44[[#This Row],[Expenses]]), L690)</f>
        <v>272807</v>
      </c>
      <c r="M691" s="49">
        <f>IF(Table44[[#This Row],[Source]]="Inv", SUM(M690+Table44[[#This Row],[Income]]-Table44[[#This Row],[Expenses]]), M690)</f>
        <v>220000</v>
      </c>
    </row>
    <row r="692" spans="1:13" x14ac:dyDescent="0.25">
      <c r="A692" s="3">
        <f xml:space="preserve"> IF(C692="", "", IF(Table44[[#This Row],[Month]]=C691, A691+1, 1))</f>
        <v>8</v>
      </c>
      <c r="B692" s="22">
        <f>_xlfn.NUMBERVALUE(IF(Table44[[#This Row],[Date]]= "", "", TEXT(Table44[[#This Row],[Date]],"yyyy")))</f>
        <v>2025</v>
      </c>
      <c r="C692" t="str">
        <f>IF(Table44[[#This Row],[Date]]= "", "", TEXT(Table44[[#This Row],[Date]],"mmmm"))</f>
        <v>February</v>
      </c>
      <c r="D692" s="2">
        <v>45696</v>
      </c>
      <c r="E692" s="1" t="s">
        <v>512</v>
      </c>
      <c r="F692" s="1" t="s">
        <v>1</v>
      </c>
      <c r="H692" s="1">
        <v>56000</v>
      </c>
      <c r="I692" s="67" t="s">
        <v>483</v>
      </c>
      <c r="J692" s="49">
        <f>IF(Table44[[#This Row],[Source]]="Cash", SUM(J691+Table44[[#This Row],[Income]]-Table44[[#This Row],[Expenses]]), J691)</f>
        <v>110023</v>
      </c>
      <c r="K692" s="49">
        <f>IF(Table44[[#This Row],[Source]]="Bank", SUM(K691+Table44[[#This Row],[Income]]-Table44[[#This Row],[Expenses]]), K691)</f>
        <v>5118697.45</v>
      </c>
      <c r="L692" s="49">
        <f>IF(Table44[[#This Row],[Source]]="Mobile", SUM(L691+Table44[[#This Row],[Income]]-Table44[[#This Row],[Expenses]]), L691)</f>
        <v>216807</v>
      </c>
      <c r="M692" s="49">
        <f>IF(Table44[[#This Row],[Source]]="Inv", SUM(M691+Table44[[#This Row],[Income]]-Table44[[#This Row],[Expenses]]), M691)</f>
        <v>220000</v>
      </c>
    </row>
    <row r="693" spans="1:13" x14ac:dyDescent="0.25">
      <c r="A693" s="3">
        <f xml:space="preserve"> IF(C693="", "", IF(Table44[[#This Row],[Month]]=C692, A692+1, 1))</f>
        <v>9</v>
      </c>
      <c r="B693" s="22">
        <f>_xlfn.NUMBERVALUE(IF(Table44[[#This Row],[Date]]= "", "", TEXT(Table44[[#This Row],[Date]],"yyyy")))</f>
        <v>2025</v>
      </c>
      <c r="C693" t="str">
        <f>IF(Table44[[#This Row],[Date]]= "", "", TEXT(Table44[[#This Row],[Date]],"mmmm"))</f>
        <v>February</v>
      </c>
      <c r="D693" s="2">
        <v>45699</v>
      </c>
      <c r="E693" s="1" t="s">
        <v>513</v>
      </c>
      <c r="F693" s="1" t="s">
        <v>337</v>
      </c>
      <c r="H693" s="1">
        <v>100000</v>
      </c>
      <c r="I693" s="67" t="s">
        <v>483</v>
      </c>
      <c r="J693" s="49">
        <f>IF(Table44[[#This Row],[Source]]="Cash", SUM(J692+Table44[[#This Row],[Income]]-Table44[[#This Row],[Expenses]]), J692)</f>
        <v>110023</v>
      </c>
      <c r="K693" s="49">
        <f>IF(Table44[[#This Row],[Source]]="Bank", SUM(K692+Table44[[#This Row],[Income]]-Table44[[#This Row],[Expenses]]), K692)</f>
        <v>5118697.45</v>
      </c>
      <c r="L693" s="49">
        <f>IF(Table44[[#This Row],[Source]]="Mobile", SUM(L692+Table44[[#This Row],[Income]]-Table44[[#This Row],[Expenses]]), L692)</f>
        <v>116807</v>
      </c>
      <c r="M693" s="49">
        <f>IF(Table44[[#This Row],[Source]]="Inv", SUM(M692+Table44[[#This Row],[Income]]-Table44[[#This Row],[Expenses]]), M692)</f>
        <v>220000</v>
      </c>
    </row>
    <row r="694" spans="1:13" x14ac:dyDescent="0.25">
      <c r="A694" s="3">
        <f xml:space="preserve"> IF(C694="", "", IF(Table44[[#This Row],[Month]]=C693, A693+1, 1))</f>
        <v>10</v>
      </c>
      <c r="B694" s="22">
        <f>_xlfn.NUMBERVALUE(IF(Table44[[#This Row],[Date]]= "", "", TEXT(Table44[[#This Row],[Date]],"yyyy")))</f>
        <v>2025</v>
      </c>
      <c r="C694" t="str">
        <f>IF(Table44[[#This Row],[Date]]= "", "", TEXT(Table44[[#This Row],[Date]],"mmmm"))</f>
        <v>February</v>
      </c>
      <c r="D694" s="2">
        <v>45702</v>
      </c>
      <c r="E694" s="1" t="s">
        <v>463</v>
      </c>
      <c r="F694" s="1" t="s">
        <v>0</v>
      </c>
      <c r="H694" s="1">
        <v>50000</v>
      </c>
      <c r="I694" s="67" t="s">
        <v>483</v>
      </c>
      <c r="J694" s="49">
        <f>IF(Table44[[#This Row],[Source]]="Cash", SUM(J693+Table44[[#This Row],[Income]]-Table44[[#This Row],[Expenses]]), J693)</f>
        <v>110023</v>
      </c>
      <c r="K694" s="49">
        <f>IF(Table44[[#This Row],[Source]]="Bank", SUM(K693+Table44[[#This Row],[Income]]-Table44[[#This Row],[Expenses]]), K693)</f>
        <v>5118697.45</v>
      </c>
      <c r="L694" s="49">
        <f>IF(Table44[[#This Row],[Source]]="Mobile", SUM(L693+Table44[[#This Row],[Income]]-Table44[[#This Row],[Expenses]]), L693)</f>
        <v>66807</v>
      </c>
      <c r="M694" s="49">
        <f>IF(Table44[[#This Row],[Source]]="Inv", SUM(M693+Table44[[#This Row],[Income]]-Table44[[#This Row],[Expenses]]), M693)</f>
        <v>220000</v>
      </c>
    </row>
    <row r="695" spans="1:13" x14ac:dyDescent="0.25">
      <c r="A695" s="3">
        <f xml:space="preserve"> IF(C695="", "", IF(Table44[[#This Row],[Month]]=C694, A694+1, 1))</f>
        <v>11</v>
      </c>
      <c r="B695" s="22">
        <f>_xlfn.NUMBERVALUE(IF(Table44[[#This Row],[Date]]= "", "", TEXT(Table44[[#This Row],[Date]],"yyyy")))</f>
        <v>2025</v>
      </c>
      <c r="C695" t="str">
        <f>IF(Table44[[#This Row],[Date]]= "", "", TEXT(Table44[[#This Row],[Date]],"mmmm"))</f>
        <v>February</v>
      </c>
      <c r="D695" s="2">
        <v>45702</v>
      </c>
      <c r="E695" s="1" t="s">
        <v>515</v>
      </c>
      <c r="F695" s="1" t="s">
        <v>1</v>
      </c>
      <c r="H695" s="1">
        <v>10000</v>
      </c>
      <c r="I695" s="67" t="s">
        <v>483</v>
      </c>
      <c r="J695" s="49">
        <f>IF(Table44[[#This Row],[Source]]="Cash", SUM(J694+Table44[[#This Row],[Income]]-Table44[[#This Row],[Expenses]]), J694)</f>
        <v>110023</v>
      </c>
      <c r="K695" s="49">
        <f>IF(Table44[[#This Row],[Source]]="Bank", SUM(K694+Table44[[#This Row],[Income]]-Table44[[#This Row],[Expenses]]), K694)</f>
        <v>5118697.45</v>
      </c>
      <c r="L695" s="49">
        <f>IF(Table44[[#This Row],[Source]]="Mobile", SUM(L694+Table44[[#This Row],[Income]]-Table44[[#This Row],[Expenses]]), L694)</f>
        <v>56807</v>
      </c>
      <c r="M695" s="49">
        <f>IF(Table44[[#This Row],[Source]]="Inv", SUM(M694+Table44[[#This Row],[Income]]-Table44[[#This Row],[Expenses]]), M694)</f>
        <v>220000</v>
      </c>
    </row>
    <row r="696" spans="1:13" x14ac:dyDescent="0.25">
      <c r="A696" s="3">
        <f xml:space="preserve"> IF(C696="", "", IF(Table44[[#This Row],[Month]]=C695, A695+1, 1))</f>
        <v>12</v>
      </c>
      <c r="B696" s="22">
        <f>_xlfn.NUMBERVALUE(IF(Table44[[#This Row],[Date]]= "", "", TEXT(Table44[[#This Row],[Date]],"yyyy")))</f>
        <v>2025</v>
      </c>
      <c r="C696" t="str">
        <f>IF(Table44[[#This Row],[Date]]= "", "", TEXT(Table44[[#This Row],[Date]],"mmmm"))</f>
        <v>February</v>
      </c>
      <c r="D696" s="2">
        <v>45705</v>
      </c>
      <c r="E696" s="1" t="s">
        <v>516</v>
      </c>
      <c r="F696" s="1" t="s">
        <v>57</v>
      </c>
      <c r="H696" s="1">
        <v>30375</v>
      </c>
      <c r="I696" s="67" t="s">
        <v>483</v>
      </c>
      <c r="J696" s="49">
        <f>IF(Table44[[#This Row],[Source]]="Cash", SUM(J695+Table44[[#This Row],[Income]]-Table44[[#This Row],[Expenses]]), J695)</f>
        <v>110023</v>
      </c>
      <c r="K696" s="49">
        <f>IF(Table44[[#This Row],[Source]]="Bank", SUM(K695+Table44[[#This Row],[Income]]-Table44[[#This Row],[Expenses]]), K695)</f>
        <v>5118697.45</v>
      </c>
      <c r="L696" s="49">
        <f>IF(Table44[[#This Row],[Source]]="Mobile", SUM(L695+Table44[[#This Row],[Income]]-Table44[[#This Row],[Expenses]]), L695)</f>
        <v>26432</v>
      </c>
      <c r="M696" s="49">
        <f>IF(Table44[[#This Row],[Source]]="Inv", SUM(M695+Table44[[#This Row],[Income]]-Table44[[#This Row],[Expenses]]), M695)</f>
        <v>220000</v>
      </c>
    </row>
    <row r="697" spans="1:13" x14ac:dyDescent="0.25">
      <c r="A697" s="3">
        <f xml:space="preserve"> IF(C697="", "", IF(Table44[[#This Row],[Month]]=C696, A696+1, 1))</f>
        <v>13</v>
      </c>
      <c r="B697" s="22">
        <f>_xlfn.NUMBERVALUE(IF(Table44[[#This Row],[Date]]= "", "", TEXT(Table44[[#This Row],[Date]],"yyyy")))</f>
        <v>2025</v>
      </c>
      <c r="C697" t="str">
        <f>IF(Table44[[#This Row],[Date]]= "", "", TEXT(Table44[[#This Row],[Date]],"mmmm"))</f>
        <v>February</v>
      </c>
      <c r="D697" s="2">
        <v>45711</v>
      </c>
      <c r="E697" s="1" t="s">
        <v>517</v>
      </c>
      <c r="F697" s="1" t="s">
        <v>2</v>
      </c>
      <c r="H697" s="1">
        <v>22000</v>
      </c>
      <c r="I697" s="67" t="s">
        <v>483</v>
      </c>
      <c r="J697" s="49">
        <f>IF(Table44[[#This Row],[Source]]="Cash", SUM(J696+Table44[[#This Row],[Income]]-Table44[[#This Row],[Expenses]]), J696)</f>
        <v>110023</v>
      </c>
      <c r="K697" s="49">
        <f>IF(Table44[[#This Row],[Source]]="Bank", SUM(K696+Table44[[#This Row],[Income]]-Table44[[#This Row],[Expenses]]), K696)</f>
        <v>5118697.45</v>
      </c>
      <c r="L697" s="49">
        <f>IF(Table44[[#This Row],[Source]]="Mobile", SUM(L696+Table44[[#This Row],[Income]]-Table44[[#This Row],[Expenses]]), L696)</f>
        <v>4432</v>
      </c>
      <c r="M697" s="49">
        <f>IF(Table44[[#This Row],[Source]]="Inv", SUM(M696+Table44[[#This Row],[Income]]-Table44[[#This Row],[Expenses]]), M696)</f>
        <v>220000</v>
      </c>
    </row>
    <row r="698" spans="1:13" x14ac:dyDescent="0.25">
      <c r="A698" s="3">
        <f xml:space="preserve"> IF(C698="", "", IF(Table44[[#This Row],[Month]]=C697, A697+1, 1))</f>
        <v>14</v>
      </c>
      <c r="B698" s="22">
        <f>_xlfn.NUMBERVALUE(IF(Table44[[#This Row],[Date]]= "", "", TEXT(Table44[[#This Row],[Date]],"yyyy")))</f>
        <v>2025</v>
      </c>
      <c r="C698" t="str">
        <f>IF(Table44[[#This Row],[Date]]= "", "", TEXT(Table44[[#This Row],[Date]],"mmmm"))</f>
        <v>February</v>
      </c>
      <c r="D698" s="2">
        <v>45714</v>
      </c>
      <c r="E698" s="1" t="s">
        <v>518</v>
      </c>
      <c r="F698" s="1" t="s">
        <v>0</v>
      </c>
      <c r="H698" s="1">
        <v>25000</v>
      </c>
      <c r="I698" s="67" t="s">
        <v>483</v>
      </c>
      <c r="J698" s="49">
        <f>IF(Table44[[#This Row],[Source]]="Cash", SUM(J697+Table44[[#This Row],[Income]]-Table44[[#This Row],[Expenses]]), J697)</f>
        <v>110023</v>
      </c>
      <c r="K698" s="49">
        <f>IF(Table44[[#This Row],[Source]]="Bank", SUM(K697+Table44[[#This Row],[Income]]-Table44[[#This Row],[Expenses]]), K697)</f>
        <v>5118697.45</v>
      </c>
      <c r="L698" s="49">
        <f>IF(Table44[[#This Row],[Source]]="Mobile", SUM(L697+Table44[[#This Row],[Income]]-Table44[[#This Row],[Expenses]]), L697)</f>
        <v>-20568</v>
      </c>
      <c r="M698" s="49">
        <f>IF(Table44[[#This Row],[Source]]="Inv", SUM(M697+Table44[[#This Row],[Income]]-Table44[[#This Row],[Expenses]]), M697)</f>
        <v>220000</v>
      </c>
    </row>
    <row r="699" spans="1:13" x14ac:dyDescent="0.25">
      <c r="A699" s="3">
        <f xml:space="preserve"> IF(C699="", "", IF(Table44[[#This Row],[Month]]=C698, A698+1, 1))</f>
        <v>15</v>
      </c>
      <c r="B699" s="22">
        <f>_xlfn.NUMBERVALUE(IF(Table44[[#This Row],[Date]]= "", "", TEXT(Table44[[#This Row],[Date]],"yyyy")))</f>
        <v>2025</v>
      </c>
      <c r="C699" t="str">
        <f>IF(Table44[[#This Row],[Date]]= "", "", TEXT(Table44[[#This Row],[Date]],"mmmm"))</f>
        <v>February</v>
      </c>
      <c r="D699" s="2">
        <v>45715</v>
      </c>
      <c r="E699" s="1" t="s">
        <v>500</v>
      </c>
      <c r="F699" t="s">
        <v>500</v>
      </c>
      <c r="G699" s="1">
        <v>24100</v>
      </c>
      <c r="I699" s="67" t="s">
        <v>483</v>
      </c>
      <c r="J699" s="49">
        <f>IF(Table44[[#This Row],[Source]]="Cash", SUM(J698+Table44[[#This Row],[Income]]-Table44[[#This Row],[Expenses]]), J698)</f>
        <v>110023</v>
      </c>
      <c r="K699" s="49">
        <f>IF(Table44[[#This Row],[Source]]="Bank", SUM(K698+Table44[[#This Row],[Income]]-Table44[[#This Row],[Expenses]]), K698)</f>
        <v>5118697.45</v>
      </c>
      <c r="L699" s="49">
        <f>IF(Table44[[#This Row],[Source]]="Mobile", SUM(L698+Table44[[#This Row],[Income]]-Table44[[#This Row],[Expenses]]), L698)</f>
        <v>3532</v>
      </c>
      <c r="M699" s="49">
        <f>IF(Table44[[#This Row],[Source]]="Inv", SUM(M698+Table44[[#This Row],[Income]]-Table44[[#This Row],[Expenses]]), M698)</f>
        <v>220000</v>
      </c>
    </row>
    <row r="700" spans="1:13" x14ac:dyDescent="0.25">
      <c r="A700" s="3">
        <f xml:space="preserve"> IF(C700="", "", IF(Table44[[#This Row],[Month]]=C699, A699+1, 1))</f>
        <v>1</v>
      </c>
      <c r="B700" s="22">
        <f>_xlfn.NUMBERVALUE(IF(Table44[[#This Row],[Date]]= "", "", TEXT(Table44[[#This Row],[Date]],"yyyy")))</f>
        <v>2025</v>
      </c>
      <c r="C700" t="str">
        <f>IF(Table44[[#This Row],[Date]]= "", "", TEXT(Table44[[#This Row],[Date]],"mmmm"))</f>
        <v>March</v>
      </c>
      <c r="D700" s="2">
        <v>45720</v>
      </c>
      <c r="E700" s="1" t="s">
        <v>519</v>
      </c>
      <c r="F700" s="1" t="s">
        <v>57</v>
      </c>
      <c r="G700" s="108"/>
      <c r="H700" s="105">
        <v>20000</v>
      </c>
      <c r="I700" s="67" t="s">
        <v>13</v>
      </c>
      <c r="J700" s="49">
        <f>IF(Table44[[#This Row],[Source]]="Cash", SUM(J699+Table44[[#This Row],[Income]]-Table44[[#This Row],[Expenses]]), J699)</f>
        <v>90023</v>
      </c>
      <c r="K700" s="49">
        <f>IF(Table44[[#This Row],[Source]]="Bank", SUM(K699+Table44[[#This Row],[Income]]-Table44[[#This Row],[Expenses]]), K699)</f>
        <v>5118697.45</v>
      </c>
      <c r="L700" s="49">
        <f>IF(Table44[[#This Row],[Source]]="Mobile", SUM(L699+Table44[[#This Row],[Income]]-Table44[[#This Row],[Expenses]]), L699)</f>
        <v>3532</v>
      </c>
      <c r="M700" s="49">
        <f>IF(Table44[[#This Row],[Source]]="Inv", SUM(M699+Table44[[#This Row],[Income]]-Table44[[#This Row],[Expenses]]), M699)</f>
        <v>220000</v>
      </c>
    </row>
    <row r="701" spans="1:13" x14ac:dyDescent="0.25">
      <c r="A701" s="3">
        <f xml:space="preserve"> IF(C701="", "", IF(Table44[[#This Row],[Month]]=C700, A700+1, 1))</f>
        <v>2</v>
      </c>
      <c r="B701" s="22">
        <f>_xlfn.NUMBERVALUE(IF(Table44[[#This Row],[Date]]= "", "", TEXT(Table44[[#This Row],[Date]],"yyyy")))</f>
        <v>2025</v>
      </c>
      <c r="C701" t="str">
        <f>IF(Table44[[#This Row],[Date]]= "", "", TEXT(Table44[[#This Row],[Date]],"mmmm"))</f>
        <v>March</v>
      </c>
      <c r="D701" s="2">
        <v>45722</v>
      </c>
      <c r="E701" s="1" t="s">
        <v>500</v>
      </c>
      <c r="F701" t="s">
        <v>500</v>
      </c>
      <c r="G701" s="1">
        <v>58900</v>
      </c>
      <c r="I701" s="67" t="s">
        <v>14</v>
      </c>
      <c r="J701" s="49">
        <f>IF(Table44[[#This Row],[Source]]="Cash", SUM(J700+Table44[[#This Row],[Income]]-Table44[[#This Row],[Expenses]]), J700)</f>
        <v>90023</v>
      </c>
      <c r="K701" s="49">
        <f>IF(Table44[[#This Row],[Source]]="Bank", SUM(K700+Table44[[#This Row],[Income]]-Table44[[#This Row],[Expenses]]), K700)</f>
        <v>5177597.45</v>
      </c>
      <c r="L701" s="49">
        <f>IF(Table44[[#This Row],[Source]]="Mobile", SUM(L700+Table44[[#This Row],[Income]]-Table44[[#This Row],[Expenses]]), L700)</f>
        <v>3532</v>
      </c>
      <c r="M701" s="49">
        <f>IF(Table44[[#This Row],[Source]]="Inv", SUM(M700+Table44[[#This Row],[Income]]-Table44[[#This Row],[Expenses]]), M700)</f>
        <v>220000</v>
      </c>
    </row>
    <row r="702" spans="1:13" x14ac:dyDescent="0.25">
      <c r="A702" s="3">
        <f xml:space="preserve"> IF(C702="", "", IF(Table44[[#This Row],[Month]]=C701, A701+1, 1))</f>
        <v>3</v>
      </c>
      <c r="B702" s="22">
        <f>_xlfn.NUMBERVALUE(IF(Table44[[#This Row],[Date]]= "", "", TEXT(Table44[[#This Row],[Date]],"yyyy")))</f>
        <v>2025</v>
      </c>
      <c r="C702" t="str">
        <f>IF(Table44[[#This Row],[Date]]= "", "", TEXT(Table44[[#This Row],[Date]],"mmmm"))</f>
        <v>March</v>
      </c>
      <c r="D702" s="2">
        <v>45731</v>
      </c>
      <c r="E702" s="1" t="s">
        <v>521</v>
      </c>
      <c r="F702" s="1" t="s">
        <v>9</v>
      </c>
      <c r="G702" s="108"/>
      <c r="H702" s="105">
        <v>10000</v>
      </c>
      <c r="I702" s="67" t="s">
        <v>13</v>
      </c>
      <c r="J702" s="49">
        <f>IF(Table44[[#This Row],[Source]]="Cash", SUM(J701+Table44[[#This Row],[Income]]-Table44[[#This Row],[Expenses]]), J701)</f>
        <v>80023</v>
      </c>
      <c r="K702" s="49">
        <f>IF(Table44[[#This Row],[Source]]="Bank", SUM(K701+Table44[[#This Row],[Income]]-Table44[[#This Row],[Expenses]]), K701)</f>
        <v>5177597.45</v>
      </c>
      <c r="L702" s="49">
        <f>IF(Table44[[#This Row],[Source]]="Mobile", SUM(L701+Table44[[#This Row],[Income]]-Table44[[#This Row],[Expenses]]), L701)</f>
        <v>3532</v>
      </c>
      <c r="M702" s="49">
        <f>IF(Table44[[#This Row],[Source]]="Inv", SUM(M701+Table44[[#This Row],[Income]]-Table44[[#This Row],[Expenses]]), M701)</f>
        <v>220000</v>
      </c>
    </row>
    <row r="703" spans="1:13" x14ac:dyDescent="0.25">
      <c r="A703" s="3">
        <f xml:space="preserve"> IF(C703="", "", IF(Table44[[#This Row],[Month]]=C702, A702+1, 1))</f>
        <v>4</v>
      </c>
      <c r="B703" s="22">
        <f>_xlfn.NUMBERVALUE(IF(Table44[[#This Row],[Date]]= "", "", TEXT(Table44[[#This Row],[Date]],"yyyy")))</f>
        <v>2025</v>
      </c>
      <c r="C703" t="str">
        <f>IF(Table44[[#This Row],[Date]]= "", "", TEXT(Table44[[#This Row],[Date]],"mmmm"))</f>
        <v>March</v>
      </c>
      <c r="D703" s="2">
        <v>45726</v>
      </c>
      <c r="E703" s="1" t="s">
        <v>367</v>
      </c>
      <c r="F703" s="1" t="s">
        <v>742</v>
      </c>
      <c r="H703" s="1">
        <v>6900</v>
      </c>
      <c r="I703" s="67" t="s">
        <v>14</v>
      </c>
      <c r="J703" s="49">
        <f>IF(Table44[[#This Row],[Source]]="Cash", SUM(J702+Table44[[#This Row],[Income]]-Table44[[#This Row],[Expenses]]), J702)</f>
        <v>80023</v>
      </c>
      <c r="K703" s="49">
        <f>IF(Table44[[#This Row],[Source]]="Bank", SUM(K702+Table44[[#This Row],[Income]]-Table44[[#This Row],[Expenses]]), K702)</f>
        <v>5170697.45</v>
      </c>
      <c r="L703" s="49">
        <f>IF(Table44[[#This Row],[Source]]="Mobile", SUM(L702+Table44[[#This Row],[Income]]-Table44[[#This Row],[Expenses]]), L702)</f>
        <v>3532</v>
      </c>
      <c r="M703" s="49">
        <f>IF(Table44[[#This Row],[Source]]="Inv", SUM(M702+Table44[[#This Row],[Income]]-Table44[[#This Row],[Expenses]]), M702)</f>
        <v>220000</v>
      </c>
    </row>
    <row r="704" spans="1:13" x14ac:dyDescent="0.25">
      <c r="A704" s="3">
        <f xml:space="preserve"> IF(C704="", "", IF(Table44[[#This Row],[Month]]=C703, A703+1, 1))</f>
        <v>5</v>
      </c>
      <c r="B704" s="22">
        <f>_xlfn.NUMBERVALUE(IF(Table44[[#This Row],[Date]]= "", "", TEXT(Table44[[#This Row],[Date]],"yyyy")))</f>
        <v>2025</v>
      </c>
      <c r="C704" t="str">
        <f>IF(Table44[[#This Row],[Date]]= "", "", TEXT(Table44[[#This Row],[Date]],"mmmm"))</f>
        <v>March</v>
      </c>
      <c r="D704" s="2">
        <v>45730</v>
      </c>
      <c r="E704" s="1" t="s">
        <v>522</v>
      </c>
      <c r="F704" s="1" t="s">
        <v>742</v>
      </c>
      <c r="H704" s="1">
        <v>55080</v>
      </c>
      <c r="I704" s="67" t="s">
        <v>14</v>
      </c>
      <c r="J704" s="49">
        <f>IF(Table44[[#This Row],[Source]]="Cash", SUM(J703+Table44[[#This Row],[Income]]-Table44[[#This Row],[Expenses]]), J703)</f>
        <v>80023</v>
      </c>
      <c r="K704" s="49">
        <f>IF(Table44[[#This Row],[Source]]="Bank", SUM(K703+Table44[[#This Row],[Income]]-Table44[[#This Row],[Expenses]]), K703)</f>
        <v>5115617.45</v>
      </c>
      <c r="L704" s="49">
        <f>IF(Table44[[#This Row],[Source]]="Mobile", SUM(L703+Table44[[#This Row],[Income]]-Table44[[#This Row],[Expenses]]), L703)</f>
        <v>3532</v>
      </c>
      <c r="M704" s="49">
        <f>IF(Table44[[#This Row],[Source]]="Inv", SUM(M703+Table44[[#This Row],[Income]]-Table44[[#This Row],[Expenses]]), M703)</f>
        <v>220000</v>
      </c>
    </row>
    <row r="705" spans="1:13" x14ac:dyDescent="0.25">
      <c r="A705" s="3">
        <f xml:space="preserve"> IF(C705="", "", IF(Table44[[#This Row],[Month]]=C704, A704+1, 1))</f>
        <v>6</v>
      </c>
      <c r="B705" s="22">
        <f>_xlfn.NUMBERVALUE(IF(Table44[[#This Row],[Date]]= "", "", TEXT(Table44[[#This Row],[Date]],"yyyy")))</f>
        <v>2025</v>
      </c>
      <c r="C705" t="str">
        <f>IF(Table44[[#This Row],[Date]]= "", "", TEXT(Table44[[#This Row],[Date]],"mmmm"))</f>
        <v>March</v>
      </c>
      <c r="D705" s="2">
        <v>45730</v>
      </c>
      <c r="E705" s="1" t="s">
        <v>523</v>
      </c>
      <c r="F705" t="s">
        <v>745</v>
      </c>
      <c r="G705" s="1">
        <v>36000</v>
      </c>
      <c r="I705" s="67" t="s">
        <v>483</v>
      </c>
      <c r="J705" s="49">
        <f>IF(Table44[[#This Row],[Source]]="Cash", SUM(J704+Table44[[#This Row],[Income]]-Table44[[#This Row],[Expenses]]), J704)</f>
        <v>80023</v>
      </c>
      <c r="K705" s="49">
        <f>IF(Table44[[#This Row],[Source]]="Bank", SUM(K704+Table44[[#This Row],[Income]]-Table44[[#This Row],[Expenses]]), K704)</f>
        <v>5115617.45</v>
      </c>
      <c r="L705" s="49">
        <f>IF(Table44[[#This Row],[Source]]="Mobile", SUM(L704+Table44[[#This Row],[Income]]-Table44[[#This Row],[Expenses]]), L704)</f>
        <v>39532</v>
      </c>
      <c r="M705" s="49">
        <f>IF(Table44[[#This Row],[Source]]="Inv", SUM(M704+Table44[[#This Row],[Income]]-Table44[[#This Row],[Expenses]]), M704)</f>
        <v>220000</v>
      </c>
    </row>
    <row r="706" spans="1:13" x14ac:dyDescent="0.25">
      <c r="A706" s="3">
        <f xml:space="preserve"> IF(C706="", "", IF(Table44[[#This Row],[Month]]=C705, A705+1, 1))</f>
        <v>7</v>
      </c>
      <c r="B706" s="22">
        <f>_xlfn.NUMBERVALUE(IF(Table44[[#This Row],[Date]]= "", "", TEXT(Table44[[#This Row],[Date]],"yyyy")))</f>
        <v>2025</v>
      </c>
      <c r="C706" t="str">
        <f>IF(Table44[[#This Row],[Date]]= "", "", TEXT(Table44[[#This Row],[Date]],"mmmm"))</f>
        <v>March</v>
      </c>
      <c r="D706" s="2">
        <v>45732</v>
      </c>
      <c r="E706" s="1" t="s">
        <v>524</v>
      </c>
      <c r="F706" s="1" t="s">
        <v>744</v>
      </c>
      <c r="H706" s="1">
        <v>20000</v>
      </c>
      <c r="I706" s="67" t="s">
        <v>14</v>
      </c>
      <c r="J706" s="49">
        <f>IF(Table44[[#This Row],[Source]]="Cash", SUM(J705+Table44[[#This Row],[Income]]-Table44[[#This Row],[Expenses]]), J705)</f>
        <v>80023</v>
      </c>
      <c r="K706" s="49">
        <f>IF(Table44[[#This Row],[Source]]="Bank", SUM(K705+Table44[[#This Row],[Income]]-Table44[[#This Row],[Expenses]]), K705)</f>
        <v>5095617.45</v>
      </c>
      <c r="L706" s="49">
        <f>IF(Table44[[#This Row],[Source]]="Mobile", SUM(L705+Table44[[#This Row],[Income]]-Table44[[#This Row],[Expenses]]), L705)</f>
        <v>39532</v>
      </c>
      <c r="M706" s="49">
        <f>IF(Table44[[#This Row],[Source]]="Inv", SUM(M705+Table44[[#This Row],[Income]]-Table44[[#This Row],[Expenses]]), M705)</f>
        <v>220000</v>
      </c>
    </row>
    <row r="707" spans="1:13" x14ac:dyDescent="0.25">
      <c r="A707" s="3">
        <f xml:space="preserve"> IF(C707="", "", IF(Table44[[#This Row],[Month]]=C706, A706+1, 1))</f>
        <v>8</v>
      </c>
      <c r="B707" s="22">
        <f>_xlfn.NUMBERVALUE(IF(Table44[[#This Row],[Date]]= "", "", TEXT(Table44[[#This Row],[Date]],"yyyy")))</f>
        <v>2025</v>
      </c>
      <c r="C707" t="str">
        <f>IF(Table44[[#This Row],[Date]]= "", "", TEXT(Table44[[#This Row],[Date]],"mmmm"))</f>
        <v>March</v>
      </c>
      <c r="D707" s="2">
        <v>45726</v>
      </c>
      <c r="E707" s="1" t="s">
        <v>463</v>
      </c>
      <c r="F707" s="1" t="s">
        <v>24</v>
      </c>
      <c r="H707" s="1">
        <v>2000</v>
      </c>
      <c r="I707" s="67" t="s">
        <v>483</v>
      </c>
      <c r="J707" s="49">
        <f>IF(Table44[[#This Row],[Source]]="Cash", SUM(J706+Table44[[#This Row],[Income]]-Table44[[#This Row],[Expenses]]), J706)</f>
        <v>80023</v>
      </c>
      <c r="K707" s="49">
        <f>IF(Table44[[#This Row],[Source]]="Bank", SUM(K706+Table44[[#This Row],[Income]]-Table44[[#This Row],[Expenses]]), K706)</f>
        <v>5095617.45</v>
      </c>
      <c r="L707" s="49">
        <f>IF(Table44[[#This Row],[Source]]="Mobile", SUM(L706+Table44[[#This Row],[Income]]-Table44[[#This Row],[Expenses]]), L706)</f>
        <v>37532</v>
      </c>
      <c r="M707" s="49">
        <f>IF(Table44[[#This Row],[Source]]="Inv", SUM(M706+Table44[[#This Row],[Income]]-Table44[[#This Row],[Expenses]]), M706)</f>
        <v>220000</v>
      </c>
    </row>
    <row r="708" spans="1:13" x14ac:dyDescent="0.25">
      <c r="A708" s="3">
        <f xml:space="preserve"> IF(C708="", "", IF(Table44[[#This Row],[Month]]=C707, A707+1, 1))</f>
        <v>9</v>
      </c>
      <c r="B708" s="22">
        <f>_xlfn.NUMBERVALUE(IF(Table44[[#This Row],[Date]]= "", "", TEXT(Table44[[#This Row],[Date]],"yyyy")))</f>
        <v>2025</v>
      </c>
      <c r="C708" t="str">
        <f>IF(Table44[[#This Row],[Date]]= "", "", TEXT(Table44[[#This Row],[Date]],"mmmm"))</f>
        <v>March</v>
      </c>
      <c r="D708" s="2">
        <v>45732</v>
      </c>
      <c r="E708" s="1" t="s">
        <v>525</v>
      </c>
      <c r="F708" s="1" t="s">
        <v>9</v>
      </c>
      <c r="G708" s="108"/>
      <c r="H708" s="105">
        <v>3000</v>
      </c>
      <c r="I708" s="67" t="s">
        <v>13</v>
      </c>
      <c r="J708" s="49">
        <f>IF(Table44[[#This Row],[Source]]="Cash", SUM(J707+Table44[[#This Row],[Income]]-Table44[[#This Row],[Expenses]]), J707)</f>
        <v>77023</v>
      </c>
      <c r="K708" s="49">
        <f>IF(Table44[[#This Row],[Source]]="Bank", SUM(K707+Table44[[#This Row],[Income]]-Table44[[#This Row],[Expenses]]), K707)</f>
        <v>5095617.45</v>
      </c>
      <c r="L708" s="49">
        <f>IF(Table44[[#This Row],[Source]]="Mobile", SUM(L707+Table44[[#This Row],[Income]]-Table44[[#This Row],[Expenses]]), L707)</f>
        <v>37532</v>
      </c>
      <c r="M708" s="49">
        <f>IF(Table44[[#This Row],[Source]]="Inv", SUM(M707+Table44[[#This Row],[Income]]-Table44[[#This Row],[Expenses]]), M707)</f>
        <v>220000</v>
      </c>
    </row>
    <row r="709" spans="1:13" x14ac:dyDescent="0.25">
      <c r="A709" s="3">
        <f xml:space="preserve"> IF(C709="", "", IF(Table44[[#This Row],[Month]]=C708, A708+1, 1))</f>
        <v>10</v>
      </c>
      <c r="B709" s="22">
        <f>_xlfn.NUMBERVALUE(IF(Table44[[#This Row],[Date]]= "", "", TEXT(Table44[[#This Row],[Date]],"yyyy")))</f>
        <v>2025</v>
      </c>
      <c r="C709" t="str">
        <f>IF(Table44[[#This Row],[Date]]= "", "", TEXT(Table44[[#This Row],[Date]],"mmmm"))</f>
        <v>March</v>
      </c>
      <c r="D709" s="2">
        <v>45733</v>
      </c>
      <c r="E709" s="1" t="s">
        <v>526</v>
      </c>
      <c r="F709" s="1" t="s">
        <v>57</v>
      </c>
      <c r="H709" s="1">
        <v>125503</v>
      </c>
      <c r="I709" s="67" t="s">
        <v>14</v>
      </c>
      <c r="J709" s="49">
        <f>IF(Table44[[#This Row],[Source]]="Cash", SUM(J708+Table44[[#This Row],[Income]]-Table44[[#This Row],[Expenses]]), J708)</f>
        <v>77023</v>
      </c>
      <c r="K709" s="49">
        <f>IF(Table44[[#This Row],[Source]]="Bank", SUM(K708+Table44[[#This Row],[Income]]-Table44[[#This Row],[Expenses]]), K708)</f>
        <v>4970114.45</v>
      </c>
      <c r="L709" s="49">
        <f>IF(Table44[[#This Row],[Source]]="Mobile", SUM(L708+Table44[[#This Row],[Income]]-Table44[[#This Row],[Expenses]]), L708)</f>
        <v>37532</v>
      </c>
      <c r="M709" s="49">
        <f>IF(Table44[[#This Row],[Source]]="Inv", SUM(M708+Table44[[#This Row],[Income]]-Table44[[#This Row],[Expenses]]), M708)</f>
        <v>220000</v>
      </c>
    </row>
    <row r="710" spans="1:13" x14ac:dyDescent="0.25">
      <c r="A710" s="3">
        <f xml:space="preserve"> IF(C710="", "", IF(Table44[[#This Row],[Month]]=C709, A709+1, 1))</f>
        <v>11</v>
      </c>
      <c r="B710" s="22">
        <f>_xlfn.NUMBERVALUE(IF(Table44[[#This Row],[Date]]= "", "", TEXT(Table44[[#This Row],[Date]],"yyyy")))</f>
        <v>2025</v>
      </c>
      <c r="C710" t="str">
        <f>IF(Table44[[#This Row],[Date]]= "", "", TEXT(Table44[[#This Row],[Date]],"mmmm"))</f>
        <v>March</v>
      </c>
      <c r="D710" s="2">
        <v>45739</v>
      </c>
      <c r="E710" s="1" t="s">
        <v>25</v>
      </c>
      <c r="F710" s="1" t="s">
        <v>9</v>
      </c>
      <c r="G710" s="108"/>
      <c r="H710" s="105">
        <v>1000</v>
      </c>
      <c r="I710" s="67" t="s">
        <v>13</v>
      </c>
      <c r="J710" s="49">
        <f>IF(Table44[[#This Row],[Source]]="Cash", SUM(J709+Table44[[#This Row],[Income]]-Table44[[#This Row],[Expenses]]), J709)</f>
        <v>76023</v>
      </c>
      <c r="K710" s="49">
        <f>IF(Table44[[#This Row],[Source]]="Bank", SUM(K709+Table44[[#This Row],[Income]]-Table44[[#This Row],[Expenses]]), K709)</f>
        <v>4970114.45</v>
      </c>
      <c r="L710" s="49">
        <f>IF(Table44[[#This Row],[Source]]="Mobile", SUM(L709+Table44[[#This Row],[Income]]-Table44[[#This Row],[Expenses]]), L709)</f>
        <v>37532</v>
      </c>
      <c r="M710" s="49">
        <f>IF(Table44[[#This Row],[Source]]="Inv", SUM(M709+Table44[[#This Row],[Income]]-Table44[[#This Row],[Expenses]]), M709)</f>
        <v>220000</v>
      </c>
    </row>
    <row r="711" spans="1:13" x14ac:dyDescent="0.25">
      <c r="A711" s="3">
        <f xml:space="preserve"> IF(C711="", "", IF(Table44[[#This Row],[Month]]=C710, A710+1, 1))</f>
        <v>12</v>
      </c>
      <c r="B711" s="22">
        <f>_xlfn.NUMBERVALUE(IF(Table44[[#This Row],[Date]]= "", "", TEXT(Table44[[#This Row],[Date]],"yyyy")))</f>
        <v>2025</v>
      </c>
      <c r="C711" t="str">
        <f>IF(Table44[[#This Row],[Date]]= "", "", TEXT(Table44[[#This Row],[Date]],"mmmm"))</f>
        <v>March</v>
      </c>
      <c r="D711" s="2">
        <v>45733</v>
      </c>
      <c r="E711" s="1" t="s">
        <v>463</v>
      </c>
      <c r="F711" s="1" t="s">
        <v>24</v>
      </c>
      <c r="H711" s="1">
        <v>2000</v>
      </c>
      <c r="I711" s="67" t="s">
        <v>483</v>
      </c>
      <c r="J711" s="49">
        <f>IF(Table44[[#This Row],[Source]]="Cash", SUM(J710+Table44[[#This Row],[Income]]-Table44[[#This Row],[Expenses]]), J710)</f>
        <v>76023</v>
      </c>
      <c r="K711" s="49">
        <f>IF(Table44[[#This Row],[Source]]="Bank", SUM(K710+Table44[[#This Row],[Income]]-Table44[[#This Row],[Expenses]]), K710)</f>
        <v>4970114.45</v>
      </c>
      <c r="L711" s="49">
        <f>IF(Table44[[#This Row],[Source]]="Mobile", SUM(L710+Table44[[#This Row],[Income]]-Table44[[#This Row],[Expenses]]), L710)</f>
        <v>35532</v>
      </c>
      <c r="M711" s="49">
        <f>IF(Table44[[#This Row],[Source]]="Inv", SUM(M710+Table44[[#This Row],[Income]]-Table44[[#This Row],[Expenses]]), M710)</f>
        <v>220000</v>
      </c>
    </row>
    <row r="712" spans="1:13" x14ac:dyDescent="0.25">
      <c r="A712" s="3">
        <f xml:space="preserve"> IF(C712="", "", IF(Table44[[#This Row],[Month]]=C711, A711+1, 1))</f>
        <v>13</v>
      </c>
      <c r="B712" s="22">
        <f>_xlfn.NUMBERVALUE(IF(Table44[[#This Row],[Date]]= "", "", TEXT(Table44[[#This Row],[Date]],"yyyy")))</f>
        <v>2025</v>
      </c>
      <c r="C712" t="str">
        <f>IF(Table44[[#This Row],[Date]]= "", "", TEXT(Table44[[#This Row],[Date]],"mmmm"))</f>
        <v>March</v>
      </c>
      <c r="D712" s="2">
        <v>45733</v>
      </c>
      <c r="E712" s="1" t="s">
        <v>527</v>
      </c>
      <c r="F712" s="1" t="s">
        <v>337</v>
      </c>
      <c r="G712" s="108"/>
      <c r="H712" s="105">
        <v>10000</v>
      </c>
      <c r="I712" s="67" t="s">
        <v>13</v>
      </c>
      <c r="J712" s="49">
        <f>IF(Table44[[#This Row],[Source]]="Cash", SUM(J711+Table44[[#This Row],[Income]]-Table44[[#This Row],[Expenses]]), J711)</f>
        <v>66023</v>
      </c>
      <c r="K712" s="49">
        <f>IF(Table44[[#This Row],[Source]]="Bank", SUM(K711+Table44[[#This Row],[Income]]-Table44[[#This Row],[Expenses]]), K711)</f>
        <v>4970114.45</v>
      </c>
      <c r="L712" s="49">
        <f>IF(Table44[[#This Row],[Source]]="Mobile", SUM(L711+Table44[[#This Row],[Income]]-Table44[[#This Row],[Expenses]]), L711)</f>
        <v>35532</v>
      </c>
      <c r="M712" s="49">
        <f>IF(Table44[[#This Row],[Source]]="Inv", SUM(M711+Table44[[#This Row],[Income]]-Table44[[#This Row],[Expenses]]), M711)</f>
        <v>220000</v>
      </c>
    </row>
    <row r="713" spans="1:13" x14ac:dyDescent="0.25">
      <c r="A713" s="3">
        <f xml:space="preserve"> IF(C713="", "", IF(Table44[[#This Row],[Month]]=C712, A712+1, 1))</f>
        <v>14</v>
      </c>
      <c r="B713" s="22">
        <f>_xlfn.NUMBERVALUE(IF(Table44[[#This Row],[Date]]= "", "", TEXT(Table44[[#This Row],[Date]],"yyyy")))</f>
        <v>2025</v>
      </c>
      <c r="C713" t="str">
        <f>IF(Table44[[#This Row],[Date]]= "", "", TEXT(Table44[[#This Row],[Date]],"mmmm"))</f>
        <v>March</v>
      </c>
      <c r="D713" s="2">
        <v>45740</v>
      </c>
      <c r="E713" s="1" t="s">
        <v>528</v>
      </c>
      <c r="F713" s="1" t="s">
        <v>337</v>
      </c>
      <c r="G713" s="108"/>
      <c r="H713" s="105">
        <v>10000</v>
      </c>
      <c r="I713" s="67" t="s">
        <v>13</v>
      </c>
      <c r="J713" s="49">
        <f>IF(Table44[[#This Row],[Source]]="Cash", SUM(J712+Table44[[#This Row],[Income]]-Table44[[#This Row],[Expenses]]), J712)</f>
        <v>56023</v>
      </c>
      <c r="K713" s="49">
        <f>IF(Table44[[#This Row],[Source]]="Bank", SUM(K712+Table44[[#This Row],[Income]]-Table44[[#This Row],[Expenses]]), K712)</f>
        <v>4970114.45</v>
      </c>
      <c r="L713" s="49">
        <f>IF(Table44[[#This Row],[Source]]="Mobile", SUM(L712+Table44[[#This Row],[Income]]-Table44[[#This Row],[Expenses]]), L712)</f>
        <v>35532</v>
      </c>
      <c r="M713" s="49">
        <f>IF(Table44[[#This Row],[Source]]="Inv", SUM(M712+Table44[[#This Row],[Income]]-Table44[[#This Row],[Expenses]]), M712)</f>
        <v>220000</v>
      </c>
    </row>
    <row r="714" spans="1:13" x14ac:dyDescent="0.25">
      <c r="A714" s="3">
        <f xml:space="preserve"> IF(C714="", "", IF(Table44[[#This Row],[Month]]=C713, A713+1, 1))</f>
        <v>15</v>
      </c>
      <c r="B714" s="22">
        <f>_xlfn.NUMBERVALUE(IF(Table44[[#This Row],[Date]]= "", "", TEXT(Table44[[#This Row],[Date]],"yyyy")))</f>
        <v>2025</v>
      </c>
      <c r="C714" t="str">
        <f>IF(Table44[[#This Row],[Date]]= "", "", TEXT(Table44[[#This Row],[Date]],"mmmm"))</f>
        <v>March</v>
      </c>
      <c r="D714" s="2">
        <v>45740</v>
      </c>
      <c r="E714" s="1" t="s">
        <v>530</v>
      </c>
      <c r="F714" s="1" t="s">
        <v>57</v>
      </c>
      <c r="G714" s="108"/>
      <c r="H714" s="105">
        <v>10000</v>
      </c>
      <c r="I714" s="67" t="s">
        <v>13</v>
      </c>
      <c r="J714" s="49">
        <f>IF(Table44[[#This Row],[Source]]="Cash", SUM(J713+Table44[[#This Row],[Income]]-Table44[[#This Row],[Expenses]]), J713)</f>
        <v>46023</v>
      </c>
      <c r="K714" s="49">
        <f>IF(Table44[[#This Row],[Source]]="Bank", SUM(K713+Table44[[#This Row],[Income]]-Table44[[#This Row],[Expenses]]), K713)</f>
        <v>4970114.45</v>
      </c>
      <c r="L714" s="49">
        <f>IF(Table44[[#This Row],[Source]]="Mobile", SUM(L713+Table44[[#This Row],[Income]]-Table44[[#This Row],[Expenses]]), L713)</f>
        <v>35532</v>
      </c>
      <c r="M714" s="49">
        <f>IF(Table44[[#This Row],[Source]]="Inv", SUM(M713+Table44[[#This Row],[Income]]-Table44[[#This Row],[Expenses]]), M713)</f>
        <v>220000</v>
      </c>
    </row>
    <row r="715" spans="1:13" x14ac:dyDescent="0.25">
      <c r="A715" s="3">
        <f xml:space="preserve"> IF(C715="", "", IF(Table44[[#This Row],[Month]]=C714, A714+1, 1))</f>
        <v>16</v>
      </c>
      <c r="B715" s="22">
        <f>_xlfn.NUMBERVALUE(IF(Table44[[#This Row],[Date]]= "", "", TEXT(Table44[[#This Row],[Date]],"yyyy")))</f>
        <v>2025</v>
      </c>
      <c r="C715" t="str">
        <f>IF(Table44[[#This Row],[Date]]= "", "", TEXT(Table44[[#This Row],[Date]],"mmmm"))</f>
        <v>March</v>
      </c>
      <c r="D715" s="2">
        <v>45740</v>
      </c>
      <c r="E715" s="1" t="s">
        <v>529</v>
      </c>
      <c r="F715" s="1" t="s">
        <v>1</v>
      </c>
      <c r="H715" s="1">
        <v>11300</v>
      </c>
      <c r="I715" s="67" t="s">
        <v>483</v>
      </c>
      <c r="J715" s="49">
        <f>IF(Table44[[#This Row],[Source]]="Cash", SUM(J714+Table44[[#This Row],[Income]]-Table44[[#This Row],[Expenses]]), J714)</f>
        <v>46023</v>
      </c>
      <c r="K715" s="49">
        <f>IF(Table44[[#This Row],[Source]]="Bank", SUM(K714+Table44[[#This Row],[Income]]-Table44[[#This Row],[Expenses]]), K714)</f>
        <v>4970114.45</v>
      </c>
      <c r="L715" s="49">
        <f>IF(Table44[[#This Row],[Source]]="Mobile", SUM(L714+Table44[[#This Row],[Income]]-Table44[[#This Row],[Expenses]]), L714)</f>
        <v>24232</v>
      </c>
      <c r="M715" s="49">
        <f>IF(Table44[[#This Row],[Source]]="Inv", SUM(M714+Table44[[#This Row],[Income]]-Table44[[#This Row],[Expenses]]), M714)</f>
        <v>220000</v>
      </c>
    </row>
    <row r="716" spans="1:13" x14ac:dyDescent="0.25">
      <c r="A716" s="3">
        <f xml:space="preserve"> IF(C716="", "", IF(Table44[[#This Row],[Month]]=C715, A715+1, 1))</f>
        <v>17</v>
      </c>
      <c r="B716" s="22">
        <f>_xlfn.NUMBERVALUE(IF(Table44[[#This Row],[Date]]= "", "", TEXT(Table44[[#This Row],[Date]],"yyyy")))</f>
        <v>2025</v>
      </c>
      <c r="C716" t="str">
        <f>IF(Table44[[#This Row],[Date]]= "", "", TEXT(Table44[[#This Row],[Date]],"mmmm"))</f>
        <v>March</v>
      </c>
      <c r="D716" s="2">
        <v>45741</v>
      </c>
      <c r="E716" s="1" t="s">
        <v>463</v>
      </c>
      <c r="F716" s="1" t="s">
        <v>24</v>
      </c>
      <c r="H716" s="1">
        <v>2000</v>
      </c>
      <c r="I716" s="67" t="s">
        <v>483</v>
      </c>
      <c r="J716" s="49">
        <f>IF(Table44[[#This Row],[Source]]="Cash", SUM(J715+Table44[[#This Row],[Income]]-Table44[[#This Row],[Expenses]]), J715)</f>
        <v>46023</v>
      </c>
      <c r="K716" s="49">
        <f>IF(Table44[[#This Row],[Source]]="Bank", SUM(K715+Table44[[#This Row],[Income]]-Table44[[#This Row],[Expenses]]), K715)</f>
        <v>4970114.45</v>
      </c>
      <c r="L716" s="49">
        <f>IF(Table44[[#This Row],[Source]]="Mobile", SUM(L715+Table44[[#This Row],[Income]]-Table44[[#This Row],[Expenses]]), L715)</f>
        <v>22232</v>
      </c>
      <c r="M716" s="49">
        <f>IF(Table44[[#This Row],[Source]]="Inv", SUM(M715+Table44[[#This Row],[Income]]-Table44[[#This Row],[Expenses]]), M715)</f>
        <v>220000</v>
      </c>
    </row>
    <row r="717" spans="1:13" x14ac:dyDescent="0.25">
      <c r="A717" s="3">
        <f xml:space="preserve"> IF(C717="", "", IF(Table44[[#This Row],[Month]]=C716, A716+1, 1))</f>
        <v>18</v>
      </c>
      <c r="B717" s="22">
        <f>_xlfn.NUMBERVALUE(IF(Table44[[#This Row],[Date]]= "", "", TEXT(Table44[[#This Row],[Date]],"yyyy")))</f>
        <v>2025</v>
      </c>
      <c r="C717" t="str">
        <f>IF(Table44[[#This Row],[Date]]= "", "", TEXT(Table44[[#This Row],[Date]],"mmmm"))</f>
        <v>March</v>
      </c>
      <c r="D717" s="2">
        <v>45741</v>
      </c>
      <c r="E717" s="1" t="s">
        <v>505</v>
      </c>
      <c r="F717" s="1" t="s">
        <v>742</v>
      </c>
      <c r="H717" s="1">
        <v>8300</v>
      </c>
      <c r="I717" s="67" t="s">
        <v>14</v>
      </c>
      <c r="J717" s="49">
        <f>IF(Table44[[#This Row],[Source]]="Cash", SUM(J716+Table44[[#This Row],[Income]]-Table44[[#This Row],[Expenses]]), J716)</f>
        <v>46023</v>
      </c>
      <c r="K717" s="49">
        <f>IF(Table44[[#This Row],[Source]]="Bank", SUM(K716+Table44[[#This Row],[Income]]-Table44[[#This Row],[Expenses]]), K716)</f>
        <v>4961814.45</v>
      </c>
      <c r="L717" s="49">
        <f>IF(Table44[[#This Row],[Source]]="Mobile", SUM(L716+Table44[[#This Row],[Income]]-Table44[[#This Row],[Expenses]]), L716)</f>
        <v>22232</v>
      </c>
      <c r="M717" s="49">
        <f>IF(Table44[[#This Row],[Source]]="Inv", SUM(M716+Table44[[#This Row],[Income]]-Table44[[#This Row],[Expenses]]), M716)</f>
        <v>220000</v>
      </c>
    </row>
    <row r="718" spans="1:13" x14ac:dyDescent="0.25">
      <c r="A718" s="3">
        <f xml:space="preserve"> IF(C718="", "", IF(Table44[[#This Row],[Month]]=C717, A717+1, 1))</f>
        <v>19</v>
      </c>
      <c r="B718" s="22">
        <f>_xlfn.NUMBERVALUE(IF(Table44[[#This Row],[Date]]= "", "", TEXT(Table44[[#This Row],[Date]],"yyyy")))</f>
        <v>2025</v>
      </c>
      <c r="C718" t="str">
        <f>IF(Table44[[#This Row],[Date]]= "", "", TEXT(Table44[[#This Row],[Date]],"mmmm"))</f>
        <v>March</v>
      </c>
      <c r="D718" s="2">
        <v>45746</v>
      </c>
      <c r="E718" s="1" t="s">
        <v>531</v>
      </c>
      <c r="F718" s="1" t="s">
        <v>57</v>
      </c>
      <c r="G718" s="108"/>
      <c r="H718" s="105">
        <v>10000</v>
      </c>
      <c r="I718" s="67" t="s">
        <v>13</v>
      </c>
      <c r="J718" s="49">
        <f>IF(Table44[[#This Row],[Source]]="Cash", SUM(J717+Table44[[#This Row],[Income]]-Table44[[#This Row],[Expenses]]), J717)</f>
        <v>36023</v>
      </c>
      <c r="K718" s="49">
        <f>IF(Table44[[#This Row],[Source]]="Bank", SUM(K717+Table44[[#This Row],[Income]]-Table44[[#This Row],[Expenses]]), K717)</f>
        <v>4961814.45</v>
      </c>
      <c r="L718" s="49">
        <f>IF(Table44[[#This Row],[Source]]="Mobile", SUM(L717+Table44[[#This Row],[Income]]-Table44[[#This Row],[Expenses]]), L717)</f>
        <v>22232</v>
      </c>
      <c r="M718" s="49">
        <f>IF(Table44[[#This Row],[Source]]="Inv", SUM(M717+Table44[[#This Row],[Income]]-Table44[[#This Row],[Expenses]]), M717)</f>
        <v>220000</v>
      </c>
    </row>
    <row r="719" spans="1:13" x14ac:dyDescent="0.25">
      <c r="A719" s="3">
        <f xml:space="preserve"> IF(C719="", "", IF(Table44[[#This Row],[Month]]=C718, A718+1, 1))</f>
        <v>20</v>
      </c>
      <c r="B719" s="22">
        <f>_xlfn.NUMBERVALUE(IF(Table44[[#This Row],[Date]]= "", "", TEXT(Table44[[#This Row],[Date]],"yyyy")))</f>
        <v>2025</v>
      </c>
      <c r="C719" t="str">
        <f>IF(Table44[[#This Row],[Date]]= "", "", TEXT(Table44[[#This Row],[Date]],"mmmm"))</f>
        <v>March</v>
      </c>
      <c r="D719" s="2">
        <v>45746</v>
      </c>
      <c r="E719" s="1" t="s">
        <v>532</v>
      </c>
      <c r="F719" s="1" t="s">
        <v>1</v>
      </c>
      <c r="G719" s="108"/>
      <c r="H719" s="105">
        <v>10000</v>
      </c>
      <c r="I719" s="67" t="s">
        <v>13</v>
      </c>
      <c r="J719" s="49">
        <f>IF(Table44[[#This Row],[Source]]="Cash", SUM(J718+Table44[[#This Row],[Income]]-Table44[[#This Row],[Expenses]]), J718)</f>
        <v>26023</v>
      </c>
      <c r="K719" s="49">
        <f>IF(Table44[[#This Row],[Source]]="Bank", SUM(K718+Table44[[#This Row],[Income]]-Table44[[#This Row],[Expenses]]), K718)</f>
        <v>4961814.45</v>
      </c>
      <c r="L719" s="49">
        <f>IF(Table44[[#This Row],[Source]]="Mobile", SUM(L718+Table44[[#This Row],[Income]]-Table44[[#This Row],[Expenses]]), L718)</f>
        <v>22232</v>
      </c>
      <c r="M719" s="49">
        <f>IF(Table44[[#This Row],[Source]]="Inv", SUM(M718+Table44[[#This Row],[Income]]-Table44[[#This Row],[Expenses]]), M718)</f>
        <v>220000</v>
      </c>
    </row>
    <row r="720" spans="1:13" x14ac:dyDescent="0.25">
      <c r="A720" s="3">
        <f xml:space="preserve"> IF(C720="", "", IF(Table44[[#This Row],[Month]]=C719, A719+1, 1))</f>
        <v>21</v>
      </c>
      <c r="B720" s="22">
        <f>_xlfn.NUMBERVALUE(IF(Table44[[#This Row],[Date]]= "", "", TEXT(Table44[[#This Row],[Date]],"yyyy")))</f>
        <v>2025</v>
      </c>
      <c r="C720" t="str">
        <f>IF(Table44[[#This Row],[Date]]= "", "", TEXT(Table44[[#This Row],[Date]],"mmmm"))</f>
        <v>March</v>
      </c>
      <c r="D720" s="2">
        <v>45746</v>
      </c>
      <c r="E720" s="1" t="s">
        <v>533</v>
      </c>
      <c r="F720" s="1" t="s">
        <v>57</v>
      </c>
      <c r="H720" s="1">
        <v>20000</v>
      </c>
      <c r="I720" s="67" t="s">
        <v>14</v>
      </c>
      <c r="J720" s="49">
        <f>IF(Table44[[#This Row],[Source]]="Cash", SUM(J719+Table44[[#This Row],[Income]]-Table44[[#This Row],[Expenses]]), J719)</f>
        <v>26023</v>
      </c>
      <c r="K720" s="49">
        <f>IF(Table44[[#This Row],[Source]]="Bank", SUM(K719+Table44[[#This Row],[Income]]-Table44[[#This Row],[Expenses]]), K719)</f>
        <v>4941814.45</v>
      </c>
      <c r="L720" s="49">
        <f>IF(Table44[[#This Row],[Source]]="Mobile", SUM(L719+Table44[[#This Row],[Income]]-Table44[[#This Row],[Expenses]]), L719)</f>
        <v>22232</v>
      </c>
      <c r="M720" s="49">
        <f>IF(Table44[[#This Row],[Source]]="Inv", SUM(M719+Table44[[#This Row],[Income]]-Table44[[#This Row],[Expenses]]), M719)</f>
        <v>220000</v>
      </c>
    </row>
    <row r="721" spans="1:13" x14ac:dyDescent="0.25">
      <c r="A721" s="3">
        <f xml:space="preserve"> IF(C721="", "", IF(Table44[[#This Row],[Month]]=C720, A720+1, 1))</f>
        <v>22</v>
      </c>
      <c r="B721" s="22">
        <f>_xlfn.NUMBERVALUE(IF(Table44[[#This Row],[Date]]= "", "", TEXT(Table44[[#This Row],[Date]],"yyyy")))</f>
        <v>2025</v>
      </c>
      <c r="C721" t="str">
        <f>IF(Table44[[#This Row],[Date]]= "", "", TEXT(Table44[[#This Row],[Date]],"mmmm"))</f>
        <v>March</v>
      </c>
      <c r="D721" s="2">
        <v>45744</v>
      </c>
      <c r="E721" s="1" t="s">
        <v>534</v>
      </c>
      <c r="F721" s="1" t="s">
        <v>9</v>
      </c>
      <c r="H721" s="1">
        <v>90000</v>
      </c>
      <c r="I721" s="67" t="s">
        <v>14</v>
      </c>
      <c r="J721" s="49">
        <f>IF(Table44[[#This Row],[Source]]="Cash", SUM(J720+Table44[[#This Row],[Income]]-Table44[[#This Row],[Expenses]]), J720)</f>
        <v>26023</v>
      </c>
      <c r="K721" s="49">
        <f>IF(Table44[[#This Row],[Source]]="Bank", SUM(K720+Table44[[#This Row],[Income]]-Table44[[#This Row],[Expenses]]), K720)</f>
        <v>4851814.45</v>
      </c>
      <c r="L721" s="49">
        <f>IF(Table44[[#This Row],[Source]]="Mobile", SUM(L720+Table44[[#This Row],[Income]]-Table44[[#This Row],[Expenses]]), L720)</f>
        <v>22232</v>
      </c>
      <c r="M721" s="49">
        <f>IF(Table44[[#This Row],[Source]]="Inv", SUM(M720+Table44[[#This Row],[Income]]-Table44[[#This Row],[Expenses]]), M720)</f>
        <v>220000</v>
      </c>
    </row>
    <row r="722" spans="1:13" x14ac:dyDescent="0.25">
      <c r="A722" s="3">
        <f xml:space="preserve"> IF(C722="", "", IF(Table44[[#This Row],[Month]]=C721, A721+1, 1))</f>
        <v>23</v>
      </c>
      <c r="B722" s="22">
        <f>_xlfn.NUMBERVALUE(IF(Table44[[#This Row],[Date]]= "", "", TEXT(Table44[[#This Row],[Date]],"yyyy")))</f>
        <v>2025</v>
      </c>
      <c r="C722" t="str">
        <f>IF(Table44[[#This Row],[Date]]= "", "", TEXT(Table44[[#This Row],[Date]],"mmmm"))</f>
        <v>March</v>
      </c>
      <c r="D722" s="2">
        <v>45745</v>
      </c>
      <c r="E722" s="1" t="s">
        <v>537</v>
      </c>
      <c r="F722" s="1" t="s">
        <v>0</v>
      </c>
      <c r="G722" s="1">
        <v>25000</v>
      </c>
      <c r="I722" s="67" t="s">
        <v>483</v>
      </c>
      <c r="J722" s="49">
        <f>IF(Table44[[#This Row],[Source]]="Cash", SUM(J721+Table44[[#This Row],[Income]]-Table44[[#This Row],[Expenses]]), J721)</f>
        <v>26023</v>
      </c>
      <c r="K722" s="49">
        <f>IF(Table44[[#This Row],[Source]]="Bank", SUM(K721+Table44[[#This Row],[Income]]-Table44[[#This Row],[Expenses]]), K721)</f>
        <v>4851814.45</v>
      </c>
      <c r="L722" s="49">
        <f>IF(Table44[[#This Row],[Source]]="Mobile", SUM(L721+Table44[[#This Row],[Income]]-Table44[[#This Row],[Expenses]]), L721)</f>
        <v>47232</v>
      </c>
      <c r="M722" s="49">
        <f>IF(Table44[[#This Row],[Source]]="Inv", SUM(M721+Table44[[#This Row],[Income]]-Table44[[#This Row],[Expenses]]), M721)</f>
        <v>220000</v>
      </c>
    </row>
    <row r="723" spans="1:13" x14ac:dyDescent="0.25">
      <c r="A723" s="3">
        <f xml:space="preserve"> IF(C723="", "", IF(Table44[[#This Row],[Month]]=C722, A722+1, 1))</f>
        <v>24</v>
      </c>
      <c r="B723" s="22">
        <f>_xlfn.NUMBERVALUE(IF(Table44[[#This Row],[Date]]= "", "", TEXT(Table44[[#This Row],[Date]],"yyyy")))</f>
        <v>2025</v>
      </c>
      <c r="C723" t="str">
        <f>IF(Table44[[#This Row],[Date]]= "", "", TEXT(Table44[[#This Row],[Date]],"mmmm"))</f>
        <v>March</v>
      </c>
      <c r="D723" s="2">
        <v>45743</v>
      </c>
      <c r="E723" s="1" t="s">
        <v>538</v>
      </c>
      <c r="F723" s="1" t="s">
        <v>0</v>
      </c>
      <c r="H723" s="1">
        <v>10000</v>
      </c>
      <c r="I723" s="67" t="s">
        <v>14</v>
      </c>
      <c r="J723" s="49">
        <f>IF(Table44[[#This Row],[Source]]="Cash", SUM(J722+Table44[[#This Row],[Income]]-Table44[[#This Row],[Expenses]]), J722)</f>
        <v>26023</v>
      </c>
      <c r="K723" s="49">
        <f>IF(Table44[[#This Row],[Source]]="Bank", SUM(K722+Table44[[#This Row],[Income]]-Table44[[#This Row],[Expenses]]), K722)</f>
        <v>4841814.45</v>
      </c>
      <c r="L723" s="49">
        <f>IF(Table44[[#This Row],[Source]]="Mobile", SUM(L722+Table44[[#This Row],[Income]]-Table44[[#This Row],[Expenses]]), L722)</f>
        <v>47232</v>
      </c>
      <c r="M723" s="49">
        <f>IF(Table44[[#This Row],[Source]]="Inv", SUM(M722+Table44[[#This Row],[Income]]-Table44[[#This Row],[Expenses]]), M722)</f>
        <v>220000</v>
      </c>
    </row>
    <row r="724" spans="1:13" x14ac:dyDescent="0.25">
      <c r="A724" s="3">
        <f xml:space="preserve"> IF(C724="", "", IF(Table44[[#This Row],[Month]]=C723, A723+1, 1))</f>
        <v>25</v>
      </c>
      <c r="B724" s="22">
        <f>_xlfn.NUMBERVALUE(IF(Table44[[#This Row],[Date]]= "", "", TEXT(Table44[[#This Row],[Date]],"yyyy")))</f>
        <v>2025</v>
      </c>
      <c r="C724" t="str">
        <f>IF(Table44[[#This Row],[Date]]= "", "", TEXT(Table44[[#This Row],[Date]],"mmmm"))</f>
        <v>March</v>
      </c>
      <c r="D724" s="2">
        <v>45743</v>
      </c>
      <c r="E724" s="1" t="s">
        <v>306</v>
      </c>
      <c r="F724" s="1" t="s">
        <v>0</v>
      </c>
      <c r="G724" s="108">
        <v>10000</v>
      </c>
      <c r="H724" s="105"/>
      <c r="I724" s="67" t="s">
        <v>13</v>
      </c>
      <c r="J724" s="49">
        <f>IF(Table44[[#This Row],[Source]]="Cash", SUM(J723+Table44[[#This Row],[Income]]-Table44[[#This Row],[Expenses]]), J723)</f>
        <v>36023</v>
      </c>
      <c r="K724" s="49">
        <f>IF(Table44[[#This Row],[Source]]="Bank", SUM(K723+Table44[[#This Row],[Income]]-Table44[[#This Row],[Expenses]]), K723)</f>
        <v>4841814.45</v>
      </c>
      <c r="L724" s="49">
        <f>IF(Table44[[#This Row],[Source]]="Mobile", SUM(L723+Table44[[#This Row],[Income]]-Table44[[#This Row],[Expenses]]), L723)</f>
        <v>47232</v>
      </c>
      <c r="M724" s="49">
        <f>IF(Table44[[#This Row],[Source]]="Inv", SUM(M723+Table44[[#This Row],[Income]]-Table44[[#This Row],[Expenses]]), M723)</f>
        <v>220000</v>
      </c>
    </row>
    <row r="725" spans="1:13" x14ac:dyDescent="0.25">
      <c r="A725" s="3">
        <f xml:space="preserve"> IF(C725="", "", IF(Table44[[#This Row],[Month]]=C724, A724+1, 1))</f>
        <v>1</v>
      </c>
      <c r="B725" s="22">
        <f>_xlfn.NUMBERVALUE(IF(Table44[[#This Row],[Date]]= "", "", TEXT(Table44[[#This Row],[Date]],"yyyy")))</f>
        <v>2025</v>
      </c>
      <c r="C725" t="str">
        <f>IF(Table44[[#This Row],[Date]]= "", "", TEXT(Table44[[#This Row],[Date]],"mmmm"))</f>
        <v>April</v>
      </c>
      <c r="D725" s="2">
        <v>45748</v>
      </c>
      <c r="E725" s="1" t="s">
        <v>535</v>
      </c>
      <c r="F725" s="1" t="s">
        <v>0</v>
      </c>
      <c r="H725" s="1">
        <v>10212</v>
      </c>
      <c r="I725" s="67" t="s">
        <v>14</v>
      </c>
      <c r="J725" s="49">
        <f>IF(Table44[[#This Row],[Source]]="Cash", SUM(J724+Table44[[#This Row],[Income]]-Table44[[#This Row],[Expenses]]), J724)</f>
        <v>36023</v>
      </c>
      <c r="K725" s="49">
        <f>IF(Table44[[#This Row],[Source]]="Bank", SUM(K724+Table44[[#This Row],[Income]]-Table44[[#This Row],[Expenses]]), K724)</f>
        <v>4831602.45</v>
      </c>
      <c r="L725" s="49">
        <f>IF(Table44[[#This Row],[Source]]="Mobile", SUM(L724+Table44[[#This Row],[Income]]-Table44[[#This Row],[Expenses]]), L724)</f>
        <v>47232</v>
      </c>
      <c r="M725" s="49">
        <f>IF(Table44[[#This Row],[Source]]="Inv", SUM(M724+Table44[[#This Row],[Income]]-Table44[[#This Row],[Expenses]]), M724)</f>
        <v>220000</v>
      </c>
    </row>
    <row r="726" spans="1:13" x14ac:dyDescent="0.25">
      <c r="A726" s="3">
        <f xml:space="preserve"> IF(C726="", "", IF(Table44[[#This Row],[Month]]=C725, A725+1, 1))</f>
        <v>2</v>
      </c>
      <c r="B726" s="22">
        <f>_xlfn.NUMBERVALUE(IF(Table44[[#This Row],[Date]]= "", "", TEXT(Table44[[#This Row],[Date]],"yyyy")))</f>
        <v>2025</v>
      </c>
      <c r="C726" t="str">
        <f>IF(Table44[[#This Row],[Date]]= "", "", TEXT(Table44[[#This Row],[Date]],"mmmm"))</f>
        <v>April</v>
      </c>
      <c r="D726" s="2">
        <v>45750</v>
      </c>
      <c r="E726" s="1" t="s">
        <v>536</v>
      </c>
      <c r="F726" s="1" t="s">
        <v>244</v>
      </c>
      <c r="H726" s="1">
        <v>57000</v>
      </c>
      <c r="I726" s="67" t="s">
        <v>14</v>
      </c>
      <c r="J726" s="49">
        <f>IF(Table44[[#This Row],[Source]]="Cash", SUM(J725+Table44[[#This Row],[Income]]-Table44[[#This Row],[Expenses]]), J725)</f>
        <v>36023</v>
      </c>
      <c r="K726" s="49">
        <f>IF(Table44[[#This Row],[Source]]="Bank", SUM(K725+Table44[[#This Row],[Income]]-Table44[[#This Row],[Expenses]]), K725)</f>
        <v>4774602.45</v>
      </c>
      <c r="L726" s="49">
        <f>IF(Table44[[#This Row],[Source]]="Mobile", SUM(L725+Table44[[#This Row],[Income]]-Table44[[#This Row],[Expenses]]), L725)</f>
        <v>47232</v>
      </c>
      <c r="M726" s="49">
        <f>IF(Table44[[#This Row],[Source]]="Inv", SUM(M725+Table44[[#This Row],[Income]]-Table44[[#This Row],[Expenses]]), M725)</f>
        <v>220000</v>
      </c>
    </row>
    <row r="727" spans="1:13" x14ac:dyDescent="0.25">
      <c r="A727" s="3">
        <f xml:space="preserve"> IF(C727="", "", IF(Table44[[#This Row],[Month]]=C726, A726+1, 1))</f>
        <v>3</v>
      </c>
      <c r="B727" s="22">
        <f>_xlfn.NUMBERVALUE(IF(Table44[[#This Row],[Date]]= "", "", TEXT(Table44[[#This Row],[Date]],"yyyy")))</f>
        <v>2025</v>
      </c>
      <c r="C727" t="str">
        <f>IF(Table44[[#This Row],[Date]]= "", "", TEXT(Table44[[#This Row],[Date]],"mmmm"))</f>
        <v>April</v>
      </c>
      <c r="D727" s="2">
        <v>45749</v>
      </c>
      <c r="E727" s="1" t="s">
        <v>463</v>
      </c>
      <c r="F727" s="1" t="s">
        <v>24</v>
      </c>
      <c r="H727" s="1">
        <v>2000</v>
      </c>
      <c r="I727" s="67" t="s">
        <v>483</v>
      </c>
      <c r="J727" s="49">
        <f>IF(Table44[[#This Row],[Source]]="Cash", SUM(J726+Table44[[#This Row],[Income]]-Table44[[#This Row],[Expenses]]), J726)</f>
        <v>36023</v>
      </c>
      <c r="K727" s="49">
        <f>IF(Table44[[#This Row],[Source]]="Bank", SUM(K726+Table44[[#This Row],[Income]]-Table44[[#This Row],[Expenses]]), K726)</f>
        <v>4774602.45</v>
      </c>
      <c r="L727" s="49">
        <f>IF(Table44[[#This Row],[Source]]="Mobile", SUM(L726+Table44[[#This Row],[Income]]-Table44[[#This Row],[Expenses]]), L726)</f>
        <v>45232</v>
      </c>
      <c r="M727" s="49">
        <f>IF(Table44[[#This Row],[Source]]="Inv", SUM(M726+Table44[[#This Row],[Income]]-Table44[[#This Row],[Expenses]]), M726)</f>
        <v>220000</v>
      </c>
    </row>
    <row r="728" spans="1:13" x14ac:dyDescent="0.25">
      <c r="A728" s="3">
        <f xml:space="preserve"> IF(C728="", "", IF(Table44[[#This Row],[Month]]=C727, A727+1, 1))</f>
        <v>4</v>
      </c>
      <c r="B728" s="22">
        <f>_xlfn.NUMBERVALUE(IF(Table44[[#This Row],[Date]]= "", "", TEXT(Table44[[#This Row],[Date]],"yyyy")))</f>
        <v>2025</v>
      </c>
      <c r="C728" t="str">
        <f>IF(Table44[[#This Row],[Date]]= "", "", TEXT(Table44[[#This Row],[Date]],"mmmm"))</f>
        <v>April</v>
      </c>
      <c r="D728" s="2">
        <v>45748</v>
      </c>
      <c r="E728" s="1" t="s">
        <v>32</v>
      </c>
      <c r="F728" s="1" t="s">
        <v>744</v>
      </c>
      <c r="H728" s="1">
        <v>8000</v>
      </c>
      <c r="I728" s="67" t="s">
        <v>14</v>
      </c>
      <c r="J728" s="49">
        <f>IF(Table44[[#This Row],[Source]]="Cash", SUM(J727+Table44[[#This Row],[Income]]-Table44[[#This Row],[Expenses]]), J727)</f>
        <v>36023</v>
      </c>
      <c r="K728" s="49">
        <f>IF(Table44[[#This Row],[Source]]="Bank", SUM(K727+Table44[[#This Row],[Income]]-Table44[[#This Row],[Expenses]]), K727)</f>
        <v>4766602.45</v>
      </c>
      <c r="L728" s="49">
        <f>IF(Table44[[#This Row],[Source]]="Mobile", SUM(L727+Table44[[#This Row],[Income]]-Table44[[#This Row],[Expenses]]), L727)</f>
        <v>45232</v>
      </c>
      <c r="M728" s="49">
        <f>IF(Table44[[#This Row],[Source]]="Inv", SUM(M727+Table44[[#This Row],[Income]]-Table44[[#This Row],[Expenses]]), M727)</f>
        <v>220000</v>
      </c>
    </row>
    <row r="729" spans="1:13" x14ac:dyDescent="0.25">
      <c r="A729" s="3">
        <f xml:space="preserve"> IF(C729="", "", IF(Table44[[#This Row],[Month]]=C728, A728+1, 1))</f>
        <v>5</v>
      </c>
      <c r="B729" s="22">
        <f>_xlfn.NUMBERVALUE(IF(Table44[[#This Row],[Date]]= "", "", TEXT(Table44[[#This Row],[Date]],"yyyy")))</f>
        <v>2025</v>
      </c>
      <c r="C729" t="str">
        <f>IF(Table44[[#This Row],[Date]]= "", "", TEXT(Table44[[#This Row],[Date]],"mmmm"))</f>
        <v>April</v>
      </c>
      <c r="D729" s="2">
        <v>45756</v>
      </c>
      <c r="E729" s="1" t="s">
        <v>539</v>
      </c>
      <c r="F729" s="1" t="s">
        <v>57</v>
      </c>
      <c r="H729" s="1">
        <v>1100000</v>
      </c>
      <c r="I729" s="67" t="s">
        <v>14</v>
      </c>
      <c r="J729" s="49">
        <f>IF(Table44[[#This Row],[Source]]="Cash", SUM(J728+Table44[[#This Row],[Income]]-Table44[[#This Row],[Expenses]]), J728)</f>
        <v>36023</v>
      </c>
      <c r="K729" s="49">
        <f>IF(Table44[[#This Row],[Source]]="Bank", SUM(K728+Table44[[#This Row],[Income]]-Table44[[#This Row],[Expenses]]), K728)</f>
        <v>3666602.45</v>
      </c>
      <c r="L729" s="49">
        <f>IF(Table44[[#This Row],[Source]]="Mobile", SUM(L728+Table44[[#This Row],[Income]]-Table44[[#This Row],[Expenses]]), L728)</f>
        <v>45232</v>
      </c>
      <c r="M729" s="49">
        <f>IF(Table44[[#This Row],[Source]]="Inv", SUM(M728+Table44[[#This Row],[Income]]-Table44[[#This Row],[Expenses]]), M728)</f>
        <v>220000</v>
      </c>
    </row>
    <row r="730" spans="1:13" x14ac:dyDescent="0.25">
      <c r="A730" s="3">
        <f xml:space="preserve"> IF(C730="", "", IF(Table44[[#This Row],[Month]]=C729, A729+1, 1))</f>
        <v>6</v>
      </c>
      <c r="B730" s="22">
        <f>_xlfn.NUMBERVALUE(IF(Table44[[#This Row],[Date]]= "", "", TEXT(Table44[[#This Row],[Date]],"yyyy")))</f>
        <v>2025</v>
      </c>
      <c r="C730" t="str">
        <f>IF(Table44[[#This Row],[Date]]= "", "", TEXT(Table44[[#This Row],[Date]],"mmmm"))</f>
        <v>April</v>
      </c>
      <c r="D730" s="2">
        <v>45756</v>
      </c>
      <c r="E730" s="1" t="s">
        <v>540</v>
      </c>
      <c r="F730" s="1" t="s">
        <v>744</v>
      </c>
      <c r="H730" s="1">
        <v>11000</v>
      </c>
      <c r="I730" s="67" t="s">
        <v>14</v>
      </c>
      <c r="J730" s="49">
        <f>IF(Table44[[#This Row],[Source]]="Cash", SUM(J729+Table44[[#This Row],[Income]]-Table44[[#This Row],[Expenses]]), J729)</f>
        <v>36023</v>
      </c>
      <c r="K730" s="49">
        <f>IF(Table44[[#This Row],[Source]]="Bank", SUM(K729+Table44[[#This Row],[Income]]-Table44[[#This Row],[Expenses]]), K729)</f>
        <v>3655602.45</v>
      </c>
      <c r="L730" s="49">
        <f>IF(Table44[[#This Row],[Source]]="Mobile", SUM(L729+Table44[[#This Row],[Income]]-Table44[[#This Row],[Expenses]]), L729)</f>
        <v>45232</v>
      </c>
      <c r="M730" s="49">
        <f>IF(Table44[[#This Row],[Source]]="Inv", SUM(M729+Table44[[#This Row],[Income]]-Table44[[#This Row],[Expenses]]), M729)</f>
        <v>220000</v>
      </c>
    </row>
    <row r="731" spans="1:13" x14ac:dyDescent="0.25">
      <c r="A731" s="3">
        <f xml:space="preserve"> IF(C731="", "", IF(Table44[[#This Row],[Month]]=C730, A730+1, 1))</f>
        <v>7</v>
      </c>
      <c r="B731" s="22">
        <f>_xlfn.NUMBERVALUE(IF(Table44[[#This Row],[Date]]= "", "", TEXT(Table44[[#This Row],[Date]],"yyyy")))</f>
        <v>2025</v>
      </c>
      <c r="C731" t="str">
        <f>IF(Table44[[#This Row],[Date]]= "", "", TEXT(Table44[[#This Row],[Date]],"mmmm"))</f>
        <v>April</v>
      </c>
      <c r="D731" s="2">
        <v>45757</v>
      </c>
      <c r="E731" s="1" t="s">
        <v>541</v>
      </c>
      <c r="F731" s="1" t="s">
        <v>69</v>
      </c>
      <c r="H731" s="1">
        <v>100000</v>
      </c>
      <c r="I731" s="67" t="s">
        <v>14</v>
      </c>
      <c r="J731" s="49">
        <f>IF(Table44[[#This Row],[Source]]="Cash", SUM(J730+Table44[[#This Row],[Income]]-Table44[[#This Row],[Expenses]]), J730)</f>
        <v>36023</v>
      </c>
      <c r="K731" s="49">
        <f>IF(Table44[[#This Row],[Source]]="Bank", SUM(K730+Table44[[#This Row],[Income]]-Table44[[#This Row],[Expenses]]), K730)</f>
        <v>3555602.45</v>
      </c>
      <c r="L731" s="49">
        <f>IF(Table44[[#This Row],[Source]]="Mobile", SUM(L730+Table44[[#This Row],[Income]]-Table44[[#This Row],[Expenses]]), L730)</f>
        <v>45232</v>
      </c>
      <c r="M731" s="49">
        <f>IF(Table44[[#This Row],[Source]]="Inv", SUM(M730+Table44[[#This Row],[Income]]-Table44[[#This Row],[Expenses]]), M730)</f>
        <v>220000</v>
      </c>
    </row>
    <row r="732" spans="1:13" x14ac:dyDescent="0.25">
      <c r="A732" s="3">
        <f xml:space="preserve"> IF(C732="", "", IF(Table44[[#This Row],[Month]]=C731, A731+1, 1))</f>
        <v>8</v>
      </c>
      <c r="B732" s="22">
        <f>_xlfn.NUMBERVALUE(IF(Table44[[#This Row],[Date]]= "", "", TEXT(Table44[[#This Row],[Date]],"yyyy")))</f>
        <v>2025</v>
      </c>
      <c r="C732" t="str">
        <f>IF(Table44[[#This Row],[Date]]= "", "", TEXT(Table44[[#This Row],[Date]],"mmmm"))</f>
        <v>April</v>
      </c>
      <c r="D732" s="2">
        <v>45757</v>
      </c>
      <c r="E732" s="1" t="s">
        <v>541</v>
      </c>
      <c r="F732" s="1" t="s">
        <v>69</v>
      </c>
      <c r="G732" s="1">
        <v>100000</v>
      </c>
      <c r="I732" s="67" t="s">
        <v>362</v>
      </c>
      <c r="J732" s="49">
        <f>IF(Table44[[#This Row],[Source]]="Cash", SUM(J731+Table44[[#This Row],[Income]]-Table44[[#This Row],[Expenses]]), J731)</f>
        <v>36023</v>
      </c>
      <c r="K732" s="49">
        <f>IF(Table44[[#This Row],[Source]]="Bank", SUM(K731+Table44[[#This Row],[Income]]-Table44[[#This Row],[Expenses]]), K731)</f>
        <v>3555602.45</v>
      </c>
      <c r="L732" s="49">
        <f>IF(Table44[[#This Row],[Source]]="Mobile", SUM(L731+Table44[[#This Row],[Income]]-Table44[[#This Row],[Expenses]]), L731)</f>
        <v>45232</v>
      </c>
      <c r="M732" s="49">
        <f>IF(Table44[[#This Row],[Source]]="Inv", SUM(M731+Table44[[#This Row],[Income]]-Table44[[#This Row],[Expenses]]), M731)</f>
        <v>320000</v>
      </c>
    </row>
    <row r="733" spans="1:13" x14ac:dyDescent="0.25">
      <c r="A733" s="3">
        <f xml:space="preserve"> IF(C733="", "", IF(Table44[[#This Row],[Month]]=C732, A732+1, 1))</f>
        <v>9</v>
      </c>
      <c r="B733" s="22">
        <f>_xlfn.NUMBERVALUE(IF(Table44[[#This Row],[Date]]= "", "", TEXT(Table44[[#This Row],[Date]],"yyyy")))</f>
        <v>2025</v>
      </c>
      <c r="C733" t="str">
        <f>IF(Table44[[#This Row],[Date]]= "", "", TEXT(Table44[[#This Row],[Date]],"mmmm"))</f>
        <v>April</v>
      </c>
      <c r="D733" s="2">
        <v>45757</v>
      </c>
      <c r="E733" s="1" t="s">
        <v>540</v>
      </c>
      <c r="F733" s="1" t="s">
        <v>744</v>
      </c>
      <c r="H733" s="1">
        <v>1000</v>
      </c>
      <c r="I733" s="67" t="s">
        <v>14</v>
      </c>
      <c r="J733" s="49">
        <f>IF(Table44[[#This Row],[Source]]="Cash", SUM(J732+Table44[[#This Row],[Income]]-Table44[[#This Row],[Expenses]]), J732)</f>
        <v>36023</v>
      </c>
      <c r="K733" s="49">
        <f>IF(Table44[[#This Row],[Source]]="Bank", SUM(K732+Table44[[#This Row],[Income]]-Table44[[#This Row],[Expenses]]), K732)</f>
        <v>3554602.45</v>
      </c>
      <c r="L733" s="49">
        <f>IF(Table44[[#This Row],[Source]]="Mobile", SUM(L732+Table44[[#This Row],[Income]]-Table44[[#This Row],[Expenses]]), L732)</f>
        <v>45232</v>
      </c>
      <c r="M733" s="49">
        <f>IF(Table44[[#This Row],[Source]]="Inv", SUM(M732+Table44[[#This Row],[Income]]-Table44[[#This Row],[Expenses]]), M732)</f>
        <v>320000</v>
      </c>
    </row>
    <row r="734" spans="1:13" x14ac:dyDescent="0.25">
      <c r="A734" s="3">
        <f xml:space="preserve"> IF(C734="", "", IF(Table44[[#This Row],[Month]]=C733, A733+1, 1))</f>
        <v>10</v>
      </c>
      <c r="B734" s="22">
        <f>_xlfn.NUMBERVALUE(IF(Table44[[#This Row],[Date]]= "", "", TEXT(Table44[[#This Row],[Date]],"yyyy")))</f>
        <v>2025</v>
      </c>
      <c r="C734" t="str">
        <f>IF(Table44[[#This Row],[Date]]= "", "", TEXT(Table44[[#This Row],[Date]],"mmmm"))</f>
        <v>April</v>
      </c>
      <c r="D734" s="2">
        <v>45754</v>
      </c>
      <c r="E734" s="1" t="s">
        <v>528</v>
      </c>
      <c r="F734" s="1" t="s">
        <v>57</v>
      </c>
      <c r="G734" s="108"/>
      <c r="H734" s="105">
        <v>10000</v>
      </c>
      <c r="I734" s="67" t="s">
        <v>13</v>
      </c>
      <c r="J734" s="49">
        <f>IF(Table44[[#This Row],[Source]]="Cash", SUM(J733+Table44[[#This Row],[Income]]-Table44[[#This Row],[Expenses]]), J733)</f>
        <v>26023</v>
      </c>
      <c r="K734" s="49">
        <f>IF(Table44[[#This Row],[Source]]="Bank", SUM(K733+Table44[[#This Row],[Income]]-Table44[[#This Row],[Expenses]]), K733)</f>
        <v>3554602.45</v>
      </c>
      <c r="L734" s="49">
        <f>IF(Table44[[#This Row],[Source]]="Mobile", SUM(L733+Table44[[#This Row],[Income]]-Table44[[#This Row],[Expenses]]), L733)</f>
        <v>45232</v>
      </c>
      <c r="M734" s="49">
        <f>IF(Table44[[#This Row],[Source]]="Inv", SUM(M733+Table44[[#This Row],[Income]]-Table44[[#This Row],[Expenses]]), M733)</f>
        <v>320000</v>
      </c>
    </row>
    <row r="735" spans="1:13" x14ac:dyDescent="0.25">
      <c r="A735" s="3">
        <f xml:space="preserve"> IF(C735="", "", IF(Table44[[#This Row],[Month]]=C734, A734+1, 1))</f>
        <v>11</v>
      </c>
      <c r="B735" s="22">
        <f>_xlfn.NUMBERVALUE(IF(Table44[[#This Row],[Date]]= "", "", TEXT(Table44[[#This Row],[Date]],"yyyy")))</f>
        <v>2025</v>
      </c>
      <c r="C735" t="str">
        <f>IF(Table44[[#This Row],[Date]]= "", "", TEXT(Table44[[#This Row],[Date]],"mmmm"))</f>
        <v>April</v>
      </c>
      <c r="D735" s="2">
        <v>45748</v>
      </c>
      <c r="E735" s="1" t="s">
        <v>148</v>
      </c>
      <c r="F735" s="1" t="s">
        <v>744</v>
      </c>
      <c r="G735" s="108"/>
      <c r="H735" s="105">
        <v>14023</v>
      </c>
      <c r="I735" s="67" t="s">
        <v>13</v>
      </c>
      <c r="J735" s="49">
        <f>IF(Table44[[#This Row],[Source]]="Cash", SUM(J734+Table44[[#This Row],[Income]]-Table44[[#This Row],[Expenses]]), J734)</f>
        <v>12000</v>
      </c>
      <c r="K735" s="49">
        <f>IF(Table44[[#This Row],[Source]]="Bank", SUM(K734+Table44[[#This Row],[Income]]-Table44[[#This Row],[Expenses]]), K734)</f>
        <v>3554602.45</v>
      </c>
      <c r="L735" s="49">
        <f>IF(Table44[[#This Row],[Source]]="Mobile", SUM(L734+Table44[[#This Row],[Income]]-Table44[[#This Row],[Expenses]]), L734)</f>
        <v>45232</v>
      </c>
      <c r="M735" s="49">
        <f>IF(Table44[[#This Row],[Source]]="Inv", SUM(M734+Table44[[#This Row],[Income]]-Table44[[#This Row],[Expenses]]), M734)</f>
        <v>320000</v>
      </c>
    </row>
    <row r="736" spans="1:13" x14ac:dyDescent="0.25">
      <c r="A736" s="3">
        <f xml:space="preserve"> IF(C736="", "", IF(Table44[[#This Row],[Month]]=C735, A735+1, 1))</f>
        <v>12</v>
      </c>
      <c r="B736" s="22">
        <f>_xlfn.NUMBERVALUE(IF(Table44[[#This Row],[Date]]= "", "", TEXT(Table44[[#This Row],[Date]],"yyyy")))</f>
        <v>2025</v>
      </c>
      <c r="C736" t="str">
        <f>IF(Table44[[#This Row],[Date]]= "", "", TEXT(Table44[[#This Row],[Date]],"mmmm"))</f>
        <v>April</v>
      </c>
      <c r="D736" s="2">
        <v>45754</v>
      </c>
      <c r="E736" s="1" t="s">
        <v>148</v>
      </c>
      <c r="F736" s="1" t="s">
        <v>744</v>
      </c>
      <c r="G736" s="1">
        <v>14023</v>
      </c>
      <c r="I736" s="67" t="s">
        <v>483</v>
      </c>
      <c r="J736" s="49">
        <f>IF(Table44[[#This Row],[Source]]="Cash", SUM(J735+Table44[[#This Row],[Income]]-Table44[[#This Row],[Expenses]]), J735)</f>
        <v>12000</v>
      </c>
      <c r="K736" s="49">
        <f>IF(Table44[[#This Row],[Source]]="Bank", SUM(K735+Table44[[#This Row],[Income]]-Table44[[#This Row],[Expenses]]), K735)</f>
        <v>3554602.45</v>
      </c>
      <c r="L736" s="49">
        <f>IF(Table44[[#This Row],[Source]]="Mobile", SUM(L735+Table44[[#This Row],[Income]]-Table44[[#This Row],[Expenses]]), L735)</f>
        <v>59255</v>
      </c>
      <c r="M736" s="49">
        <f>IF(Table44[[#This Row],[Source]]="Inv", SUM(M735+Table44[[#This Row],[Income]]-Table44[[#This Row],[Expenses]]), M735)</f>
        <v>320000</v>
      </c>
    </row>
    <row r="737" spans="1:13" x14ac:dyDescent="0.25">
      <c r="A737" s="3">
        <f xml:space="preserve"> IF(C737="", "", IF(Table44[[#This Row],[Month]]=C736, A736+1, 1))</f>
        <v>13</v>
      </c>
      <c r="B737" s="22">
        <f>_xlfn.NUMBERVALUE(IF(Table44[[#This Row],[Date]]= "", "", TEXT(Table44[[#This Row],[Date]],"yyyy")))</f>
        <v>2025</v>
      </c>
      <c r="C737" t="str">
        <f>IF(Table44[[#This Row],[Date]]= "", "", TEXT(Table44[[#This Row],[Date]],"mmmm"))</f>
        <v>April</v>
      </c>
      <c r="D737" s="2">
        <v>45754</v>
      </c>
      <c r="E737" s="1" t="s">
        <v>542</v>
      </c>
      <c r="F737" t="s">
        <v>500</v>
      </c>
      <c r="G737" s="108"/>
      <c r="H737" s="105">
        <v>12000</v>
      </c>
      <c r="I737" s="23" t="s">
        <v>13</v>
      </c>
      <c r="J737" s="49">
        <f>IF(Table44[[#This Row],[Source]]="Cash", SUM(J736+Table44[[#This Row],[Income]]-Table44[[#This Row],[Expenses]]), J736)</f>
        <v>0</v>
      </c>
      <c r="K737" s="49">
        <f>IF(Table44[[#This Row],[Source]]="Bank", SUM(K736+Table44[[#This Row],[Income]]-Table44[[#This Row],[Expenses]]), K736)</f>
        <v>3554602.45</v>
      </c>
      <c r="L737" s="49">
        <f>IF(Table44[[#This Row],[Source]]="Mobile", SUM(L736+Table44[[#This Row],[Income]]-Table44[[#This Row],[Expenses]]), L736)</f>
        <v>59255</v>
      </c>
      <c r="M737" s="49">
        <f>IF(Table44[[#This Row],[Source]]="Inv", SUM(M736+Table44[[#This Row],[Income]]-Table44[[#This Row],[Expenses]]), M736)</f>
        <v>320000</v>
      </c>
    </row>
    <row r="738" spans="1:13" x14ac:dyDescent="0.25">
      <c r="A738" s="3">
        <f xml:space="preserve"> IF(C738="", "", IF(Table44[[#This Row],[Month]]=C737, A737+1, 1))</f>
        <v>14</v>
      </c>
      <c r="B738" s="22">
        <f>_xlfn.NUMBERVALUE(IF(Table44[[#This Row],[Date]]= "", "", TEXT(Table44[[#This Row],[Date]],"yyyy")))</f>
        <v>2025</v>
      </c>
      <c r="C738" t="str">
        <f>IF(Table44[[#This Row],[Date]]= "", "", TEXT(Table44[[#This Row],[Date]],"mmmm"))</f>
        <v>April</v>
      </c>
      <c r="D738" s="2">
        <v>45757</v>
      </c>
      <c r="E738" s="1" t="s">
        <v>302</v>
      </c>
      <c r="F738" s="1" t="s">
        <v>69</v>
      </c>
      <c r="H738" s="1">
        <v>40000</v>
      </c>
      <c r="I738" s="23" t="s">
        <v>483</v>
      </c>
      <c r="J738" s="49">
        <f>IF(Table44[[#This Row],[Source]]="Cash", SUM(J737+Table44[[#This Row],[Income]]-Table44[[#This Row],[Expenses]]), J737)</f>
        <v>0</v>
      </c>
      <c r="K738" s="49">
        <f>IF(Table44[[#This Row],[Source]]="Bank", SUM(K737+Table44[[#This Row],[Income]]-Table44[[#This Row],[Expenses]]), K737)</f>
        <v>3554602.45</v>
      </c>
      <c r="L738" s="49">
        <f>IF(Table44[[#This Row],[Source]]="Mobile", SUM(L737+Table44[[#This Row],[Income]]-Table44[[#This Row],[Expenses]]), L737)</f>
        <v>19255</v>
      </c>
      <c r="M738" s="49">
        <f>IF(Table44[[#This Row],[Source]]="Inv", SUM(M737+Table44[[#This Row],[Income]]-Table44[[#This Row],[Expenses]]), M737)</f>
        <v>320000</v>
      </c>
    </row>
    <row r="739" spans="1:13" x14ac:dyDescent="0.25">
      <c r="A739" s="3">
        <f xml:space="preserve"> IF(C739="", "", IF(Table44[[#This Row],[Month]]=C738, A738+1, 1))</f>
        <v>15</v>
      </c>
      <c r="B739" s="22">
        <f>_xlfn.NUMBERVALUE(IF(Table44[[#This Row],[Date]]= "", "", TEXT(Table44[[#This Row],[Date]],"yyyy")))</f>
        <v>2025</v>
      </c>
      <c r="C739" t="str">
        <f>IF(Table44[[#This Row],[Date]]= "", "", TEXT(Table44[[#This Row],[Date]],"mmmm"))</f>
        <v>April</v>
      </c>
      <c r="D739" s="2">
        <v>45757</v>
      </c>
      <c r="E739" s="1" t="s">
        <v>302</v>
      </c>
      <c r="F739" s="1" t="s">
        <v>69</v>
      </c>
      <c r="G739" s="1">
        <v>40000</v>
      </c>
      <c r="I739" s="23" t="s">
        <v>362</v>
      </c>
      <c r="J739" s="49">
        <f>IF(Table44[[#This Row],[Source]]="Cash", SUM(J738+Table44[[#This Row],[Income]]-Table44[[#This Row],[Expenses]]), J738)</f>
        <v>0</v>
      </c>
      <c r="K739" s="49">
        <f>IF(Table44[[#This Row],[Source]]="Bank", SUM(K738+Table44[[#This Row],[Income]]-Table44[[#This Row],[Expenses]]), K738)</f>
        <v>3554602.45</v>
      </c>
      <c r="L739" s="49">
        <f>IF(Table44[[#This Row],[Source]]="Mobile", SUM(L738+Table44[[#This Row],[Income]]-Table44[[#This Row],[Expenses]]), L738)</f>
        <v>19255</v>
      </c>
      <c r="M739" s="49">
        <f>IF(Table44[[#This Row],[Source]]="Inv", SUM(M738+Table44[[#This Row],[Income]]-Table44[[#This Row],[Expenses]]), M738)</f>
        <v>360000</v>
      </c>
    </row>
    <row r="740" spans="1:13" x14ac:dyDescent="0.25">
      <c r="A740" s="3">
        <f xml:space="preserve"> IF(C740="", "", IF(Table44[[#This Row],[Month]]=C739, A739+1, 1))</f>
        <v>16</v>
      </c>
      <c r="B740" s="22">
        <f>_xlfn.NUMBERVALUE(IF(Table44[[#This Row],[Date]]= "", "", TEXT(Table44[[#This Row],[Date]],"yyyy")))</f>
        <v>2025</v>
      </c>
      <c r="C740" t="str">
        <f>IF(Table44[[#This Row],[Date]]= "", "", TEXT(Table44[[#This Row],[Date]],"mmmm"))</f>
        <v>April</v>
      </c>
      <c r="D740" s="2">
        <v>45758</v>
      </c>
      <c r="E740" s="1" t="s">
        <v>367</v>
      </c>
      <c r="F740" s="1" t="s">
        <v>742</v>
      </c>
      <c r="H740" s="1">
        <v>8100</v>
      </c>
      <c r="I740" s="23" t="s">
        <v>14</v>
      </c>
      <c r="J740" s="49">
        <f>IF(Table44[[#This Row],[Source]]="Cash", SUM(J739+Table44[[#This Row],[Income]]-Table44[[#This Row],[Expenses]]), J739)</f>
        <v>0</v>
      </c>
      <c r="K740" s="49">
        <f>IF(Table44[[#This Row],[Source]]="Bank", SUM(K739+Table44[[#This Row],[Income]]-Table44[[#This Row],[Expenses]]), K739)</f>
        <v>3546502.45</v>
      </c>
      <c r="L740" s="49">
        <f>IF(Table44[[#This Row],[Source]]="Mobile", SUM(L739+Table44[[#This Row],[Income]]-Table44[[#This Row],[Expenses]]), L739)</f>
        <v>19255</v>
      </c>
      <c r="M740" s="49">
        <f>IF(Table44[[#This Row],[Source]]="Inv", SUM(M739+Table44[[#This Row],[Income]]-Table44[[#This Row],[Expenses]]), M739)</f>
        <v>360000</v>
      </c>
    </row>
    <row r="741" spans="1:13" x14ac:dyDescent="0.25">
      <c r="A741" s="3">
        <f xml:space="preserve"> IF(C741="", "", IF(Table44[[#This Row],[Month]]=C740, A740+1, 1))</f>
        <v>17</v>
      </c>
      <c r="B741" s="22">
        <f>_xlfn.NUMBERVALUE(IF(Table44[[#This Row],[Date]]= "", "", TEXT(Table44[[#This Row],[Date]],"yyyy")))</f>
        <v>2025</v>
      </c>
      <c r="C741" t="str">
        <f>IF(Table44[[#This Row],[Date]]= "", "", TEXT(Table44[[#This Row],[Date]],"mmmm"))</f>
        <v>April</v>
      </c>
      <c r="D741" s="2">
        <v>45758</v>
      </c>
      <c r="E741" s="1" t="s">
        <v>545</v>
      </c>
      <c r="F741" s="1" t="s">
        <v>744</v>
      </c>
      <c r="H741" s="1">
        <v>200000</v>
      </c>
      <c r="I741" s="23" t="s">
        <v>14</v>
      </c>
      <c r="J741" s="49">
        <f>IF(Table44[[#This Row],[Source]]="Cash", SUM(J740+Table44[[#This Row],[Income]]-Table44[[#This Row],[Expenses]]), J740)</f>
        <v>0</v>
      </c>
      <c r="K741" s="49">
        <f>IF(Table44[[#This Row],[Source]]="Bank", SUM(K740+Table44[[#This Row],[Income]]-Table44[[#This Row],[Expenses]]), K740)</f>
        <v>3346502.45</v>
      </c>
      <c r="L741" s="49">
        <f>IF(Table44[[#This Row],[Source]]="Mobile", SUM(L740+Table44[[#This Row],[Income]]-Table44[[#This Row],[Expenses]]), L740)</f>
        <v>19255</v>
      </c>
      <c r="M741" s="49">
        <f>IF(Table44[[#This Row],[Source]]="Inv", SUM(M740+Table44[[#This Row],[Income]]-Table44[[#This Row],[Expenses]]), M740)</f>
        <v>360000</v>
      </c>
    </row>
    <row r="742" spans="1:13" x14ac:dyDescent="0.25">
      <c r="A742" s="3">
        <f xml:space="preserve"> IF(C742="", "", IF(Table44[[#This Row],[Month]]=C741, A741+1, 1))</f>
        <v>18</v>
      </c>
      <c r="B742" s="22">
        <f>_xlfn.NUMBERVALUE(IF(Table44[[#This Row],[Date]]= "", "", TEXT(Table44[[#This Row],[Date]],"yyyy")))</f>
        <v>2025</v>
      </c>
      <c r="C742" t="str">
        <f>IF(Table44[[#This Row],[Date]]= "", "", TEXT(Table44[[#This Row],[Date]],"mmmm"))</f>
        <v>April</v>
      </c>
      <c r="D742" s="2">
        <v>45758</v>
      </c>
      <c r="E742" s="1" t="s">
        <v>545</v>
      </c>
      <c r="F742" s="1" t="s">
        <v>744</v>
      </c>
      <c r="G742" s="108">
        <v>200000</v>
      </c>
      <c r="H742" s="105"/>
      <c r="I742" s="23" t="s">
        <v>13</v>
      </c>
      <c r="J742" s="49">
        <f>IF(Table44[[#This Row],[Source]]="Cash", SUM(J741+Table44[[#This Row],[Income]]-Table44[[#This Row],[Expenses]]), J741)</f>
        <v>200000</v>
      </c>
      <c r="K742" s="49">
        <f>IF(Table44[[#This Row],[Source]]="Bank", SUM(K741+Table44[[#This Row],[Income]]-Table44[[#This Row],[Expenses]]), K741)</f>
        <v>3346502.45</v>
      </c>
      <c r="L742" s="49">
        <f>IF(Table44[[#This Row],[Source]]="Mobile", SUM(L741+Table44[[#This Row],[Income]]-Table44[[#This Row],[Expenses]]), L741)</f>
        <v>19255</v>
      </c>
      <c r="M742" s="49">
        <f>IF(Table44[[#This Row],[Source]]="Inv", SUM(M741+Table44[[#This Row],[Income]]-Table44[[#This Row],[Expenses]]), M741)</f>
        <v>360000</v>
      </c>
    </row>
    <row r="743" spans="1:13" x14ac:dyDescent="0.25">
      <c r="A743" s="3">
        <f xml:space="preserve"> IF(C743="", "", IF(Table44[[#This Row],[Month]]=C742, A742+1, 1))</f>
        <v>19</v>
      </c>
      <c r="B743" s="22">
        <f>_xlfn.NUMBERVALUE(IF(Table44[[#This Row],[Date]]= "", "", TEXT(Table44[[#This Row],[Date]],"yyyy")))</f>
        <v>2025</v>
      </c>
      <c r="C743" t="str">
        <f>IF(Table44[[#This Row],[Date]]= "", "", TEXT(Table44[[#This Row],[Date]],"mmmm"))</f>
        <v>April</v>
      </c>
      <c r="D743" s="2">
        <v>45758</v>
      </c>
      <c r="E743" s="1" t="s">
        <v>547</v>
      </c>
      <c r="F743" s="1" t="s">
        <v>1</v>
      </c>
      <c r="H743" s="1">
        <v>11200</v>
      </c>
      <c r="I743" s="23" t="s">
        <v>14</v>
      </c>
      <c r="J743" s="49">
        <f>IF(Table44[[#This Row],[Source]]="Cash", SUM(J742+Table44[[#This Row],[Income]]-Table44[[#This Row],[Expenses]]), J742)</f>
        <v>200000</v>
      </c>
      <c r="K743" s="49">
        <f>IF(Table44[[#This Row],[Source]]="Bank", SUM(K742+Table44[[#This Row],[Income]]-Table44[[#This Row],[Expenses]]), K742)</f>
        <v>3335302.45</v>
      </c>
      <c r="L743" s="49">
        <f>IF(Table44[[#This Row],[Source]]="Mobile", SUM(L742+Table44[[#This Row],[Income]]-Table44[[#This Row],[Expenses]]), L742)</f>
        <v>19255</v>
      </c>
      <c r="M743" s="49">
        <f>IF(Table44[[#This Row],[Source]]="Inv", SUM(M742+Table44[[#This Row],[Income]]-Table44[[#This Row],[Expenses]]), M742)</f>
        <v>360000</v>
      </c>
    </row>
    <row r="744" spans="1:13" x14ac:dyDescent="0.25">
      <c r="A744" s="3">
        <f xml:space="preserve"> IF(C744="", "", IF(Table44[[#This Row],[Month]]=C743, A743+1, 1))</f>
        <v>20</v>
      </c>
      <c r="B744" s="22">
        <f>_xlfn.NUMBERVALUE(IF(Table44[[#This Row],[Date]]= "", "", TEXT(Table44[[#This Row],[Date]],"yyyy")))</f>
        <v>2025</v>
      </c>
      <c r="C744" t="str">
        <f>IF(Table44[[#This Row],[Date]]= "", "", TEXT(Table44[[#This Row],[Date]],"mmmm"))</f>
        <v>April</v>
      </c>
      <c r="D744" s="2">
        <v>45758</v>
      </c>
      <c r="E744" s="1" t="s">
        <v>546</v>
      </c>
      <c r="F744" s="1" t="s">
        <v>337</v>
      </c>
      <c r="H744" s="1">
        <v>30000</v>
      </c>
      <c r="I744" s="23" t="s">
        <v>14</v>
      </c>
      <c r="J744" s="49">
        <f>IF(Table44[[#This Row],[Source]]="Cash", SUM(J743+Table44[[#This Row],[Income]]-Table44[[#This Row],[Expenses]]), J743)</f>
        <v>200000</v>
      </c>
      <c r="K744" s="49">
        <f>IF(Table44[[#This Row],[Source]]="Bank", SUM(K743+Table44[[#This Row],[Income]]-Table44[[#This Row],[Expenses]]), K743)</f>
        <v>3305302.45</v>
      </c>
      <c r="L744" s="49">
        <f>IF(Table44[[#This Row],[Source]]="Mobile", SUM(L743+Table44[[#This Row],[Income]]-Table44[[#This Row],[Expenses]]), L743)</f>
        <v>19255</v>
      </c>
      <c r="M744" s="49">
        <f>IF(Table44[[#This Row],[Source]]="Inv", SUM(M743+Table44[[#This Row],[Income]]-Table44[[#This Row],[Expenses]]), M743)</f>
        <v>360000</v>
      </c>
    </row>
    <row r="745" spans="1:13" x14ac:dyDescent="0.25">
      <c r="A745" s="3">
        <f xml:space="preserve"> IF(C745="", "", IF(Table44[[#This Row],[Month]]=C744, A744+1, 1))</f>
        <v>21</v>
      </c>
      <c r="B745" s="22">
        <f>_xlfn.NUMBERVALUE(IF(Table44[[#This Row],[Date]]= "", "", TEXT(Table44[[#This Row],[Date]],"yyyy")))</f>
        <v>2025</v>
      </c>
      <c r="C745" t="str">
        <f>IF(Table44[[#This Row],[Date]]= "", "", TEXT(Table44[[#This Row],[Date]],"mmmm"))</f>
        <v>April</v>
      </c>
      <c r="D745" s="2">
        <v>45758</v>
      </c>
      <c r="E745" s="1" t="s">
        <v>32</v>
      </c>
      <c r="F745" s="1" t="s">
        <v>744</v>
      </c>
      <c r="H745" s="1">
        <v>2520</v>
      </c>
      <c r="I745" s="23" t="s">
        <v>14</v>
      </c>
      <c r="J745" s="49">
        <f>IF(Table44[[#This Row],[Source]]="Cash", SUM(J744+Table44[[#This Row],[Income]]-Table44[[#This Row],[Expenses]]), J744)</f>
        <v>200000</v>
      </c>
      <c r="K745" s="49">
        <f>IF(Table44[[#This Row],[Source]]="Bank", SUM(K744+Table44[[#This Row],[Income]]-Table44[[#This Row],[Expenses]]), K744)</f>
        <v>3302782.45</v>
      </c>
      <c r="L745" s="49">
        <f>IF(Table44[[#This Row],[Source]]="Mobile", SUM(L744+Table44[[#This Row],[Income]]-Table44[[#This Row],[Expenses]]), L744)</f>
        <v>19255</v>
      </c>
      <c r="M745" s="49">
        <f>IF(Table44[[#This Row],[Source]]="Inv", SUM(M744+Table44[[#This Row],[Income]]-Table44[[#This Row],[Expenses]]), M744)</f>
        <v>360000</v>
      </c>
    </row>
    <row r="746" spans="1:13" x14ac:dyDescent="0.25">
      <c r="A746" s="3">
        <f xml:space="preserve"> IF(C746="", "", IF(Table44[[#This Row],[Month]]=C745, A745+1, 1))</f>
        <v>22</v>
      </c>
      <c r="B746" s="22">
        <f>_xlfn.NUMBERVALUE(IF(Table44[[#This Row],[Date]]= "", "", TEXT(Table44[[#This Row],[Date]],"yyyy")))</f>
        <v>2025</v>
      </c>
      <c r="C746" t="str">
        <f>IF(Table44[[#This Row],[Date]]= "", "", TEXT(Table44[[#This Row],[Date]],"mmmm"))</f>
        <v>April</v>
      </c>
      <c r="D746" s="2">
        <v>45758</v>
      </c>
      <c r="E746" s="1" t="s">
        <v>548</v>
      </c>
      <c r="F746" s="1" t="s">
        <v>57</v>
      </c>
      <c r="G746" s="108"/>
      <c r="H746" s="105">
        <v>20000</v>
      </c>
      <c r="I746" s="23" t="s">
        <v>13</v>
      </c>
      <c r="J746" s="49">
        <f>IF(Table44[[#This Row],[Source]]="Cash", SUM(J745+Table44[[#This Row],[Income]]-Table44[[#This Row],[Expenses]]), J745)</f>
        <v>180000</v>
      </c>
      <c r="K746" s="49">
        <f>IF(Table44[[#This Row],[Source]]="Bank", SUM(K745+Table44[[#This Row],[Income]]-Table44[[#This Row],[Expenses]]), K745)</f>
        <v>3302782.45</v>
      </c>
      <c r="L746" s="49">
        <f>IF(Table44[[#This Row],[Source]]="Mobile", SUM(L745+Table44[[#This Row],[Income]]-Table44[[#This Row],[Expenses]]), L745)</f>
        <v>19255</v>
      </c>
      <c r="M746" s="49">
        <f>IF(Table44[[#This Row],[Source]]="Inv", SUM(M745+Table44[[#This Row],[Income]]-Table44[[#This Row],[Expenses]]), M745)</f>
        <v>360000</v>
      </c>
    </row>
    <row r="747" spans="1:13" x14ac:dyDescent="0.25">
      <c r="A747" s="3">
        <f xml:space="preserve"> IF(C747="", "", IF(Table44[[#This Row],[Month]]=C746, A746+1, 1))</f>
        <v>23</v>
      </c>
      <c r="B747" s="22">
        <f>_xlfn.NUMBERVALUE(IF(Table44[[#This Row],[Date]]= "", "", TEXT(Table44[[#This Row],[Date]],"yyyy")))</f>
        <v>2025</v>
      </c>
      <c r="C747" t="str">
        <f>IF(Table44[[#This Row],[Date]]= "", "", TEXT(Table44[[#This Row],[Date]],"mmmm"))</f>
        <v>April</v>
      </c>
      <c r="D747" s="2">
        <v>45759</v>
      </c>
      <c r="E747" s="1" t="s">
        <v>549</v>
      </c>
      <c r="F747" s="1" t="s">
        <v>1</v>
      </c>
      <c r="G747" s="108"/>
      <c r="H747" s="105">
        <v>12000</v>
      </c>
      <c r="I747" s="23" t="s">
        <v>13</v>
      </c>
      <c r="J747" s="49">
        <f>IF(Table44[[#This Row],[Source]]="Cash", SUM(J746+Table44[[#This Row],[Income]]-Table44[[#This Row],[Expenses]]), J746)</f>
        <v>168000</v>
      </c>
      <c r="K747" s="49">
        <f>IF(Table44[[#This Row],[Source]]="Bank", SUM(K746+Table44[[#This Row],[Income]]-Table44[[#This Row],[Expenses]]), K746)</f>
        <v>3302782.45</v>
      </c>
      <c r="L747" s="49">
        <f>IF(Table44[[#This Row],[Source]]="Mobile", SUM(L746+Table44[[#This Row],[Income]]-Table44[[#This Row],[Expenses]]), L746)</f>
        <v>19255</v>
      </c>
      <c r="M747" s="49">
        <f>IF(Table44[[#This Row],[Source]]="Inv", SUM(M746+Table44[[#This Row],[Income]]-Table44[[#This Row],[Expenses]]), M746)</f>
        <v>360000</v>
      </c>
    </row>
    <row r="748" spans="1:13" x14ac:dyDescent="0.25">
      <c r="A748" s="3">
        <f xml:space="preserve"> IF(C748="", "", IF(Table44[[#This Row],[Month]]=C747, A747+1, 1))</f>
        <v>24</v>
      </c>
      <c r="B748" s="22">
        <f>_xlfn.NUMBERVALUE(IF(Table44[[#This Row],[Date]]= "", "", TEXT(Table44[[#This Row],[Date]],"yyyy")))</f>
        <v>2025</v>
      </c>
      <c r="C748" t="str">
        <f>IF(Table44[[#This Row],[Date]]= "", "", TEXT(Table44[[#This Row],[Date]],"mmmm"))</f>
        <v>April</v>
      </c>
      <c r="D748" s="2">
        <v>45761</v>
      </c>
      <c r="E748" s="1" t="s">
        <v>550</v>
      </c>
      <c r="F748" s="1" t="s">
        <v>57</v>
      </c>
      <c r="G748" s="108"/>
      <c r="H748" s="105">
        <v>30000</v>
      </c>
      <c r="I748" s="23" t="s">
        <v>13</v>
      </c>
      <c r="J748" s="49">
        <f>IF(Table44[[#This Row],[Source]]="Cash", SUM(J747+Table44[[#This Row],[Income]]-Table44[[#This Row],[Expenses]]), J747)</f>
        <v>138000</v>
      </c>
      <c r="K748" s="49">
        <f>IF(Table44[[#This Row],[Source]]="Bank", SUM(K747+Table44[[#This Row],[Income]]-Table44[[#This Row],[Expenses]]), K747)</f>
        <v>3302782.45</v>
      </c>
      <c r="L748" s="49">
        <f>IF(Table44[[#This Row],[Source]]="Mobile", SUM(L747+Table44[[#This Row],[Income]]-Table44[[#This Row],[Expenses]]), L747)</f>
        <v>19255</v>
      </c>
      <c r="M748" s="49">
        <f>IF(Table44[[#This Row],[Source]]="Inv", SUM(M747+Table44[[#This Row],[Income]]-Table44[[#This Row],[Expenses]]), M747)</f>
        <v>360000</v>
      </c>
    </row>
    <row r="749" spans="1:13" x14ac:dyDescent="0.25">
      <c r="A749" s="3">
        <f xml:space="preserve"> IF(C749="", "", IF(Table44[[#This Row],[Month]]=C748, A748+1, 1))</f>
        <v>25</v>
      </c>
      <c r="B749" s="22">
        <f>_xlfn.NUMBERVALUE(IF(Table44[[#This Row],[Date]]= "", "", TEXT(Table44[[#This Row],[Date]],"yyyy")))</f>
        <v>2025</v>
      </c>
      <c r="C749" t="str">
        <f>IF(Table44[[#This Row],[Date]]= "", "", TEXT(Table44[[#This Row],[Date]],"mmmm"))</f>
        <v>April</v>
      </c>
      <c r="D749" s="2">
        <v>45761</v>
      </c>
      <c r="E749" s="1" t="s">
        <v>551</v>
      </c>
      <c r="F749" s="1" t="s">
        <v>57</v>
      </c>
      <c r="G749" s="108"/>
      <c r="H749" s="105">
        <v>5000</v>
      </c>
      <c r="I749" s="23" t="s">
        <v>13</v>
      </c>
      <c r="J749" s="49">
        <f>IF(Table44[[#This Row],[Source]]="Cash", SUM(J748+Table44[[#This Row],[Income]]-Table44[[#This Row],[Expenses]]), J748)</f>
        <v>133000</v>
      </c>
      <c r="K749" s="49">
        <f>IF(Table44[[#This Row],[Source]]="Bank", SUM(K748+Table44[[#This Row],[Income]]-Table44[[#This Row],[Expenses]]), K748)</f>
        <v>3302782.45</v>
      </c>
      <c r="L749" s="49">
        <f>IF(Table44[[#This Row],[Source]]="Mobile", SUM(L748+Table44[[#This Row],[Income]]-Table44[[#This Row],[Expenses]]), L748)</f>
        <v>19255</v>
      </c>
      <c r="M749" s="49">
        <f>IF(Table44[[#This Row],[Source]]="Inv", SUM(M748+Table44[[#This Row],[Income]]-Table44[[#This Row],[Expenses]]), M748)</f>
        <v>360000</v>
      </c>
    </row>
    <row r="750" spans="1:13" x14ac:dyDescent="0.25">
      <c r="A750" s="3">
        <f xml:space="preserve"> IF(C750="", "", IF(Table44[[#This Row],[Month]]=C749, A749+1, 1))</f>
        <v>26</v>
      </c>
      <c r="B750" s="22">
        <f>_xlfn.NUMBERVALUE(IF(Table44[[#This Row],[Date]]= "", "", TEXT(Table44[[#This Row],[Date]],"yyyy")))</f>
        <v>2025</v>
      </c>
      <c r="C750" t="str">
        <f>IF(Table44[[#This Row],[Date]]= "", "", TEXT(Table44[[#This Row],[Date]],"mmmm"))</f>
        <v>April</v>
      </c>
      <c r="D750" s="2">
        <v>45761</v>
      </c>
      <c r="E750" s="1" t="s">
        <v>551</v>
      </c>
      <c r="F750" s="1" t="s">
        <v>57</v>
      </c>
      <c r="H750" s="1">
        <v>5000</v>
      </c>
      <c r="I750" s="23" t="s">
        <v>483</v>
      </c>
      <c r="J750" s="49">
        <f>IF(Table44[[#This Row],[Source]]="Cash", SUM(J749+Table44[[#This Row],[Income]]-Table44[[#This Row],[Expenses]]), J749)</f>
        <v>133000</v>
      </c>
      <c r="K750" s="49">
        <f>IF(Table44[[#This Row],[Source]]="Bank", SUM(K749+Table44[[#This Row],[Income]]-Table44[[#This Row],[Expenses]]), K749)</f>
        <v>3302782.45</v>
      </c>
      <c r="L750" s="49">
        <f>IF(Table44[[#This Row],[Source]]="Mobile", SUM(L749+Table44[[#This Row],[Income]]-Table44[[#This Row],[Expenses]]), L749)</f>
        <v>14255</v>
      </c>
      <c r="M750" s="49">
        <f>IF(Table44[[#This Row],[Source]]="Inv", SUM(M749+Table44[[#This Row],[Income]]-Table44[[#This Row],[Expenses]]), M749)</f>
        <v>360000</v>
      </c>
    </row>
    <row r="751" spans="1:13" x14ac:dyDescent="0.25">
      <c r="A751" s="3">
        <f xml:space="preserve"> IF(C751="", "", IF(Table44[[#This Row],[Month]]=C750, A750+1, 1))</f>
        <v>27</v>
      </c>
      <c r="B751" s="22">
        <f>_xlfn.NUMBERVALUE(IF(Table44[[#This Row],[Date]]= "", "", TEXT(Table44[[#This Row],[Date]],"yyyy")))</f>
        <v>2025</v>
      </c>
      <c r="C751" t="str">
        <f>IF(Table44[[#This Row],[Date]]= "", "", TEXT(Table44[[#This Row],[Date]],"mmmm"))</f>
        <v>April</v>
      </c>
      <c r="D751" s="2">
        <v>45762</v>
      </c>
      <c r="E751" s="1" t="s">
        <v>391</v>
      </c>
      <c r="F751" s="1" t="s">
        <v>744</v>
      </c>
      <c r="H751" s="1">
        <v>100000</v>
      </c>
      <c r="I751" s="23" t="s">
        <v>14</v>
      </c>
      <c r="J751" s="49">
        <f>IF(Table44[[#This Row],[Source]]="Cash", SUM(J750+Table44[[#This Row],[Income]]-Table44[[#This Row],[Expenses]]), J750)</f>
        <v>133000</v>
      </c>
      <c r="K751" s="49">
        <f>IF(Table44[[#This Row],[Source]]="Bank", SUM(K750+Table44[[#This Row],[Income]]-Table44[[#This Row],[Expenses]]), K750)</f>
        <v>3202782.45</v>
      </c>
      <c r="L751" s="49">
        <f>IF(Table44[[#This Row],[Source]]="Mobile", SUM(L750+Table44[[#This Row],[Income]]-Table44[[#This Row],[Expenses]]), L750)</f>
        <v>14255</v>
      </c>
      <c r="M751" s="49">
        <f>IF(Table44[[#This Row],[Source]]="Inv", SUM(M750+Table44[[#This Row],[Income]]-Table44[[#This Row],[Expenses]]), M750)</f>
        <v>360000</v>
      </c>
    </row>
    <row r="752" spans="1:13" x14ac:dyDescent="0.25">
      <c r="A752" s="3">
        <f xml:space="preserve"> IF(C752="", "", IF(Table44[[#This Row],[Month]]=C751, A751+1, 1))</f>
        <v>28</v>
      </c>
      <c r="B752" s="22">
        <f>_xlfn.NUMBERVALUE(IF(Table44[[#This Row],[Date]]= "", "", TEXT(Table44[[#This Row],[Date]],"yyyy")))</f>
        <v>2025</v>
      </c>
      <c r="C752" t="str">
        <f>IF(Table44[[#This Row],[Date]]= "", "", TEXT(Table44[[#This Row],[Date]],"mmmm"))</f>
        <v>April</v>
      </c>
      <c r="D752" s="2">
        <v>45762</v>
      </c>
      <c r="E752" s="1" t="s">
        <v>391</v>
      </c>
      <c r="F752" s="1" t="s">
        <v>744</v>
      </c>
      <c r="G752" s="1">
        <v>100000</v>
      </c>
      <c r="I752" s="23" t="s">
        <v>483</v>
      </c>
      <c r="J752" s="49">
        <f>IF(Table44[[#This Row],[Source]]="Cash", SUM(J751+Table44[[#This Row],[Income]]-Table44[[#This Row],[Expenses]]), J751)</f>
        <v>133000</v>
      </c>
      <c r="K752" s="49">
        <f>IF(Table44[[#This Row],[Source]]="Bank", SUM(K751+Table44[[#This Row],[Income]]-Table44[[#This Row],[Expenses]]), K751)</f>
        <v>3202782.45</v>
      </c>
      <c r="L752" s="49">
        <f>IF(Table44[[#This Row],[Source]]="Mobile", SUM(L751+Table44[[#This Row],[Income]]-Table44[[#This Row],[Expenses]]), L751)</f>
        <v>114255</v>
      </c>
      <c r="M752" s="49">
        <f>IF(Table44[[#This Row],[Source]]="Inv", SUM(M751+Table44[[#This Row],[Income]]-Table44[[#This Row],[Expenses]]), M751)</f>
        <v>360000</v>
      </c>
    </row>
    <row r="753" spans="1:13" x14ac:dyDescent="0.25">
      <c r="A753" s="3">
        <f xml:space="preserve"> IF(C753="", "", IF(Table44[[#This Row],[Month]]=C752, A752+1, 1))</f>
        <v>29</v>
      </c>
      <c r="B753" s="22">
        <f>_xlfn.NUMBERVALUE(IF(Table44[[#This Row],[Date]]= "", "", TEXT(Table44[[#This Row],[Date]],"yyyy")))</f>
        <v>2025</v>
      </c>
      <c r="C753" t="str">
        <f>IF(Table44[[#This Row],[Date]]= "", "", TEXT(Table44[[#This Row],[Date]],"mmmm"))</f>
        <v>April</v>
      </c>
      <c r="D753" s="2">
        <v>45762</v>
      </c>
      <c r="E753" s="1" t="s">
        <v>540</v>
      </c>
      <c r="F753" s="1" t="s">
        <v>744</v>
      </c>
      <c r="H753" s="1">
        <v>1000</v>
      </c>
      <c r="I753" s="23" t="s">
        <v>14</v>
      </c>
      <c r="J753" s="49">
        <f>IF(Table44[[#This Row],[Source]]="Cash", SUM(J752+Table44[[#This Row],[Income]]-Table44[[#This Row],[Expenses]]), J752)</f>
        <v>133000</v>
      </c>
      <c r="K753" s="49">
        <f>IF(Table44[[#This Row],[Source]]="Bank", SUM(K752+Table44[[#This Row],[Income]]-Table44[[#This Row],[Expenses]]), K752)</f>
        <v>3201782.45</v>
      </c>
      <c r="L753" s="49">
        <f>IF(Table44[[#This Row],[Source]]="Mobile", SUM(L752+Table44[[#This Row],[Income]]-Table44[[#This Row],[Expenses]]), L752)</f>
        <v>114255</v>
      </c>
      <c r="M753" s="49">
        <f>IF(Table44[[#This Row],[Source]]="Inv", SUM(M752+Table44[[#This Row],[Income]]-Table44[[#This Row],[Expenses]]), M752)</f>
        <v>360000</v>
      </c>
    </row>
    <row r="754" spans="1:13" x14ac:dyDescent="0.25">
      <c r="A754" s="3">
        <f xml:space="preserve"> IF(C754="", "", IF(Table44[[#This Row],[Month]]=C753, A753+1, 1))</f>
        <v>30</v>
      </c>
      <c r="B754" s="22">
        <f>_xlfn.NUMBERVALUE(IF(Table44[[#This Row],[Date]]= "", "", TEXT(Table44[[#This Row],[Date]],"yyyy")))</f>
        <v>2025</v>
      </c>
      <c r="C754" t="str">
        <f>IF(Table44[[#This Row],[Date]]= "", "", TEXT(Table44[[#This Row],[Date]],"mmmm"))</f>
        <v>April</v>
      </c>
      <c r="D754" s="2">
        <v>45762</v>
      </c>
      <c r="E754" s="1" t="s">
        <v>540</v>
      </c>
      <c r="F754" s="1" t="s">
        <v>744</v>
      </c>
      <c r="H754" s="1">
        <v>1000</v>
      </c>
      <c r="I754" s="23" t="s">
        <v>483</v>
      </c>
      <c r="J754" s="49">
        <f>IF(Table44[[#This Row],[Source]]="Cash", SUM(J753+Table44[[#This Row],[Income]]-Table44[[#This Row],[Expenses]]), J753)</f>
        <v>133000</v>
      </c>
      <c r="K754" s="49">
        <f>IF(Table44[[#This Row],[Source]]="Bank", SUM(K753+Table44[[#This Row],[Income]]-Table44[[#This Row],[Expenses]]), K753)</f>
        <v>3201782.45</v>
      </c>
      <c r="L754" s="49">
        <f>IF(Table44[[#This Row],[Source]]="Mobile", SUM(L753+Table44[[#This Row],[Income]]-Table44[[#This Row],[Expenses]]), L753)</f>
        <v>113255</v>
      </c>
      <c r="M754" s="49">
        <f>IF(Table44[[#This Row],[Source]]="Inv", SUM(M753+Table44[[#This Row],[Income]]-Table44[[#This Row],[Expenses]]), M753)</f>
        <v>360000</v>
      </c>
    </row>
    <row r="755" spans="1:13" x14ac:dyDescent="0.25">
      <c r="A755" s="3">
        <f xml:space="preserve"> IF(C755="", "", IF(Table44[[#This Row],[Month]]=C754, A754+1, 1))</f>
        <v>31</v>
      </c>
      <c r="B755" s="22">
        <f>_xlfn.NUMBERVALUE(IF(Table44[[#This Row],[Date]]= "", "", TEXT(Table44[[#This Row],[Date]],"yyyy")))</f>
        <v>2025</v>
      </c>
      <c r="C755" t="str">
        <f>IF(Table44[[#This Row],[Date]]= "", "", TEXT(Table44[[#This Row],[Date]],"mmmm"))</f>
        <v>April</v>
      </c>
      <c r="D755" s="2">
        <v>45762</v>
      </c>
      <c r="E755" s="1" t="s">
        <v>552</v>
      </c>
      <c r="F755" s="1" t="s">
        <v>0</v>
      </c>
      <c r="H755" s="1">
        <v>50000</v>
      </c>
      <c r="I755" s="23" t="s">
        <v>483</v>
      </c>
      <c r="J755" s="49">
        <f>IF(Table44[[#This Row],[Source]]="Cash", SUM(J754+Table44[[#This Row],[Income]]-Table44[[#This Row],[Expenses]]), J754)</f>
        <v>133000</v>
      </c>
      <c r="K755" s="49">
        <f>IF(Table44[[#This Row],[Source]]="Bank", SUM(K754+Table44[[#This Row],[Income]]-Table44[[#This Row],[Expenses]]), K754)</f>
        <v>3201782.45</v>
      </c>
      <c r="L755" s="49">
        <f>IF(Table44[[#This Row],[Source]]="Mobile", SUM(L754+Table44[[#This Row],[Income]]-Table44[[#This Row],[Expenses]]), L754)</f>
        <v>63255</v>
      </c>
      <c r="M755" s="49">
        <f>IF(Table44[[#This Row],[Source]]="Inv", SUM(M754+Table44[[#This Row],[Income]]-Table44[[#This Row],[Expenses]]), M754)</f>
        <v>360000</v>
      </c>
    </row>
    <row r="756" spans="1:13" x14ac:dyDescent="0.25">
      <c r="A756" s="3">
        <f xml:space="preserve"> IF(C756="", "", IF(Table44[[#This Row],[Month]]=C755, A755+1, 1))</f>
        <v>32</v>
      </c>
      <c r="B756" s="22">
        <f>_xlfn.NUMBERVALUE(IF(Table44[[#This Row],[Date]]= "", "", TEXT(Table44[[#This Row],[Date]],"yyyy")))</f>
        <v>2025</v>
      </c>
      <c r="C756" t="str">
        <f>IF(Table44[[#This Row],[Date]]= "", "", TEXT(Table44[[#This Row],[Date]],"mmmm"))</f>
        <v>April</v>
      </c>
      <c r="D756" s="2">
        <v>45762</v>
      </c>
      <c r="E756" s="1" t="s">
        <v>302</v>
      </c>
      <c r="F756" s="1" t="s">
        <v>69</v>
      </c>
      <c r="H756" s="1">
        <v>10000</v>
      </c>
      <c r="I756" s="23" t="s">
        <v>483</v>
      </c>
      <c r="J756" s="49">
        <f>IF(Table44[[#This Row],[Source]]="Cash", SUM(J755+Table44[[#This Row],[Income]]-Table44[[#This Row],[Expenses]]), J755)</f>
        <v>133000</v>
      </c>
      <c r="K756" s="49">
        <f>IF(Table44[[#This Row],[Source]]="Bank", SUM(K755+Table44[[#This Row],[Income]]-Table44[[#This Row],[Expenses]]), K755)</f>
        <v>3201782.45</v>
      </c>
      <c r="L756" s="49">
        <f>IF(Table44[[#This Row],[Source]]="Mobile", SUM(L755+Table44[[#This Row],[Income]]-Table44[[#This Row],[Expenses]]), L755)</f>
        <v>53255</v>
      </c>
      <c r="M756" s="49">
        <f>IF(Table44[[#This Row],[Source]]="Inv", SUM(M755+Table44[[#This Row],[Income]]-Table44[[#This Row],[Expenses]]), M755)</f>
        <v>360000</v>
      </c>
    </row>
    <row r="757" spans="1:13" x14ac:dyDescent="0.25">
      <c r="A757" s="3">
        <f xml:space="preserve"> IF(C757="", "", IF(Table44[[#This Row],[Month]]=C756, A756+1, 1))</f>
        <v>33</v>
      </c>
      <c r="B757" s="22">
        <f>_xlfn.NUMBERVALUE(IF(Table44[[#This Row],[Date]]= "", "", TEXT(Table44[[#This Row],[Date]],"yyyy")))</f>
        <v>2025</v>
      </c>
      <c r="C757" t="str">
        <f>IF(Table44[[#This Row],[Date]]= "", "", TEXT(Table44[[#This Row],[Date]],"mmmm"))</f>
        <v>April</v>
      </c>
      <c r="D757" s="2">
        <v>45762</v>
      </c>
      <c r="E757" s="1" t="s">
        <v>302</v>
      </c>
      <c r="F757" s="1" t="s">
        <v>69</v>
      </c>
      <c r="G757" s="1">
        <v>10000</v>
      </c>
      <c r="I757" s="23" t="s">
        <v>362</v>
      </c>
      <c r="J757" s="49">
        <f>IF(Table44[[#This Row],[Source]]="Cash", SUM(J756+Table44[[#This Row],[Income]]-Table44[[#This Row],[Expenses]]), J756)</f>
        <v>133000</v>
      </c>
      <c r="K757" s="49">
        <f>IF(Table44[[#This Row],[Source]]="Bank", SUM(K756+Table44[[#This Row],[Income]]-Table44[[#This Row],[Expenses]]), K756)</f>
        <v>3201782.45</v>
      </c>
      <c r="L757" s="49">
        <f>IF(Table44[[#This Row],[Source]]="Mobile", SUM(L756+Table44[[#This Row],[Income]]-Table44[[#This Row],[Expenses]]), L756)</f>
        <v>53255</v>
      </c>
      <c r="M757" s="49">
        <f>IF(Table44[[#This Row],[Source]]="Inv", SUM(M756+Table44[[#This Row],[Income]]-Table44[[#This Row],[Expenses]]), M756)</f>
        <v>370000</v>
      </c>
    </row>
    <row r="758" spans="1:13" x14ac:dyDescent="0.25">
      <c r="A758" s="3">
        <f xml:space="preserve"> IF(C758="", "", IF(Table44[[#This Row],[Month]]=C757, A757+1, 1))</f>
        <v>34</v>
      </c>
      <c r="B758" s="22">
        <f>_xlfn.NUMBERVALUE(IF(Table44[[#This Row],[Date]]= "", "", TEXT(Table44[[#This Row],[Date]],"yyyy")))</f>
        <v>2025</v>
      </c>
      <c r="C758" t="str">
        <f>IF(Table44[[#This Row],[Date]]= "", "", TEXT(Table44[[#This Row],[Date]],"mmmm"))</f>
        <v>April</v>
      </c>
      <c r="D758" s="2">
        <v>45762</v>
      </c>
      <c r="E758" s="1" t="s">
        <v>553</v>
      </c>
      <c r="F758" s="1" t="s">
        <v>69</v>
      </c>
      <c r="H758" s="1">
        <v>10000</v>
      </c>
      <c r="I758" s="23" t="s">
        <v>483</v>
      </c>
      <c r="J758" s="49">
        <f>IF(Table44[[#This Row],[Source]]="Cash", SUM(J757+Table44[[#This Row],[Income]]-Table44[[#This Row],[Expenses]]), J757)</f>
        <v>133000</v>
      </c>
      <c r="K758" s="49">
        <f>IF(Table44[[#This Row],[Source]]="Bank", SUM(K757+Table44[[#This Row],[Income]]-Table44[[#This Row],[Expenses]]), K757)</f>
        <v>3201782.45</v>
      </c>
      <c r="L758" s="49">
        <f>IF(Table44[[#This Row],[Source]]="Mobile", SUM(L757+Table44[[#This Row],[Income]]-Table44[[#This Row],[Expenses]]), L757)</f>
        <v>43255</v>
      </c>
      <c r="M758" s="49">
        <f>IF(Table44[[#This Row],[Source]]="Inv", SUM(M757+Table44[[#This Row],[Income]]-Table44[[#This Row],[Expenses]]), M757)</f>
        <v>370000</v>
      </c>
    </row>
    <row r="759" spans="1:13" x14ac:dyDescent="0.25">
      <c r="A759" s="3">
        <f xml:space="preserve"> IF(C759="", "", IF(Table44[[#This Row],[Month]]=C758, A758+1, 1))</f>
        <v>35</v>
      </c>
      <c r="B759" s="22">
        <f>_xlfn.NUMBERVALUE(IF(Table44[[#This Row],[Date]]= "", "", TEXT(Table44[[#This Row],[Date]],"yyyy")))</f>
        <v>2025</v>
      </c>
      <c r="C759" t="str">
        <f>IF(Table44[[#This Row],[Date]]= "", "", TEXT(Table44[[#This Row],[Date]],"mmmm"))</f>
        <v>April</v>
      </c>
      <c r="D759" s="2">
        <v>45762</v>
      </c>
      <c r="E759" s="1" t="s">
        <v>553</v>
      </c>
      <c r="F759" s="1" t="s">
        <v>69</v>
      </c>
      <c r="G759" s="1">
        <v>10000</v>
      </c>
      <c r="I759" s="23" t="s">
        <v>362</v>
      </c>
      <c r="J759" s="49">
        <f>IF(Table44[[#This Row],[Source]]="Cash", SUM(J758+Table44[[#This Row],[Income]]-Table44[[#This Row],[Expenses]]), J758)</f>
        <v>133000</v>
      </c>
      <c r="K759" s="49">
        <f>IF(Table44[[#This Row],[Source]]="Bank", SUM(K758+Table44[[#This Row],[Income]]-Table44[[#This Row],[Expenses]]), K758)</f>
        <v>3201782.45</v>
      </c>
      <c r="L759" s="49">
        <f>IF(Table44[[#This Row],[Source]]="Mobile", SUM(L758+Table44[[#This Row],[Income]]-Table44[[#This Row],[Expenses]]), L758)</f>
        <v>43255</v>
      </c>
      <c r="M759" s="49">
        <f>IF(Table44[[#This Row],[Source]]="Inv", SUM(M758+Table44[[#This Row],[Income]]-Table44[[#This Row],[Expenses]]), M758)</f>
        <v>380000</v>
      </c>
    </row>
    <row r="760" spans="1:13" x14ac:dyDescent="0.25">
      <c r="A760" s="3">
        <f xml:space="preserve"> IF(C760="", "", IF(Table44[[#This Row],[Month]]=C759, A759+1, 1))</f>
        <v>36</v>
      </c>
      <c r="B760" s="22">
        <f>_xlfn.NUMBERVALUE(IF(Table44[[#This Row],[Date]]= "", "", TEXT(Table44[[#This Row],[Date]],"yyyy")))</f>
        <v>2025</v>
      </c>
      <c r="C760" t="str">
        <f>IF(Table44[[#This Row],[Date]]= "", "", TEXT(Table44[[#This Row],[Date]],"mmmm"))</f>
        <v>April</v>
      </c>
      <c r="D760" s="2">
        <v>45763</v>
      </c>
      <c r="E760" s="1" t="s">
        <v>554</v>
      </c>
      <c r="F760" s="1" t="s">
        <v>1</v>
      </c>
      <c r="H760" s="1">
        <v>29598</v>
      </c>
      <c r="I760" s="23" t="s">
        <v>483</v>
      </c>
      <c r="J760" s="49">
        <f>IF(Table44[[#This Row],[Source]]="Cash", SUM(J759+Table44[[#This Row],[Income]]-Table44[[#This Row],[Expenses]]), J759)</f>
        <v>133000</v>
      </c>
      <c r="K760" s="49">
        <f>IF(Table44[[#This Row],[Source]]="Bank", SUM(K759+Table44[[#This Row],[Income]]-Table44[[#This Row],[Expenses]]), K759)</f>
        <v>3201782.45</v>
      </c>
      <c r="L760" s="49">
        <f>IF(Table44[[#This Row],[Source]]="Mobile", SUM(L759+Table44[[#This Row],[Income]]-Table44[[#This Row],[Expenses]]), L759)</f>
        <v>13657</v>
      </c>
      <c r="M760" s="49">
        <f>IF(Table44[[#This Row],[Source]]="Inv", SUM(M759+Table44[[#This Row],[Income]]-Table44[[#This Row],[Expenses]]), M759)</f>
        <v>380000</v>
      </c>
    </row>
    <row r="761" spans="1:13" x14ac:dyDescent="0.25">
      <c r="A761" s="3">
        <f xml:space="preserve"> IF(C761="", "", IF(Table44[[#This Row],[Month]]=C760, A760+1, 1))</f>
        <v>37</v>
      </c>
      <c r="B761" s="22">
        <f>_xlfn.NUMBERVALUE(IF(Table44[[#This Row],[Date]]= "", "", TEXT(Table44[[#This Row],[Date]],"yyyy")))</f>
        <v>2025</v>
      </c>
      <c r="C761" t="str">
        <f>IF(Table44[[#This Row],[Date]]= "", "", TEXT(Table44[[#This Row],[Date]],"mmmm"))</f>
        <v>April</v>
      </c>
      <c r="D761" s="2">
        <v>45764</v>
      </c>
      <c r="E761" s="1" t="s">
        <v>517</v>
      </c>
      <c r="F761" s="1" t="s">
        <v>2</v>
      </c>
      <c r="H761" s="1">
        <v>12000</v>
      </c>
      <c r="I761" s="23" t="s">
        <v>483</v>
      </c>
      <c r="J761" s="49">
        <f>IF(Table44[[#This Row],[Source]]="Cash", SUM(J760+Table44[[#This Row],[Income]]-Table44[[#This Row],[Expenses]]), J760)</f>
        <v>133000</v>
      </c>
      <c r="K761" s="49">
        <f>IF(Table44[[#This Row],[Source]]="Bank", SUM(K760+Table44[[#This Row],[Income]]-Table44[[#This Row],[Expenses]]), K760)</f>
        <v>3201782.45</v>
      </c>
      <c r="L761" s="49">
        <f>IF(Table44[[#This Row],[Source]]="Mobile", SUM(L760+Table44[[#This Row],[Income]]-Table44[[#This Row],[Expenses]]), L760)</f>
        <v>1657</v>
      </c>
      <c r="M761" s="49">
        <f>IF(Table44[[#This Row],[Source]]="Inv", SUM(M760+Table44[[#This Row],[Income]]-Table44[[#This Row],[Expenses]]), M760)</f>
        <v>380000</v>
      </c>
    </row>
    <row r="762" spans="1:13" x14ac:dyDescent="0.25">
      <c r="A762" s="3">
        <f xml:space="preserve"> IF(C762="", "", IF(Table44[[#This Row],[Month]]=C761, A761+1, 1))</f>
        <v>38</v>
      </c>
      <c r="B762" s="22">
        <f>_xlfn.NUMBERVALUE(IF(Table44[[#This Row],[Date]]= "", "", TEXT(Table44[[#This Row],[Date]],"yyyy")))</f>
        <v>2025</v>
      </c>
      <c r="C762" t="str">
        <f>IF(Table44[[#This Row],[Date]]= "", "", TEXT(Table44[[#This Row],[Date]],"mmmm"))</f>
        <v>April</v>
      </c>
      <c r="D762" s="2">
        <v>45764</v>
      </c>
      <c r="E762" s="1" t="s">
        <v>391</v>
      </c>
      <c r="F762" s="1" t="s">
        <v>744</v>
      </c>
      <c r="H762" s="1">
        <v>50000</v>
      </c>
      <c r="I762" s="23" t="s">
        <v>14</v>
      </c>
      <c r="J762" s="49">
        <f>IF(Table44[[#This Row],[Source]]="Cash", SUM(J761+Table44[[#This Row],[Income]]-Table44[[#This Row],[Expenses]]), J761)</f>
        <v>133000</v>
      </c>
      <c r="K762" s="49">
        <f>IF(Table44[[#This Row],[Source]]="Bank", SUM(K761+Table44[[#This Row],[Income]]-Table44[[#This Row],[Expenses]]), K761)</f>
        <v>3151782.45</v>
      </c>
      <c r="L762" s="49">
        <f>IF(Table44[[#This Row],[Source]]="Mobile", SUM(L761+Table44[[#This Row],[Income]]-Table44[[#This Row],[Expenses]]), L761)</f>
        <v>1657</v>
      </c>
      <c r="M762" s="49">
        <f>IF(Table44[[#This Row],[Source]]="Inv", SUM(M761+Table44[[#This Row],[Income]]-Table44[[#This Row],[Expenses]]), M761)</f>
        <v>380000</v>
      </c>
    </row>
    <row r="763" spans="1:13" x14ac:dyDescent="0.25">
      <c r="A763" s="3">
        <f xml:space="preserve"> IF(C763="", "", IF(Table44[[#This Row],[Month]]=C762, A762+1, 1))</f>
        <v>39</v>
      </c>
      <c r="B763" s="22">
        <f>_xlfn.NUMBERVALUE(IF(Table44[[#This Row],[Date]]= "", "", TEXT(Table44[[#This Row],[Date]],"yyyy")))</f>
        <v>2025</v>
      </c>
      <c r="C763" t="str">
        <f>IF(Table44[[#This Row],[Date]]= "", "", TEXT(Table44[[#This Row],[Date]],"mmmm"))</f>
        <v>April</v>
      </c>
      <c r="D763" s="2">
        <v>45764</v>
      </c>
      <c r="E763" s="1" t="s">
        <v>391</v>
      </c>
      <c r="F763" s="1" t="s">
        <v>744</v>
      </c>
      <c r="G763" s="1">
        <v>50000</v>
      </c>
      <c r="I763" s="23" t="s">
        <v>483</v>
      </c>
      <c r="J763" s="49">
        <f>IF(Table44[[#This Row],[Source]]="Cash", SUM(J762+Table44[[#This Row],[Income]]-Table44[[#This Row],[Expenses]]), J762)</f>
        <v>133000</v>
      </c>
      <c r="K763" s="49">
        <f>IF(Table44[[#This Row],[Source]]="Bank", SUM(K762+Table44[[#This Row],[Income]]-Table44[[#This Row],[Expenses]]), K762)</f>
        <v>3151782.45</v>
      </c>
      <c r="L763" s="49">
        <f>IF(Table44[[#This Row],[Source]]="Mobile", SUM(L762+Table44[[#This Row],[Income]]-Table44[[#This Row],[Expenses]]), L762)</f>
        <v>51657</v>
      </c>
      <c r="M763" s="49">
        <f>IF(Table44[[#This Row],[Source]]="Inv", SUM(M762+Table44[[#This Row],[Income]]-Table44[[#This Row],[Expenses]]), M762)</f>
        <v>380000</v>
      </c>
    </row>
    <row r="764" spans="1:13" x14ac:dyDescent="0.25">
      <c r="A764" s="3">
        <f xml:space="preserve"> IF(C764="", "", IF(Table44[[#This Row],[Month]]=C763, A763+1, 1))</f>
        <v>40</v>
      </c>
      <c r="B764" s="22">
        <f>_xlfn.NUMBERVALUE(IF(Table44[[#This Row],[Date]]= "", "", TEXT(Table44[[#This Row],[Date]],"yyyy")))</f>
        <v>2025</v>
      </c>
      <c r="C764" t="str">
        <f>IF(Table44[[#This Row],[Date]]= "", "", TEXT(Table44[[#This Row],[Date]],"mmmm"))</f>
        <v>April</v>
      </c>
      <c r="D764" s="2">
        <v>45764</v>
      </c>
      <c r="E764" s="1" t="s">
        <v>457</v>
      </c>
      <c r="F764" s="1" t="s">
        <v>244</v>
      </c>
      <c r="H764" s="1">
        <v>1300</v>
      </c>
      <c r="I764" s="23" t="s">
        <v>483</v>
      </c>
      <c r="J764" s="49">
        <f>IF(Table44[[#This Row],[Source]]="Cash", SUM(J763+Table44[[#This Row],[Income]]-Table44[[#This Row],[Expenses]]), J763)</f>
        <v>133000</v>
      </c>
      <c r="K764" s="49">
        <f>IF(Table44[[#This Row],[Source]]="Bank", SUM(K763+Table44[[#This Row],[Income]]-Table44[[#This Row],[Expenses]]), K763)</f>
        <v>3151782.45</v>
      </c>
      <c r="L764" s="49">
        <f>IF(Table44[[#This Row],[Source]]="Mobile", SUM(L763+Table44[[#This Row],[Income]]-Table44[[#This Row],[Expenses]]), L763)</f>
        <v>50357</v>
      </c>
      <c r="M764" s="49">
        <f>IF(Table44[[#This Row],[Source]]="Inv", SUM(M763+Table44[[#This Row],[Income]]-Table44[[#This Row],[Expenses]]), M763)</f>
        <v>380000</v>
      </c>
    </row>
    <row r="765" spans="1:13" x14ac:dyDescent="0.25">
      <c r="A765" s="3">
        <f xml:space="preserve"> IF(C765="", "", IF(Table44[[#This Row],[Month]]=C764, A764+1, 1))</f>
        <v>41</v>
      </c>
      <c r="B765" s="22">
        <f>_xlfn.NUMBERVALUE(IF(Table44[[#This Row],[Date]]= "", "", TEXT(Table44[[#This Row],[Date]],"yyyy")))</f>
        <v>2025</v>
      </c>
      <c r="C765" t="str">
        <f>IF(Table44[[#This Row],[Date]]= "", "", TEXT(Table44[[#This Row],[Date]],"mmmm"))</f>
        <v>April</v>
      </c>
      <c r="D765" s="2">
        <v>45770</v>
      </c>
      <c r="E765" s="1" t="s">
        <v>555</v>
      </c>
      <c r="F765" s="1" t="s">
        <v>337</v>
      </c>
      <c r="G765" s="108"/>
      <c r="H765" s="105">
        <v>30000</v>
      </c>
      <c r="I765" s="23" t="s">
        <v>13</v>
      </c>
      <c r="J765" s="49">
        <f>IF(Table44[[#This Row],[Source]]="Cash", SUM(J764+Table44[[#This Row],[Income]]-Table44[[#This Row],[Expenses]]), J764)</f>
        <v>103000</v>
      </c>
      <c r="K765" s="49">
        <f>IF(Table44[[#This Row],[Source]]="Bank", SUM(K764+Table44[[#This Row],[Income]]-Table44[[#This Row],[Expenses]]), K764)</f>
        <v>3151782.45</v>
      </c>
      <c r="L765" s="49">
        <f>IF(Table44[[#This Row],[Source]]="Mobile", SUM(L764+Table44[[#This Row],[Income]]-Table44[[#This Row],[Expenses]]), L764)</f>
        <v>50357</v>
      </c>
      <c r="M765" s="49">
        <f>IF(Table44[[#This Row],[Source]]="Inv", SUM(M764+Table44[[#This Row],[Income]]-Table44[[#This Row],[Expenses]]), M764)</f>
        <v>380000</v>
      </c>
    </row>
    <row r="766" spans="1:13" x14ac:dyDescent="0.25">
      <c r="A766" s="3">
        <f xml:space="preserve"> IF(C766="", "", IF(Table44[[#This Row],[Month]]=C765, A765+1, 1))</f>
        <v>42</v>
      </c>
      <c r="B766" s="22">
        <f>_xlfn.NUMBERVALUE(IF(Table44[[#This Row],[Date]]= "", "", TEXT(Table44[[#This Row],[Date]],"yyyy")))</f>
        <v>2025</v>
      </c>
      <c r="C766" t="str">
        <f>IF(Table44[[#This Row],[Date]]= "", "", TEXT(Table44[[#This Row],[Date]],"mmmm"))</f>
        <v>April</v>
      </c>
      <c r="D766" s="2">
        <v>45770</v>
      </c>
      <c r="E766" s="1" t="s">
        <v>517</v>
      </c>
      <c r="F766" s="1" t="s">
        <v>2</v>
      </c>
      <c r="H766" s="1">
        <v>24000</v>
      </c>
      <c r="I766" s="23" t="s">
        <v>483</v>
      </c>
      <c r="J766" s="49">
        <f>IF(Table44[[#This Row],[Source]]="Cash", SUM(J765+Table44[[#This Row],[Income]]-Table44[[#This Row],[Expenses]]), J765)</f>
        <v>103000</v>
      </c>
      <c r="K766" s="49">
        <f>IF(Table44[[#This Row],[Source]]="Bank", SUM(K765+Table44[[#This Row],[Income]]-Table44[[#This Row],[Expenses]]), K765)</f>
        <v>3151782.45</v>
      </c>
      <c r="L766" s="49">
        <f>IF(Table44[[#This Row],[Source]]="Mobile", SUM(L765+Table44[[#This Row],[Income]]-Table44[[#This Row],[Expenses]]), L765)</f>
        <v>26357</v>
      </c>
      <c r="M766" s="49">
        <f>IF(Table44[[#This Row],[Source]]="Inv", SUM(M765+Table44[[#This Row],[Income]]-Table44[[#This Row],[Expenses]]), M765)</f>
        <v>380000</v>
      </c>
    </row>
    <row r="767" spans="1:13" x14ac:dyDescent="0.25">
      <c r="A767" s="3">
        <f xml:space="preserve"> IF(C767="", "", IF(Table44[[#This Row],[Month]]=C766, A766+1, 1))</f>
        <v>43</v>
      </c>
      <c r="B767" s="22">
        <f>_xlfn.NUMBERVALUE(IF(Table44[[#This Row],[Date]]= "", "", TEXT(Table44[[#This Row],[Date]],"yyyy")))</f>
        <v>2025</v>
      </c>
      <c r="C767" t="str">
        <f>IF(Table44[[#This Row],[Date]]= "", "", TEXT(Table44[[#This Row],[Date]],"mmmm"))</f>
        <v>April</v>
      </c>
      <c r="D767" s="2">
        <v>45771</v>
      </c>
      <c r="E767" s="1" t="s">
        <v>556</v>
      </c>
      <c r="F767" s="1" t="s">
        <v>0</v>
      </c>
      <c r="G767" s="1">
        <v>75000</v>
      </c>
      <c r="I767" s="23" t="s">
        <v>483</v>
      </c>
      <c r="J767" s="49">
        <f>IF(Table44[[#This Row],[Source]]="Cash", SUM(J766+Table44[[#This Row],[Income]]-Table44[[#This Row],[Expenses]]), J766)</f>
        <v>103000</v>
      </c>
      <c r="K767" s="49">
        <f>IF(Table44[[#This Row],[Source]]="Bank", SUM(K766+Table44[[#This Row],[Income]]-Table44[[#This Row],[Expenses]]), K766)</f>
        <v>3151782.45</v>
      </c>
      <c r="L767" s="49">
        <f>IF(Table44[[#This Row],[Source]]="Mobile", SUM(L766+Table44[[#This Row],[Income]]-Table44[[#This Row],[Expenses]]), L766)</f>
        <v>101357</v>
      </c>
      <c r="M767" s="49">
        <f>IF(Table44[[#This Row],[Source]]="Inv", SUM(M766+Table44[[#This Row],[Income]]-Table44[[#This Row],[Expenses]]), M766)</f>
        <v>380000</v>
      </c>
    </row>
    <row r="768" spans="1:13" x14ac:dyDescent="0.25">
      <c r="A768" s="3">
        <f xml:space="preserve"> IF(C768="", "", IF(Table44[[#This Row],[Month]]=C767, A767+1, 1))</f>
        <v>44</v>
      </c>
      <c r="B768" s="22">
        <f>_xlfn.NUMBERVALUE(IF(Table44[[#This Row],[Date]]= "", "", TEXT(Table44[[#This Row],[Date]],"yyyy")))</f>
        <v>2025</v>
      </c>
      <c r="C768" t="str">
        <f>IF(Table44[[#This Row],[Date]]= "", "", TEXT(Table44[[#This Row],[Date]],"mmmm"))</f>
        <v>April</v>
      </c>
      <c r="D768" s="2">
        <v>45771</v>
      </c>
      <c r="E768" s="1" t="s">
        <v>237</v>
      </c>
      <c r="F768" s="1" t="s">
        <v>0</v>
      </c>
      <c r="G768" s="1">
        <v>25000</v>
      </c>
      <c r="I768" s="23" t="s">
        <v>483</v>
      </c>
      <c r="J768" s="49">
        <f>IF(Table44[[#This Row],[Source]]="Cash", SUM(J767+Table44[[#This Row],[Income]]-Table44[[#This Row],[Expenses]]), J767)</f>
        <v>103000</v>
      </c>
      <c r="K768" s="49">
        <f>IF(Table44[[#This Row],[Source]]="Bank", SUM(K767+Table44[[#This Row],[Income]]-Table44[[#This Row],[Expenses]]), K767)</f>
        <v>3151782.45</v>
      </c>
      <c r="L768" s="49">
        <f>IF(Table44[[#This Row],[Source]]="Mobile", SUM(L767+Table44[[#This Row],[Income]]-Table44[[#This Row],[Expenses]]), L767)</f>
        <v>126357</v>
      </c>
      <c r="M768" s="49">
        <f>IF(Table44[[#This Row],[Source]]="Inv", SUM(M767+Table44[[#This Row],[Income]]-Table44[[#This Row],[Expenses]]), M767)</f>
        <v>380000</v>
      </c>
    </row>
    <row r="769" spans="1:13" x14ac:dyDescent="0.25">
      <c r="A769" s="3">
        <f xml:space="preserve"> IF(C769="", "", IF(Table44[[#This Row],[Month]]=C768, A768+1, 1))</f>
        <v>45</v>
      </c>
      <c r="B769" s="22">
        <f>_xlfn.NUMBERVALUE(IF(Table44[[#This Row],[Date]]= "", "", TEXT(Table44[[#This Row],[Date]],"yyyy")))</f>
        <v>2025</v>
      </c>
      <c r="C769" t="str">
        <f>IF(Table44[[#This Row],[Date]]= "", "", TEXT(Table44[[#This Row],[Date]],"mmmm"))</f>
        <v>April</v>
      </c>
      <c r="D769" s="2">
        <v>45771</v>
      </c>
      <c r="E769" s="1" t="s">
        <v>557</v>
      </c>
      <c r="F769" s="1" t="s">
        <v>337</v>
      </c>
      <c r="G769" s="108"/>
      <c r="H769" s="105">
        <v>90000</v>
      </c>
      <c r="I769" s="23" t="s">
        <v>13</v>
      </c>
      <c r="J769" s="49">
        <f>IF(Table44[[#This Row],[Source]]="Cash", SUM(J768+Table44[[#This Row],[Income]]-Table44[[#This Row],[Expenses]]), J768)</f>
        <v>13000</v>
      </c>
      <c r="K769" s="49">
        <f>IF(Table44[[#This Row],[Source]]="Bank", SUM(K768+Table44[[#This Row],[Income]]-Table44[[#This Row],[Expenses]]), K768)</f>
        <v>3151782.45</v>
      </c>
      <c r="L769" s="49">
        <f>IF(Table44[[#This Row],[Source]]="Mobile", SUM(L768+Table44[[#This Row],[Income]]-Table44[[#This Row],[Expenses]]), L768)</f>
        <v>126357</v>
      </c>
      <c r="M769" s="49">
        <f>IF(Table44[[#This Row],[Source]]="Inv", SUM(M768+Table44[[#This Row],[Income]]-Table44[[#This Row],[Expenses]]), M768)</f>
        <v>380000</v>
      </c>
    </row>
    <row r="770" spans="1:13" x14ac:dyDescent="0.25">
      <c r="A770" s="3">
        <f xml:space="preserve"> IF(C770="", "", IF(Table44[[#This Row],[Month]]=C769, A769+1, 1))</f>
        <v>46</v>
      </c>
      <c r="B770" s="22">
        <f>_xlfn.NUMBERVALUE(IF(Table44[[#This Row],[Date]]= "", "", TEXT(Table44[[#This Row],[Date]],"yyyy")))</f>
        <v>2025</v>
      </c>
      <c r="C770" t="str">
        <f>IF(Table44[[#This Row],[Date]]= "", "", TEXT(Table44[[#This Row],[Date]],"mmmm"))</f>
        <v>April</v>
      </c>
      <c r="D770" s="2">
        <v>45772</v>
      </c>
      <c r="E770" s="1" t="s">
        <v>558</v>
      </c>
      <c r="F770" s="1" t="s">
        <v>75</v>
      </c>
      <c r="H770" s="1">
        <v>16000</v>
      </c>
      <c r="I770" s="23" t="s">
        <v>483</v>
      </c>
      <c r="J770" s="49">
        <f>IF(Table44[[#This Row],[Source]]="Cash", SUM(J769+Table44[[#This Row],[Income]]-Table44[[#This Row],[Expenses]]), J769)</f>
        <v>13000</v>
      </c>
      <c r="K770" s="49">
        <f>IF(Table44[[#This Row],[Source]]="Bank", SUM(K769+Table44[[#This Row],[Income]]-Table44[[#This Row],[Expenses]]), K769)</f>
        <v>3151782.45</v>
      </c>
      <c r="L770" s="49">
        <f>IF(Table44[[#This Row],[Source]]="Mobile", SUM(L769+Table44[[#This Row],[Income]]-Table44[[#This Row],[Expenses]]), L769)</f>
        <v>110357</v>
      </c>
      <c r="M770" s="49">
        <f>IF(Table44[[#This Row],[Source]]="Inv", SUM(M769+Table44[[#This Row],[Income]]-Table44[[#This Row],[Expenses]]), M769)</f>
        <v>380000</v>
      </c>
    </row>
    <row r="771" spans="1:13" x14ac:dyDescent="0.25">
      <c r="A771" s="3">
        <f xml:space="preserve"> IF(C771="", "", IF(Table44[[#This Row],[Month]]=C770, A770+1, 1))</f>
        <v>47</v>
      </c>
      <c r="B771" s="22">
        <f>_xlfn.NUMBERVALUE(IF(Table44[[#This Row],[Date]]= "", "", TEXT(Table44[[#This Row],[Date]],"yyyy")))</f>
        <v>2025</v>
      </c>
      <c r="C771" t="str">
        <f>IF(Table44[[#This Row],[Date]]= "", "", TEXT(Table44[[#This Row],[Date]],"mmmm"))</f>
        <v>April</v>
      </c>
      <c r="D771" s="2">
        <v>45772</v>
      </c>
      <c r="E771" s="1" t="s">
        <v>559</v>
      </c>
      <c r="F771" s="1" t="s">
        <v>24</v>
      </c>
      <c r="H771" s="1">
        <v>54000</v>
      </c>
      <c r="I771" s="23" t="s">
        <v>14</v>
      </c>
      <c r="J771" s="49">
        <f>IF(Table44[[#This Row],[Source]]="Cash", SUM(J770+Table44[[#This Row],[Income]]-Table44[[#This Row],[Expenses]]), J770)</f>
        <v>13000</v>
      </c>
      <c r="K771" s="49">
        <f>IF(Table44[[#This Row],[Source]]="Bank", SUM(K770+Table44[[#This Row],[Income]]-Table44[[#This Row],[Expenses]]), K770)</f>
        <v>3097782.45</v>
      </c>
      <c r="L771" s="49">
        <f>IF(Table44[[#This Row],[Source]]="Mobile", SUM(L770+Table44[[#This Row],[Income]]-Table44[[#This Row],[Expenses]]), L770)</f>
        <v>110357</v>
      </c>
      <c r="M771" s="49">
        <f>IF(Table44[[#This Row],[Source]]="Inv", SUM(M770+Table44[[#This Row],[Income]]-Table44[[#This Row],[Expenses]]), M770)</f>
        <v>380000</v>
      </c>
    </row>
    <row r="772" spans="1:13" x14ac:dyDescent="0.25">
      <c r="A772" s="3">
        <f xml:space="preserve"> IF(C772="", "", IF(Table44[[#This Row],[Month]]=C771, A771+1, 1))</f>
        <v>48</v>
      </c>
      <c r="B772" s="22">
        <f>_xlfn.NUMBERVALUE(IF(Table44[[#This Row],[Date]]= "", "", TEXT(Table44[[#This Row],[Date]],"yyyy")))</f>
        <v>2025</v>
      </c>
      <c r="C772" t="str">
        <f>IF(Table44[[#This Row],[Date]]= "", "", TEXT(Table44[[#This Row],[Date]],"mmmm"))</f>
        <v>April</v>
      </c>
      <c r="D772" s="2">
        <v>45772</v>
      </c>
      <c r="E772" s="1" t="s">
        <v>560</v>
      </c>
      <c r="F772" s="1" t="s">
        <v>9</v>
      </c>
      <c r="H772" s="1">
        <v>94500</v>
      </c>
      <c r="I772" s="23" t="s">
        <v>14</v>
      </c>
      <c r="J772" s="49">
        <f>IF(Table44[[#This Row],[Source]]="Cash", SUM(J771+Table44[[#This Row],[Income]]-Table44[[#This Row],[Expenses]]), J771)</f>
        <v>13000</v>
      </c>
      <c r="K772" s="49">
        <f>IF(Table44[[#This Row],[Source]]="Bank", SUM(K771+Table44[[#This Row],[Income]]-Table44[[#This Row],[Expenses]]), K771)</f>
        <v>3003282.45</v>
      </c>
      <c r="L772" s="49">
        <f>IF(Table44[[#This Row],[Source]]="Mobile", SUM(L771+Table44[[#This Row],[Income]]-Table44[[#This Row],[Expenses]]), L771)</f>
        <v>110357</v>
      </c>
      <c r="M772" s="49">
        <f>IF(Table44[[#This Row],[Source]]="Inv", SUM(M771+Table44[[#This Row],[Income]]-Table44[[#This Row],[Expenses]]), M771)</f>
        <v>380000</v>
      </c>
    </row>
    <row r="773" spans="1:13" x14ac:dyDescent="0.25">
      <c r="A773" s="3">
        <f xml:space="preserve"> IF(C773="", "", IF(Table44[[#This Row],[Month]]=C772, A772+1, 1))</f>
        <v>49</v>
      </c>
      <c r="B773" s="22">
        <f>_xlfn.NUMBERVALUE(IF(Table44[[#This Row],[Date]]= "", "", TEXT(Table44[[#This Row],[Date]],"yyyy")))</f>
        <v>2025</v>
      </c>
      <c r="C773" t="str">
        <f>IF(Table44[[#This Row],[Date]]= "", "", TEXT(Table44[[#This Row],[Date]],"mmmm"))</f>
        <v>April</v>
      </c>
      <c r="D773" s="2">
        <v>45772</v>
      </c>
      <c r="E773" s="1" t="s">
        <v>561</v>
      </c>
      <c r="F773" s="1" t="s">
        <v>744</v>
      </c>
      <c r="H773" s="1">
        <v>1800</v>
      </c>
      <c r="I773" s="23" t="s">
        <v>14</v>
      </c>
      <c r="J773" s="49">
        <f>IF(Table44[[#This Row],[Source]]="Cash", SUM(J772+Table44[[#This Row],[Income]]-Table44[[#This Row],[Expenses]]), J772)</f>
        <v>13000</v>
      </c>
      <c r="K773" s="49">
        <f>IF(Table44[[#This Row],[Source]]="Bank", SUM(K772+Table44[[#This Row],[Income]]-Table44[[#This Row],[Expenses]]), K772)</f>
        <v>3001482.45</v>
      </c>
      <c r="L773" s="49">
        <f>IF(Table44[[#This Row],[Source]]="Mobile", SUM(L772+Table44[[#This Row],[Income]]-Table44[[#This Row],[Expenses]]), L772)</f>
        <v>110357</v>
      </c>
      <c r="M773" s="49">
        <f>IF(Table44[[#This Row],[Source]]="Inv", SUM(M772+Table44[[#This Row],[Income]]-Table44[[#This Row],[Expenses]]), M772)</f>
        <v>380000</v>
      </c>
    </row>
    <row r="774" spans="1:13" x14ac:dyDescent="0.25">
      <c r="A774" s="3">
        <f xml:space="preserve"> IF(C774="", "", IF(Table44[[#This Row],[Month]]=C773, A773+1, 1))</f>
        <v>50</v>
      </c>
      <c r="B774" s="22">
        <f>_xlfn.NUMBERVALUE(IF(Table44[[#This Row],[Date]]= "", "", TEXT(Table44[[#This Row],[Date]],"yyyy")))</f>
        <v>2025</v>
      </c>
      <c r="C774" t="str">
        <f>IF(Table44[[#This Row],[Date]]= "", "", TEXT(Table44[[#This Row],[Date]],"mmmm"))</f>
        <v>April</v>
      </c>
      <c r="D774" s="2">
        <v>45774</v>
      </c>
      <c r="E774" s="1" t="s">
        <v>391</v>
      </c>
      <c r="F774" s="1" t="s">
        <v>744</v>
      </c>
      <c r="H774" s="1">
        <v>150000</v>
      </c>
      <c r="I774" s="23" t="s">
        <v>14</v>
      </c>
      <c r="J774" s="49">
        <f>IF(Table44[[#This Row],[Source]]="Cash", SUM(J773+Table44[[#This Row],[Income]]-Table44[[#This Row],[Expenses]]), J773)</f>
        <v>13000</v>
      </c>
      <c r="K774" s="49">
        <f>IF(Table44[[#This Row],[Source]]="Bank", SUM(K773+Table44[[#This Row],[Income]]-Table44[[#This Row],[Expenses]]), K773)</f>
        <v>2851482.45</v>
      </c>
      <c r="L774" s="49">
        <f>IF(Table44[[#This Row],[Source]]="Mobile", SUM(L773+Table44[[#This Row],[Income]]-Table44[[#This Row],[Expenses]]), L773)</f>
        <v>110357</v>
      </c>
      <c r="M774" s="49">
        <f>IF(Table44[[#This Row],[Source]]="Inv", SUM(M773+Table44[[#This Row],[Income]]-Table44[[#This Row],[Expenses]]), M773)</f>
        <v>380000</v>
      </c>
    </row>
    <row r="775" spans="1:13" x14ac:dyDescent="0.25">
      <c r="A775" s="3">
        <f xml:space="preserve"> IF(C775="", "", IF(Table44[[#This Row],[Month]]=C774, A774+1, 1))</f>
        <v>51</v>
      </c>
      <c r="B775" s="22">
        <f>_xlfn.NUMBERVALUE(IF(Table44[[#This Row],[Date]]= "", "", TEXT(Table44[[#This Row],[Date]],"yyyy")))</f>
        <v>2025</v>
      </c>
      <c r="C775" t="str">
        <f>IF(Table44[[#This Row],[Date]]= "", "", TEXT(Table44[[#This Row],[Date]],"mmmm"))</f>
        <v>April</v>
      </c>
      <c r="D775" s="2">
        <v>45774</v>
      </c>
      <c r="E775" s="1" t="s">
        <v>391</v>
      </c>
      <c r="F775" s="1" t="s">
        <v>744</v>
      </c>
      <c r="G775" s="1">
        <v>150000</v>
      </c>
      <c r="I775" s="23" t="s">
        <v>483</v>
      </c>
      <c r="J775" s="49">
        <f>IF(Table44[[#This Row],[Source]]="Cash", SUM(J774+Table44[[#This Row],[Income]]-Table44[[#This Row],[Expenses]]), J774)</f>
        <v>13000</v>
      </c>
      <c r="K775" s="49">
        <f>IF(Table44[[#This Row],[Source]]="Bank", SUM(K774+Table44[[#This Row],[Income]]-Table44[[#This Row],[Expenses]]), K774)</f>
        <v>2851482.45</v>
      </c>
      <c r="L775" s="49">
        <f>IF(Table44[[#This Row],[Source]]="Mobile", SUM(L774+Table44[[#This Row],[Income]]-Table44[[#This Row],[Expenses]]), L774)</f>
        <v>260357</v>
      </c>
      <c r="M775" s="49">
        <f>IF(Table44[[#This Row],[Source]]="Inv", SUM(M774+Table44[[#This Row],[Income]]-Table44[[#This Row],[Expenses]]), M774)</f>
        <v>380000</v>
      </c>
    </row>
    <row r="776" spans="1:13" x14ac:dyDescent="0.25">
      <c r="A776" s="3">
        <f xml:space="preserve"> IF(C776="", "", IF(Table44[[#This Row],[Month]]=C775, A775+1, 1))</f>
        <v>52</v>
      </c>
      <c r="B776" s="22">
        <f>_xlfn.NUMBERVALUE(IF(Table44[[#This Row],[Date]]= "", "", TEXT(Table44[[#This Row],[Date]],"yyyy")))</f>
        <v>2025</v>
      </c>
      <c r="C776" t="str">
        <f>IF(Table44[[#This Row],[Date]]= "", "", TEXT(Table44[[#This Row],[Date]],"mmmm"))</f>
        <v>April</v>
      </c>
      <c r="D776" s="2">
        <v>45774</v>
      </c>
      <c r="E776" s="1" t="s">
        <v>32</v>
      </c>
      <c r="F776" s="1" t="s">
        <v>744</v>
      </c>
      <c r="H776" s="1">
        <v>1000</v>
      </c>
      <c r="I776" s="23" t="s">
        <v>14</v>
      </c>
      <c r="J776" s="49">
        <f>IF(Table44[[#This Row],[Source]]="Cash", SUM(J775+Table44[[#This Row],[Income]]-Table44[[#This Row],[Expenses]]), J775)</f>
        <v>13000</v>
      </c>
      <c r="K776" s="49">
        <f>IF(Table44[[#This Row],[Source]]="Bank", SUM(K775+Table44[[#This Row],[Income]]-Table44[[#This Row],[Expenses]]), K775)</f>
        <v>2850482.45</v>
      </c>
      <c r="L776" s="49">
        <f>IF(Table44[[#This Row],[Source]]="Mobile", SUM(L775+Table44[[#This Row],[Income]]-Table44[[#This Row],[Expenses]]), L775)</f>
        <v>260357</v>
      </c>
      <c r="M776" s="49">
        <f>IF(Table44[[#This Row],[Source]]="Inv", SUM(M775+Table44[[#This Row],[Income]]-Table44[[#This Row],[Expenses]]), M775)</f>
        <v>380000</v>
      </c>
    </row>
    <row r="777" spans="1:13" x14ac:dyDescent="0.25">
      <c r="A777" s="3">
        <f xml:space="preserve"> IF(C777="", "", IF(Table44[[#This Row],[Month]]=C776, A776+1, 1))</f>
        <v>53</v>
      </c>
      <c r="B777" s="22">
        <f>_xlfn.NUMBERVALUE(IF(Table44[[#This Row],[Date]]= "", "", TEXT(Table44[[#This Row],[Date]],"yyyy")))</f>
        <v>2025</v>
      </c>
      <c r="C777" t="str">
        <f>IF(Table44[[#This Row],[Date]]= "", "", TEXT(Table44[[#This Row],[Date]],"mmmm"))</f>
        <v>April</v>
      </c>
      <c r="D777" s="2">
        <v>45774</v>
      </c>
      <c r="E777" s="1" t="s">
        <v>562</v>
      </c>
      <c r="F777" s="1" t="s">
        <v>2</v>
      </c>
      <c r="H777" s="1">
        <v>70000</v>
      </c>
      <c r="I777" s="23" t="s">
        <v>483</v>
      </c>
      <c r="J777" s="49">
        <f>IF(Table44[[#This Row],[Source]]="Cash", SUM(J776+Table44[[#This Row],[Income]]-Table44[[#This Row],[Expenses]]), J776)</f>
        <v>13000</v>
      </c>
      <c r="K777" s="49">
        <f>IF(Table44[[#This Row],[Source]]="Bank", SUM(K776+Table44[[#This Row],[Income]]-Table44[[#This Row],[Expenses]]), K776)</f>
        <v>2850482.45</v>
      </c>
      <c r="L777" s="49">
        <f>IF(Table44[[#This Row],[Source]]="Mobile", SUM(L776+Table44[[#This Row],[Income]]-Table44[[#This Row],[Expenses]]), L776)</f>
        <v>190357</v>
      </c>
      <c r="M777" s="49">
        <f>IF(Table44[[#This Row],[Source]]="Inv", SUM(M776+Table44[[#This Row],[Income]]-Table44[[#This Row],[Expenses]]), M776)</f>
        <v>380000</v>
      </c>
    </row>
    <row r="778" spans="1:13" x14ac:dyDescent="0.25">
      <c r="A778" s="3">
        <f xml:space="preserve"> IF(C778="", "", IF(Table44[[#This Row],[Month]]=C777, A777+1, 1))</f>
        <v>54</v>
      </c>
      <c r="B778" s="22">
        <f>_xlfn.NUMBERVALUE(IF(Table44[[#This Row],[Date]]= "", "", TEXT(Table44[[#This Row],[Date]],"yyyy")))</f>
        <v>2025</v>
      </c>
      <c r="C778" t="str">
        <f>IF(Table44[[#This Row],[Date]]= "", "", TEXT(Table44[[#This Row],[Date]],"mmmm"))</f>
        <v>April</v>
      </c>
      <c r="D778" s="2">
        <v>45776</v>
      </c>
      <c r="E778" s="1" t="s">
        <v>505</v>
      </c>
      <c r="F778" s="1" t="s">
        <v>742</v>
      </c>
      <c r="H778" s="1">
        <v>8900</v>
      </c>
      <c r="I778" s="23" t="s">
        <v>14</v>
      </c>
      <c r="J778" s="49">
        <f>IF(Table44[[#This Row],[Source]]="Cash", SUM(J777+Table44[[#This Row],[Income]]-Table44[[#This Row],[Expenses]]), J777)</f>
        <v>13000</v>
      </c>
      <c r="K778" s="49">
        <f>IF(Table44[[#This Row],[Source]]="Bank", SUM(K777+Table44[[#This Row],[Income]]-Table44[[#This Row],[Expenses]]), K777)</f>
        <v>2841582.45</v>
      </c>
      <c r="L778" s="49">
        <f>IF(Table44[[#This Row],[Source]]="Mobile", SUM(L777+Table44[[#This Row],[Income]]-Table44[[#This Row],[Expenses]]), L777)</f>
        <v>190357</v>
      </c>
      <c r="M778" s="49">
        <f>IF(Table44[[#This Row],[Source]]="Inv", SUM(M777+Table44[[#This Row],[Income]]-Table44[[#This Row],[Expenses]]), M777)</f>
        <v>380000</v>
      </c>
    </row>
    <row r="779" spans="1:13" x14ac:dyDescent="0.25">
      <c r="A779" s="3">
        <f xml:space="preserve"> IF(C779="", "", IF(Table44[[#This Row],[Month]]=C778, A778+1, 1))</f>
        <v>55</v>
      </c>
      <c r="B779" s="22">
        <f>_xlfn.NUMBERVALUE(IF(Table44[[#This Row],[Date]]= "", "", TEXT(Table44[[#This Row],[Date]],"yyyy")))</f>
        <v>2025</v>
      </c>
      <c r="C779" t="str">
        <f>IF(Table44[[#This Row],[Date]]= "", "", TEXT(Table44[[#This Row],[Date]],"mmmm"))</f>
        <v>April</v>
      </c>
      <c r="D779" s="2">
        <v>45774</v>
      </c>
      <c r="E779" s="1" t="s">
        <v>563</v>
      </c>
      <c r="F779" s="1" t="s">
        <v>280</v>
      </c>
      <c r="H779" s="1">
        <v>5000</v>
      </c>
      <c r="I779" s="23" t="s">
        <v>483</v>
      </c>
      <c r="J779" s="49">
        <f>IF(Table44[[#This Row],[Source]]="Cash", SUM(J778+Table44[[#This Row],[Income]]-Table44[[#This Row],[Expenses]]), J778)</f>
        <v>13000</v>
      </c>
      <c r="K779" s="49">
        <f>IF(Table44[[#This Row],[Source]]="Bank", SUM(K778+Table44[[#This Row],[Income]]-Table44[[#This Row],[Expenses]]), K778)</f>
        <v>2841582.45</v>
      </c>
      <c r="L779" s="49">
        <f>IF(Table44[[#This Row],[Source]]="Mobile", SUM(L778+Table44[[#This Row],[Income]]-Table44[[#This Row],[Expenses]]), L778)</f>
        <v>185357</v>
      </c>
      <c r="M779" s="49">
        <f>IF(Table44[[#This Row],[Source]]="Inv", SUM(M778+Table44[[#This Row],[Income]]-Table44[[#This Row],[Expenses]]), M778)</f>
        <v>380000</v>
      </c>
    </row>
    <row r="780" spans="1:13" x14ac:dyDescent="0.25">
      <c r="A780" s="3">
        <f xml:space="preserve"> IF(C780="", "", IF(Table44[[#This Row],[Month]]=C779, A779+1, 1))</f>
        <v>1</v>
      </c>
      <c r="B780" s="22">
        <f>_xlfn.NUMBERVALUE(IF(Table44[[#This Row],[Date]]= "", "", TEXT(Table44[[#This Row],[Date]],"yyyy")))</f>
        <v>2025</v>
      </c>
      <c r="C780" t="str">
        <f>IF(Table44[[#This Row],[Date]]= "", "", TEXT(Table44[[#This Row],[Date]],"mmmm"))</f>
        <v>May</v>
      </c>
      <c r="D780" s="2">
        <v>45782</v>
      </c>
      <c r="E780" s="1" t="s">
        <v>564</v>
      </c>
      <c r="F780" s="1" t="s">
        <v>0</v>
      </c>
      <c r="H780" s="1">
        <v>200000</v>
      </c>
      <c r="I780" s="23" t="s">
        <v>14</v>
      </c>
      <c r="J780" s="49">
        <f>IF(Table44[[#This Row],[Source]]="Cash", SUM(J779+Table44[[#This Row],[Income]]-Table44[[#This Row],[Expenses]]), J779)</f>
        <v>13000</v>
      </c>
      <c r="K780" s="49">
        <f>IF(Table44[[#This Row],[Source]]="Bank", SUM(K779+Table44[[#This Row],[Income]]-Table44[[#This Row],[Expenses]]), K779)</f>
        <v>2641582.4500000002</v>
      </c>
      <c r="L780" s="49">
        <f>IF(Table44[[#This Row],[Source]]="Mobile", SUM(L779+Table44[[#This Row],[Income]]-Table44[[#This Row],[Expenses]]), L779)</f>
        <v>185357</v>
      </c>
      <c r="M780" s="49">
        <f>IF(Table44[[#This Row],[Source]]="Inv", SUM(M779+Table44[[#This Row],[Income]]-Table44[[#This Row],[Expenses]]), M779)</f>
        <v>380000</v>
      </c>
    </row>
    <row r="781" spans="1:13" x14ac:dyDescent="0.25">
      <c r="A781" s="3">
        <f xml:space="preserve"> IF(C781="", "", IF(Table44[[#This Row],[Month]]=C780, A780+1, 1))</f>
        <v>2</v>
      </c>
      <c r="B781" s="22">
        <f>_xlfn.NUMBERVALUE(IF(Table44[[#This Row],[Date]]= "", "", TEXT(Table44[[#This Row],[Date]],"yyyy")))</f>
        <v>2025</v>
      </c>
      <c r="C781" t="str">
        <f>IF(Table44[[#This Row],[Date]]= "", "", TEXT(Table44[[#This Row],[Date]],"mmmm"))</f>
        <v>May</v>
      </c>
      <c r="D781" s="2">
        <v>45785</v>
      </c>
      <c r="E781" s="1" t="s">
        <v>317</v>
      </c>
      <c r="F781" s="1" t="s">
        <v>299</v>
      </c>
      <c r="G781" s="108">
        <v>500000</v>
      </c>
      <c r="H781" s="105"/>
      <c r="I781" s="23" t="s">
        <v>13</v>
      </c>
      <c r="J781" s="49">
        <f>IF(Table44[[#This Row],[Source]]="Cash", SUM(J780+Table44[[#This Row],[Income]]-Table44[[#This Row],[Expenses]]), J780)</f>
        <v>513000</v>
      </c>
      <c r="K781" s="49">
        <f>IF(Table44[[#This Row],[Source]]="Bank", SUM(K780+Table44[[#This Row],[Income]]-Table44[[#This Row],[Expenses]]), K780)</f>
        <v>2641582.4500000002</v>
      </c>
      <c r="L781" s="49">
        <f>IF(Table44[[#This Row],[Source]]="Mobile", SUM(L780+Table44[[#This Row],[Income]]-Table44[[#This Row],[Expenses]]), L780)</f>
        <v>185357</v>
      </c>
      <c r="M781" s="49">
        <f>IF(Table44[[#This Row],[Source]]="Inv", SUM(M780+Table44[[#This Row],[Income]]-Table44[[#This Row],[Expenses]]), M780)</f>
        <v>380000</v>
      </c>
    </row>
    <row r="782" spans="1:13" x14ac:dyDescent="0.25">
      <c r="A782" s="3">
        <f xml:space="preserve"> IF(C782="", "", IF(Table44[[#This Row],[Month]]=C781, A781+1, 1))</f>
        <v>3</v>
      </c>
      <c r="B782" s="22">
        <f>_xlfn.NUMBERVALUE(IF(Table44[[#This Row],[Date]]= "", "", TEXT(Table44[[#This Row],[Date]],"yyyy")))</f>
        <v>2025</v>
      </c>
      <c r="C782" t="str">
        <f>IF(Table44[[#This Row],[Date]]= "", "", TEXT(Table44[[#This Row],[Date]],"mmmm"))</f>
        <v>May</v>
      </c>
      <c r="D782" s="2">
        <v>45785</v>
      </c>
      <c r="E782" s="1" t="s">
        <v>97</v>
      </c>
      <c r="F782" s="1" t="s">
        <v>337</v>
      </c>
      <c r="G782" s="108"/>
      <c r="H782" s="105">
        <v>10000</v>
      </c>
      <c r="I782" s="23" t="s">
        <v>13</v>
      </c>
      <c r="J782" s="49">
        <f>IF(Table44[[#This Row],[Source]]="Cash", SUM(J781+Table44[[#This Row],[Income]]-Table44[[#This Row],[Expenses]]), J781)</f>
        <v>503000</v>
      </c>
      <c r="K782" s="49">
        <f>IF(Table44[[#This Row],[Source]]="Bank", SUM(K781+Table44[[#This Row],[Income]]-Table44[[#This Row],[Expenses]]), K781)</f>
        <v>2641582.4500000002</v>
      </c>
      <c r="L782" s="49">
        <f>IF(Table44[[#This Row],[Source]]="Mobile", SUM(L781+Table44[[#This Row],[Income]]-Table44[[#This Row],[Expenses]]), L781)</f>
        <v>185357</v>
      </c>
      <c r="M782" s="49">
        <f>IF(Table44[[#This Row],[Source]]="Inv", SUM(M781+Table44[[#This Row],[Income]]-Table44[[#This Row],[Expenses]]), M781)</f>
        <v>380000</v>
      </c>
    </row>
    <row r="783" spans="1:13" x14ac:dyDescent="0.25">
      <c r="A783" s="3">
        <f xml:space="preserve"> IF(C783="", "", IF(Table44[[#This Row],[Month]]=C782, A782+1, 1))</f>
        <v>4</v>
      </c>
      <c r="B783" s="22">
        <f>_xlfn.NUMBERVALUE(IF(Table44[[#This Row],[Date]]= "", "", TEXT(Table44[[#This Row],[Date]],"yyyy")))</f>
        <v>2025</v>
      </c>
      <c r="C783" t="str">
        <f>IF(Table44[[#This Row],[Date]]= "", "", TEXT(Table44[[#This Row],[Date]],"mmmm"))</f>
        <v>May</v>
      </c>
      <c r="D783" s="2">
        <v>45785</v>
      </c>
      <c r="E783" s="1" t="s">
        <v>565</v>
      </c>
      <c r="F783" s="1" t="s">
        <v>0</v>
      </c>
      <c r="G783" s="1">
        <v>24000</v>
      </c>
      <c r="I783" s="23" t="s">
        <v>483</v>
      </c>
      <c r="J783" s="49">
        <f>IF(Table44[[#This Row],[Source]]="Cash", SUM(J782+Table44[[#This Row],[Income]]-Table44[[#This Row],[Expenses]]), J782)</f>
        <v>503000</v>
      </c>
      <c r="K783" s="49">
        <f>IF(Table44[[#This Row],[Source]]="Bank", SUM(K782+Table44[[#This Row],[Income]]-Table44[[#This Row],[Expenses]]), K782)</f>
        <v>2641582.4500000002</v>
      </c>
      <c r="L783" s="49">
        <f>IF(Table44[[#This Row],[Source]]="Mobile", SUM(L782+Table44[[#This Row],[Income]]-Table44[[#This Row],[Expenses]]), L782)</f>
        <v>209357</v>
      </c>
      <c r="M783" s="49">
        <f>IF(Table44[[#This Row],[Source]]="Inv", SUM(M782+Table44[[#This Row],[Income]]-Table44[[#This Row],[Expenses]]), M782)</f>
        <v>380000</v>
      </c>
    </row>
    <row r="784" spans="1:13" x14ac:dyDescent="0.25">
      <c r="A784" s="3">
        <f xml:space="preserve"> IF(C784="", "", IF(Table44[[#This Row],[Month]]=C783, A783+1, 1))</f>
        <v>5</v>
      </c>
      <c r="B784" s="22">
        <f>_xlfn.NUMBERVALUE(IF(Table44[[#This Row],[Date]]= "", "", TEXT(Table44[[#This Row],[Date]],"yyyy")))</f>
        <v>2025</v>
      </c>
      <c r="C784" t="str">
        <f>IF(Table44[[#This Row],[Date]]= "", "", TEXT(Table44[[#This Row],[Date]],"mmmm"))</f>
        <v>May</v>
      </c>
      <c r="D784" s="2">
        <v>45785</v>
      </c>
      <c r="E784" s="1" t="s">
        <v>566</v>
      </c>
      <c r="F784" s="1" t="s">
        <v>2</v>
      </c>
      <c r="H784" s="1">
        <v>24100</v>
      </c>
      <c r="I784" s="23" t="s">
        <v>483</v>
      </c>
      <c r="J784" s="49">
        <f>IF(Table44[[#This Row],[Source]]="Cash", SUM(J783+Table44[[#This Row],[Income]]-Table44[[#This Row],[Expenses]]), J783)</f>
        <v>503000</v>
      </c>
      <c r="K784" s="49">
        <f>IF(Table44[[#This Row],[Source]]="Bank", SUM(K783+Table44[[#This Row],[Income]]-Table44[[#This Row],[Expenses]]), K783)</f>
        <v>2641582.4500000002</v>
      </c>
      <c r="L784" s="49">
        <f>IF(Table44[[#This Row],[Source]]="Mobile", SUM(L783+Table44[[#This Row],[Income]]-Table44[[#This Row],[Expenses]]), L783)</f>
        <v>185257</v>
      </c>
      <c r="M784" s="49">
        <f>IF(Table44[[#This Row],[Source]]="Inv", SUM(M783+Table44[[#This Row],[Income]]-Table44[[#This Row],[Expenses]]), M783)</f>
        <v>380000</v>
      </c>
    </row>
    <row r="785" spans="1:13" x14ac:dyDescent="0.25">
      <c r="A785" s="3">
        <f xml:space="preserve"> IF(C785="", "", IF(Table44[[#This Row],[Month]]=C784, A784+1, 1))</f>
        <v>6</v>
      </c>
      <c r="B785" s="22">
        <f>_xlfn.NUMBERVALUE(IF(Table44[[#This Row],[Date]]= "", "", TEXT(Table44[[#This Row],[Date]],"yyyy")))</f>
        <v>2025</v>
      </c>
      <c r="C785" t="str">
        <f>IF(Table44[[#This Row],[Date]]= "", "", TEXT(Table44[[#This Row],[Date]],"mmmm"))</f>
        <v>May</v>
      </c>
      <c r="D785" s="2">
        <v>45778</v>
      </c>
      <c r="E785" s="1" t="s">
        <v>538</v>
      </c>
      <c r="F785" s="1" t="s">
        <v>0</v>
      </c>
      <c r="H785" s="1">
        <v>10000</v>
      </c>
      <c r="I785" s="23" t="s">
        <v>483</v>
      </c>
      <c r="J785" s="49">
        <f>IF(Table44[[#This Row],[Source]]="Cash", SUM(J784+Table44[[#This Row],[Income]]-Table44[[#This Row],[Expenses]]), J784)</f>
        <v>503000</v>
      </c>
      <c r="K785" s="49">
        <f>IF(Table44[[#This Row],[Source]]="Bank", SUM(K784+Table44[[#This Row],[Income]]-Table44[[#This Row],[Expenses]]), K784)</f>
        <v>2641582.4500000002</v>
      </c>
      <c r="L785" s="49">
        <f>IF(Table44[[#This Row],[Source]]="Mobile", SUM(L784+Table44[[#This Row],[Income]]-Table44[[#This Row],[Expenses]]), L784)</f>
        <v>175257</v>
      </c>
      <c r="M785" s="49">
        <f>IF(Table44[[#This Row],[Source]]="Inv", SUM(M784+Table44[[#This Row],[Income]]-Table44[[#This Row],[Expenses]]), M784)</f>
        <v>380000</v>
      </c>
    </row>
    <row r="786" spans="1:13" x14ac:dyDescent="0.25">
      <c r="A786" s="3">
        <f xml:space="preserve"> IF(C786="", "", IF(Table44[[#This Row],[Month]]=C785, A785+1, 1))</f>
        <v>7</v>
      </c>
      <c r="B786" s="22">
        <f>_xlfn.NUMBERVALUE(IF(Table44[[#This Row],[Date]]= "", "", TEXT(Table44[[#This Row],[Date]],"yyyy")))</f>
        <v>2025</v>
      </c>
      <c r="C786" t="str">
        <f>IF(Table44[[#This Row],[Date]]= "", "", TEXT(Table44[[#This Row],[Date]],"mmmm"))</f>
        <v>May</v>
      </c>
      <c r="D786" s="2">
        <v>45778</v>
      </c>
      <c r="E786" s="1" t="s">
        <v>567</v>
      </c>
      <c r="F786" s="1" t="s">
        <v>2</v>
      </c>
      <c r="H786" s="1">
        <v>2500</v>
      </c>
      <c r="I786" s="23" t="s">
        <v>14</v>
      </c>
      <c r="J786" s="49">
        <f>IF(Table44[[#This Row],[Source]]="Cash", SUM(J785+Table44[[#This Row],[Income]]-Table44[[#This Row],[Expenses]]), J785)</f>
        <v>503000</v>
      </c>
      <c r="K786" s="49">
        <f>IF(Table44[[#This Row],[Source]]="Bank", SUM(K785+Table44[[#This Row],[Income]]-Table44[[#This Row],[Expenses]]), K785)</f>
        <v>2639082.4500000002</v>
      </c>
      <c r="L786" s="49">
        <f>IF(Table44[[#This Row],[Source]]="Mobile", SUM(L785+Table44[[#This Row],[Income]]-Table44[[#This Row],[Expenses]]), L785)</f>
        <v>175257</v>
      </c>
      <c r="M786" s="49">
        <f>IF(Table44[[#This Row],[Source]]="Inv", SUM(M785+Table44[[#This Row],[Income]]-Table44[[#This Row],[Expenses]]), M785)</f>
        <v>380000</v>
      </c>
    </row>
    <row r="787" spans="1:13" x14ac:dyDescent="0.25">
      <c r="A787" s="3">
        <f xml:space="preserve"> IF(C787="", "", IF(Table44[[#This Row],[Month]]=C786, A786+1, 1))</f>
        <v>8</v>
      </c>
      <c r="B787" s="22">
        <f>_xlfn.NUMBERVALUE(IF(Table44[[#This Row],[Date]]= "", "", TEXT(Table44[[#This Row],[Date]],"yyyy")))</f>
        <v>2025</v>
      </c>
      <c r="C787" t="str">
        <f>IF(Table44[[#This Row],[Date]]= "", "", TEXT(Table44[[#This Row],[Date]],"mmmm"))</f>
        <v>May</v>
      </c>
      <c r="D787" s="2">
        <v>45778</v>
      </c>
      <c r="E787" s="1" t="s">
        <v>568</v>
      </c>
      <c r="F787" s="1" t="s">
        <v>1</v>
      </c>
      <c r="H787" s="1">
        <v>33200</v>
      </c>
      <c r="I787" s="23" t="s">
        <v>483</v>
      </c>
      <c r="J787" s="49">
        <f>IF(Table44[[#This Row],[Source]]="Cash", SUM(J786+Table44[[#This Row],[Income]]-Table44[[#This Row],[Expenses]]), J786)</f>
        <v>503000</v>
      </c>
      <c r="K787" s="49">
        <f>IF(Table44[[#This Row],[Source]]="Bank", SUM(K786+Table44[[#This Row],[Income]]-Table44[[#This Row],[Expenses]]), K786)</f>
        <v>2639082.4500000002</v>
      </c>
      <c r="L787" s="49">
        <f>IF(Table44[[#This Row],[Source]]="Mobile", SUM(L786+Table44[[#This Row],[Income]]-Table44[[#This Row],[Expenses]]), L786)</f>
        <v>142057</v>
      </c>
      <c r="M787" s="49">
        <f>IF(Table44[[#This Row],[Source]]="Inv", SUM(M786+Table44[[#This Row],[Income]]-Table44[[#This Row],[Expenses]]), M786)</f>
        <v>380000</v>
      </c>
    </row>
    <row r="788" spans="1:13" x14ac:dyDescent="0.25">
      <c r="A788" s="3">
        <f xml:space="preserve"> IF(C788="", "", IF(Table44[[#This Row],[Month]]=C787, A787+1, 1))</f>
        <v>9</v>
      </c>
      <c r="B788" s="22">
        <f>_xlfn.NUMBERVALUE(IF(Table44[[#This Row],[Date]]= "", "", TEXT(Table44[[#This Row],[Date]],"yyyy")))</f>
        <v>2025</v>
      </c>
      <c r="C788" t="str">
        <f>IF(Table44[[#This Row],[Date]]= "", "", TEXT(Table44[[#This Row],[Date]],"mmmm"))</f>
        <v>May</v>
      </c>
      <c r="D788" s="2">
        <v>45787</v>
      </c>
      <c r="E788" s="1" t="s">
        <v>569</v>
      </c>
      <c r="F788" s="1" t="s">
        <v>57</v>
      </c>
      <c r="H788" s="1">
        <v>20000</v>
      </c>
      <c r="I788" s="23" t="s">
        <v>483</v>
      </c>
      <c r="J788" s="49">
        <f>IF(Table44[[#This Row],[Source]]="Cash", SUM(J787+Table44[[#This Row],[Income]]-Table44[[#This Row],[Expenses]]), J787)</f>
        <v>503000</v>
      </c>
      <c r="K788" s="49">
        <f>IF(Table44[[#This Row],[Source]]="Bank", SUM(K787+Table44[[#This Row],[Income]]-Table44[[#This Row],[Expenses]]), K787)</f>
        <v>2639082.4500000002</v>
      </c>
      <c r="L788" s="49">
        <f>IF(Table44[[#This Row],[Source]]="Mobile", SUM(L787+Table44[[#This Row],[Income]]-Table44[[#This Row],[Expenses]]), L787)</f>
        <v>122057</v>
      </c>
      <c r="M788" s="49">
        <f>IF(Table44[[#This Row],[Source]]="Inv", SUM(M787+Table44[[#This Row],[Income]]-Table44[[#This Row],[Expenses]]), M787)</f>
        <v>380000</v>
      </c>
    </row>
    <row r="789" spans="1:13" x14ac:dyDescent="0.25">
      <c r="A789" s="3">
        <f xml:space="preserve"> IF(C789="", "", IF(Table44[[#This Row],[Month]]=C788, A788+1, 1))</f>
        <v>10</v>
      </c>
      <c r="B789" s="22">
        <f>_xlfn.NUMBERVALUE(IF(Table44[[#This Row],[Date]]= "", "", TEXT(Table44[[#This Row],[Date]],"yyyy")))</f>
        <v>2025</v>
      </c>
      <c r="C789" t="str">
        <f>IF(Table44[[#This Row],[Date]]= "", "", TEXT(Table44[[#This Row],[Date]],"mmmm"))</f>
        <v>May</v>
      </c>
      <c r="D789" s="2">
        <v>45787</v>
      </c>
      <c r="E789" s="1" t="s">
        <v>367</v>
      </c>
      <c r="F789" s="1" t="s">
        <v>742</v>
      </c>
      <c r="H789" s="1">
        <v>8100</v>
      </c>
      <c r="I789" s="23" t="s">
        <v>483</v>
      </c>
      <c r="J789" s="49">
        <f>IF(Table44[[#This Row],[Source]]="Cash", SUM(J788+Table44[[#This Row],[Income]]-Table44[[#This Row],[Expenses]]), J788)</f>
        <v>503000</v>
      </c>
      <c r="K789" s="49">
        <f>IF(Table44[[#This Row],[Source]]="Bank", SUM(K788+Table44[[#This Row],[Income]]-Table44[[#This Row],[Expenses]]), K788)</f>
        <v>2639082.4500000002</v>
      </c>
      <c r="L789" s="49">
        <f>IF(Table44[[#This Row],[Source]]="Mobile", SUM(L788+Table44[[#This Row],[Income]]-Table44[[#This Row],[Expenses]]), L788)</f>
        <v>113957</v>
      </c>
      <c r="M789" s="49">
        <f>IF(Table44[[#This Row],[Source]]="Inv", SUM(M788+Table44[[#This Row],[Income]]-Table44[[#This Row],[Expenses]]), M788)</f>
        <v>380000</v>
      </c>
    </row>
    <row r="790" spans="1:13" x14ac:dyDescent="0.25">
      <c r="A790" s="3">
        <f xml:space="preserve"> IF(C790="", "", IF(Table44[[#This Row],[Month]]=C789, A789+1, 1))</f>
        <v>11</v>
      </c>
      <c r="B790" s="22">
        <f>_xlfn.NUMBERVALUE(IF(Table44[[#This Row],[Date]]= "", "", TEXT(Table44[[#This Row],[Date]],"yyyy")))</f>
        <v>2025</v>
      </c>
      <c r="C790" t="str">
        <f>IF(Table44[[#This Row],[Date]]= "", "", TEXT(Table44[[#This Row],[Date]],"mmmm"))</f>
        <v>May</v>
      </c>
      <c r="D790" s="2">
        <v>45787</v>
      </c>
      <c r="E790" s="1" t="s">
        <v>570</v>
      </c>
      <c r="F790" s="1" t="s">
        <v>57</v>
      </c>
      <c r="H790" s="1">
        <v>200000</v>
      </c>
      <c r="I790" s="23" t="s">
        <v>14</v>
      </c>
      <c r="J790" s="49">
        <f>IF(Table44[[#This Row],[Source]]="Cash", SUM(J789+Table44[[#This Row],[Income]]-Table44[[#This Row],[Expenses]]), J789)</f>
        <v>503000</v>
      </c>
      <c r="K790" s="49">
        <f>IF(Table44[[#This Row],[Source]]="Bank", SUM(K789+Table44[[#This Row],[Income]]-Table44[[#This Row],[Expenses]]), K789)</f>
        <v>2439082.4500000002</v>
      </c>
      <c r="L790" s="49">
        <f>IF(Table44[[#This Row],[Source]]="Mobile", SUM(L789+Table44[[#This Row],[Income]]-Table44[[#This Row],[Expenses]]), L789)</f>
        <v>113957</v>
      </c>
      <c r="M790" s="49">
        <f>IF(Table44[[#This Row],[Source]]="Inv", SUM(M789+Table44[[#This Row],[Income]]-Table44[[#This Row],[Expenses]]), M789)</f>
        <v>380000</v>
      </c>
    </row>
    <row r="791" spans="1:13" x14ac:dyDescent="0.25">
      <c r="A791" s="3">
        <f xml:space="preserve"> IF(C791="", "", IF(Table44[[#This Row],[Month]]=C790, A790+1, 1))</f>
        <v>12</v>
      </c>
      <c r="B791" s="22">
        <f>_xlfn.NUMBERVALUE(IF(Table44[[#This Row],[Date]]= "", "", TEXT(Table44[[#This Row],[Date]],"yyyy")))</f>
        <v>2025</v>
      </c>
      <c r="C791" t="str">
        <f>IF(Table44[[#This Row],[Date]]= "", "", TEXT(Table44[[#This Row],[Date]],"mmmm"))</f>
        <v>May</v>
      </c>
      <c r="D791" s="2">
        <v>45787</v>
      </c>
      <c r="E791" s="1" t="s">
        <v>32</v>
      </c>
      <c r="F791" s="1" t="s">
        <v>744</v>
      </c>
      <c r="H791" s="1">
        <v>7500</v>
      </c>
      <c r="I791" s="23" t="s">
        <v>14</v>
      </c>
      <c r="J791" s="49">
        <f>IF(Table44[[#This Row],[Source]]="Cash", SUM(J790+Table44[[#This Row],[Income]]-Table44[[#This Row],[Expenses]]), J790)</f>
        <v>503000</v>
      </c>
      <c r="K791" s="49">
        <f>IF(Table44[[#This Row],[Source]]="Bank", SUM(K790+Table44[[#This Row],[Income]]-Table44[[#This Row],[Expenses]]), K790)</f>
        <v>2431582.4500000002</v>
      </c>
      <c r="L791" s="49">
        <f>IF(Table44[[#This Row],[Source]]="Mobile", SUM(L790+Table44[[#This Row],[Income]]-Table44[[#This Row],[Expenses]]), L790)</f>
        <v>113957</v>
      </c>
      <c r="M791" s="49">
        <f>IF(Table44[[#This Row],[Source]]="Inv", SUM(M790+Table44[[#This Row],[Income]]-Table44[[#This Row],[Expenses]]), M790)</f>
        <v>380000</v>
      </c>
    </row>
    <row r="792" spans="1:13" x14ac:dyDescent="0.25">
      <c r="A792" s="3">
        <f xml:space="preserve"> IF(C792="", "", IF(Table44[[#This Row],[Month]]=C791, A791+1, 1))</f>
        <v>13</v>
      </c>
      <c r="B792" s="22">
        <f>_xlfn.NUMBERVALUE(IF(Table44[[#This Row],[Date]]= "", "", TEXT(Table44[[#This Row],[Date]],"yyyy")))</f>
        <v>2025</v>
      </c>
      <c r="C792" t="str">
        <f>IF(Table44[[#This Row],[Date]]= "", "", TEXT(Table44[[#This Row],[Date]],"mmmm"))</f>
        <v>May</v>
      </c>
      <c r="D792" s="2">
        <v>45787</v>
      </c>
      <c r="E792" s="1" t="s">
        <v>571</v>
      </c>
      <c r="F792" s="1" t="s">
        <v>9</v>
      </c>
      <c r="G792" s="108"/>
      <c r="H792" s="105">
        <v>10000</v>
      </c>
      <c r="I792" s="23" t="s">
        <v>13</v>
      </c>
      <c r="J792" s="49">
        <f>IF(Table44[[#This Row],[Source]]="Cash", SUM(J791+Table44[[#This Row],[Income]]-Table44[[#This Row],[Expenses]]), J791)</f>
        <v>493000</v>
      </c>
      <c r="K792" s="49">
        <f>IF(Table44[[#This Row],[Source]]="Bank", SUM(K791+Table44[[#This Row],[Income]]-Table44[[#This Row],[Expenses]]), K791)</f>
        <v>2431582.4500000002</v>
      </c>
      <c r="L792" s="49">
        <f>IF(Table44[[#This Row],[Source]]="Mobile", SUM(L791+Table44[[#This Row],[Income]]-Table44[[#This Row],[Expenses]]), L791)</f>
        <v>113957</v>
      </c>
      <c r="M792" s="49">
        <f>IF(Table44[[#This Row],[Source]]="Inv", SUM(M791+Table44[[#This Row],[Income]]-Table44[[#This Row],[Expenses]]), M791)</f>
        <v>380000</v>
      </c>
    </row>
    <row r="793" spans="1:13" x14ac:dyDescent="0.25">
      <c r="A793" s="3">
        <f xml:space="preserve"> IF(C793="", "", IF(Table44[[#This Row],[Month]]=C792, A792+1, 1))</f>
        <v>14</v>
      </c>
      <c r="B793" s="22">
        <f>_xlfn.NUMBERVALUE(IF(Table44[[#This Row],[Date]]= "", "", TEXT(Table44[[#This Row],[Date]],"yyyy")))</f>
        <v>2025</v>
      </c>
      <c r="C793" t="str">
        <f>IF(Table44[[#This Row],[Date]]= "", "", TEXT(Table44[[#This Row],[Date]],"mmmm"))</f>
        <v>May</v>
      </c>
      <c r="D793" s="2">
        <v>45787</v>
      </c>
      <c r="E793" s="1" t="s">
        <v>572</v>
      </c>
      <c r="F793" s="1" t="s">
        <v>1</v>
      </c>
      <c r="H793" s="1">
        <v>30000</v>
      </c>
      <c r="I793" s="23" t="s">
        <v>483</v>
      </c>
      <c r="J793" s="49">
        <f>IF(Table44[[#This Row],[Source]]="Cash", SUM(J792+Table44[[#This Row],[Income]]-Table44[[#This Row],[Expenses]]), J792)</f>
        <v>493000</v>
      </c>
      <c r="K793" s="49">
        <f>IF(Table44[[#This Row],[Source]]="Bank", SUM(K792+Table44[[#This Row],[Income]]-Table44[[#This Row],[Expenses]]), K792)</f>
        <v>2431582.4500000002</v>
      </c>
      <c r="L793" s="49">
        <f>IF(Table44[[#This Row],[Source]]="Mobile", SUM(L792+Table44[[#This Row],[Income]]-Table44[[#This Row],[Expenses]]), L792)</f>
        <v>83957</v>
      </c>
      <c r="M793" s="49">
        <f>IF(Table44[[#This Row],[Source]]="Inv", SUM(M792+Table44[[#This Row],[Income]]-Table44[[#This Row],[Expenses]]), M792)</f>
        <v>380000</v>
      </c>
    </row>
    <row r="794" spans="1:13" x14ac:dyDescent="0.25">
      <c r="A794" s="3">
        <f xml:space="preserve"> IF(C794="", "", IF(Table44[[#This Row],[Month]]=C793, A793+1, 1))</f>
        <v>15</v>
      </c>
      <c r="B794" s="22">
        <f>_xlfn.NUMBERVALUE(IF(Table44[[#This Row],[Date]]= "", "", TEXT(Table44[[#This Row],[Date]],"yyyy")))</f>
        <v>2025</v>
      </c>
      <c r="C794" t="str">
        <f>IF(Table44[[#This Row],[Date]]= "", "", TEXT(Table44[[#This Row],[Date]],"mmmm"))</f>
        <v>May</v>
      </c>
      <c r="D794" s="2">
        <v>45788</v>
      </c>
      <c r="E794" s="1" t="s">
        <v>573</v>
      </c>
      <c r="F794" s="1" t="s">
        <v>1</v>
      </c>
      <c r="H794" s="1">
        <v>15000</v>
      </c>
      <c r="I794" s="23" t="s">
        <v>483</v>
      </c>
      <c r="J794" s="49">
        <f>IF(Table44[[#This Row],[Source]]="Cash", SUM(J793+Table44[[#This Row],[Income]]-Table44[[#This Row],[Expenses]]), J793)</f>
        <v>493000</v>
      </c>
      <c r="K794" s="49">
        <f>IF(Table44[[#This Row],[Source]]="Bank", SUM(K793+Table44[[#This Row],[Income]]-Table44[[#This Row],[Expenses]]), K793)</f>
        <v>2431582.4500000002</v>
      </c>
      <c r="L794" s="49">
        <f>IF(Table44[[#This Row],[Source]]="Mobile", SUM(L793+Table44[[#This Row],[Income]]-Table44[[#This Row],[Expenses]]), L793)</f>
        <v>68957</v>
      </c>
      <c r="M794" s="49">
        <f>IF(Table44[[#This Row],[Source]]="Inv", SUM(M793+Table44[[#This Row],[Income]]-Table44[[#This Row],[Expenses]]), M793)</f>
        <v>380000</v>
      </c>
    </row>
    <row r="795" spans="1:13" x14ac:dyDescent="0.25">
      <c r="A795" s="3">
        <f xml:space="preserve"> IF(C795="", "", IF(Table44[[#This Row],[Month]]=C794, A794+1, 1))</f>
        <v>16</v>
      </c>
      <c r="B795" s="22">
        <f>_xlfn.NUMBERVALUE(IF(Table44[[#This Row],[Date]]= "", "", TEXT(Table44[[#This Row],[Date]],"yyyy")))</f>
        <v>2025</v>
      </c>
      <c r="C795" t="str">
        <f>IF(Table44[[#This Row],[Date]]= "", "", TEXT(Table44[[#This Row],[Date]],"mmmm"))</f>
        <v>May</v>
      </c>
      <c r="D795" s="2">
        <v>45796</v>
      </c>
      <c r="E795" s="1" t="s">
        <v>574</v>
      </c>
      <c r="F795" s="1" t="s">
        <v>0</v>
      </c>
      <c r="G795" s="108"/>
      <c r="H795" s="105">
        <v>100000</v>
      </c>
      <c r="I795" s="23" t="s">
        <v>13</v>
      </c>
      <c r="J795" s="49">
        <f>IF(Table44[[#This Row],[Source]]="Cash", SUM(J794+Table44[[#This Row],[Income]]-Table44[[#This Row],[Expenses]]), J794)</f>
        <v>393000</v>
      </c>
      <c r="K795" s="49">
        <f>IF(Table44[[#This Row],[Source]]="Bank", SUM(K794+Table44[[#This Row],[Income]]-Table44[[#This Row],[Expenses]]), K794)</f>
        <v>2431582.4500000002</v>
      </c>
      <c r="L795" s="49">
        <f>IF(Table44[[#This Row],[Source]]="Mobile", SUM(L794+Table44[[#This Row],[Income]]-Table44[[#This Row],[Expenses]]), L794)</f>
        <v>68957</v>
      </c>
      <c r="M795" s="49">
        <f>IF(Table44[[#This Row],[Source]]="Inv", SUM(M794+Table44[[#This Row],[Income]]-Table44[[#This Row],[Expenses]]), M794)</f>
        <v>380000</v>
      </c>
    </row>
    <row r="796" spans="1:13" x14ac:dyDescent="0.25">
      <c r="A796" s="3">
        <f xml:space="preserve"> IF(C796="", "", IF(Table44[[#This Row],[Month]]=C795, A795+1, 1))</f>
        <v>17</v>
      </c>
      <c r="B796" s="22">
        <f>_xlfn.NUMBERVALUE(IF(Table44[[#This Row],[Date]]= "", "", TEXT(Table44[[#This Row],[Date]],"yyyy")))</f>
        <v>2025</v>
      </c>
      <c r="C796" t="str">
        <f>IF(Table44[[#This Row],[Date]]= "", "", TEXT(Table44[[#This Row],[Date]],"mmmm"))</f>
        <v>May</v>
      </c>
      <c r="D796" s="2">
        <v>45798</v>
      </c>
      <c r="E796" s="1" t="s">
        <v>487</v>
      </c>
      <c r="F796" s="1" t="s">
        <v>36</v>
      </c>
      <c r="G796" s="1">
        <v>75000</v>
      </c>
      <c r="I796" s="23" t="s">
        <v>483</v>
      </c>
      <c r="J796" s="49">
        <f>IF(Table44[[#This Row],[Source]]="Cash", SUM(J795+Table44[[#This Row],[Income]]-Table44[[#This Row],[Expenses]]), J795)</f>
        <v>393000</v>
      </c>
      <c r="K796" s="49">
        <f>IF(Table44[[#This Row],[Source]]="Bank", SUM(K795+Table44[[#This Row],[Income]]-Table44[[#This Row],[Expenses]]), K795)</f>
        <v>2431582.4500000002</v>
      </c>
      <c r="L796" s="49">
        <f>IF(Table44[[#This Row],[Source]]="Mobile", SUM(L795+Table44[[#This Row],[Income]]-Table44[[#This Row],[Expenses]]), L795)</f>
        <v>143957</v>
      </c>
      <c r="M796" s="49">
        <f>IF(Table44[[#This Row],[Source]]="Inv", SUM(M795+Table44[[#This Row],[Income]]-Table44[[#This Row],[Expenses]]), M795)</f>
        <v>380000</v>
      </c>
    </row>
    <row r="797" spans="1:13" x14ac:dyDescent="0.25">
      <c r="A797" s="3">
        <f xml:space="preserve"> IF(C797="", "", IF(Table44[[#This Row],[Month]]=C796, A796+1, 1))</f>
        <v>18</v>
      </c>
      <c r="B797" s="22">
        <f>_xlfn.NUMBERVALUE(IF(Table44[[#This Row],[Date]]= "", "", TEXT(Table44[[#This Row],[Date]],"yyyy")))</f>
        <v>2025</v>
      </c>
      <c r="C797" t="str">
        <f>IF(Table44[[#This Row],[Date]]= "", "", TEXT(Table44[[#This Row],[Date]],"mmmm"))</f>
        <v>May</v>
      </c>
      <c r="D797" s="2">
        <v>45799</v>
      </c>
      <c r="E797" s="1" t="s">
        <v>517</v>
      </c>
      <c r="F797" s="1" t="s">
        <v>2</v>
      </c>
      <c r="H797" s="1">
        <v>18000</v>
      </c>
      <c r="I797" s="23" t="s">
        <v>483</v>
      </c>
      <c r="J797" s="49">
        <f>IF(Table44[[#This Row],[Source]]="Cash", SUM(J796+Table44[[#This Row],[Income]]-Table44[[#This Row],[Expenses]]), J796)</f>
        <v>393000</v>
      </c>
      <c r="K797" s="49">
        <f>IF(Table44[[#This Row],[Source]]="Bank", SUM(K796+Table44[[#This Row],[Income]]-Table44[[#This Row],[Expenses]]), K796)</f>
        <v>2431582.4500000002</v>
      </c>
      <c r="L797" s="49">
        <f>IF(Table44[[#This Row],[Source]]="Mobile", SUM(L796+Table44[[#This Row],[Income]]-Table44[[#This Row],[Expenses]]), L796)</f>
        <v>125957</v>
      </c>
      <c r="M797" s="49">
        <f>IF(Table44[[#This Row],[Source]]="Inv", SUM(M796+Table44[[#This Row],[Income]]-Table44[[#This Row],[Expenses]]), M796)</f>
        <v>380000</v>
      </c>
    </row>
    <row r="798" spans="1:13" x14ac:dyDescent="0.25">
      <c r="A798" s="3">
        <f xml:space="preserve"> IF(C798="", "", IF(Table44[[#This Row],[Month]]=C797, A797+1, 1))</f>
        <v>19</v>
      </c>
      <c r="B798" s="22">
        <f>_xlfn.NUMBERVALUE(IF(Table44[[#This Row],[Date]]= "", "", TEXT(Table44[[#This Row],[Date]],"yyyy")))</f>
        <v>2025</v>
      </c>
      <c r="C798" t="str">
        <f>IF(Table44[[#This Row],[Date]]= "", "", TEXT(Table44[[#This Row],[Date]],"mmmm"))</f>
        <v>May</v>
      </c>
      <c r="D798" s="2">
        <v>45799</v>
      </c>
      <c r="E798" s="1" t="s">
        <v>575</v>
      </c>
      <c r="F798" s="1" t="s">
        <v>337</v>
      </c>
      <c r="G798" s="108"/>
      <c r="H798" s="105">
        <v>63000</v>
      </c>
      <c r="I798" s="23" t="s">
        <v>13</v>
      </c>
      <c r="J798" s="49">
        <f>IF(Table44[[#This Row],[Source]]="Cash", SUM(J797+Table44[[#This Row],[Income]]-Table44[[#This Row],[Expenses]]), J797)</f>
        <v>330000</v>
      </c>
      <c r="K798" s="49">
        <f>IF(Table44[[#This Row],[Source]]="Bank", SUM(K797+Table44[[#This Row],[Income]]-Table44[[#This Row],[Expenses]]), K797)</f>
        <v>2431582.4500000002</v>
      </c>
      <c r="L798" s="49">
        <f>IF(Table44[[#This Row],[Source]]="Mobile", SUM(L797+Table44[[#This Row],[Income]]-Table44[[#This Row],[Expenses]]), L797)</f>
        <v>125957</v>
      </c>
      <c r="M798" s="49">
        <f>IF(Table44[[#This Row],[Source]]="Inv", SUM(M797+Table44[[#This Row],[Income]]-Table44[[#This Row],[Expenses]]), M797)</f>
        <v>380000</v>
      </c>
    </row>
    <row r="799" spans="1:13" x14ac:dyDescent="0.25">
      <c r="A799" s="3">
        <f xml:space="preserve"> IF(C799="", "", IF(Table44[[#This Row],[Month]]=C798, A798+1, 1))</f>
        <v>20</v>
      </c>
      <c r="B799" s="22">
        <f>_xlfn.NUMBERVALUE(IF(Table44[[#This Row],[Date]]= "", "", TEXT(Table44[[#This Row],[Date]],"yyyy")))</f>
        <v>2025</v>
      </c>
      <c r="C799" t="str">
        <f>IF(Table44[[#This Row],[Date]]= "", "", TEXT(Table44[[#This Row],[Date]],"mmmm"))</f>
        <v>May</v>
      </c>
      <c r="D799" s="2">
        <v>45800</v>
      </c>
      <c r="E799" s="1" t="s">
        <v>576</v>
      </c>
      <c r="F799" s="1" t="s">
        <v>0</v>
      </c>
      <c r="H799" s="1">
        <v>750000</v>
      </c>
      <c r="I799" s="23" t="s">
        <v>14</v>
      </c>
      <c r="J799" s="49">
        <f>IF(Table44[[#This Row],[Source]]="Cash", SUM(J798+Table44[[#This Row],[Income]]-Table44[[#This Row],[Expenses]]), J798)</f>
        <v>330000</v>
      </c>
      <c r="K799" s="49">
        <f>IF(Table44[[#This Row],[Source]]="Bank", SUM(K798+Table44[[#This Row],[Income]]-Table44[[#This Row],[Expenses]]), K798)</f>
        <v>1681582.4500000002</v>
      </c>
      <c r="L799" s="49">
        <f>IF(Table44[[#This Row],[Source]]="Mobile", SUM(L798+Table44[[#This Row],[Income]]-Table44[[#This Row],[Expenses]]), L798)</f>
        <v>125957</v>
      </c>
      <c r="M799" s="49">
        <f>IF(Table44[[#This Row],[Source]]="Inv", SUM(M798+Table44[[#This Row],[Income]]-Table44[[#This Row],[Expenses]]), M798)</f>
        <v>380000</v>
      </c>
    </row>
    <row r="800" spans="1:13" x14ac:dyDescent="0.25">
      <c r="A800" s="3">
        <f xml:space="preserve"> IF(C800="", "", IF(Table44[[#This Row],[Month]]=C799, A799+1, 1))</f>
        <v>21</v>
      </c>
      <c r="B800" s="22">
        <f>_xlfn.NUMBERVALUE(IF(Table44[[#This Row],[Date]]= "", "", TEXT(Table44[[#This Row],[Date]],"yyyy")))</f>
        <v>2025</v>
      </c>
      <c r="C800" t="str">
        <f>IF(Table44[[#This Row],[Date]]= "", "", TEXT(Table44[[#This Row],[Date]],"mmmm"))</f>
        <v>May</v>
      </c>
      <c r="D800" s="2">
        <v>45800</v>
      </c>
      <c r="E800" s="1" t="s">
        <v>577</v>
      </c>
      <c r="F800" s="1" t="s">
        <v>0</v>
      </c>
      <c r="G800" s="1">
        <v>500000</v>
      </c>
      <c r="I800" s="23" t="s">
        <v>14</v>
      </c>
      <c r="J800" s="49">
        <f>IF(Table44[[#This Row],[Source]]="Cash", SUM(J799+Table44[[#This Row],[Income]]-Table44[[#This Row],[Expenses]]), J799)</f>
        <v>330000</v>
      </c>
      <c r="K800" s="49">
        <f>IF(Table44[[#This Row],[Source]]="Bank", SUM(K799+Table44[[#This Row],[Income]]-Table44[[#This Row],[Expenses]]), K799)</f>
        <v>2181582.4500000002</v>
      </c>
      <c r="L800" s="49">
        <f>IF(Table44[[#This Row],[Source]]="Mobile", SUM(L799+Table44[[#This Row],[Income]]-Table44[[#This Row],[Expenses]]), L799)</f>
        <v>125957</v>
      </c>
      <c r="M800" s="49">
        <f>IF(Table44[[#This Row],[Source]]="Inv", SUM(M799+Table44[[#This Row],[Income]]-Table44[[#This Row],[Expenses]]), M799)</f>
        <v>380000</v>
      </c>
    </row>
    <row r="801" spans="1:13" x14ac:dyDescent="0.25">
      <c r="A801" s="3">
        <f xml:space="preserve"> IF(C801="", "", IF(Table44[[#This Row],[Month]]=C800, A800+1, 1))</f>
        <v>22</v>
      </c>
      <c r="B801" s="22">
        <f>_xlfn.NUMBERVALUE(IF(Table44[[#This Row],[Date]]= "", "", TEXT(Table44[[#This Row],[Date]],"yyyy")))</f>
        <v>2025</v>
      </c>
      <c r="C801" t="str">
        <f>IF(Table44[[#This Row],[Date]]= "", "", TEXT(Table44[[#This Row],[Date]],"mmmm"))</f>
        <v>May</v>
      </c>
      <c r="D801" s="2">
        <v>45807</v>
      </c>
      <c r="E801" s="1" t="s">
        <v>189</v>
      </c>
      <c r="F801" t="s">
        <v>500</v>
      </c>
      <c r="H801" s="1">
        <v>40000</v>
      </c>
      <c r="I801" s="23" t="s">
        <v>483</v>
      </c>
      <c r="J801" s="49">
        <f>IF(Table44[[#This Row],[Source]]="Cash", SUM(J800+Table44[[#This Row],[Income]]-Table44[[#This Row],[Expenses]]), J800)</f>
        <v>330000</v>
      </c>
      <c r="K801" s="49">
        <f>IF(Table44[[#This Row],[Source]]="Bank", SUM(K800+Table44[[#This Row],[Income]]-Table44[[#This Row],[Expenses]]), K800)</f>
        <v>2181582.4500000002</v>
      </c>
      <c r="L801" s="49">
        <f>IF(Table44[[#This Row],[Source]]="Mobile", SUM(L800+Table44[[#This Row],[Income]]-Table44[[#This Row],[Expenses]]), L800)</f>
        <v>85957</v>
      </c>
      <c r="M801" s="49">
        <f>IF(Table44[[#This Row],[Source]]="Inv", SUM(M800+Table44[[#This Row],[Income]]-Table44[[#This Row],[Expenses]]), M800)</f>
        <v>380000</v>
      </c>
    </row>
    <row r="802" spans="1:13" x14ac:dyDescent="0.25">
      <c r="A802" s="3">
        <f xml:space="preserve"> IF(C802="", "", IF(Table44[[#This Row],[Month]]=C801, A801+1, 1))</f>
        <v>23</v>
      </c>
      <c r="B802" s="22">
        <f>_xlfn.NUMBERVALUE(IF(Table44[[#This Row],[Date]]= "", "", TEXT(Table44[[#This Row],[Date]],"yyyy")))</f>
        <v>2025</v>
      </c>
      <c r="C802" t="str">
        <f>IF(Table44[[#This Row],[Date]]= "", "", TEXT(Table44[[#This Row],[Date]],"mmmm"))</f>
        <v>May</v>
      </c>
      <c r="D802" s="2">
        <v>45807</v>
      </c>
      <c r="E802" s="1" t="s">
        <v>189</v>
      </c>
      <c r="F802" t="s">
        <v>500</v>
      </c>
      <c r="G802" s="108"/>
      <c r="H802" s="105">
        <v>20000</v>
      </c>
      <c r="I802" s="23" t="s">
        <v>13</v>
      </c>
      <c r="J802" s="49">
        <f>IF(Table44[[#This Row],[Source]]="Cash", SUM(J801+Table44[[#This Row],[Income]]-Table44[[#This Row],[Expenses]]), J801)</f>
        <v>310000</v>
      </c>
      <c r="K802" s="49">
        <f>IF(Table44[[#This Row],[Source]]="Bank", SUM(K801+Table44[[#This Row],[Income]]-Table44[[#This Row],[Expenses]]), K801)</f>
        <v>2181582.4500000002</v>
      </c>
      <c r="L802" s="49">
        <f>IF(Table44[[#This Row],[Source]]="Mobile", SUM(L801+Table44[[#This Row],[Income]]-Table44[[#This Row],[Expenses]]), L801)</f>
        <v>85957</v>
      </c>
      <c r="M802" s="49">
        <f>IF(Table44[[#This Row],[Source]]="Inv", SUM(M801+Table44[[#This Row],[Income]]-Table44[[#This Row],[Expenses]]), M801)</f>
        <v>380000</v>
      </c>
    </row>
    <row r="803" spans="1:13" x14ac:dyDescent="0.25">
      <c r="A803" s="3">
        <f xml:space="preserve"> IF(C803="", "", IF(Table44[[#This Row],[Month]]=C802, A802+1, 1))</f>
        <v>24</v>
      </c>
      <c r="B803" s="22">
        <f>_xlfn.NUMBERVALUE(IF(Table44[[#This Row],[Date]]= "", "", TEXT(Table44[[#This Row],[Date]],"yyyy")))</f>
        <v>2025</v>
      </c>
      <c r="C803" t="str">
        <f>IF(Table44[[#This Row],[Date]]= "", "", TEXT(Table44[[#This Row],[Date]],"mmmm"))</f>
        <v>May</v>
      </c>
      <c r="D803" s="2">
        <v>45807</v>
      </c>
      <c r="E803" s="1" t="s">
        <v>189</v>
      </c>
      <c r="F803" t="s">
        <v>500</v>
      </c>
      <c r="H803" s="1">
        <v>5000</v>
      </c>
      <c r="I803" s="23" t="s">
        <v>14</v>
      </c>
      <c r="J803" s="49">
        <f>IF(Table44[[#This Row],[Source]]="Cash", SUM(J802+Table44[[#This Row],[Income]]-Table44[[#This Row],[Expenses]]), J802)</f>
        <v>310000</v>
      </c>
      <c r="K803" s="49">
        <f>IF(Table44[[#This Row],[Source]]="Bank", SUM(K802+Table44[[#This Row],[Income]]-Table44[[#This Row],[Expenses]]), K802)</f>
        <v>2176582.4500000002</v>
      </c>
      <c r="L803" s="49">
        <f>IF(Table44[[#This Row],[Source]]="Mobile", SUM(L802+Table44[[#This Row],[Income]]-Table44[[#This Row],[Expenses]]), L802)</f>
        <v>85957</v>
      </c>
      <c r="M803" s="49">
        <f>IF(Table44[[#This Row],[Source]]="Inv", SUM(M802+Table44[[#This Row],[Income]]-Table44[[#This Row],[Expenses]]), M802)</f>
        <v>380000</v>
      </c>
    </row>
    <row r="804" spans="1:13" x14ac:dyDescent="0.25">
      <c r="A804" s="3">
        <f xml:space="preserve"> IF(C804="", "", IF(Table44[[#This Row],[Month]]=C803, A803+1, 1))</f>
        <v>25</v>
      </c>
      <c r="B804" s="22">
        <f>_xlfn.NUMBERVALUE(IF(Table44[[#This Row],[Date]]= "", "", TEXT(Table44[[#This Row],[Date]],"yyyy")))</f>
        <v>2025</v>
      </c>
      <c r="C804" t="str">
        <f>IF(Table44[[#This Row],[Date]]= "", "", TEXT(Table44[[#This Row],[Date]],"mmmm"))</f>
        <v>May</v>
      </c>
      <c r="D804" s="2">
        <v>45800</v>
      </c>
      <c r="E804" s="1" t="s">
        <v>578</v>
      </c>
      <c r="F804" s="1" t="s">
        <v>744</v>
      </c>
      <c r="H804" s="1">
        <v>1000</v>
      </c>
      <c r="I804" s="23" t="s">
        <v>14</v>
      </c>
      <c r="J804" s="49">
        <f>IF(Table44[[#This Row],[Source]]="Cash", SUM(J803+Table44[[#This Row],[Income]]-Table44[[#This Row],[Expenses]]), J803)</f>
        <v>310000</v>
      </c>
      <c r="K804" s="49">
        <f>IF(Table44[[#This Row],[Source]]="Bank", SUM(K803+Table44[[#This Row],[Income]]-Table44[[#This Row],[Expenses]]), K803)</f>
        <v>2175582.4500000002</v>
      </c>
      <c r="L804" s="49">
        <f>IF(Table44[[#This Row],[Source]]="Mobile", SUM(L803+Table44[[#This Row],[Income]]-Table44[[#This Row],[Expenses]]), L803)</f>
        <v>85957</v>
      </c>
      <c r="M804" s="49">
        <f>IF(Table44[[#This Row],[Source]]="Inv", SUM(M803+Table44[[#This Row],[Income]]-Table44[[#This Row],[Expenses]]), M803)</f>
        <v>380000</v>
      </c>
    </row>
    <row r="805" spans="1:13" x14ac:dyDescent="0.25">
      <c r="A805" s="3">
        <f xml:space="preserve"> IF(C805="", "", IF(Table44[[#This Row],[Month]]=C804, A804+1, 1))</f>
        <v>26</v>
      </c>
      <c r="B805" s="22">
        <f>_xlfn.NUMBERVALUE(IF(Table44[[#This Row],[Date]]= "", "", TEXT(Table44[[#This Row],[Date]],"yyyy")))</f>
        <v>2025</v>
      </c>
      <c r="C805" t="str">
        <f>IF(Table44[[#This Row],[Date]]= "", "", TEXT(Table44[[#This Row],[Date]],"mmmm"))</f>
        <v>May</v>
      </c>
      <c r="D805" s="2">
        <v>45800</v>
      </c>
      <c r="E805" s="1" t="s">
        <v>302</v>
      </c>
      <c r="F805" s="1" t="s">
        <v>69</v>
      </c>
      <c r="H805" s="1">
        <v>10400</v>
      </c>
      <c r="I805" s="23" t="s">
        <v>483</v>
      </c>
      <c r="J805" s="49">
        <f>IF(Table44[[#This Row],[Source]]="Cash", SUM(J804+Table44[[#This Row],[Income]]-Table44[[#This Row],[Expenses]]), J804)</f>
        <v>310000</v>
      </c>
      <c r="K805" s="49">
        <f>IF(Table44[[#This Row],[Source]]="Bank", SUM(K804+Table44[[#This Row],[Income]]-Table44[[#This Row],[Expenses]]), K804)</f>
        <v>2175582.4500000002</v>
      </c>
      <c r="L805" s="49">
        <f>IF(Table44[[#This Row],[Source]]="Mobile", SUM(L804+Table44[[#This Row],[Income]]-Table44[[#This Row],[Expenses]]), L804)</f>
        <v>75557</v>
      </c>
      <c r="M805" s="49">
        <f>IF(Table44[[#This Row],[Source]]="Inv", SUM(M804+Table44[[#This Row],[Income]]-Table44[[#This Row],[Expenses]]), M804)</f>
        <v>380000</v>
      </c>
    </row>
    <row r="806" spans="1:13" x14ac:dyDescent="0.25">
      <c r="A806" s="3">
        <f xml:space="preserve"> IF(C806="", "", IF(Table44[[#This Row],[Month]]=C805, A805+1, 1))</f>
        <v>27</v>
      </c>
      <c r="B806" s="22">
        <f>_xlfn.NUMBERVALUE(IF(Table44[[#This Row],[Date]]= "", "", TEXT(Table44[[#This Row],[Date]],"yyyy")))</f>
        <v>2025</v>
      </c>
      <c r="C806" t="str">
        <f>IF(Table44[[#This Row],[Date]]= "", "", TEXT(Table44[[#This Row],[Date]],"mmmm"))</f>
        <v>May</v>
      </c>
      <c r="D806" s="2">
        <v>45800</v>
      </c>
      <c r="E806" s="1" t="s">
        <v>302</v>
      </c>
      <c r="F806" s="1" t="s">
        <v>69</v>
      </c>
      <c r="G806" s="1">
        <v>10000</v>
      </c>
      <c r="I806" s="23" t="s">
        <v>362</v>
      </c>
      <c r="J806" s="49">
        <f>IF(Table44[[#This Row],[Source]]="Cash", SUM(J805+Table44[[#This Row],[Income]]-Table44[[#This Row],[Expenses]]), J805)</f>
        <v>310000</v>
      </c>
      <c r="K806" s="49">
        <f>IF(Table44[[#This Row],[Source]]="Bank", SUM(K805+Table44[[#This Row],[Income]]-Table44[[#This Row],[Expenses]]), K805)</f>
        <v>2175582.4500000002</v>
      </c>
      <c r="L806" s="49">
        <f>IF(Table44[[#This Row],[Source]]="Mobile", SUM(L805+Table44[[#This Row],[Income]]-Table44[[#This Row],[Expenses]]), L805)</f>
        <v>75557</v>
      </c>
      <c r="M806" s="49">
        <f>IF(Table44[[#This Row],[Source]]="Inv", SUM(M805+Table44[[#This Row],[Income]]-Table44[[#This Row],[Expenses]]), M805)</f>
        <v>390000</v>
      </c>
    </row>
    <row r="807" spans="1:13" x14ac:dyDescent="0.25">
      <c r="A807" s="3">
        <f xml:space="preserve"> IF(C807="", "", IF(Table44[[#This Row],[Month]]=C806, A806+1, 1))</f>
        <v>28</v>
      </c>
      <c r="B807" s="22">
        <f>_xlfn.NUMBERVALUE(IF(Table44[[#This Row],[Date]]= "", "", TEXT(Table44[[#This Row],[Date]],"yyyy")))</f>
        <v>2025</v>
      </c>
      <c r="C807" t="str">
        <f>IF(Table44[[#This Row],[Date]]= "", "", TEXT(Table44[[#This Row],[Date]],"mmmm"))</f>
        <v>May</v>
      </c>
      <c r="D807" s="2">
        <v>45800</v>
      </c>
      <c r="E807" s="1" t="s">
        <v>581</v>
      </c>
      <c r="F807" s="1" t="s">
        <v>744</v>
      </c>
      <c r="H807" s="1">
        <v>1250</v>
      </c>
      <c r="I807" s="23" t="s">
        <v>483</v>
      </c>
      <c r="J807" s="49">
        <f>IF(Table44[[#This Row],[Source]]="Cash", SUM(J806+Table44[[#This Row],[Income]]-Table44[[#This Row],[Expenses]]), J806)</f>
        <v>310000</v>
      </c>
      <c r="K807" s="49">
        <f>IF(Table44[[#This Row],[Source]]="Bank", SUM(K806+Table44[[#This Row],[Income]]-Table44[[#This Row],[Expenses]]), K806)</f>
        <v>2175582.4500000002</v>
      </c>
      <c r="L807" s="49">
        <f>IF(Table44[[#This Row],[Source]]="Mobile", SUM(L806+Table44[[#This Row],[Income]]-Table44[[#This Row],[Expenses]]), L806)</f>
        <v>74307</v>
      </c>
      <c r="M807" s="49">
        <f>IF(Table44[[#This Row],[Source]]="Inv", SUM(M806+Table44[[#This Row],[Income]]-Table44[[#This Row],[Expenses]]), M806)</f>
        <v>390000</v>
      </c>
    </row>
    <row r="808" spans="1:13" x14ac:dyDescent="0.25">
      <c r="A808" s="3">
        <f xml:space="preserve"> IF(C808="", "", IF(Table44[[#This Row],[Month]]=C807, A807+1, 1))</f>
        <v>29</v>
      </c>
      <c r="B808" s="22">
        <f>_xlfn.NUMBERVALUE(IF(Table44[[#This Row],[Date]]= "", "", TEXT(Table44[[#This Row],[Date]],"yyyy")))</f>
        <v>2025</v>
      </c>
      <c r="C808" t="str">
        <f>IF(Table44[[#This Row],[Date]]= "", "", TEXT(Table44[[#This Row],[Date]],"mmmm"))</f>
        <v>May</v>
      </c>
      <c r="D808" s="2">
        <v>45800</v>
      </c>
      <c r="E808" s="1" t="s">
        <v>553</v>
      </c>
      <c r="F808" s="1" t="s">
        <v>69</v>
      </c>
      <c r="H808" s="1">
        <v>10300</v>
      </c>
      <c r="I808" s="23" t="s">
        <v>483</v>
      </c>
      <c r="J808" s="49">
        <f>IF(Table44[[#This Row],[Source]]="Cash", SUM(J807+Table44[[#This Row],[Income]]-Table44[[#This Row],[Expenses]]), J807)</f>
        <v>310000</v>
      </c>
      <c r="K808" s="49">
        <f>IF(Table44[[#This Row],[Source]]="Bank", SUM(K807+Table44[[#This Row],[Income]]-Table44[[#This Row],[Expenses]]), K807)</f>
        <v>2175582.4500000002</v>
      </c>
      <c r="L808" s="49">
        <f>IF(Table44[[#This Row],[Source]]="Mobile", SUM(L807+Table44[[#This Row],[Income]]-Table44[[#This Row],[Expenses]]), L807)</f>
        <v>64007</v>
      </c>
      <c r="M808" s="49">
        <f>IF(Table44[[#This Row],[Source]]="Inv", SUM(M807+Table44[[#This Row],[Income]]-Table44[[#This Row],[Expenses]]), M807)</f>
        <v>390000</v>
      </c>
    </row>
    <row r="809" spans="1:13" x14ac:dyDescent="0.25">
      <c r="A809" s="3">
        <f xml:space="preserve"> IF(C809="", "", IF(Table44[[#This Row],[Month]]=C808, A808+1, 1))</f>
        <v>30</v>
      </c>
      <c r="B809" s="22">
        <f>_xlfn.NUMBERVALUE(IF(Table44[[#This Row],[Date]]= "", "", TEXT(Table44[[#This Row],[Date]],"yyyy")))</f>
        <v>2025</v>
      </c>
      <c r="C809" t="str">
        <f>IF(Table44[[#This Row],[Date]]= "", "", TEXT(Table44[[#This Row],[Date]],"mmmm"))</f>
        <v>May</v>
      </c>
      <c r="D809" s="2">
        <v>45800</v>
      </c>
      <c r="E809" s="1" t="s">
        <v>553</v>
      </c>
      <c r="F809" s="1" t="s">
        <v>69</v>
      </c>
      <c r="G809" s="1">
        <v>10000</v>
      </c>
      <c r="I809" s="23" t="s">
        <v>362</v>
      </c>
      <c r="J809" s="49">
        <f>IF(Table44[[#This Row],[Source]]="Cash", SUM(J808+Table44[[#This Row],[Income]]-Table44[[#This Row],[Expenses]]), J808)</f>
        <v>310000</v>
      </c>
      <c r="K809" s="49">
        <f>IF(Table44[[#This Row],[Source]]="Bank", SUM(K808+Table44[[#This Row],[Income]]-Table44[[#This Row],[Expenses]]), K808)</f>
        <v>2175582.4500000002</v>
      </c>
      <c r="L809" s="49">
        <f>IF(Table44[[#This Row],[Source]]="Mobile", SUM(L808+Table44[[#This Row],[Income]]-Table44[[#This Row],[Expenses]]), L808)</f>
        <v>64007</v>
      </c>
      <c r="M809" s="49">
        <f>IF(Table44[[#This Row],[Source]]="Inv", SUM(M808+Table44[[#This Row],[Income]]-Table44[[#This Row],[Expenses]]), M808)</f>
        <v>400000</v>
      </c>
    </row>
    <row r="810" spans="1:13" x14ac:dyDescent="0.25">
      <c r="A810" s="3">
        <f xml:space="preserve"> IF(C810="", "", IF(Table44[[#This Row],[Month]]=C809, A809+1, 1))</f>
        <v>31</v>
      </c>
      <c r="B810" s="22">
        <f>_xlfn.NUMBERVALUE(IF(Table44[[#This Row],[Date]]= "", "", TEXT(Table44[[#This Row],[Date]],"yyyy")))</f>
        <v>2025</v>
      </c>
      <c r="C810" t="str">
        <f>IF(Table44[[#This Row],[Date]]= "", "", TEXT(Table44[[#This Row],[Date]],"mmmm"))</f>
        <v>May</v>
      </c>
      <c r="D810" s="2">
        <v>45802</v>
      </c>
      <c r="E810" s="1" t="s">
        <v>582</v>
      </c>
      <c r="F810" s="1" t="s">
        <v>9</v>
      </c>
      <c r="G810" s="108"/>
      <c r="H810" s="105">
        <v>8000</v>
      </c>
      <c r="I810" s="23" t="s">
        <v>13</v>
      </c>
      <c r="J810" s="49">
        <f>IF(Table44[[#This Row],[Source]]="Cash", SUM(J809+Table44[[#This Row],[Income]]-Table44[[#This Row],[Expenses]]), J809)</f>
        <v>302000</v>
      </c>
      <c r="K810" s="49">
        <f>IF(Table44[[#This Row],[Source]]="Bank", SUM(K809+Table44[[#This Row],[Income]]-Table44[[#This Row],[Expenses]]), K809)</f>
        <v>2175582.4500000002</v>
      </c>
      <c r="L810" s="49">
        <f>IF(Table44[[#This Row],[Source]]="Mobile", SUM(L809+Table44[[#This Row],[Income]]-Table44[[#This Row],[Expenses]]), L809)</f>
        <v>64007</v>
      </c>
      <c r="M810" s="49">
        <f>IF(Table44[[#This Row],[Source]]="Inv", SUM(M809+Table44[[#This Row],[Income]]-Table44[[#This Row],[Expenses]]), M809)</f>
        <v>400000</v>
      </c>
    </row>
    <row r="811" spans="1:13" x14ac:dyDescent="0.25">
      <c r="A811" s="3">
        <f xml:space="preserve"> IF(C811="", "", IF(Table44[[#This Row],[Month]]=C810, A810+1, 1))</f>
        <v>32</v>
      </c>
      <c r="B811" s="22">
        <f>_xlfn.NUMBERVALUE(IF(Table44[[#This Row],[Date]]= "", "", TEXT(Table44[[#This Row],[Date]],"yyyy")))</f>
        <v>2025</v>
      </c>
      <c r="C811" t="str">
        <f>IF(Table44[[#This Row],[Date]]= "", "", TEXT(Table44[[#This Row],[Date]],"mmmm"))</f>
        <v>May</v>
      </c>
      <c r="D811" s="2">
        <v>45802</v>
      </c>
      <c r="E811" s="1" t="s">
        <v>583</v>
      </c>
      <c r="F811" s="1" t="s">
        <v>1</v>
      </c>
      <c r="G811" s="108"/>
      <c r="H811" s="105">
        <v>6000</v>
      </c>
      <c r="I811" s="23" t="s">
        <v>13</v>
      </c>
      <c r="J811" s="49">
        <f>IF(Table44[[#This Row],[Source]]="Cash", SUM(J810+Table44[[#This Row],[Income]]-Table44[[#This Row],[Expenses]]), J810)</f>
        <v>296000</v>
      </c>
      <c r="K811" s="49">
        <f>IF(Table44[[#This Row],[Source]]="Bank", SUM(K810+Table44[[#This Row],[Income]]-Table44[[#This Row],[Expenses]]), K810)</f>
        <v>2175582.4500000002</v>
      </c>
      <c r="L811" s="49">
        <f>IF(Table44[[#This Row],[Source]]="Mobile", SUM(L810+Table44[[#This Row],[Income]]-Table44[[#This Row],[Expenses]]), L810)</f>
        <v>64007</v>
      </c>
      <c r="M811" s="49">
        <f>IF(Table44[[#This Row],[Source]]="Inv", SUM(M810+Table44[[#This Row],[Income]]-Table44[[#This Row],[Expenses]]), M810)</f>
        <v>400000</v>
      </c>
    </row>
    <row r="812" spans="1:13" x14ac:dyDescent="0.25">
      <c r="A812" s="3">
        <f xml:space="preserve"> IF(C812="", "", IF(Table44[[#This Row],[Month]]=C811, A811+1, 1))</f>
        <v>33</v>
      </c>
      <c r="B812" s="22">
        <f>_xlfn.NUMBERVALUE(IF(Table44[[#This Row],[Date]]= "", "", TEXT(Table44[[#This Row],[Date]],"yyyy")))</f>
        <v>2025</v>
      </c>
      <c r="C812" t="str">
        <f>IF(Table44[[#This Row],[Date]]= "", "", TEXT(Table44[[#This Row],[Date]],"mmmm"))</f>
        <v>May</v>
      </c>
      <c r="D812" s="2">
        <v>45802</v>
      </c>
      <c r="E812" s="1" t="s">
        <v>584</v>
      </c>
      <c r="F812" s="1" t="s">
        <v>1</v>
      </c>
      <c r="H812" s="1">
        <v>3000</v>
      </c>
      <c r="I812" s="23" t="s">
        <v>483</v>
      </c>
      <c r="J812" s="49">
        <f>IF(Table44[[#This Row],[Source]]="Cash", SUM(J811+Table44[[#This Row],[Income]]-Table44[[#This Row],[Expenses]]), J811)</f>
        <v>296000</v>
      </c>
      <c r="K812" s="49">
        <f>IF(Table44[[#This Row],[Source]]="Bank", SUM(K811+Table44[[#This Row],[Income]]-Table44[[#This Row],[Expenses]]), K811)</f>
        <v>2175582.4500000002</v>
      </c>
      <c r="L812" s="49">
        <f>IF(Table44[[#This Row],[Source]]="Mobile", SUM(L811+Table44[[#This Row],[Income]]-Table44[[#This Row],[Expenses]]), L811)</f>
        <v>61007</v>
      </c>
      <c r="M812" s="49">
        <f>IF(Table44[[#This Row],[Source]]="Inv", SUM(M811+Table44[[#This Row],[Income]]-Table44[[#This Row],[Expenses]]), M811)</f>
        <v>400000</v>
      </c>
    </row>
    <row r="813" spans="1:13" x14ac:dyDescent="0.25">
      <c r="A813" s="3">
        <f xml:space="preserve"> IF(C813="", "", IF(Table44[[#This Row],[Month]]=C812, A812+1, 1))</f>
        <v>34</v>
      </c>
      <c r="B813" s="22">
        <f>_xlfn.NUMBERVALUE(IF(Table44[[#This Row],[Date]]= "", "", TEXT(Table44[[#This Row],[Date]],"yyyy")))</f>
        <v>2025</v>
      </c>
      <c r="C813" t="str">
        <f>IF(Table44[[#This Row],[Date]]= "", "", TEXT(Table44[[#This Row],[Date]],"mmmm"))</f>
        <v>May</v>
      </c>
      <c r="D813" s="2">
        <v>45804</v>
      </c>
      <c r="E813" s="1" t="s">
        <v>585</v>
      </c>
      <c r="F813" s="1" t="s">
        <v>244</v>
      </c>
      <c r="H813" s="1">
        <v>330000</v>
      </c>
      <c r="I813" s="23" t="s">
        <v>14</v>
      </c>
      <c r="J813" s="49">
        <f>IF(Table44[[#This Row],[Source]]="Cash", SUM(J812+Table44[[#This Row],[Income]]-Table44[[#This Row],[Expenses]]), J812)</f>
        <v>296000</v>
      </c>
      <c r="K813" s="49">
        <f>IF(Table44[[#This Row],[Source]]="Bank", SUM(K812+Table44[[#This Row],[Income]]-Table44[[#This Row],[Expenses]]), K812)</f>
        <v>1845582.4500000002</v>
      </c>
      <c r="L813" s="49">
        <f>IF(Table44[[#This Row],[Source]]="Mobile", SUM(L812+Table44[[#This Row],[Income]]-Table44[[#This Row],[Expenses]]), L812)</f>
        <v>61007</v>
      </c>
      <c r="M813" s="49">
        <f>IF(Table44[[#This Row],[Source]]="Inv", SUM(M812+Table44[[#This Row],[Income]]-Table44[[#This Row],[Expenses]]), M812)</f>
        <v>400000</v>
      </c>
    </row>
    <row r="814" spans="1:13" x14ac:dyDescent="0.25">
      <c r="A814" s="3">
        <f xml:space="preserve"> IF(C814="", "", IF(Table44[[#This Row],[Month]]=C813, A813+1, 1))</f>
        <v>35</v>
      </c>
      <c r="B814" s="22">
        <f>_xlfn.NUMBERVALUE(IF(Table44[[#This Row],[Date]]= "", "", TEXT(Table44[[#This Row],[Date]],"yyyy")))</f>
        <v>2025</v>
      </c>
      <c r="C814" t="str">
        <f>IF(Table44[[#This Row],[Date]]= "", "", TEXT(Table44[[#This Row],[Date]],"mmmm"))</f>
        <v>May</v>
      </c>
      <c r="D814" s="2">
        <v>45804</v>
      </c>
      <c r="E814" s="1" t="s">
        <v>32</v>
      </c>
      <c r="F814" s="1" t="s">
        <v>744</v>
      </c>
      <c r="H814" s="1">
        <v>8100</v>
      </c>
      <c r="I814" s="23" t="s">
        <v>14</v>
      </c>
      <c r="J814" s="49">
        <f>IF(Table44[[#This Row],[Source]]="Cash", SUM(J813+Table44[[#This Row],[Income]]-Table44[[#This Row],[Expenses]]), J813)</f>
        <v>296000</v>
      </c>
      <c r="K814" s="49">
        <f>IF(Table44[[#This Row],[Source]]="Bank", SUM(K813+Table44[[#This Row],[Income]]-Table44[[#This Row],[Expenses]]), K813)</f>
        <v>1837482.4500000002</v>
      </c>
      <c r="L814" s="49">
        <f>IF(Table44[[#This Row],[Source]]="Mobile", SUM(L813+Table44[[#This Row],[Income]]-Table44[[#This Row],[Expenses]]), L813)</f>
        <v>61007</v>
      </c>
      <c r="M814" s="49">
        <f>IF(Table44[[#This Row],[Source]]="Inv", SUM(M813+Table44[[#This Row],[Income]]-Table44[[#This Row],[Expenses]]), M813)</f>
        <v>400000</v>
      </c>
    </row>
    <row r="815" spans="1:13" x14ac:dyDescent="0.25">
      <c r="A815" s="3">
        <f xml:space="preserve"> IF(C815="", "", IF(Table44[[#This Row],[Month]]=C814, A814+1, 1))</f>
        <v>36</v>
      </c>
      <c r="B815" s="22">
        <f>_xlfn.NUMBERVALUE(IF(Table44[[#This Row],[Date]]= "", "", TEXT(Table44[[#This Row],[Date]],"yyyy")))</f>
        <v>2025</v>
      </c>
      <c r="C815" t="str">
        <f>IF(Table44[[#This Row],[Date]]= "", "", TEXT(Table44[[#This Row],[Date]],"mmmm"))</f>
        <v>May</v>
      </c>
      <c r="D815" s="2">
        <v>45805</v>
      </c>
      <c r="E815" s="1" t="s">
        <v>586</v>
      </c>
      <c r="F815" s="1" t="s">
        <v>1</v>
      </c>
      <c r="G815" s="108"/>
      <c r="H815" s="105">
        <v>19000</v>
      </c>
      <c r="I815" s="23" t="s">
        <v>13</v>
      </c>
      <c r="J815" s="49">
        <f>IF(Table44[[#This Row],[Source]]="Cash", SUM(J814+Table44[[#This Row],[Income]]-Table44[[#This Row],[Expenses]]), J814)</f>
        <v>277000</v>
      </c>
      <c r="K815" s="49">
        <f>IF(Table44[[#This Row],[Source]]="Bank", SUM(K814+Table44[[#This Row],[Income]]-Table44[[#This Row],[Expenses]]), K814)</f>
        <v>1837482.4500000002</v>
      </c>
      <c r="L815" s="49">
        <f>IF(Table44[[#This Row],[Source]]="Mobile", SUM(L814+Table44[[#This Row],[Income]]-Table44[[#This Row],[Expenses]]), L814)</f>
        <v>61007</v>
      </c>
      <c r="M815" s="49">
        <f>IF(Table44[[#This Row],[Source]]="Inv", SUM(M814+Table44[[#This Row],[Income]]-Table44[[#This Row],[Expenses]]), M814)</f>
        <v>400000</v>
      </c>
    </row>
    <row r="816" spans="1:13" x14ac:dyDescent="0.25">
      <c r="A816" s="3">
        <f xml:space="preserve"> IF(C816="", "", IF(Table44[[#This Row],[Month]]=C815, A815+1, 1))</f>
        <v>37</v>
      </c>
      <c r="B816" s="22">
        <f>_xlfn.NUMBERVALUE(IF(Table44[[#This Row],[Date]]= "", "", TEXT(Table44[[#This Row],[Date]],"yyyy")))</f>
        <v>2025</v>
      </c>
      <c r="C816" t="str">
        <f>IF(Table44[[#This Row],[Date]]= "", "", TEXT(Table44[[#This Row],[Date]],"mmmm"))</f>
        <v>May</v>
      </c>
      <c r="D816" s="2">
        <v>45807</v>
      </c>
      <c r="E816" s="1" t="s">
        <v>177</v>
      </c>
      <c r="F816" s="1" t="s">
        <v>0</v>
      </c>
      <c r="G816" s="108"/>
      <c r="H816" s="105">
        <v>50000</v>
      </c>
      <c r="I816" s="23" t="s">
        <v>13</v>
      </c>
      <c r="J816" s="49">
        <f>IF(Table44[[#This Row],[Source]]="Cash", SUM(J815+Table44[[#This Row],[Income]]-Table44[[#This Row],[Expenses]]), J815)</f>
        <v>227000</v>
      </c>
      <c r="K816" s="49">
        <f>IF(Table44[[#This Row],[Source]]="Bank", SUM(K815+Table44[[#This Row],[Income]]-Table44[[#This Row],[Expenses]]), K815)</f>
        <v>1837482.4500000002</v>
      </c>
      <c r="L816" s="49">
        <f>IF(Table44[[#This Row],[Source]]="Mobile", SUM(L815+Table44[[#This Row],[Income]]-Table44[[#This Row],[Expenses]]), L815)</f>
        <v>61007</v>
      </c>
      <c r="M816" s="49">
        <f>IF(Table44[[#This Row],[Source]]="Inv", SUM(M815+Table44[[#This Row],[Income]]-Table44[[#This Row],[Expenses]]), M815)</f>
        <v>400000</v>
      </c>
    </row>
    <row r="817" spans="1:13" x14ac:dyDescent="0.25">
      <c r="A817" s="3">
        <f xml:space="preserve"> IF(C817="", "", IF(Table44[[#This Row],[Month]]=C816, A816+1, 1))</f>
        <v>38</v>
      </c>
      <c r="B817" s="22">
        <f>_xlfn.NUMBERVALUE(IF(Table44[[#This Row],[Date]]= "", "", TEXT(Table44[[#This Row],[Date]],"yyyy")))</f>
        <v>2025</v>
      </c>
      <c r="C817" t="str">
        <f>IF(Table44[[#This Row],[Date]]= "", "", TEXT(Table44[[#This Row],[Date]],"mmmm"))</f>
        <v>May</v>
      </c>
      <c r="D817" s="2">
        <v>45807</v>
      </c>
      <c r="E817" s="1" t="s">
        <v>587</v>
      </c>
      <c r="F817" s="1" t="s">
        <v>9</v>
      </c>
      <c r="G817" s="108"/>
      <c r="H817" s="105">
        <v>6000</v>
      </c>
      <c r="I817" s="23" t="s">
        <v>13</v>
      </c>
      <c r="J817" s="49">
        <f>IF(Table44[[#This Row],[Source]]="Cash", SUM(J816+Table44[[#This Row],[Income]]-Table44[[#This Row],[Expenses]]), J816)</f>
        <v>221000</v>
      </c>
      <c r="K817" s="49">
        <f>IF(Table44[[#This Row],[Source]]="Bank", SUM(K816+Table44[[#This Row],[Income]]-Table44[[#This Row],[Expenses]]), K816)</f>
        <v>1837482.4500000002</v>
      </c>
      <c r="L817" s="49">
        <f>IF(Table44[[#This Row],[Source]]="Mobile", SUM(L816+Table44[[#This Row],[Income]]-Table44[[#This Row],[Expenses]]), L816)</f>
        <v>61007</v>
      </c>
      <c r="M817" s="49">
        <f>IF(Table44[[#This Row],[Source]]="Inv", SUM(M816+Table44[[#This Row],[Income]]-Table44[[#This Row],[Expenses]]), M816)</f>
        <v>400000</v>
      </c>
    </row>
    <row r="818" spans="1:13" x14ac:dyDescent="0.25">
      <c r="A818" s="3">
        <f xml:space="preserve"> IF(C818="", "", IF(Table44[[#This Row],[Month]]=C817, A817+1, 1))</f>
        <v>39</v>
      </c>
      <c r="B818" s="22">
        <f>_xlfn.NUMBERVALUE(IF(Table44[[#This Row],[Date]]= "", "", TEXT(Table44[[#This Row],[Date]],"yyyy")))</f>
        <v>2025</v>
      </c>
      <c r="C818" t="str">
        <f>IF(Table44[[#This Row],[Date]]= "", "", TEXT(Table44[[#This Row],[Date]],"mmmm"))</f>
        <v>May</v>
      </c>
      <c r="D818" s="2">
        <v>45807</v>
      </c>
      <c r="E818" s="1" t="s">
        <v>588</v>
      </c>
      <c r="F818" s="1" t="s">
        <v>742</v>
      </c>
      <c r="H818" s="1">
        <v>16664</v>
      </c>
      <c r="I818" s="23" t="s">
        <v>14</v>
      </c>
      <c r="J818" s="49">
        <f>IF(Table44[[#This Row],[Source]]="Cash", SUM(J817+Table44[[#This Row],[Income]]-Table44[[#This Row],[Expenses]]), J817)</f>
        <v>221000</v>
      </c>
      <c r="K818" s="49">
        <f>IF(Table44[[#This Row],[Source]]="Bank", SUM(K817+Table44[[#This Row],[Income]]-Table44[[#This Row],[Expenses]]), K817)</f>
        <v>1820818.4500000002</v>
      </c>
      <c r="L818" s="49">
        <f>IF(Table44[[#This Row],[Source]]="Mobile", SUM(L817+Table44[[#This Row],[Income]]-Table44[[#This Row],[Expenses]]), L817)</f>
        <v>61007</v>
      </c>
      <c r="M818" s="49">
        <f>IF(Table44[[#This Row],[Source]]="Inv", SUM(M817+Table44[[#This Row],[Income]]-Table44[[#This Row],[Expenses]]), M817)</f>
        <v>400000</v>
      </c>
    </row>
    <row r="819" spans="1:13" x14ac:dyDescent="0.25">
      <c r="A819" s="3">
        <f xml:space="preserve"> IF(C819="", "", IF(Table44[[#This Row],[Month]]=C818, A818+1, 1))</f>
        <v>40</v>
      </c>
      <c r="B819" s="22">
        <f>_xlfn.NUMBERVALUE(IF(Table44[[#This Row],[Date]]= "", "", TEXT(Table44[[#This Row],[Date]],"yyyy")))</f>
        <v>2025</v>
      </c>
      <c r="C819" t="str">
        <f>IF(Table44[[#This Row],[Date]]= "", "", TEXT(Table44[[#This Row],[Date]],"mmmm"))</f>
        <v>May</v>
      </c>
      <c r="D819" s="2">
        <v>45808</v>
      </c>
      <c r="E819" s="1" t="s">
        <v>317</v>
      </c>
      <c r="F819" s="1" t="s">
        <v>299</v>
      </c>
      <c r="G819" s="1">
        <v>500000</v>
      </c>
      <c r="I819" s="23" t="s">
        <v>14</v>
      </c>
      <c r="J819" s="49">
        <f>IF(Table44[[#This Row],[Source]]="Cash", SUM(J818+Table44[[#This Row],[Income]]-Table44[[#This Row],[Expenses]]), J818)</f>
        <v>221000</v>
      </c>
      <c r="K819" s="49">
        <f>IF(Table44[[#This Row],[Source]]="Bank", SUM(K818+Table44[[#This Row],[Income]]-Table44[[#This Row],[Expenses]]), K818)</f>
        <v>2320818.4500000002</v>
      </c>
      <c r="L819" s="49">
        <f>IF(Table44[[#This Row],[Source]]="Mobile", SUM(L818+Table44[[#This Row],[Income]]-Table44[[#This Row],[Expenses]]), L818)</f>
        <v>61007</v>
      </c>
      <c r="M819" s="49">
        <f>IF(Table44[[#This Row],[Source]]="Inv", SUM(M818+Table44[[#This Row],[Income]]-Table44[[#This Row],[Expenses]]), M818)</f>
        <v>400000</v>
      </c>
    </row>
    <row r="820" spans="1:13" x14ac:dyDescent="0.25">
      <c r="A820" s="3">
        <f xml:space="preserve"> IF(C820="", "", IF(Table44[[#This Row],[Month]]=C819, A819+1, 1))</f>
        <v>1</v>
      </c>
      <c r="B820" s="22">
        <f>_xlfn.NUMBERVALUE(IF(Table44[[#This Row],[Date]]= "", "", TEXT(Table44[[#This Row],[Date]],"yyyy")))</f>
        <v>2025</v>
      </c>
      <c r="C820" t="str">
        <f>IF(Table44[[#This Row],[Date]]= "", "", TEXT(Table44[[#This Row],[Date]],"mmmm"))</f>
        <v>June</v>
      </c>
      <c r="D820" s="2">
        <v>45809</v>
      </c>
      <c r="E820" s="1" t="s">
        <v>35</v>
      </c>
      <c r="F820" s="1" t="s">
        <v>9</v>
      </c>
      <c r="G820" s="108"/>
      <c r="H820" s="105">
        <v>6000</v>
      </c>
      <c r="I820" s="23" t="s">
        <v>13</v>
      </c>
      <c r="J820" s="49">
        <f>IF(Table44[[#This Row],[Source]]="Cash", SUM(J819+Table44[[#This Row],[Income]]-Table44[[#This Row],[Expenses]]), J819)</f>
        <v>215000</v>
      </c>
      <c r="K820" s="49">
        <f>IF(Table44[[#This Row],[Source]]="Bank", SUM(K819+Table44[[#This Row],[Income]]-Table44[[#This Row],[Expenses]]), K819)</f>
        <v>2320818.4500000002</v>
      </c>
      <c r="L820" s="49">
        <f>IF(Table44[[#This Row],[Source]]="Mobile", SUM(L819+Table44[[#This Row],[Income]]-Table44[[#This Row],[Expenses]]), L819)</f>
        <v>61007</v>
      </c>
      <c r="M820" s="49">
        <f>IF(Table44[[#This Row],[Source]]="Inv", SUM(M819+Table44[[#This Row],[Income]]-Table44[[#This Row],[Expenses]]), M819)</f>
        <v>400000</v>
      </c>
    </row>
    <row r="821" spans="1:13" x14ac:dyDescent="0.25">
      <c r="A821" s="3">
        <f xml:space="preserve"> IF(C821="", "", IF(Table44[[#This Row],[Month]]=C820, A820+1, 1))</f>
        <v>2</v>
      </c>
      <c r="B821" s="22">
        <f>_xlfn.NUMBERVALUE(IF(Table44[[#This Row],[Date]]= "", "", TEXT(Table44[[#This Row],[Date]],"yyyy")))</f>
        <v>2025</v>
      </c>
      <c r="C821" t="str">
        <f>IF(Table44[[#This Row],[Date]]= "", "", TEXT(Table44[[#This Row],[Date]],"mmmm"))</f>
        <v>June</v>
      </c>
      <c r="D821" s="2">
        <v>45810</v>
      </c>
      <c r="E821" s="1" t="s">
        <v>487</v>
      </c>
      <c r="F821" s="1" t="s">
        <v>36</v>
      </c>
      <c r="G821" s="1">
        <v>90000</v>
      </c>
      <c r="I821" s="23" t="s">
        <v>483</v>
      </c>
      <c r="J821" s="49">
        <f>IF(Table44[[#This Row],[Source]]="Cash", SUM(J820+Table44[[#This Row],[Income]]-Table44[[#This Row],[Expenses]]), J820)</f>
        <v>215000</v>
      </c>
      <c r="K821" s="49">
        <f>IF(Table44[[#This Row],[Source]]="Bank", SUM(K820+Table44[[#This Row],[Income]]-Table44[[#This Row],[Expenses]]), K820)</f>
        <v>2320818.4500000002</v>
      </c>
      <c r="L821" s="49">
        <f>IF(Table44[[#This Row],[Source]]="Mobile", SUM(L820+Table44[[#This Row],[Income]]-Table44[[#This Row],[Expenses]]), L820)</f>
        <v>151007</v>
      </c>
      <c r="M821" s="49">
        <f>IF(Table44[[#This Row],[Source]]="Inv", SUM(M820+Table44[[#This Row],[Income]]-Table44[[#This Row],[Expenses]]), M820)</f>
        <v>400000</v>
      </c>
    </row>
    <row r="822" spans="1:13" x14ac:dyDescent="0.25">
      <c r="A822" s="3">
        <f xml:space="preserve"> IF(C822="", "", IF(Table44[[#This Row],[Month]]=C821, A821+1, 1))</f>
        <v>3</v>
      </c>
      <c r="B822" s="22">
        <f>_xlfn.NUMBERVALUE(IF(Table44[[#This Row],[Date]]= "", "", TEXT(Table44[[#This Row],[Date]],"yyyy")))</f>
        <v>2025</v>
      </c>
      <c r="C822" t="str">
        <f>IF(Table44[[#This Row],[Date]]= "", "", TEXT(Table44[[#This Row],[Date]],"mmmm"))</f>
        <v>June</v>
      </c>
      <c r="D822" s="2">
        <v>45811</v>
      </c>
      <c r="E822" s="1" t="s">
        <v>589</v>
      </c>
      <c r="F822" s="1" t="s">
        <v>1</v>
      </c>
      <c r="G822" s="108"/>
      <c r="H822" s="105">
        <v>10000</v>
      </c>
      <c r="I822" s="23" t="s">
        <v>13</v>
      </c>
      <c r="J822" s="49">
        <f>IF(Table44[[#This Row],[Source]]="Cash", SUM(J821+Table44[[#This Row],[Income]]-Table44[[#This Row],[Expenses]]), J821)</f>
        <v>205000</v>
      </c>
      <c r="K822" s="49">
        <f>IF(Table44[[#This Row],[Source]]="Bank", SUM(K821+Table44[[#This Row],[Income]]-Table44[[#This Row],[Expenses]]), K821)</f>
        <v>2320818.4500000002</v>
      </c>
      <c r="L822" s="49">
        <f>IF(Table44[[#This Row],[Source]]="Mobile", SUM(L821+Table44[[#This Row],[Income]]-Table44[[#This Row],[Expenses]]), L821)</f>
        <v>151007</v>
      </c>
      <c r="M822" s="49">
        <f>IF(Table44[[#This Row],[Source]]="Inv", SUM(M821+Table44[[#This Row],[Income]]-Table44[[#This Row],[Expenses]]), M821)</f>
        <v>400000</v>
      </c>
    </row>
    <row r="823" spans="1:13" x14ac:dyDescent="0.25">
      <c r="A823" s="3">
        <f xml:space="preserve"> IF(C823="", "", IF(Table44[[#This Row],[Month]]=C822, A822+1, 1))</f>
        <v>4</v>
      </c>
      <c r="B823" s="22">
        <f>_xlfn.NUMBERVALUE(IF(Table44[[#This Row],[Date]]= "", "", TEXT(Table44[[#This Row],[Date]],"yyyy")))</f>
        <v>2025</v>
      </c>
      <c r="C823" t="str">
        <f>IF(Table44[[#This Row],[Date]]= "", "", TEXT(Table44[[#This Row],[Date]],"mmmm"))</f>
        <v>June</v>
      </c>
      <c r="D823" s="2">
        <v>45811</v>
      </c>
      <c r="E823" s="1" t="s">
        <v>590</v>
      </c>
      <c r="F823" s="1" t="s">
        <v>744</v>
      </c>
      <c r="H823" s="1">
        <v>20000</v>
      </c>
      <c r="I823" s="23" t="s">
        <v>483</v>
      </c>
      <c r="J823" s="49">
        <f>IF(Table44[[#This Row],[Source]]="Cash", SUM(J822+Table44[[#This Row],[Income]]-Table44[[#This Row],[Expenses]]), J822)</f>
        <v>205000</v>
      </c>
      <c r="K823" s="49">
        <f>IF(Table44[[#This Row],[Source]]="Bank", SUM(K822+Table44[[#This Row],[Income]]-Table44[[#This Row],[Expenses]]), K822)</f>
        <v>2320818.4500000002</v>
      </c>
      <c r="L823" s="49">
        <f>IF(Table44[[#This Row],[Source]]="Mobile", SUM(L822+Table44[[#This Row],[Income]]-Table44[[#This Row],[Expenses]]), L822)</f>
        <v>131007</v>
      </c>
      <c r="M823" s="49">
        <f>IF(Table44[[#This Row],[Source]]="Inv", SUM(M822+Table44[[#This Row],[Income]]-Table44[[#This Row],[Expenses]]), M822)</f>
        <v>400000</v>
      </c>
    </row>
    <row r="824" spans="1:13" x14ac:dyDescent="0.25">
      <c r="A824" s="3">
        <f xml:space="preserve"> IF(C824="", "", IF(Table44[[#This Row],[Month]]=C823, A823+1, 1))</f>
        <v>5</v>
      </c>
      <c r="B824" s="22">
        <f>_xlfn.NUMBERVALUE(IF(Table44[[#This Row],[Date]]= "", "", TEXT(Table44[[#This Row],[Date]],"yyyy")))</f>
        <v>2025</v>
      </c>
      <c r="C824" t="str">
        <f>IF(Table44[[#This Row],[Date]]= "", "", TEXT(Table44[[#This Row],[Date]],"mmmm"))</f>
        <v>June</v>
      </c>
      <c r="D824" s="2">
        <v>45811</v>
      </c>
      <c r="E824" s="1" t="s">
        <v>590</v>
      </c>
      <c r="F824" s="1" t="s">
        <v>744</v>
      </c>
      <c r="G824" s="108">
        <v>20000</v>
      </c>
      <c r="H824" s="105"/>
      <c r="I824" s="23" t="s">
        <v>13</v>
      </c>
      <c r="J824" s="49">
        <f>IF(Table44[[#This Row],[Source]]="Cash", SUM(J823+Table44[[#This Row],[Income]]-Table44[[#This Row],[Expenses]]), J823)</f>
        <v>225000</v>
      </c>
      <c r="K824" s="49">
        <f>IF(Table44[[#This Row],[Source]]="Bank", SUM(K823+Table44[[#This Row],[Income]]-Table44[[#This Row],[Expenses]]), K823)</f>
        <v>2320818.4500000002</v>
      </c>
      <c r="L824" s="49">
        <f>IF(Table44[[#This Row],[Source]]="Mobile", SUM(L823+Table44[[#This Row],[Income]]-Table44[[#This Row],[Expenses]]), L823)</f>
        <v>131007</v>
      </c>
      <c r="M824" s="49">
        <f>IF(Table44[[#This Row],[Source]]="Inv", SUM(M823+Table44[[#This Row],[Income]]-Table44[[#This Row],[Expenses]]), M823)</f>
        <v>400000</v>
      </c>
    </row>
    <row r="825" spans="1:13" x14ac:dyDescent="0.25">
      <c r="A825" s="3">
        <f xml:space="preserve"> IF(C825="", "", IF(Table44[[#This Row],[Month]]=C824, A824+1, 1))</f>
        <v>6</v>
      </c>
      <c r="B825" s="22">
        <f>_xlfn.NUMBERVALUE(IF(Table44[[#This Row],[Date]]= "", "", TEXT(Table44[[#This Row],[Date]],"yyyy")))</f>
        <v>2025</v>
      </c>
      <c r="C825" t="str">
        <f>IF(Table44[[#This Row],[Date]]= "", "", TEXT(Table44[[#This Row],[Date]],"mmmm"))</f>
        <v>June</v>
      </c>
      <c r="D825" s="2">
        <v>45811</v>
      </c>
      <c r="E825" s="1" t="s">
        <v>591</v>
      </c>
      <c r="F825" s="1" t="s">
        <v>1</v>
      </c>
      <c r="G825" s="108"/>
      <c r="H825" s="105">
        <v>10000</v>
      </c>
      <c r="I825" s="23" t="s">
        <v>13</v>
      </c>
      <c r="J825" s="49">
        <f>IF(Table44[[#This Row],[Source]]="Cash", SUM(J824+Table44[[#This Row],[Income]]-Table44[[#This Row],[Expenses]]), J824)</f>
        <v>215000</v>
      </c>
      <c r="K825" s="49">
        <f>IF(Table44[[#This Row],[Source]]="Bank", SUM(K824+Table44[[#This Row],[Income]]-Table44[[#This Row],[Expenses]]), K824)</f>
        <v>2320818.4500000002</v>
      </c>
      <c r="L825" s="49">
        <f>IF(Table44[[#This Row],[Source]]="Mobile", SUM(L824+Table44[[#This Row],[Income]]-Table44[[#This Row],[Expenses]]), L824)</f>
        <v>131007</v>
      </c>
      <c r="M825" s="49">
        <f>IF(Table44[[#This Row],[Source]]="Inv", SUM(M824+Table44[[#This Row],[Income]]-Table44[[#This Row],[Expenses]]), M824)</f>
        <v>400000</v>
      </c>
    </row>
    <row r="826" spans="1:13" x14ac:dyDescent="0.25">
      <c r="A826" s="3">
        <f xml:space="preserve"> IF(C826="", "", IF(Table44[[#This Row],[Month]]=C825, A825+1, 1))</f>
        <v>7</v>
      </c>
      <c r="B826" s="22">
        <f>_xlfn.NUMBERVALUE(IF(Table44[[#This Row],[Date]]= "", "", TEXT(Table44[[#This Row],[Date]],"yyyy")))</f>
        <v>2025</v>
      </c>
      <c r="C826" t="str">
        <f>IF(Table44[[#This Row],[Date]]= "", "", TEXT(Table44[[#This Row],[Date]],"mmmm"))</f>
        <v>June</v>
      </c>
      <c r="D826" s="2">
        <v>45811</v>
      </c>
      <c r="E826" s="1" t="s">
        <v>592</v>
      </c>
      <c r="F826" s="1" t="s">
        <v>1</v>
      </c>
      <c r="H826" s="1">
        <v>5000</v>
      </c>
      <c r="I826" s="23" t="s">
        <v>483</v>
      </c>
      <c r="J826" s="49">
        <f>IF(Table44[[#This Row],[Source]]="Cash", SUM(J825+Table44[[#This Row],[Income]]-Table44[[#This Row],[Expenses]]), J825)</f>
        <v>215000</v>
      </c>
      <c r="K826" s="49">
        <f>IF(Table44[[#This Row],[Source]]="Bank", SUM(K825+Table44[[#This Row],[Income]]-Table44[[#This Row],[Expenses]]), K825)</f>
        <v>2320818.4500000002</v>
      </c>
      <c r="L826" s="49">
        <f>IF(Table44[[#This Row],[Source]]="Mobile", SUM(L825+Table44[[#This Row],[Income]]-Table44[[#This Row],[Expenses]]), L825)</f>
        <v>126007</v>
      </c>
      <c r="M826" s="49">
        <f>IF(Table44[[#This Row],[Source]]="Inv", SUM(M825+Table44[[#This Row],[Income]]-Table44[[#This Row],[Expenses]]), M825)</f>
        <v>400000</v>
      </c>
    </row>
    <row r="827" spans="1:13" x14ac:dyDescent="0.25">
      <c r="A827" s="3">
        <f xml:space="preserve"> IF(C827="", "", IF(Table44[[#This Row],[Month]]=C826, A826+1, 1))</f>
        <v>8</v>
      </c>
      <c r="B827" s="22">
        <f>_xlfn.NUMBERVALUE(IF(Table44[[#This Row],[Date]]= "", "", TEXT(Table44[[#This Row],[Date]],"yyyy")))</f>
        <v>2025</v>
      </c>
      <c r="C827" t="str">
        <f>IF(Table44[[#This Row],[Date]]= "", "", TEXT(Table44[[#This Row],[Date]],"mmmm"))</f>
        <v>June</v>
      </c>
      <c r="D827" s="2">
        <v>45812</v>
      </c>
      <c r="E827" s="1" t="s">
        <v>593</v>
      </c>
      <c r="F827" s="1" t="s">
        <v>9</v>
      </c>
      <c r="G827" s="108"/>
      <c r="H827" s="105">
        <v>2500</v>
      </c>
      <c r="I827" s="23" t="s">
        <v>13</v>
      </c>
      <c r="J827" s="49">
        <f>IF(Table44[[#This Row],[Source]]="Cash", SUM(J826+Table44[[#This Row],[Income]]-Table44[[#This Row],[Expenses]]), J826)</f>
        <v>212500</v>
      </c>
      <c r="K827" s="49">
        <f>IF(Table44[[#This Row],[Source]]="Bank", SUM(K826+Table44[[#This Row],[Income]]-Table44[[#This Row],[Expenses]]), K826)</f>
        <v>2320818.4500000002</v>
      </c>
      <c r="L827" s="49">
        <f>IF(Table44[[#This Row],[Source]]="Mobile", SUM(L826+Table44[[#This Row],[Income]]-Table44[[#This Row],[Expenses]]), L826)</f>
        <v>126007</v>
      </c>
      <c r="M827" s="49">
        <f>IF(Table44[[#This Row],[Source]]="Inv", SUM(M826+Table44[[#This Row],[Income]]-Table44[[#This Row],[Expenses]]), M826)</f>
        <v>400000</v>
      </c>
    </row>
    <row r="828" spans="1:13" x14ac:dyDescent="0.25">
      <c r="A828" s="3">
        <f xml:space="preserve"> IF(C828="", "", IF(Table44[[#This Row],[Month]]=C827, A827+1, 1))</f>
        <v>9</v>
      </c>
      <c r="B828" s="22">
        <f>_xlfn.NUMBERVALUE(IF(Table44[[#This Row],[Date]]= "", "", TEXT(Table44[[#This Row],[Date]],"yyyy")))</f>
        <v>2025</v>
      </c>
      <c r="C828" t="str">
        <f>IF(Table44[[#This Row],[Date]]= "", "", TEXT(Table44[[#This Row],[Date]],"mmmm"))</f>
        <v>June</v>
      </c>
      <c r="D828" s="2">
        <v>45812</v>
      </c>
      <c r="E828" s="1" t="s">
        <v>549</v>
      </c>
      <c r="F828" s="1" t="s">
        <v>1</v>
      </c>
      <c r="H828" s="1">
        <v>24000</v>
      </c>
      <c r="I828" s="23" t="s">
        <v>14</v>
      </c>
      <c r="J828" s="49">
        <f>IF(Table44[[#This Row],[Source]]="Cash", SUM(J827+Table44[[#This Row],[Income]]-Table44[[#This Row],[Expenses]]), J827)</f>
        <v>212500</v>
      </c>
      <c r="K828" s="49">
        <f>IF(Table44[[#This Row],[Source]]="Bank", SUM(K827+Table44[[#This Row],[Income]]-Table44[[#This Row],[Expenses]]), K827)</f>
        <v>2296818.4500000002</v>
      </c>
      <c r="L828" s="49">
        <f>IF(Table44[[#This Row],[Source]]="Mobile", SUM(L827+Table44[[#This Row],[Income]]-Table44[[#This Row],[Expenses]]), L827)</f>
        <v>126007</v>
      </c>
      <c r="M828" s="49">
        <f>IF(Table44[[#This Row],[Source]]="Inv", SUM(M827+Table44[[#This Row],[Income]]-Table44[[#This Row],[Expenses]]), M827)</f>
        <v>400000</v>
      </c>
    </row>
    <row r="829" spans="1:13" x14ac:dyDescent="0.25">
      <c r="A829" s="3">
        <f xml:space="preserve"> IF(C829="", "", IF(Table44[[#This Row],[Month]]=C828, A828+1, 1))</f>
        <v>10</v>
      </c>
      <c r="B829" s="22">
        <f>_xlfn.NUMBERVALUE(IF(Table44[[#This Row],[Date]]= "", "", TEXT(Table44[[#This Row],[Date]],"yyyy")))</f>
        <v>2025</v>
      </c>
      <c r="C829" t="str">
        <f>IF(Table44[[#This Row],[Date]]= "", "", TEXT(Table44[[#This Row],[Date]],"mmmm"))</f>
        <v>June</v>
      </c>
      <c r="D829" s="2">
        <v>45813</v>
      </c>
      <c r="E829" s="1" t="s">
        <v>593</v>
      </c>
      <c r="F829" s="1" t="s">
        <v>9</v>
      </c>
      <c r="G829" s="108"/>
      <c r="H829" s="105">
        <v>2000</v>
      </c>
      <c r="I829" s="23" t="s">
        <v>13</v>
      </c>
      <c r="J829" s="49">
        <f>IF(Table44[[#This Row],[Source]]="Cash", SUM(J828+Table44[[#This Row],[Income]]-Table44[[#This Row],[Expenses]]), J828)</f>
        <v>210500</v>
      </c>
      <c r="K829" s="49">
        <f>IF(Table44[[#This Row],[Source]]="Bank", SUM(K828+Table44[[#This Row],[Income]]-Table44[[#This Row],[Expenses]]), K828)</f>
        <v>2296818.4500000002</v>
      </c>
      <c r="L829" s="49">
        <f>IF(Table44[[#This Row],[Source]]="Mobile", SUM(L828+Table44[[#This Row],[Income]]-Table44[[#This Row],[Expenses]]), L828)</f>
        <v>126007</v>
      </c>
      <c r="M829" s="49">
        <f>IF(Table44[[#This Row],[Source]]="Inv", SUM(M828+Table44[[#This Row],[Income]]-Table44[[#This Row],[Expenses]]), M828)</f>
        <v>400000</v>
      </c>
    </row>
    <row r="830" spans="1:13" x14ac:dyDescent="0.25">
      <c r="A830" s="3">
        <f xml:space="preserve"> IF(C830="", "", IF(Table44[[#This Row],[Month]]=C829, A829+1, 1))</f>
        <v>11</v>
      </c>
      <c r="B830" s="22">
        <f>_xlfn.NUMBERVALUE(IF(Table44[[#This Row],[Date]]= "", "", TEXT(Table44[[#This Row],[Date]],"yyyy")))</f>
        <v>2025</v>
      </c>
      <c r="C830" t="str">
        <f>IF(Table44[[#This Row],[Date]]= "", "", TEXT(Table44[[#This Row],[Date]],"mmmm"))</f>
        <v>June</v>
      </c>
      <c r="D830" s="2">
        <v>45813</v>
      </c>
      <c r="E830" s="1" t="s">
        <v>587</v>
      </c>
      <c r="F830" s="1" t="s">
        <v>9</v>
      </c>
      <c r="G830" s="108"/>
      <c r="H830" s="105">
        <v>5000</v>
      </c>
      <c r="I830" s="23" t="s">
        <v>13</v>
      </c>
      <c r="J830" s="49">
        <f>IF(Table44[[#This Row],[Source]]="Cash", SUM(J829+Table44[[#This Row],[Income]]-Table44[[#This Row],[Expenses]]), J829)</f>
        <v>205500</v>
      </c>
      <c r="K830" s="49">
        <f>IF(Table44[[#This Row],[Source]]="Bank", SUM(K829+Table44[[#This Row],[Income]]-Table44[[#This Row],[Expenses]]), K829)</f>
        <v>2296818.4500000002</v>
      </c>
      <c r="L830" s="49">
        <f>IF(Table44[[#This Row],[Source]]="Mobile", SUM(L829+Table44[[#This Row],[Income]]-Table44[[#This Row],[Expenses]]), L829)</f>
        <v>126007</v>
      </c>
      <c r="M830" s="49">
        <f>IF(Table44[[#This Row],[Source]]="Inv", SUM(M829+Table44[[#This Row],[Income]]-Table44[[#This Row],[Expenses]]), M829)</f>
        <v>400000</v>
      </c>
    </row>
    <row r="831" spans="1:13" x14ac:dyDescent="0.25">
      <c r="A831" s="3">
        <f xml:space="preserve"> IF(C831="", "", IF(Table44[[#This Row],[Month]]=C830, A830+1, 1))</f>
        <v>12</v>
      </c>
      <c r="B831" s="22">
        <f>_xlfn.NUMBERVALUE(IF(Table44[[#This Row],[Date]]= "", "", TEXT(Table44[[#This Row],[Date]],"yyyy")))</f>
        <v>2025</v>
      </c>
      <c r="C831" t="str">
        <f>IF(Table44[[#This Row],[Date]]= "", "", TEXT(Table44[[#This Row],[Date]],"mmmm"))</f>
        <v>June</v>
      </c>
      <c r="D831" s="2">
        <v>45814</v>
      </c>
      <c r="E831" s="1" t="s">
        <v>594</v>
      </c>
      <c r="F831" s="1" t="s">
        <v>57</v>
      </c>
      <c r="H831" s="1">
        <v>25000</v>
      </c>
      <c r="I831" s="23" t="s">
        <v>14</v>
      </c>
      <c r="J831" s="49">
        <f>IF(Table44[[#This Row],[Source]]="Cash", SUM(J830+Table44[[#This Row],[Income]]-Table44[[#This Row],[Expenses]]), J830)</f>
        <v>205500</v>
      </c>
      <c r="K831" s="49">
        <f>IF(Table44[[#This Row],[Source]]="Bank", SUM(K830+Table44[[#This Row],[Income]]-Table44[[#This Row],[Expenses]]), K830)</f>
        <v>2271818.4500000002</v>
      </c>
      <c r="L831" s="49">
        <f>IF(Table44[[#This Row],[Source]]="Mobile", SUM(L830+Table44[[#This Row],[Income]]-Table44[[#This Row],[Expenses]]), L830)</f>
        <v>126007</v>
      </c>
      <c r="M831" s="49">
        <f>IF(Table44[[#This Row],[Source]]="Inv", SUM(M830+Table44[[#This Row],[Income]]-Table44[[#This Row],[Expenses]]), M830)</f>
        <v>400000</v>
      </c>
    </row>
    <row r="832" spans="1:13" x14ac:dyDescent="0.25">
      <c r="A832" s="3">
        <f xml:space="preserve"> IF(C832="", "", IF(Table44[[#This Row],[Month]]=C831, A831+1, 1))</f>
        <v>13</v>
      </c>
      <c r="B832" s="22">
        <f>_xlfn.NUMBERVALUE(IF(Table44[[#This Row],[Date]]= "", "", TEXT(Table44[[#This Row],[Date]],"yyyy")))</f>
        <v>2025</v>
      </c>
      <c r="C832" t="str">
        <f>IF(Table44[[#This Row],[Date]]= "", "", TEXT(Table44[[#This Row],[Date]],"mmmm"))</f>
        <v>June</v>
      </c>
      <c r="D832" s="2">
        <v>45814</v>
      </c>
      <c r="E832" s="1" t="s">
        <v>594</v>
      </c>
      <c r="F832" s="1" t="s">
        <v>57</v>
      </c>
      <c r="H832" s="1">
        <v>21000</v>
      </c>
      <c r="I832" s="23" t="s">
        <v>483</v>
      </c>
      <c r="J832" s="49">
        <f>IF(Table44[[#This Row],[Source]]="Cash", SUM(J831+Table44[[#This Row],[Income]]-Table44[[#This Row],[Expenses]]), J831)</f>
        <v>205500</v>
      </c>
      <c r="K832" s="49">
        <f>IF(Table44[[#This Row],[Source]]="Bank", SUM(K831+Table44[[#This Row],[Income]]-Table44[[#This Row],[Expenses]]), K831)</f>
        <v>2271818.4500000002</v>
      </c>
      <c r="L832" s="49">
        <f>IF(Table44[[#This Row],[Source]]="Mobile", SUM(L831+Table44[[#This Row],[Income]]-Table44[[#This Row],[Expenses]]), L831)</f>
        <v>105007</v>
      </c>
      <c r="M832" s="49">
        <f>IF(Table44[[#This Row],[Source]]="Inv", SUM(M831+Table44[[#This Row],[Income]]-Table44[[#This Row],[Expenses]]), M831)</f>
        <v>400000</v>
      </c>
    </row>
    <row r="833" spans="1:13" x14ac:dyDescent="0.25">
      <c r="A833" s="3">
        <f xml:space="preserve"> IF(C833="", "", IF(Table44[[#This Row],[Month]]=C832, A832+1, 1))</f>
        <v>14</v>
      </c>
      <c r="B833" s="22">
        <f>_xlfn.NUMBERVALUE(IF(Table44[[#This Row],[Date]]= "", "", TEXT(Table44[[#This Row],[Date]],"yyyy")))</f>
        <v>2025</v>
      </c>
      <c r="C833" t="str">
        <f>IF(Table44[[#This Row],[Date]]= "", "", TEXT(Table44[[#This Row],[Date]],"mmmm"))</f>
        <v>June</v>
      </c>
      <c r="D833" s="2">
        <v>45813</v>
      </c>
      <c r="E833" s="1" t="s">
        <v>595</v>
      </c>
      <c r="F833" s="1" t="s">
        <v>2</v>
      </c>
      <c r="G833" s="108"/>
      <c r="H833" s="105">
        <v>15000</v>
      </c>
      <c r="I833" s="23" t="s">
        <v>13</v>
      </c>
      <c r="J833" s="49">
        <f>IF(Table44[[#This Row],[Source]]="Cash", SUM(J832+Table44[[#This Row],[Income]]-Table44[[#This Row],[Expenses]]), J832)</f>
        <v>190500</v>
      </c>
      <c r="K833" s="49">
        <f>IF(Table44[[#This Row],[Source]]="Bank", SUM(K832+Table44[[#This Row],[Income]]-Table44[[#This Row],[Expenses]]), K832)</f>
        <v>2271818.4500000002</v>
      </c>
      <c r="L833" s="49">
        <f>IF(Table44[[#This Row],[Source]]="Mobile", SUM(L832+Table44[[#This Row],[Income]]-Table44[[#This Row],[Expenses]]), L832)</f>
        <v>105007</v>
      </c>
      <c r="M833" s="49">
        <f>IF(Table44[[#This Row],[Source]]="Inv", SUM(M832+Table44[[#This Row],[Income]]-Table44[[#This Row],[Expenses]]), M832)</f>
        <v>400000</v>
      </c>
    </row>
    <row r="834" spans="1:13" x14ac:dyDescent="0.25">
      <c r="A834" s="3">
        <f xml:space="preserve"> IF(C834="", "", IF(Table44[[#This Row],[Month]]=C833, A833+1, 1))</f>
        <v>15</v>
      </c>
      <c r="B834" s="22">
        <f>_xlfn.NUMBERVALUE(IF(Table44[[#This Row],[Date]]= "", "", TEXT(Table44[[#This Row],[Date]],"yyyy")))</f>
        <v>2025</v>
      </c>
      <c r="C834" t="str">
        <f>IF(Table44[[#This Row],[Date]]= "", "", TEXT(Table44[[#This Row],[Date]],"mmmm"))</f>
        <v>June</v>
      </c>
      <c r="D834" s="2">
        <v>45816</v>
      </c>
      <c r="E834" s="1" t="s">
        <v>596</v>
      </c>
      <c r="F834" s="1" t="s">
        <v>1</v>
      </c>
      <c r="G834" s="108"/>
      <c r="H834" s="105">
        <v>1000</v>
      </c>
      <c r="I834" s="23" t="s">
        <v>13</v>
      </c>
      <c r="J834" s="49">
        <f>IF(Table44[[#This Row],[Source]]="Cash", SUM(J833+Table44[[#This Row],[Income]]-Table44[[#This Row],[Expenses]]), J833)</f>
        <v>189500</v>
      </c>
      <c r="K834" s="49">
        <f>IF(Table44[[#This Row],[Source]]="Bank", SUM(K833+Table44[[#This Row],[Income]]-Table44[[#This Row],[Expenses]]), K833)</f>
        <v>2271818.4500000002</v>
      </c>
      <c r="L834" s="49">
        <f>IF(Table44[[#This Row],[Source]]="Mobile", SUM(L833+Table44[[#This Row],[Income]]-Table44[[#This Row],[Expenses]]), L833)</f>
        <v>105007</v>
      </c>
      <c r="M834" s="49">
        <f>IF(Table44[[#This Row],[Source]]="Inv", SUM(M833+Table44[[#This Row],[Income]]-Table44[[#This Row],[Expenses]]), M833)</f>
        <v>400000</v>
      </c>
    </row>
    <row r="835" spans="1:13" x14ac:dyDescent="0.25">
      <c r="A835" s="3">
        <f xml:space="preserve"> IF(C835="", "", IF(Table44[[#This Row],[Month]]=C834, A834+1, 1))</f>
        <v>16</v>
      </c>
      <c r="B835" s="22">
        <f>_xlfn.NUMBERVALUE(IF(Table44[[#This Row],[Date]]= "", "", TEXT(Table44[[#This Row],[Date]],"yyyy")))</f>
        <v>2025</v>
      </c>
      <c r="C835" t="str">
        <f>IF(Table44[[#This Row],[Date]]= "", "", TEXT(Table44[[#This Row],[Date]],"mmmm"))</f>
        <v>June</v>
      </c>
      <c r="D835" s="2">
        <v>45816</v>
      </c>
      <c r="E835" s="1" t="s">
        <v>597</v>
      </c>
      <c r="F835" s="1" t="s">
        <v>1</v>
      </c>
      <c r="G835" s="108"/>
      <c r="H835" s="105">
        <v>2000</v>
      </c>
      <c r="I835" s="23" t="s">
        <v>13</v>
      </c>
      <c r="J835" s="49">
        <f>IF(Table44[[#This Row],[Source]]="Cash", SUM(J834+Table44[[#This Row],[Income]]-Table44[[#This Row],[Expenses]]), J834)</f>
        <v>187500</v>
      </c>
      <c r="K835" s="49">
        <f>IF(Table44[[#This Row],[Source]]="Bank", SUM(K834+Table44[[#This Row],[Income]]-Table44[[#This Row],[Expenses]]), K834)</f>
        <v>2271818.4500000002</v>
      </c>
      <c r="L835" s="49">
        <f>IF(Table44[[#This Row],[Source]]="Mobile", SUM(L834+Table44[[#This Row],[Income]]-Table44[[#This Row],[Expenses]]), L834)</f>
        <v>105007</v>
      </c>
      <c r="M835" s="49">
        <f>IF(Table44[[#This Row],[Source]]="Inv", SUM(M834+Table44[[#This Row],[Income]]-Table44[[#This Row],[Expenses]]), M834)</f>
        <v>400000</v>
      </c>
    </row>
    <row r="836" spans="1:13" x14ac:dyDescent="0.25">
      <c r="A836" s="3">
        <f xml:space="preserve"> IF(C836="", "", IF(Table44[[#This Row],[Month]]=C835, A835+1, 1))</f>
        <v>17</v>
      </c>
      <c r="B836" s="22">
        <f>_xlfn.NUMBERVALUE(IF(Table44[[#This Row],[Date]]= "", "", TEXT(Table44[[#This Row],[Date]],"yyyy")))</f>
        <v>2025</v>
      </c>
      <c r="C836" t="str">
        <f>IF(Table44[[#This Row],[Date]]= "", "", TEXT(Table44[[#This Row],[Date]],"mmmm"))</f>
        <v>June</v>
      </c>
      <c r="D836" s="2">
        <v>45817</v>
      </c>
      <c r="E836" s="1" t="s">
        <v>598</v>
      </c>
      <c r="F836" s="1" t="s">
        <v>2</v>
      </c>
      <c r="H836" s="1">
        <v>24120</v>
      </c>
      <c r="I836" s="23" t="s">
        <v>483</v>
      </c>
      <c r="J836" s="49">
        <f>IF(Table44[[#This Row],[Source]]="Cash", SUM(J835+Table44[[#This Row],[Income]]-Table44[[#This Row],[Expenses]]), J835)</f>
        <v>187500</v>
      </c>
      <c r="K836" s="49">
        <f>IF(Table44[[#This Row],[Source]]="Bank", SUM(K835+Table44[[#This Row],[Income]]-Table44[[#This Row],[Expenses]]), K835)</f>
        <v>2271818.4500000002</v>
      </c>
      <c r="L836" s="49">
        <f>IF(Table44[[#This Row],[Source]]="Mobile", SUM(L835+Table44[[#This Row],[Income]]-Table44[[#This Row],[Expenses]]), L835)</f>
        <v>80887</v>
      </c>
      <c r="M836" s="49">
        <f>IF(Table44[[#This Row],[Source]]="Inv", SUM(M835+Table44[[#This Row],[Income]]-Table44[[#This Row],[Expenses]]), M835)</f>
        <v>400000</v>
      </c>
    </row>
    <row r="837" spans="1:13" x14ac:dyDescent="0.25">
      <c r="A837" s="3">
        <f xml:space="preserve"> IF(C837="", "", IF(Table44[[#This Row],[Month]]=C836, A836+1, 1))</f>
        <v>18</v>
      </c>
      <c r="B837" s="22">
        <f>_xlfn.NUMBERVALUE(IF(Table44[[#This Row],[Date]]= "", "", TEXT(Table44[[#This Row],[Date]],"yyyy")))</f>
        <v>2025</v>
      </c>
      <c r="C837" t="str">
        <f>IF(Table44[[#This Row],[Date]]= "", "", TEXT(Table44[[#This Row],[Date]],"mmmm"))</f>
        <v>June</v>
      </c>
      <c r="D837" s="2">
        <v>45817</v>
      </c>
      <c r="E837" s="1" t="s">
        <v>599</v>
      </c>
      <c r="F837" s="1" t="s">
        <v>9</v>
      </c>
      <c r="G837" s="108"/>
      <c r="H837" s="105">
        <v>15000</v>
      </c>
      <c r="I837" s="23" t="s">
        <v>13</v>
      </c>
      <c r="J837" s="49">
        <f>IF(Table44[[#This Row],[Source]]="Cash", SUM(J836+Table44[[#This Row],[Income]]-Table44[[#This Row],[Expenses]]), J836)</f>
        <v>172500</v>
      </c>
      <c r="K837" s="49">
        <f>IF(Table44[[#This Row],[Source]]="Bank", SUM(K836+Table44[[#This Row],[Income]]-Table44[[#This Row],[Expenses]]), K836)</f>
        <v>2271818.4500000002</v>
      </c>
      <c r="L837" s="49">
        <f>IF(Table44[[#This Row],[Source]]="Mobile", SUM(L836+Table44[[#This Row],[Income]]-Table44[[#This Row],[Expenses]]), L836)</f>
        <v>80887</v>
      </c>
      <c r="M837" s="49">
        <f>IF(Table44[[#This Row],[Source]]="Inv", SUM(M836+Table44[[#This Row],[Income]]-Table44[[#This Row],[Expenses]]), M836)</f>
        <v>400000</v>
      </c>
    </row>
    <row r="838" spans="1:13" x14ac:dyDescent="0.25">
      <c r="A838" s="3">
        <f xml:space="preserve"> IF(C838="", "", IF(Table44[[#This Row],[Month]]=C837, A837+1, 1))</f>
        <v>19</v>
      </c>
      <c r="B838" s="22">
        <f>_xlfn.NUMBERVALUE(IF(Table44[[#This Row],[Date]]= "", "", TEXT(Table44[[#This Row],[Date]],"yyyy")))</f>
        <v>2025</v>
      </c>
      <c r="C838" t="str">
        <f>IF(Table44[[#This Row],[Date]]= "", "", TEXT(Table44[[#This Row],[Date]],"mmmm"))</f>
        <v>June</v>
      </c>
      <c r="D838" s="2">
        <v>45819</v>
      </c>
      <c r="E838" s="1" t="s">
        <v>600</v>
      </c>
      <c r="F838" s="1" t="s">
        <v>9</v>
      </c>
      <c r="G838" s="108"/>
      <c r="H838" s="105">
        <v>7000</v>
      </c>
      <c r="I838" s="23" t="s">
        <v>13</v>
      </c>
      <c r="J838" s="49">
        <f>IF(Table44[[#This Row],[Source]]="Cash", SUM(J837+Table44[[#This Row],[Income]]-Table44[[#This Row],[Expenses]]), J837)</f>
        <v>165500</v>
      </c>
      <c r="K838" s="49">
        <f>IF(Table44[[#This Row],[Source]]="Bank", SUM(K837+Table44[[#This Row],[Income]]-Table44[[#This Row],[Expenses]]), K837)</f>
        <v>2271818.4500000002</v>
      </c>
      <c r="L838" s="49">
        <f>IF(Table44[[#This Row],[Source]]="Mobile", SUM(L837+Table44[[#This Row],[Income]]-Table44[[#This Row],[Expenses]]), L837)</f>
        <v>80887</v>
      </c>
      <c r="M838" s="49">
        <f>IF(Table44[[#This Row],[Source]]="Inv", SUM(M837+Table44[[#This Row],[Income]]-Table44[[#This Row],[Expenses]]), M837)</f>
        <v>400000</v>
      </c>
    </row>
    <row r="839" spans="1:13" x14ac:dyDescent="0.25">
      <c r="A839" s="3">
        <f xml:space="preserve"> IF(C839="", "", IF(Table44[[#This Row],[Month]]=C838, A838+1, 1))</f>
        <v>20</v>
      </c>
      <c r="B839" s="22">
        <f>_xlfn.NUMBERVALUE(IF(Table44[[#This Row],[Date]]= "", "", TEXT(Table44[[#This Row],[Date]],"yyyy")))</f>
        <v>2025</v>
      </c>
      <c r="C839" t="str">
        <f>IF(Table44[[#This Row],[Date]]= "", "", TEXT(Table44[[#This Row],[Date]],"mmmm"))</f>
        <v>June</v>
      </c>
      <c r="D839" s="2">
        <v>45821</v>
      </c>
      <c r="E839" s="1" t="s">
        <v>601</v>
      </c>
      <c r="F839" s="1" t="s">
        <v>9</v>
      </c>
      <c r="G839" s="108"/>
      <c r="H839" s="105">
        <v>2000</v>
      </c>
      <c r="I839" s="23" t="s">
        <v>13</v>
      </c>
      <c r="J839" s="49">
        <f>IF(Table44[[#This Row],[Source]]="Cash", SUM(J838+Table44[[#This Row],[Income]]-Table44[[#This Row],[Expenses]]), J838)</f>
        <v>163500</v>
      </c>
      <c r="K839" s="49">
        <f>IF(Table44[[#This Row],[Source]]="Bank", SUM(K838+Table44[[#This Row],[Income]]-Table44[[#This Row],[Expenses]]), K838)</f>
        <v>2271818.4500000002</v>
      </c>
      <c r="L839" s="49">
        <f>IF(Table44[[#This Row],[Source]]="Mobile", SUM(L838+Table44[[#This Row],[Income]]-Table44[[#This Row],[Expenses]]), L838)</f>
        <v>80887</v>
      </c>
      <c r="M839" s="49">
        <f>IF(Table44[[#This Row],[Source]]="Inv", SUM(M838+Table44[[#This Row],[Income]]-Table44[[#This Row],[Expenses]]), M838)</f>
        <v>400000</v>
      </c>
    </row>
    <row r="840" spans="1:13" x14ac:dyDescent="0.25">
      <c r="A840" s="3">
        <f xml:space="preserve"> IF(C840="", "", IF(Table44[[#This Row],[Month]]=C839, A839+1, 1))</f>
        <v>21</v>
      </c>
      <c r="B840" s="22">
        <f>_xlfn.NUMBERVALUE(IF(Table44[[#This Row],[Date]]= "", "", TEXT(Table44[[#This Row],[Date]],"yyyy")))</f>
        <v>2025</v>
      </c>
      <c r="C840" t="str">
        <f>IF(Table44[[#This Row],[Date]]= "", "", TEXT(Table44[[#This Row],[Date]],"mmmm"))</f>
        <v>June</v>
      </c>
      <c r="D840" s="2">
        <v>45821</v>
      </c>
      <c r="E840" s="1" t="s">
        <v>602</v>
      </c>
      <c r="F840" s="1" t="s">
        <v>1</v>
      </c>
      <c r="H840" s="1">
        <v>3000</v>
      </c>
      <c r="I840" s="23" t="s">
        <v>483</v>
      </c>
      <c r="J840" s="49">
        <f>IF(Table44[[#This Row],[Source]]="Cash", SUM(J839+Table44[[#This Row],[Income]]-Table44[[#This Row],[Expenses]]), J839)</f>
        <v>163500</v>
      </c>
      <c r="K840" s="49">
        <f>IF(Table44[[#This Row],[Source]]="Bank", SUM(K839+Table44[[#This Row],[Income]]-Table44[[#This Row],[Expenses]]), K839)</f>
        <v>2271818.4500000002</v>
      </c>
      <c r="L840" s="49">
        <f>IF(Table44[[#This Row],[Source]]="Mobile", SUM(L839+Table44[[#This Row],[Income]]-Table44[[#This Row],[Expenses]]), L839)</f>
        <v>77887</v>
      </c>
      <c r="M840" s="49">
        <f>IF(Table44[[#This Row],[Source]]="Inv", SUM(M839+Table44[[#This Row],[Income]]-Table44[[#This Row],[Expenses]]), M839)</f>
        <v>400000</v>
      </c>
    </row>
    <row r="841" spans="1:13" x14ac:dyDescent="0.25">
      <c r="A841" s="3">
        <f xml:space="preserve"> IF(C841="", "", IF(Table44[[#This Row],[Month]]=C840, A840+1, 1))</f>
        <v>22</v>
      </c>
      <c r="B841" s="22">
        <f>_xlfn.NUMBERVALUE(IF(Table44[[#This Row],[Date]]= "", "", TEXT(Table44[[#This Row],[Date]],"yyyy")))</f>
        <v>2025</v>
      </c>
      <c r="C841" t="str">
        <f>IF(Table44[[#This Row],[Date]]= "", "", TEXT(Table44[[#This Row],[Date]],"mmmm"))</f>
        <v>June</v>
      </c>
      <c r="D841" s="2">
        <v>45821</v>
      </c>
      <c r="E841" s="1" t="s">
        <v>603</v>
      </c>
      <c r="F841" s="1" t="s">
        <v>1</v>
      </c>
      <c r="H841" s="1">
        <v>9590</v>
      </c>
      <c r="I841" s="23" t="s">
        <v>483</v>
      </c>
      <c r="J841" s="49">
        <f>IF(Table44[[#This Row],[Source]]="Cash", SUM(J840+Table44[[#This Row],[Income]]-Table44[[#This Row],[Expenses]]), J840)</f>
        <v>163500</v>
      </c>
      <c r="K841" s="49">
        <f>IF(Table44[[#This Row],[Source]]="Bank", SUM(K840+Table44[[#This Row],[Income]]-Table44[[#This Row],[Expenses]]), K840)</f>
        <v>2271818.4500000002</v>
      </c>
      <c r="L841" s="49">
        <f>IF(Table44[[#This Row],[Source]]="Mobile", SUM(L840+Table44[[#This Row],[Income]]-Table44[[#This Row],[Expenses]]), L840)</f>
        <v>68297</v>
      </c>
      <c r="M841" s="49">
        <f>IF(Table44[[#This Row],[Source]]="Inv", SUM(M840+Table44[[#This Row],[Income]]-Table44[[#This Row],[Expenses]]), M840)</f>
        <v>400000</v>
      </c>
    </row>
    <row r="842" spans="1:13" x14ac:dyDescent="0.25">
      <c r="A842" s="3">
        <f xml:space="preserve"> IF(C842="", "", IF(Table44[[#This Row],[Month]]=C841, A841+1, 1))</f>
        <v>23</v>
      </c>
      <c r="B842" s="22">
        <f>_xlfn.NUMBERVALUE(IF(Table44[[#This Row],[Date]]= "", "", TEXT(Table44[[#This Row],[Date]],"yyyy")))</f>
        <v>2025</v>
      </c>
      <c r="C842" t="str">
        <f>IF(Table44[[#This Row],[Date]]= "", "", TEXT(Table44[[#This Row],[Date]],"mmmm"))</f>
        <v>June</v>
      </c>
      <c r="D842" s="2">
        <v>45821</v>
      </c>
      <c r="E842" s="1" t="s">
        <v>604</v>
      </c>
      <c r="F842" s="1" t="s">
        <v>1</v>
      </c>
      <c r="H842" s="1">
        <v>46000</v>
      </c>
      <c r="I842" s="23" t="s">
        <v>14</v>
      </c>
      <c r="J842" s="49">
        <f>IF(Table44[[#This Row],[Source]]="Cash", SUM(J841+Table44[[#This Row],[Income]]-Table44[[#This Row],[Expenses]]), J841)</f>
        <v>163500</v>
      </c>
      <c r="K842" s="49">
        <f>IF(Table44[[#This Row],[Source]]="Bank", SUM(K841+Table44[[#This Row],[Income]]-Table44[[#This Row],[Expenses]]), K841)</f>
        <v>2225818.4500000002</v>
      </c>
      <c r="L842" s="49">
        <f>IF(Table44[[#This Row],[Source]]="Mobile", SUM(L841+Table44[[#This Row],[Income]]-Table44[[#This Row],[Expenses]]), L841)</f>
        <v>68297</v>
      </c>
      <c r="M842" s="49">
        <f>IF(Table44[[#This Row],[Source]]="Inv", SUM(M841+Table44[[#This Row],[Income]]-Table44[[#This Row],[Expenses]]), M841)</f>
        <v>400000</v>
      </c>
    </row>
    <row r="843" spans="1:13" x14ac:dyDescent="0.25">
      <c r="A843" s="3">
        <f xml:space="preserve"> IF(C843="", "", IF(Table44[[#This Row],[Month]]=C842, A842+1, 1))</f>
        <v>24</v>
      </c>
      <c r="B843" s="22">
        <f>_xlfn.NUMBERVALUE(IF(Table44[[#This Row],[Date]]= "", "", TEXT(Table44[[#This Row],[Date]],"yyyy")))</f>
        <v>2025</v>
      </c>
      <c r="C843" t="str">
        <f>IF(Table44[[#This Row],[Date]]= "", "", TEXT(Table44[[#This Row],[Date]],"mmmm"))</f>
        <v>June</v>
      </c>
      <c r="D843" s="2">
        <v>45822</v>
      </c>
      <c r="E843" s="1" t="s">
        <v>605</v>
      </c>
      <c r="F843" s="1" t="s">
        <v>9</v>
      </c>
      <c r="G843" s="108"/>
      <c r="H843" s="105">
        <v>4000</v>
      </c>
      <c r="I843" s="23" t="s">
        <v>13</v>
      </c>
      <c r="J843" s="49">
        <f>IF(Table44[[#This Row],[Source]]="Cash", SUM(J842+Table44[[#This Row],[Income]]-Table44[[#This Row],[Expenses]]), J842)</f>
        <v>159500</v>
      </c>
      <c r="K843" s="49">
        <f>IF(Table44[[#This Row],[Source]]="Bank", SUM(K842+Table44[[#This Row],[Income]]-Table44[[#This Row],[Expenses]]), K842)</f>
        <v>2225818.4500000002</v>
      </c>
      <c r="L843" s="49">
        <f>IF(Table44[[#This Row],[Source]]="Mobile", SUM(L842+Table44[[#This Row],[Income]]-Table44[[#This Row],[Expenses]]), L842)</f>
        <v>68297</v>
      </c>
      <c r="M843" s="49">
        <f>IF(Table44[[#This Row],[Source]]="Inv", SUM(M842+Table44[[#This Row],[Income]]-Table44[[#This Row],[Expenses]]), M842)</f>
        <v>400000</v>
      </c>
    </row>
    <row r="844" spans="1:13" x14ac:dyDescent="0.25">
      <c r="A844" s="3">
        <f xml:space="preserve"> IF(C844="", "", IF(Table44[[#This Row],[Month]]=C843, A843+1, 1))</f>
        <v>25</v>
      </c>
      <c r="B844" s="22">
        <f>_xlfn.NUMBERVALUE(IF(Table44[[#This Row],[Date]]= "", "", TEXT(Table44[[#This Row],[Date]],"yyyy")))</f>
        <v>2025</v>
      </c>
      <c r="C844" t="str">
        <f>IF(Table44[[#This Row],[Date]]= "", "", TEXT(Table44[[#This Row],[Date]],"mmmm"))</f>
        <v>June</v>
      </c>
      <c r="D844" s="2">
        <v>45822</v>
      </c>
      <c r="E844" s="1" t="s">
        <v>606</v>
      </c>
      <c r="F844" s="1" t="s">
        <v>1</v>
      </c>
      <c r="H844" s="1">
        <v>22000</v>
      </c>
      <c r="I844" s="23" t="s">
        <v>483</v>
      </c>
      <c r="J844" s="49">
        <f>IF(Table44[[#This Row],[Source]]="Cash", SUM(J843+Table44[[#This Row],[Income]]-Table44[[#This Row],[Expenses]]), J843)</f>
        <v>159500</v>
      </c>
      <c r="K844" s="49">
        <f>IF(Table44[[#This Row],[Source]]="Bank", SUM(K843+Table44[[#This Row],[Income]]-Table44[[#This Row],[Expenses]]), K843)</f>
        <v>2225818.4500000002</v>
      </c>
      <c r="L844" s="49">
        <f>IF(Table44[[#This Row],[Source]]="Mobile", SUM(L843+Table44[[#This Row],[Income]]-Table44[[#This Row],[Expenses]]), L843)</f>
        <v>46297</v>
      </c>
      <c r="M844" s="49">
        <f>IF(Table44[[#This Row],[Source]]="Inv", SUM(M843+Table44[[#This Row],[Income]]-Table44[[#This Row],[Expenses]]), M843)</f>
        <v>400000</v>
      </c>
    </row>
    <row r="845" spans="1:13" x14ac:dyDescent="0.25">
      <c r="A845" s="3">
        <f xml:space="preserve"> IF(C845="", "", IF(Table44[[#This Row],[Month]]=C844, A844+1, 1))</f>
        <v>26</v>
      </c>
      <c r="B845" s="22">
        <f>_xlfn.NUMBERVALUE(IF(Table44[[#This Row],[Date]]= "", "", TEXT(Table44[[#This Row],[Date]],"yyyy")))</f>
        <v>2025</v>
      </c>
      <c r="C845" t="str">
        <f>IF(Table44[[#This Row],[Date]]= "", "", TEXT(Table44[[#This Row],[Date]],"mmmm"))</f>
        <v>June</v>
      </c>
      <c r="D845" s="2">
        <v>45822</v>
      </c>
      <c r="E845" s="1" t="s">
        <v>607</v>
      </c>
      <c r="F845" s="1" t="s">
        <v>9</v>
      </c>
      <c r="G845" s="108"/>
      <c r="H845" s="105">
        <v>4000</v>
      </c>
      <c r="I845" s="23" t="s">
        <v>13</v>
      </c>
      <c r="J845" s="49">
        <f>IF(Table44[[#This Row],[Source]]="Cash", SUM(J844+Table44[[#This Row],[Income]]-Table44[[#This Row],[Expenses]]), J844)</f>
        <v>155500</v>
      </c>
      <c r="K845" s="49">
        <f>IF(Table44[[#This Row],[Source]]="Bank", SUM(K844+Table44[[#This Row],[Income]]-Table44[[#This Row],[Expenses]]), K844)</f>
        <v>2225818.4500000002</v>
      </c>
      <c r="L845" s="49">
        <f>IF(Table44[[#This Row],[Source]]="Mobile", SUM(L844+Table44[[#This Row],[Income]]-Table44[[#This Row],[Expenses]]), L844)</f>
        <v>46297</v>
      </c>
      <c r="M845" s="49">
        <f>IF(Table44[[#This Row],[Source]]="Inv", SUM(M844+Table44[[#This Row],[Income]]-Table44[[#This Row],[Expenses]]), M844)</f>
        <v>400000</v>
      </c>
    </row>
    <row r="846" spans="1:13" x14ac:dyDescent="0.25">
      <c r="A846" s="3">
        <f xml:space="preserve"> IF(C846="", "", IF(Table44[[#This Row],[Month]]=C845, A845+1, 1))</f>
        <v>27</v>
      </c>
      <c r="B846" s="22">
        <f>_xlfn.NUMBERVALUE(IF(Table44[[#This Row],[Date]]= "", "", TEXT(Table44[[#This Row],[Date]],"yyyy")))</f>
        <v>2025</v>
      </c>
      <c r="C846" t="str">
        <f>IF(Table44[[#This Row],[Date]]= "", "", TEXT(Table44[[#This Row],[Date]],"mmmm"))</f>
        <v>June</v>
      </c>
      <c r="D846" s="2">
        <v>45826</v>
      </c>
      <c r="E846" s="1" t="s">
        <v>608</v>
      </c>
      <c r="F846" s="1" t="s">
        <v>1</v>
      </c>
      <c r="G846" s="108"/>
      <c r="H846" s="105">
        <v>26000</v>
      </c>
      <c r="I846" s="23" t="s">
        <v>13</v>
      </c>
      <c r="J846" s="49">
        <f>IF(Table44[[#This Row],[Source]]="Cash", SUM(J845+Table44[[#This Row],[Income]]-Table44[[#This Row],[Expenses]]), J845)</f>
        <v>129500</v>
      </c>
      <c r="K846" s="49">
        <f>IF(Table44[[#This Row],[Source]]="Bank", SUM(K845+Table44[[#This Row],[Income]]-Table44[[#This Row],[Expenses]]), K845)</f>
        <v>2225818.4500000002</v>
      </c>
      <c r="L846" s="49">
        <f>IF(Table44[[#This Row],[Source]]="Mobile", SUM(L845+Table44[[#This Row],[Income]]-Table44[[#This Row],[Expenses]]), L845)</f>
        <v>46297</v>
      </c>
      <c r="M846" s="49">
        <f>IF(Table44[[#This Row],[Source]]="Inv", SUM(M845+Table44[[#This Row],[Income]]-Table44[[#This Row],[Expenses]]), M845)</f>
        <v>400000</v>
      </c>
    </row>
    <row r="847" spans="1:13" x14ac:dyDescent="0.25">
      <c r="A847" s="3">
        <f xml:space="preserve"> IF(C847="", "", IF(Table44[[#This Row],[Month]]=C846, A846+1, 1))</f>
        <v>28</v>
      </c>
      <c r="B847" s="22">
        <f>_xlfn.NUMBERVALUE(IF(Table44[[#This Row],[Date]]= "", "", TEXT(Table44[[#This Row],[Date]],"yyyy")))</f>
        <v>2025</v>
      </c>
      <c r="C847" t="str">
        <f>IF(Table44[[#This Row],[Date]]= "", "", TEXT(Table44[[#This Row],[Date]],"mmmm"))</f>
        <v>June</v>
      </c>
      <c r="D847" s="2">
        <v>45827</v>
      </c>
      <c r="E847" s="1" t="s">
        <v>609</v>
      </c>
      <c r="F847" s="1" t="s">
        <v>1</v>
      </c>
      <c r="G847" s="108"/>
      <c r="H847" s="105">
        <v>1000</v>
      </c>
      <c r="I847" s="23" t="s">
        <v>13</v>
      </c>
      <c r="J847" s="49">
        <f>IF(Table44[[#This Row],[Source]]="Cash", SUM(J846+Table44[[#This Row],[Income]]-Table44[[#This Row],[Expenses]]), J846)</f>
        <v>128500</v>
      </c>
      <c r="K847" s="49">
        <f>IF(Table44[[#This Row],[Source]]="Bank", SUM(K846+Table44[[#This Row],[Income]]-Table44[[#This Row],[Expenses]]), K846)</f>
        <v>2225818.4500000002</v>
      </c>
      <c r="L847" s="49">
        <f>IF(Table44[[#This Row],[Source]]="Mobile", SUM(L846+Table44[[#This Row],[Income]]-Table44[[#This Row],[Expenses]]), L846)</f>
        <v>46297</v>
      </c>
      <c r="M847" s="49">
        <f>IF(Table44[[#This Row],[Source]]="Inv", SUM(M846+Table44[[#This Row],[Income]]-Table44[[#This Row],[Expenses]]), M846)</f>
        <v>400000</v>
      </c>
    </row>
    <row r="848" spans="1:13" x14ac:dyDescent="0.25">
      <c r="A848" s="3">
        <f xml:space="preserve"> IF(C848="", "", IF(Table44[[#This Row],[Month]]=C847, A847+1, 1))</f>
        <v>29</v>
      </c>
      <c r="B848" s="22">
        <f>_xlfn.NUMBERVALUE(IF(Table44[[#This Row],[Date]]= "", "", TEXT(Table44[[#This Row],[Date]],"yyyy")))</f>
        <v>2025</v>
      </c>
      <c r="C848" t="str">
        <f>IF(Table44[[#This Row],[Date]]= "", "", TEXT(Table44[[#This Row],[Date]],"mmmm"))</f>
        <v>June</v>
      </c>
      <c r="D848" s="2">
        <v>45823</v>
      </c>
      <c r="E848" s="1" t="s">
        <v>610</v>
      </c>
      <c r="F848" s="1" t="s">
        <v>1</v>
      </c>
      <c r="H848" s="1">
        <v>10000</v>
      </c>
      <c r="I848" s="23" t="s">
        <v>483</v>
      </c>
      <c r="J848" s="49">
        <f>IF(Table44[[#This Row],[Source]]="Cash", SUM(J847+Table44[[#This Row],[Income]]-Table44[[#This Row],[Expenses]]), J847)</f>
        <v>128500</v>
      </c>
      <c r="K848" s="49">
        <f>IF(Table44[[#This Row],[Source]]="Bank", SUM(K847+Table44[[#This Row],[Income]]-Table44[[#This Row],[Expenses]]), K847)</f>
        <v>2225818.4500000002</v>
      </c>
      <c r="L848" s="49">
        <f>IF(Table44[[#This Row],[Source]]="Mobile", SUM(L847+Table44[[#This Row],[Income]]-Table44[[#This Row],[Expenses]]), L847)</f>
        <v>36297</v>
      </c>
      <c r="M848" s="49">
        <f>IF(Table44[[#This Row],[Source]]="Inv", SUM(M847+Table44[[#This Row],[Income]]-Table44[[#This Row],[Expenses]]), M847)</f>
        <v>400000</v>
      </c>
    </row>
    <row r="849" spans="1:13" x14ac:dyDescent="0.25">
      <c r="A849" s="3">
        <f xml:space="preserve"> IF(C849="", "", IF(Table44[[#This Row],[Month]]=C848, A848+1, 1))</f>
        <v>30</v>
      </c>
      <c r="B849" s="22">
        <f>_xlfn.NUMBERVALUE(IF(Table44[[#This Row],[Date]]= "", "", TEXT(Table44[[#This Row],[Date]],"yyyy")))</f>
        <v>2025</v>
      </c>
      <c r="C849" t="str">
        <f>IF(Table44[[#This Row],[Date]]= "", "", TEXT(Table44[[#This Row],[Date]],"mmmm"))</f>
        <v>June</v>
      </c>
      <c r="D849" s="2">
        <v>45823</v>
      </c>
      <c r="E849" s="1" t="s">
        <v>391</v>
      </c>
      <c r="F849" s="1" t="s">
        <v>744</v>
      </c>
      <c r="H849" s="1">
        <v>50000</v>
      </c>
      <c r="I849" s="23" t="s">
        <v>14</v>
      </c>
      <c r="J849" s="49">
        <f>IF(Table44[[#This Row],[Source]]="Cash", SUM(J848+Table44[[#This Row],[Income]]-Table44[[#This Row],[Expenses]]), J848)</f>
        <v>128500</v>
      </c>
      <c r="K849" s="49">
        <f>IF(Table44[[#This Row],[Source]]="Bank", SUM(K848+Table44[[#This Row],[Income]]-Table44[[#This Row],[Expenses]]), K848)</f>
        <v>2175818.4500000002</v>
      </c>
      <c r="L849" s="49">
        <f>IF(Table44[[#This Row],[Source]]="Mobile", SUM(L848+Table44[[#This Row],[Income]]-Table44[[#This Row],[Expenses]]), L848)</f>
        <v>36297</v>
      </c>
      <c r="M849" s="49">
        <f>IF(Table44[[#This Row],[Source]]="Inv", SUM(M848+Table44[[#This Row],[Income]]-Table44[[#This Row],[Expenses]]), M848)</f>
        <v>400000</v>
      </c>
    </row>
    <row r="850" spans="1:13" x14ac:dyDescent="0.25">
      <c r="A850" s="3">
        <f xml:space="preserve"> IF(C850="", "", IF(Table44[[#This Row],[Month]]=C849, A849+1, 1))</f>
        <v>31</v>
      </c>
      <c r="B850" s="22">
        <f>_xlfn.NUMBERVALUE(IF(Table44[[#This Row],[Date]]= "", "", TEXT(Table44[[#This Row],[Date]],"yyyy")))</f>
        <v>2025</v>
      </c>
      <c r="C850" t="str">
        <f>IF(Table44[[#This Row],[Date]]= "", "", TEXT(Table44[[#This Row],[Date]],"mmmm"))</f>
        <v>June</v>
      </c>
      <c r="D850" s="2">
        <v>45823</v>
      </c>
      <c r="E850" s="1" t="s">
        <v>391</v>
      </c>
      <c r="F850" s="1" t="s">
        <v>744</v>
      </c>
      <c r="G850" s="1">
        <v>50000</v>
      </c>
      <c r="I850" s="23" t="s">
        <v>483</v>
      </c>
      <c r="J850" s="49">
        <f>IF(Table44[[#This Row],[Source]]="Cash", SUM(J849+Table44[[#This Row],[Income]]-Table44[[#This Row],[Expenses]]), J849)</f>
        <v>128500</v>
      </c>
      <c r="K850" s="49">
        <f>IF(Table44[[#This Row],[Source]]="Bank", SUM(K849+Table44[[#This Row],[Income]]-Table44[[#This Row],[Expenses]]), K849)</f>
        <v>2175818.4500000002</v>
      </c>
      <c r="L850" s="49">
        <f>IF(Table44[[#This Row],[Source]]="Mobile", SUM(L849+Table44[[#This Row],[Income]]-Table44[[#This Row],[Expenses]]), L849)</f>
        <v>86297</v>
      </c>
      <c r="M850" s="49">
        <f>IF(Table44[[#This Row],[Source]]="Inv", SUM(M849+Table44[[#This Row],[Income]]-Table44[[#This Row],[Expenses]]), M849)</f>
        <v>400000</v>
      </c>
    </row>
    <row r="851" spans="1:13" x14ac:dyDescent="0.25">
      <c r="A851" s="3">
        <f xml:space="preserve"> IF(C851="", "", IF(Table44[[#This Row],[Month]]=C850, A850+1, 1))</f>
        <v>32</v>
      </c>
      <c r="B851" s="22">
        <f>_xlfn.NUMBERVALUE(IF(Table44[[#This Row],[Date]]= "", "", TEXT(Table44[[#This Row],[Date]],"yyyy")))</f>
        <v>2025</v>
      </c>
      <c r="C851" t="str">
        <f>IF(Table44[[#This Row],[Date]]= "", "", TEXT(Table44[[#This Row],[Date]],"mmmm"))</f>
        <v>June</v>
      </c>
      <c r="D851" s="2">
        <v>45823</v>
      </c>
      <c r="E851" s="1" t="s">
        <v>32</v>
      </c>
      <c r="F851" s="1" t="s">
        <v>744</v>
      </c>
      <c r="H851" s="1">
        <f>4661+839</f>
        <v>5500</v>
      </c>
      <c r="I851" s="1" t="s">
        <v>14</v>
      </c>
      <c r="J851" s="49">
        <f>IF(Table44[[#This Row],[Source]]="Cash", SUM(J850+Table44[[#This Row],[Income]]-Table44[[#This Row],[Expenses]]), J850)</f>
        <v>128500</v>
      </c>
      <c r="K851" s="49">
        <f>IF(Table44[[#This Row],[Source]]="Bank", SUM(K850+Table44[[#This Row],[Income]]-Table44[[#This Row],[Expenses]]), K850)</f>
        <v>2170318.4500000002</v>
      </c>
      <c r="L851" s="49">
        <f>IF(Table44[[#This Row],[Source]]="Mobile", SUM(L850+Table44[[#This Row],[Income]]-Table44[[#This Row],[Expenses]]), L850)</f>
        <v>86297</v>
      </c>
      <c r="M851" s="49">
        <f>IF(Table44[[#This Row],[Source]]="Inv", SUM(M850+Table44[[#This Row],[Income]]-Table44[[#This Row],[Expenses]]), M850)</f>
        <v>400000</v>
      </c>
    </row>
    <row r="852" spans="1:13" x14ac:dyDescent="0.25">
      <c r="A852" s="3">
        <f xml:space="preserve"> IF(C852="", "", IF(Table44[[#This Row],[Month]]=C851, A851+1, 1))</f>
        <v>33</v>
      </c>
      <c r="B852" s="22">
        <f>_xlfn.NUMBERVALUE(IF(Table44[[#This Row],[Date]]= "", "", TEXT(Table44[[#This Row],[Date]],"yyyy")))</f>
        <v>2025</v>
      </c>
      <c r="C852" t="str">
        <f>IF(Table44[[#This Row],[Date]]= "", "", TEXT(Table44[[#This Row],[Date]],"mmmm"))</f>
        <v>June</v>
      </c>
      <c r="D852" s="2">
        <v>45823</v>
      </c>
      <c r="E852" s="1" t="s">
        <v>611</v>
      </c>
      <c r="F852" s="1" t="s">
        <v>244</v>
      </c>
      <c r="H852" s="1">
        <v>59000</v>
      </c>
      <c r="I852" s="23" t="s">
        <v>483</v>
      </c>
      <c r="J852" s="49">
        <f>IF(Table44[[#This Row],[Source]]="Cash", SUM(J851+Table44[[#This Row],[Income]]-Table44[[#This Row],[Expenses]]), J851)</f>
        <v>128500</v>
      </c>
      <c r="K852" s="49">
        <f>IF(Table44[[#This Row],[Source]]="Bank", SUM(K851+Table44[[#This Row],[Income]]-Table44[[#This Row],[Expenses]]), K851)</f>
        <v>2170318.4500000002</v>
      </c>
      <c r="L852" s="49">
        <f>IF(Table44[[#This Row],[Source]]="Mobile", SUM(L851+Table44[[#This Row],[Income]]-Table44[[#This Row],[Expenses]]), L851)</f>
        <v>27297</v>
      </c>
      <c r="M852" s="49">
        <f>IF(Table44[[#This Row],[Source]]="Inv", SUM(M851+Table44[[#This Row],[Income]]-Table44[[#This Row],[Expenses]]), M851)</f>
        <v>400000</v>
      </c>
    </row>
    <row r="853" spans="1:13" x14ac:dyDescent="0.25">
      <c r="A853" s="3">
        <f xml:space="preserve"> IF(C853="", "", IF(Table44[[#This Row],[Month]]=C852, A852+1, 1))</f>
        <v>34</v>
      </c>
      <c r="B853" s="22">
        <f>_xlfn.NUMBERVALUE(IF(Table44[[#This Row],[Date]]= "", "", TEXT(Table44[[#This Row],[Date]],"yyyy")))</f>
        <v>2025</v>
      </c>
      <c r="C853" t="str">
        <f>IF(Table44[[#This Row],[Date]]= "", "", TEXT(Table44[[#This Row],[Date]],"mmmm"))</f>
        <v>June</v>
      </c>
      <c r="D853" s="2">
        <v>45828</v>
      </c>
      <c r="E853" s="1" t="s">
        <v>189</v>
      </c>
      <c r="F853" t="s">
        <v>500</v>
      </c>
      <c r="H853" s="1">
        <v>27000</v>
      </c>
      <c r="I853" s="23" t="s">
        <v>14</v>
      </c>
      <c r="J853" s="49">
        <f>IF(Table44[[#This Row],[Source]]="Cash", SUM(J852+Table44[[#This Row],[Income]]-Table44[[#This Row],[Expenses]]), J852)</f>
        <v>128500</v>
      </c>
      <c r="K853" s="49">
        <f>IF(Table44[[#This Row],[Source]]="Bank", SUM(K852+Table44[[#This Row],[Income]]-Table44[[#This Row],[Expenses]]), K852)</f>
        <v>2143318.4500000002</v>
      </c>
      <c r="L853" s="49">
        <f>IF(Table44[[#This Row],[Source]]="Mobile", SUM(L852+Table44[[#This Row],[Income]]-Table44[[#This Row],[Expenses]]), L852)</f>
        <v>27297</v>
      </c>
      <c r="M853" s="49">
        <f>IF(Table44[[#This Row],[Source]]="Inv", SUM(M852+Table44[[#This Row],[Income]]-Table44[[#This Row],[Expenses]]), M852)</f>
        <v>400000</v>
      </c>
    </row>
    <row r="854" spans="1:13" x14ac:dyDescent="0.25">
      <c r="A854" s="3">
        <f xml:space="preserve"> IF(C854="", "", IF(Table44[[#This Row],[Month]]=C853, A853+1, 1))</f>
        <v>35</v>
      </c>
      <c r="B854" s="22">
        <f>_xlfn.NUMBERVALUE(IF(Table44[[#This Row],[Date]]= "", "", TEXT(Table44[[#This Row],[Date]],"yyyy")))</f>
        <v>2025</v>
      </c>
      <c r="C854" t="str">
        <f>IF(Table44[[#This Row],[Date]]= "", "", TEXT(Table44[[#This Row],[Date]],"mmmm"))</f>
        <v>June</v>
      </c>
      <c r="D854" s="2">
        <v>45829</v>
      </c>
      <c r="E854" s="1" t="s">
        <v>487</v>
      </c>
      <c r="F854" s="1" t="s">
        <v>36</v>
      </c>
      <c r="G854" s="1">
        <v>60000</v>
      </c>
      <c r="I854" s="23" t="s">
        <v>483</v>
      </c>
      <c r="J854" s="49">
        <f>IF(Table44[[#This Row],[Source]]="Cash", SUM(J853+Table44[[#This Row],[Income]]-Table44[[#This Row],[Expenses]]), J853)</f>
        <v>128500</v>
      </c>
      <c r="K854" s="49">
        <f>IF(Table44[[#This Row],[Source]]="Bank", SUM(K853+Table44[[#This Row],[Income]]-Table44[[#This Row],[Expenses]]), K853)</f>
        <v>2143318.4500000002</v>
      </c>
      <c r="L854" s="49">
        <f>IF(Table44[[#This Row],[Source]]="Mobile", SUM(L853+Table44[[#This Row],[Income]]-Table44[[#This Row],[Expenses]]), L853)</f>
        <v>87297</v>
      </c>
      <c r="M854" s="49">
        <f>IF(Table44[[#This Row],[Source]]="Inv", SUM(M853+Table44[[#This Row],[Income]]-Table44[[#This Row],[Expenses]]), M853)</f>
        <v>400000</v>
      </c>
    </row>
    <row r="855" spans="1:13" x14ac:dyDescent="0.25">
      <c r="A855" s="3">
        <f xml:space="preserve"> IF(C855="", "", IF(Table44[[#This Row],[Month]]=C854, A854+1, 1))</f>
        <v>36</v>
      </c>
      <c r="B855" s="22">
        <f>_xlfn.NUMBERVALUE(IF(Table44[[#This Row],[Date]]= "", "", TEXT(Table44[[#This Row],[Date]],"yyyy")))</f>
        <v>2025</v>
      </c>
      <c r="C855" t="str">
        <f>IF(Table44[[#This Row],[Date]]= "", "", TEXT(Table44[[#This Row],[Date]],"mmmm"))</f>
        <v>June</v>
      </c>
      <c r="D855" s="2">
        <v>45829</v>
      </c>
      <c r="E855" s="1" t="s">
        <v>612</v>
      </c>
      <c r="F855" s="1" t="s">
        <v>1</v>
      </c>
      <c r="H855" s="1">
        <v>21000</v>
      </c>
      <c r="I855" s="23" t="s">
        <v>483</v>
      </c>
      <c r="J855" s="49">
        <f>IF(Table44[[#This Row],[Source]]="Cash", SUM(J854+Table44[[#This Row],[Income]]-Table44[[#This Row],[Expenses]]), J854)</f>
        <v>128500</v>
      </c>
      <c r="K855" s="49">
        <f>IF(Table44[[#This Row],[Source]]="Bank", SUM(K854+Table44[[#This Row],[Income]]-Table44[[#This Row],[Expenses]]), K854)</f>
        <v>2143318.4500000002</v>
      </c>
      <c r="L855" s="49">
        <f>IF(Table44[[#This Row],[Source]]="Mobile", SUM(L854+Table44[[#This Row],[Income]]-Table44[[#This Row],[Expenses]]), L854)</f>
        <v>66297</v>
      </c>
      <c r="M855" s="49">
        <f>IF(Table44[[#This Row],[Source]]="Inv", SUM(M854+Table44[[#This Row],[Income]]-Table44[[#This Row],[Expenses]]), M854)</f>
        <v>400000</v>
      </c>
    </row>
    <row r="856" spans="1:13" x14ac:dyDescent="0.25">
      <c r="A856" s="3">
        <f xml:space="preserve"> IF(C856="", "", IF(Table44[[#This Row],[Month]]=C855, A855+1, 1))</f>
        <v>37</v>
      </c>
      <c r="B856" s="22">
        <f>_xlfn.NUMBERVALUE(IF(Table44[[#This Row],[Date]]= "", "", TEXT(Table44[[#This Row],[Date]],"yyyy")))</f>
        <v>2025</v>
      </c>
      <c r="C856" t="str">
        <f>IF(Table44[[#This Row],[Date]]= "", "", TEXT(Table44[[#This Row],[Date]],"mmmm"))</f>
        <v>June</v>
      </c>
      <c r="D856" s="2">
        <v>45830</v>
      </c>
      <c r="E856" s="1" t="s">
        <v>569</v>
      </c>
      <c r="F856" s="1" t="s">
        <v>57</v>
      </c>
      <c r="H856" s="1">
        <v>20000</v>
      </c>
      <c r="I856" s="23" t="s">
        <v>483</v>
      </c>
      <c r="J856" s="49">
        <f>IF(Table44[[#This Row],[Source]]="Cash", SUM(J855+Table44[[#This Row],[Income]]-Table44[[#This Row],[Expenses]]), J855)</f>
        <v>128500</v>
      </c>
      <c r="K856" s="49">
        <f>IF(Table44[[#This Row],[Source]]="Bank", SUM(K855+Table44[[#This Row],[Income]]-Table44[[#This Row],[Expenses]]), K855)</f>
        <v>2143318.4500000002</v>
      </c>
      <c r="L856" s="49">
        <f>IF(Table44[[#This Row],[Source]]="Mobile", SUM(L855+Table44[[#This Row],[Income]]-Table44[[#This Row],[Expenses]]), L855)</f>
        <v>46297</v>
      </c>
      <c r="M856" s="49">
        <f>IF(Table44[[#This Row],[Source]]="Inv", SUM(M855+Table44[[#This Row],[Income]]-Table44[[#This Row],[Expenses]]), M855)</f>
        <v>400000</v>
      </c>
    </row>
    <row r="857" spans="1:13" x14ac:dyDescent="0.25">
      <c r="A857" s="3">
        <f xml:space="preserve"> IF(C857="", "", IF(Table44[[#This Row],[Month]]=C856, A856+1, 1))</f>
        <v>38</v>
      </c>
      <c r="B857" s="22">
        <f>_xlfn.NUMBERVALUE(IF(Table44[[#This Row],[Date]]= "", "", TEXT(Table44[[#This Row],[Date]],"yyyy")))</f>
        <v>2025</v>
      </c>
      <c r="C857" t="str">
        <f>IF(Table44[[#This Row],[Date]]= "", "", TEXT(Table44[[#This Row],[Date]],"mmmm"))</f>
        <v>June</v>
      </c>
      <c r="D857" s="2">
        <v>45830</v>
      </c>
      <c r="E857" s="1" t="s">
        <v>391</v>
      </c>
      <c r="F857" s="1" t="s">
        <v>744</v>
      </c>
      <c r="H857" s="1">
        <v>120000</v>
      </c>
      <c r="I857" s="23" t="s">
        <v>14</v>
      </c>
      <c r="J857" s="49">
        <f>IF(Table44[[#This Row],[Source]]="Cash", SUM(J856+Table44[[#This Row],[Income]]-Table44[[#This Row],[Expenses]]), J856)</f>
        <v>128500</v>
      </c>
      <c r="K857" s="49">
        <f>IF(Table44[[#This Row],[Source]]="Bank", SUM(K856+Table44[[#This Row],[Income]]-Table44[[#This Row],[Expenses]]), K856)</f>
        <v>2023318.4500000002</v>
      </c>
      <c r="L857" s="49">
        <f>IF(Table44[[#This Row],[Source]]="Mobile", SUM(L856+Table44[[#This Row],[Income]]-Table44[[#This Row],[Expenses]]), L856)</f>
        <v>46297</v>
      </c>
      <c r="M857" s="49">
        <f>IF(Table44[[#This Row],[Source]]="Inv", SUM(M856+Table44[[#This Row],[Income]]-Table44[[#This Row],[Expenses]]), M856)</f>
        <v>400000</v>
      </c>
    </row>
    <row r="858" spans="1:13" x14ac:dyDescent="0.25">
      <c r="A858" s="3">
        <f xml:space="preserve"> IF(C858="", "", IF(Table44[[#This Row],[Month]]=C857, A857+1, 1))</f>
        <v>39</v>
      </c>
      <c r="B858" s="22">
        <f>_xlfn.NUMBERVALUE(IF(Table44[[#This Row],[Date]]= "", "", TEXT(Table44[[#This Row],[Date]],"yyyy")))</f>
        <v>2025</v>
      </c>
      <c r="C858" t="str">
        <f>IF(Table44[[#This Row],[Date]]= "", "", TEXT(Table44[[#This Row],[Date]],"mmmm"))</f>
        <v>June</v>
      </c>
      <c r="D858" s="2">
        <v>45830</v>
      </c>
      <c r="E858" s="1" t="s">
        <v>391</v>
      </c>
      <c r="F858" s="1" t="s">
        <v>744</v>
      </c>
      <c r="G858" s="1">
        <v>125000</v>
      </c>
      <c r="I858" s="23" t="s">
        <v>483</v>
      </c>
      <c r="J858" s="49">
        <f>IF(Table44[[#This Row],[Source]]="Cash", SUM(J857+Table44[[#This Row],[Income]]-Table44[[#This Row],[Expenses]]), J857)</f>
        <v>128500</v>
      </c>
      <c r="K858" s="49">
        <f>IF(Table44[[#This Row],[Source]]="Bank", SUM(K857+Table44[[#This Row],[Income]]-Table44[[#This Row],[Expenses]]), K857)</f>
        <v>2023318.4500000002</v>
      </c>
      <c r="L858" s="49">
        <f>IF(Table44[[#This Row],[Source]]="Mobile", SUM(L857+Table44[[#This Row],[Income]]-Table44[[#This Row],[Expenses]]), L857)</f>
        <v>171297</v>
      </c>
      <c r="M858" s="49">
        <f>IF(Table44[[#This Row],[Source]]="Inv", SUM(M857+Table44[[#This Row],[Income]]-Table44[[#This Row],[Expenses]]), M857)</f>
        <v>400000</v>
      </c>
    </row>
    <row r="859" spans="1:13" x14ac:dyDescent="0.25">
      <c r="A859" s="3">
        <f xml:space="preserve"> IF(C859="", "", IF(Table44[[#This Row],[Month]]=C858, A858+1, 1))</f>
        <v>40</v>
      </c>
      <c r="B859" s="22">
        <f>_xlfn.NUMBERVALUE(IF(Table44[[#This Row],[Date]]= "", "", TEXT(Table44[[#This Row],[Date]],"yyyy")))</f>
        <v>2025</v>
      </c>
      <c r="C859" t="str">
        <f>IF(Table44[[#This Row],[Date]]= "", "", TEXT(Table44[[#This Row],[Date]],"mmmm"))</f>
        <v>June</v>
      </c>
      <c r="D859" s="2">
        <v>45830</v>
      </c>
      <c r="E859" s="1" t="s">
        <v>391</v>
      </c>
      <c r="F859" s="1" t="s">
        <v>744</v>
      </c>
      <c r="G859" s="108"/>
      <c r="H859" s="105">
        <v>5000</v>
      </c>
      <c r="I859" s="23" t="s">
        <v>13</v>
      </c>
      <c r="J859" s="49">
        <f>IF(Table44[[#This Row],[Source]]="Cash", SUM(J858+Table44[[#This Row],[Income]]-Table44[[#This Row],[Expenses]]), J858)</f>
        <v>123500</v>
      </c>
      <c r="K859" s="49">
        <f>IF(Table44[[#This Row],[Source]]="Bank", SUM(K858+Table44[[#This Row],[Income]]-Table44[[#This Row],[Expenses]]), K858)</f>
        <v>2023318.4500000002</v>
      </c>
      <c r="L859" s="49">
        <f>IF(Table44[[#This Row],[Source]]="Mobile", SUM(L858+Table44[[#This Row],[Income]]-Table44[[#This Row],[Expenses]]), L858)</f>
        <v>171297</v>
      </c>
      <c r="M859" s="49">
        <f>IF(Table44[[#This Row],[Source]]="Inv", SUM(M858+Table44[[#This Row],[Income]]-Table44[[#This Row],[Expenses]]), M858)</f>
        <v>400000</v>
      </c>
    </row>
    <row r="860" spans="1:13" x14ac:dyDescent="0.25">
      <c r="A860" s="3">
        <f xml:space="preserve"> IF(C860="", "", IF(Table44[[#This Row],[Month]]=C859, A859+1, 1))</f>
        <v>41</v>
      </c>
      <c r="B860" s="22">
        <f>_xlfn.NUMBERVALUE(IF(Table44[[#This Row],[Date]]= "", "", TEXT(Table44[[#This Row],[Date]],"yyyy")))</f>
        <v>2025</v>
      </c>
      <c r="C860" t="str">
        <f>IF(Table44[[#This Row],[Date]]= "", "", TEXT(Table44[[#This Row],[Date]],"mmmm"))</f>
        <v>June</v>
      </c>
      <c r="D860" s="2">
        <v>45830</v>
      </c>
      <c r="E860" s="1" t="s">
        <v>613</v>
      </c>
      <c r="F860" s="1" t="s">
        <v>744</v>
      </c>
      <c r="H860" s="1">
        <v>180000</v>
      </c>
      <c r="I860" s="23" t="s">
        <v>14</v>
      </c>
      <c r="J860" s="49">
        <f>IF(Table44[[#This Row],[Source]]="Cash", SUM(J859+Table44[[#This Row],[Income]]-Table44[[#This Row],[Expenses]]), J859)</f>
        <v>123500</v>
      </c>
      <c r="K860" s="49">
        <f>IF(Table44[[#This Row],[Source]]="Bank", SUM(K859+Table44[[#This Row],[Income]]-Table44[[#This Row],[Expenses]]), K859)</f>
        <v>1843318.4500000002</v>
      </c>
      <c r="L860" s="49">
        <f>IF(Table44[[#This Row],[Source]]="Mobile", SUM(L859+Table44[[#This Row],[Income]]-Table44[[#This Row],[Expenses]]), L859)</f>
        <v>171297</v>
      </c>
      <c r="M860" s="49">
        <f>IF(Table44[[#This Row],[Source]]="Inv", SUM(M859+Table44[[#This Row],[Income]]-Table44[[#This Row],[Expenses]]), M859)</f>
        <v>400000</v>
      </c>
    </row>
    <row r="861" spans="1:13" x14ac:dyDescent="0.25">
      <c r="A861" s="3">
        <f xml:space="preserve"> IF(C861="", "", IF(Table44[[#This Row],[Month]]=C860, A860+1, 1))</f>
        <v>42</v>
      </c>
      <c r="B861" s="22">
        <f>_xlfn.NUMBERVALUE(IF(Table44[[#This Row],[Date]]= "", "", TEXT(Table44[[#This Row],[Date]],"yyyy")))</f>
        <v>2025</v>
      </c>
      <c r="C861" t="str">
        <f>IF(Table44[[#This Row],[Date]]= "", "", TEXT(Table44[[#This Row],[Date]],"mmmm"))</f>
        <v>June</v>
      </c>
      <c r="D861" s="2">
        <v>45830</v>
      </c>
      <c r="E861" s="1" t="s">
        <v>613</v>
      </c>
      <c r="F861" s="1" t="s">
        <v>744</v>
      </c>
      <c r="G861" s="108">
        <v>180000</v>
      </c>
      <c r="H861" s="105"/>
      <c r="I861" s="23" t="s">
        <v>13</v>
      </c>
      <c r="J861" s="49">
        <f>IF(Table44[[#This Row],[Source]]="Cash", SUM(J860+Table44[[#This Row],[Income]]-Table44[[#This Row],[Expenses]]), J860)</f>
        <v>303500</v>
      </c>
      <c r="K861" s="49">
        <f>IF(Table44[[#This Row],[Source]]="Bank", SUM(K860+Table44[[#This Row],[Income]]-Table44[[#This Row],[Expenses]]), K860)</f>
        <v>1843318.4500000002</v>
      </c>
      <c r="L861" s="49">
        <f>IF(Table44[[#This Row],[Source]]="Mobile", SUM(L860+Table44[[#This Row],[Income]]-Table44[[#This Row],[Expenses]]), L860)</f>
        <v>171297</v>
      </c>
      <c r="M861" s="49">
        <f>IF(Table44[[#This Row],[Source]]="Inv", SUM(M860+Table44[[#This Row],[Income]]-Table44[[#This Row],[Expenses]]), M860)</f>
        <v>400000</v>
      </c>
    </row>
    <row r="862" spans="1:13" x14ac:dyDescent="0.25">
      <c r="A862" s="3">
        <f xml:space="preserve"> IF(C862="", "", IF(Table44[[#This Row],[Month]]=C861, A861+1, 1))</f>
        <v>43</v>
      </c>
      <c r="B862" s="22">
        <f>_xlfn.NUMBERVALUE(IF(Table44[[#This Row],[Date]]= "", "", TEXT(Table44[[#This Row],[Date]],"yyyy")))</f>
        <v>2025</v>
      </c>
      <c r="C862" t="str">
        <f>IF(Table44[[#This Row],[Date]]= "", "", TEXT(Table44[[#This Row],[Date]],"mmmm"))</f>
        <v>June</v>
      </c>
      <c r="D862" s="2">
        <v>45830</v>
      </c>
      <c r="E862" s="1" t="s">
        <v>614</v>
      </c>
      <c r="F862" s="1" t="s">
        <v>744</v>
      </c>
      <c r="H862" s="1">
        <v>2000</v>
      </c>
      <c r="I862" s="23" t="s">
        <v>14</v>
      </c>
      <c r="J862" s="49">
        <f>IF(Table44[[#This Row],[Source]]="Cash", SUM(J861+Table44[[#This Row],[Income]]-Table44[[#This Row],[Expenses]]), J861)</f>
        <v>303500</v>
      </c>
      <c r="K862" s="49">
        <f>IF(Table44[[#This Row],[Source]]="Bank", SUM(K861+Table44[[#This Row],[Income]]-Table44[[#This Row],[Expenses]]), K861)</f>
        <v>1841318.4500000002</v>
      </c>
      <c r="L862" s="49">
        <f>IF(Table44[[#This Row],[Source]]="Mobile", SUM(L861+Table44[[#This Row],[Income]]-Table44[[#This Row],[Expenses]]), L861)</f>
        <v>171297</v>
      </c>
      <c r="M862" s="49">
        <f>IF(Table44[[#This Row],[Source]]="Inv", SUM(M861+Table44[[#This Row],[Income]]-Table44[[#This Row],[Expenses]]), M861)</f>
        <v>400000</v>
      </c>
    </row>
    <row r="863" spans="1:13" x14ac:dyDescent="0.25">
      <c r="A863" s="3">
        <f xml:space="preserve"> IF(C863="", "", IF(Table44[[#This Row],[Month]]=C862, A862+1, 1))</f>
        <v>44</v>
      </c>
      <c r="B863" s="22">
        <f>_xlfn.NUMBERVALUE(IF(Table44[[#This Row],[Date]]= "", "", TEXT(Table44[[#This Row],[Date]],"yyyy")))</f>
        <v>2025</v>
      </c>
      <c r="C863" t="str">
        <f>IF(Table44[[#This Row],[Date]]= "", "", TEXT(Table44[[#This Row],[Date]],"mmmm"))</f>
        <v>June</v>
      </c>
      <c r="D863" s="2">
        <v>45830</v>
      </c>
      <c r="E863" s="1" t="s">
        <v>615</v>
      </c>
      <c r="F863" s="1" t="s">
        <v>1</v>
      </c>
      <c r="H863" s="1">
        <v>40000</v>
      </c>
      <c r="I863" s="23" t="s">
        <v>14</v>
      </c>
      <c r="J863" s="49">
        <f>IF(Table44[[#This Row],[Source]]="Cash", SUM(J862+Table44[[#This Row],[Income]]-Table44[[#This Row],[Expenses]]), J862)</f>
        <v>303500</v>
      </c>
      <c r="K863" s="49">
        <f>IF(Table44[[#This Row],[Source]]="Bank", SUM(K862+Table44[[#This Row],[Income]]-Table44[[#This Row],[Expenses]]), K862)</f>
        <v>1801318.4500000002</v>
      </c>
      <c r="L863" s="49">
        <f>IF(Table44[[#This Row],[Source]]="Mobile", SUM(L862+Table44[[#This Row],[Income]]-Table44[[#This Row],[Expenses]]), L862)</f>
        <v>171297</v>
      </c>
      <c r="M863" s="49">
        <f>IF(Table44[[#This Row],[Source]]="Inv", SUM(M862+Table44[[#This Row],[Income]]-Table44[[#This Row],[Expenses]]), M862)</f>
        <v>400000</v>
      </c>
    </row>
    <row r="864" spans="1:13" x14ac:dyDescent="0.25">
      <c r="A864" s="3">
        <f xml:space="preserve"> IF(C864="", "", IF(Table44[[#This Row],[Month]]=C863, A863+1, 1))</f>
        <v>45</v>
      </c>
      <c r="B864" s="22">
        <f>_xlfn.NUMBERVALUE(IF(Table44[[#This Row],[Date]]= "", "", TEXT(Table44[[#This Row],[Date]],"yyyy")))</f>
        <v>2025</v>
      </c>
      <c r="C864" t="str">
        <f>IF(Table44[[#This Row],[Date]]= "", "", TEXT(Table44[[#This Row],[Date]],"mmmm"))</f>
        <v>June</v>
      </c>
      <c r="D864" s="2">
        <v>45828</v>
      </c>
      <c r="E864" s="1" t="s">
        <v>557</v>
      </c>
      <c r="F864" s="1" t="s">
        <v>337</v>
      </c>
      <c r="H864" s="1">
        <v>90000</v>
      </c>
      <c r="I864" s="23" t="s">
        <v>14</v>
      </c>
      <c r="J864" s="49">
        <f>IF(Table44[[#This Row],[Source]]="Cash", SUM(J863+Table44[[#This Row],[Income]]-Table44[[#This Row],[Expenses]]), J863)</f>
        <v>303500</v>
      </c>
      <c r="K864" s="49">
        <f>IF(Table44[[#This Row],[Source]]="Bank", SUM(K863+Table44[[#This Row],[Income]]-Table44[[#This Row],[Expenses]]), K863)</f>
        <v>1711318.4500000002</v>
      </c>
      <c r="L864" s="49">
        <f>IF(Table44[[#This Row],[Source]]="Mobile", SUM(L863+Table44[[#This Row],[Income]]-Table44[[#This Row],[Expenses]]), L863)</f>
        <v>171297</v>
      </c>
      <c r="M864" s="49">
        <f>IF(Table44[[#This Row],[Source]]="Inv", SUM(M863+Table44[[#This Row],[Income]]-Table44[[#This Row],[Expenses]]), M863)</f>
        <v>400000</v>
      </c>
    </row>
    <row r="865" spans="1:13" x14ac:dyDescent="0.25">
      <c r="A865" s="3">
        <f xml:space="preserve"> IF(C865="", "", IF(Table44[[#This Row],[Month]]=C864, A864+1, 1))</f>
        <v>46</v>
      </c>
      <c r="B865" s="22">
        <f>_xlfn.NUMBERVALUE(IF(Table44[[#This Row],[Date]]= "", "", TEXT(Table44[[#This Row],[Date]],"yyyy")))</f>
        <v>2025</v>
      </c>
      <c r="C865" t="str">
        <f>IF(Table44[[#This Row],[Date]]= "", "", TEXT(Table44[[#This Row],[Date]],"mmmm"))</f>
        <v>June</v>
      </c>
      <c r="D865" s="2">
        <v>45830</v>
      </c>
      <c r="E865" s="1" t="s">
        <v>345</v>
      </c>
      <c r="F865" s="1" t="s">
        <v>24</v>
      </c>
      <c r="H865" s="1">
        <v>3500</v>
      </c>
      <c r="I865" s="23" t="s">
        <v>14</v>
      </c>
      <c r="J865" s="49">
        <f>IF(Table44[[#This Row],[Source]]="Cash", SUM(J864+Table44[[#This Row],[Income]]-Table44[[#This Row],[Expenses]]), J864)</f>
        <v>303500</v>
      </c>
      <c r="K865" s="49">
        <f>IF(Table44[[#This Row],[Source]]="Bank", SUM(K864+Table44[[#This Row],[Income]]-Table44[[#This Row],[Expenses]]), K864)</f>
        <v>1707818.4500000002</v>
      </c>
      <c r="L865" s="49">
        <f>IF(Table44[[#This Row],[Source]]="Mobile", SUM(L864+Table44[[#This Row],[Income]]-Table44[[#This Row],[Expenses]]), L864)</f>
        <v>171297</v>
      </c>
      <c r="M865" s="49">
        <f>IF(Table44[[#This Row],[Source]]="Inv", SUM(M864+Table44[[#This Row],[Income]]-Table44[[#This Row],[Expenses]]), M864)</f>
        <v>400000</v>
      </c>
    </row>
    <row r="866" spans="1:13" x14ac:dyDescent="0.25">
      <c r="A866" s="3">
        <f xml:space="preserve"> IF(C866="", "", IF(Table44[[#This Row],[Month]]=C865, A865+1, 1))</f>
        <v>47</v>
      </c>
      <c r="B866" s="22">
        <f>_xlfn.NUMBERVALUE(IF(Table44[[#This Row],[Date]]= "", "", TEXT(Table44[[#This Row],[Date]],"yyyy")))</f>
        <v>2025</v>
      </c>
      <c r="C866" t="str">
        <f>IF(Table44[[#This Row],[Date]]= "", "", TEXT(Table44[[#This Row],[Date]],"mmmm"))</f>
        <v>June</v>
      </c>
      <c r="D866" s="2">
        <v>45831</v>
      </c>
      <c r="E866" s="1" t="s">
        <v>391</v>
      </c>
      <c r="F866" s="1" t="s">
        <v>744</v>
      </c>
      <c r="H866" s="1">
        <v>27000</v>
      </c>
      <c r="I866" s="23" t="s">
        <v>14</v>
      </c>
      <c r="J866" s="49">
        <f>IF(Table44[[#This Row],[Source]]="Cash", SUM(J865+Table44[[#This Row],[Income]]-Table44[[#This Row],[Expenses]]), J865)</f>
        <v>303500</v>
      </c>
      <c r="K866" s="49">
        <f>IF(Table44[[#This Row],[Source]]="Bank", SUM(K865+Table44[[#This Row],[Income]]-Table44[[#This Row],[Expenses]]), K865)</f>
        <v>1680818.4500000002</v>
      </c>
      <c r="L866" s="49">
        <f>IF(Table44[[#This Row],[Source]]="Mobile", SUM(L865+Table44[[#This Row],[Income]]-Table44[[#This Row],[Expenses]]), L865)</f>
        <v>171297</v>
      </c>
      <c r="M866" s="49">
        <f>IF(Table44[[#This Row],[Source]]="Inv", SUM(M865+Table44[[#This Row],[Income]]-Table44[[#This Row],[Expenses]]), M865)</f>
        <v>400000</v>
      </c>
    </row>
    <row r="867" spans="1:13" x14ac:dyDescent="0.25">
      <c r="A867" s="3">
        <f xml:space="preserve"> IF(C867="", "", IF(Table44[[#This Row],[Month]]=C866, A866+1, 1))</f>
        <v>48</v>
      </c>
      <c r="B867" s="22">
        <f>_xlfn.NUMBERVALUE(IF(Table44[[#This Row],[Date]]= "", "", TEXT(Table44[[#This Row],[Date]],"yyyy")))</f>
        <v>2025</v>
      </c>
      <c r="C867" t="str">
        <f>IF(Table44[[#This Row],[Date]]= "", "", TEXT(Table44[[#This Row],[Date]],"mmmm"))</f>
        <v>June</v>
      </c>
      <c r="D867" s="2">
        <v>45831</v>
      </c>
      <c r="E867" s="1" t="s">
        <v>391</v>
      </c>
      <c r="F867" s="1" t="s">
        <v>744</v>
      </c>
      <c r="G867" s="108">
        <v>27000</v>
      </c>
      <c r="H867" s="105"/>
      <c r="I867" s="23" t="s">
        <v>13</v>
      </c>
      <c r="J867" s="49">
        <f>IF(Table44[[#This Row],[Source]]="Cash", SUM(J866+Table44[[#This Row],[Income]]-Table44[[#This Row],[Expenses]]), J866)</f>
        <v>330500</v>
      </c>
      <c r="K867" s="49">
        <f>IF(Table44[[#This Row],[Source]]="Bank", SUM(K866+Table44[[#This Row],[Income]]-Table44[[#This Row],[Expenses]]), K866)</f>
        <v>1680818.4500000002</v>
      </c>
      <c r="L867" s="49">
        <f>IF(Table44[[#This Row],[Source]]="Mobile", SUM(L866+Table44[[#This Row],[Income]]-Table44[[#This Row],[Expenses]]), L866)</f>
        <v>171297</v>
      </c>
      <c r="M867" s="49">
        <f>IF(Table44[[#This Row],[Source]]="Inv", SUM(M866+Table44[[#This Row],[Income]]-Table44[[#This Row],[Expenses]]), M866)</f>
        <v>400000</v>
      </c>
    </row>
    <row r="868" spans="1:13" x14ac:dyDescent="0.25">
      <c r="A868" s="3">
        <f xml:space="preserve"> IF(C868="", "", IF(Table44[[#This Row],[Month]]=C867, A867+1, 1))</f>
        <v>49</v>
      </c>
      <c r="B868" s="22">
        <f>_xlfn.NUMBERVALUE(IF(Table44[[#This Row],[Date]]= "", "", TEXT(Table44[[#This Row],[Date]],"yyyy")))</f>
        <v>2025</v>
      </c>
      <c r="C868" t="str">
        <f>IF(Table44[[#This Row],[Date]]= "", "", TEXT(Table44[[#This Row],[Date]],"mmmm"))</f>
        <v>June</v>
      </c>
      <c r="D868" s="2">
        <v>45831</v>
      </c>
      <c r="E868" s="1" t="s">
        <v>616</v>
      </c>
      <c r="F868" s="1" t="s">
        <v>1</v>
      </c>
      <c r="G868" s="108"/>
      <c r="H868" s="105">
        <v>6000</v>
      </c>
      <c r="I868" s="23" t="s">
        <v>13</v>
      </c>
      <c r="J868" s="49">
        <f>IF(Table44[[#This Row],[Source]]="Cash", SUM(J867+Table44[[#This Row],[Income]]-Table44[[#This Row],[Expenses]]), J867)</f>
        <v>324500</v>
      </c>
      <c r="K868" s="49">
        <f>IF(Table44[[#This Row],[Source]]="Bank", SUM(K867+Table44[[#This Row],[Income]]-Table44[[#This Row],[Expenses]]), K867)</f>
        <v>1680818.4500000002</v>
      </c>
      <c r="L868" s="49">
        <f>IF(Table44[[#This Row],[Source]]="Mobile", SUM(L867+Table44[[#This Row],[Income]]-Table44[[#This Row],[Expenses]]), L867)</f>
        <v>171297</v>
      </c>
      <c r="M868" s="49">
        <f>IF(Table44[[#This Row],[Source]]="Inv", SUM(M867+Table44[[#This Row],[Income]]-Table44[[#This Row],[Expenses]]), M867)</f>
        <v>400000</v>
      </c>
    </row>
    <row r="869" spans="1:13" x14ac:dyDescent="0.25">
      <c r="A869" s="3">
        <f xml:space="preserve"> IF(C869="", "", IF(Table44[[#This Row],[Month]]=C868, A868+1, 1))</f>
        <v>50</v>
      </c>
      <c r="B869" s="22">
        <f>_xlfn.NUMBERVALUE(IF(Table44[[#This Row],[Date]]= "", "", TEXT(Table44[[#This Row],[Date]],"yyyy")))</f>
        <v>2025</v>
      </c>
      <c r="C869" t="str">
        <f>IF(Table44[[#This Row],[Date]]= "", "", TEXT(Table44[[#This Row],[Date]],"mmmm"))</f>
        <v>June</v>
      </c>
      <c r="D869" s="2">
        <v>45832</v>
      </c>
      <c r="E869" s="1" t="s">
        <v>617</v>
      </c>
      <c r="F869" s="1" t="s">
        <v>1</v>
      </c>
      <c r="H869" s="1">
        <v>34000</v>
      </c>
      <c r="I869" s="23" t="s">
        <v>483</v>
      </c>
      <c r="J869" s="49">
        <f>IF(Table44[[#This Row],[Source]]="Cash", SUM(J868+Table44[[#This Row],[Income]]-Table44[[#This Row],[Expenses]]), J868)</f>
        <v>324500</v>
      </c>
      <c r="K869" s="49">
        <f>IF(Table44[[#This Row],[Source]]="Bank", SUM(K868+Table44[[#This Row],[Income]]-Table44[[#This Row],[Expenses]]), K868)</f>
        <v>1680818.4500000002</v>
      </c>
      <c r="L869" s="49">
        <f>IF(Table44[[#This Row],[Source]]="Mobile", SUM(L868+Table44[[#This Row],[Income]]-Table44[[#This Row],[Expenses]]), L868)</f>
        <v>137297</v>
      </c>
      <c r="M869" s="49">
        <f>IF(Table44[[#This Row],[Source]]="Inv", SUM(M868+Table44[[#This Row],[Income]]-Table44[[#This Row],[Expenses]]), M868)</f>
        <v>400000</v>
      </c>
    </row>
    <row r="870" spans="1:13" x14ac:dyDescent="0.25">
      <c r="A870" s="3">
        <f xml:space="preserve"> IF(C870="", "", IF(Table44[[#This Row],[Month]]=C869, A869+1, 1))</f>
        <v>51</v>
      </c>
      <c r="B870" s="22">
        <f>_xlfn.NUMBERVALUE(IF(Table44[[#This Row],[Date]]= "", "", TEXT(Table44[[#This Row],[Date]],"yyyy")))</f>
        <v>2025</v>
      </c>
      <c r="C870" t="str">
        <f>IF(Table44[[#This Row],[Date]]= "", "", TEXT(Table44[[#This Row],[Date]],"mmmm"))</f>
        <v>June</v>
      </c>
      <c r="D870" s="2">
        <v>45837</v>
      </c>
      <c r="E870" s="1" t="s">
        <v>463</v>
      </c>
      <c r="F870" s="1" t="s">
        <v>244</v>
      </c>
      <c r="H870" s="1">
        <v>4000</v>
      </c>
      <c r="I870" s="23" t="s">
        <v>483</v>
      </c>
      <c r="J870" s="49">
        <f>IF(Table44[[#This Row],[Source]]="Cash", SUM(J869+Table44[[#This Row],[Income]]-Table44[[#This Row],[Expenses]]), J869)</f>
        <v>324500</v>
      </c>
      <c r="K870" s="49">
        <f>IF(Table44[[#This Row],[Source]]="Bank", SUM(K869+Table44[[#This Row],[Income]]-Table44[[#This Row],[Expenses]]), K869)</f>
        <v>1680818.4500000002</v>
      </c>
      <c r="L870" s="49">
        <f>IF(Table44[[#This Row],[Source]]="Mobile", SUM(L869+Table44[[#This Row],[Income]]-Table44[[#This Row],[Expenses]]), L869)</f>
        <v>133297</v>
      </c>
      <c r="M870" s="49">
        <f>IF(Table44[[#This Row],[Source]]="Inv", SUM(M869+Table44[[#This Row],[Income]]-Table44[[#This Row],[Expenses]]), M869)</f>
        <v>400000</v>
      </c>
    </row>
    <row r="871" spans="1:13" x14ac:dyDescent="0.25">
      <c r="A871" s="3">
        <f xml:space="preserve"> IF(C871="", "", IF(Table44[[#This Row],[Month]]=C870, A870+1, 1))</f>
        <v>52</v>
      </c>
      <c r="B871" s="22">
        <f>_xlfn.NUMBERVALUE(IF(Table44[[#This Row],[Date]]= "", "", TEXT(Table44[[#This Row],[Date]],"yyyy")))</f>
        <v>2025</v>
      </c>
      <c r="C871" t="str">
        <f>IF(Table44[[#This Row],[Date]]= "", "", TEXT(Table44[[#This Row],[Date]],"mmmm"))</f>
        <v>June</v>
      </c>
      <c r="D871" s="2">
        <v>45834</v>
      </c>
      <c r="E871" s="1" t="s">
        <v>618</v>
      </c>
      <c r="F871" s="1" t="s">
        <v>9</v>
      </c>
      <c r="H871" s="1">
        <v>5000</v>
      </c>
      <c r="I871" s="23" t="s">
        <v>483</v>
      </c>
      <c r="J871" s="49">
        <f>IF(Table44[[#This Row],[Source]]="Cash", SUM(J870+Table44[[#This Row],[Income]]-Table44[[#This Row],[Expenses]]), J870)</f>
        <v>324500</v>
      </c>
      <c r="K871" s="49">
        <f>IF(Table44[[#This Row],[Source]]="Bank", SUM(K870+Table44[[#This Row],[Income]]-Table44[[#This Row],[Expenses]]), K870)</f>
        <v>1680818.4500000002</v>
      </c>
      <c r="L871" s="49">
        <f>IF(Table44[[#This Row],[Source]]="Mobile", SUM(L870+Table44[[#This Row],[Income]]-Table44[[#This Row],[Expenses]]), L870)</f>
        <v>128297</v>
      </c>
      <c r="M871" s="49">
        <f>IF(Table44[[#This Row],[Source]]="Inv", SUM(M870+Table44[[#This Row],[Income]]-Table44[[#This Row],[Expenses]]), M870)</f>
        <v>400000</v>
      </c>
    </row>
    <row r="872" spans="1:13" x14ac:dyDescent="0.25">
      <c r="A872" s="3">
        <f xml:space="preserve"> IF(C872="", "", IF(Table44[[#This Row],[Month]]=C871, A871+1, 1))</f>
        <v>53</v>
      </c>
      <c r="B872" s="22">
        <f>_xlfn.NUMBERVALUE(IF(Table44[[#This Row],[Date]]= "", "", TEXT(Table44[[#This Row],[Date]],"yyyy")))</f>
        <v>2025</v>
      </c>
      <c r="C872" t="str">
        <f>IF(Table44[[#This Row],[Date]]= "", "", TEXT(Table44[[#This Row],[Date]],"mmmm"))</f>
        <v>June</v>
      </c>
      <c r="D872" s="2">
        <v>45838</v>
      </c>
      <c r="E872" s="1" t="s">
        <v>619</v>
      </c>
      <c r="F872" s="1" t="s">
        <v>468</v>
      </c>
      <c r="G872" s="1">
        <v>390000</v>
      </c>
      <c r="I872" s="23" t="s">
        <v>483</v>
      </c>
      <c r="J872" s="49">
        <f>IF(Table44[[#This Row],[Source]]="Cash", SUM(J871+Table44[[#This Row],[Income]]-Table44[[#This Row],[Expenses]]), J871)</f>
        <v>324500</v>
      </c>
      <c r="K872" s="49">
        <f>IF(Table44[[#This Row],[Source]]="Bank", SUM(K871+Table44[[#This Row],[Income]]-Table44[[#This Row],[Expenses]]), K871)</f>
        <v>1680818.4500000002</v>
      </c>
      <c r="L872" s="49">
        <f>IF(Table44[[#This Row],[Source]]="Mobile", SUM(L871+Table44[[#This Row],[Income]]-Table44[[#This Row],[Expenses]]), L871)</f>
        <v>518297</v>
      </c>
      <c r="M872" s="49">
        <f>IF(Table44[[#This Row],[Source]]="Inv", SUM(M871+Table44[[#This Row],[Income]]-Table44[[#This Row],[Expenses]]), M871)</f>
        <v>400000</v>
      </c>
    </row>
    <row r="873" spans="1:13" x14ac:dyDescent="0.25">
      <c r="A873" s="3">
        <f xml:space="preserve"> IF(C873="", "", IF(Table44[[#This Row],[Month]]=C872, A872+1, 1))</f>
        <v>54</v>
      </c>
      <c r="B873" s="22">
        <f>_xlfn.NUMBERVALUE(IF(Table44[[#This Row],[Date]]= "", "", TEXT(Table44[[#This Row],[Date]],"yyyy")))</f>
        <v>2025</v>
      </c>
      <c r="C873" t="str">
        <f>IF(Table44[[#This Row],[Date]]= "", "", TEXT(Table44[[#This Row],[Date]],"mmmm"))</f>
        <v>June</v>
      </c>
      <c r="D873" s="2">
        <v>45838</v>
      </c>
      <c r="E873" s="1" t="s">
        <v>620</v>
      </c>
      <c r="F873" s="1" t="s">
        <v>57</v>
      </c>
      <c r="H873" s="1">
        <v>10000</v>
      </c>
      <c r="I873" s="23" t="s">
        <v>483</v>
      </c>
      <c r="J873" s="49">
        <f>IF(Table44[[#This Row],[Source]]="Cash", SUM(J872+Table44[[#This Row],[Income]]-Table44[[#This Row],[Expenses]]), J872)</f>
        <v>324500</v>
      </c>
      <c r="K873" s="49">
        <f>IF(Table44[[#This Row],[Source]]="Bank", SUM(K872+Table44[[#This Row],[Income]]-Table44[[#This Row],[Expenses]]), K872)</f>
        <v>1680818.4500000002</v>
      </c>
      <c r="L873" s="49">
        <f>IF(Table44[[#This Row],[Source]]="Mobile", SUM(L872+Table44[[#This Row],[Income]]-Table44[[#This Row],[Expenses]]), L872)</f>
        <v>508297</v>
      </c>
      <c r="M873" s="49">
        <f>IF(Table44[[#This Row],[Source]]="Inv", SUM(M872+Table44[[#This Row],[Income]]-Table44[[#This Row],[Expenses]]), M872)</f>
        <v>400000</v>
      </c>
    </row>
    <row r="874" spans="1:13" x14ac:dyDescent="0.25">
      <c r="A874" s="3">
        <f xml:space="preserve"> IF(C874="", "", IF(Table44[[#This Row],[Month]]=C873, A873+1, 1))</f>
        <v>55</v>
      </c>
      <c r="B874" s="22">
        <f>_xlfn.NUMBERVALUE(IF(Table44[[#This Row],[Date]]= "", "", TEXT(Table44[[#This Row],[Date]],"yyyy")))</f>
        <v>2025</v>
      </c>
      <c r="C874" t="str">
        <f>IF(Table44[[#This Row],[Date]]= "", "", TEXT(Table44[[#This Row],[Date]],"mmmm"))</f>
        <v>June</v>
      </c>
      <c r="D874" s="2">
        <v>45835</v>
      </c>
      <c r="E874" s="1" t="s">
        <v>621</v>
      </c>
      <c r="F874" s="1" t="s">
        <v>0</v>
      </c>
      <c r="H874" s="1">
        <v>117000</v>
      </c>
      <c r="I874" s="23" t="s">
        <v>14</v>
      </c>
      <c r="J874" s="49">
        <f>IF(Table44[[#This Row],[Source]]="Cash", SUM(J873+Table44[[#This Row],[Income]]-Table44[[#This Row],[Expenses]]), J873)</f>
        <v>324500</v>
      </c>
      <c r="K874" s="49">
        <f>IF(Table44[[#This Row],[Source]]="Bank", SUM(K873+Table44[[#This Row],[Income]]-Table44[[#This Row],[Expenses]]), K873)</f>
        <v>1563818.4500000002</v>
      </c>
      <c r="L874" s="49">
        <f>IF(Table44[[#This Row],[Source]]="Mobile", SUM(L873+Table44[[#This Row],[Income]]-Table44[[#This Row],[Expenses]]), L873)</f>
        <v>508297</v>
      </c>
      <c r="M874" s="49">
        <f>IF(Table44[[#This Row],[Source]]="Inv", SUM(M873+Table44[[#This Row],[Income]]-Table44[[#This Row],[Expenses]]), M873)</f>
        <v>400000</v>
      </c>
    </row>
    <row r="875" spans="1:13" x14ac:dyDescent="0.25">
      <c r="A875" s="3">
        <f xml:space="preserve"> IF(C875="", "", IF(Table44[[#This Row],[Month]]=C874, A874+1, 1))</f>
        <v>56</v>
      </c>
      <c r="B875" s="22">
        <f>_xlfn.NUMBERVALUE(IF(Table44[[#This Row],[Date]]= "", "", TEXT(Table44[[#This Row],[Date]],"yyyy")))</f>
        <v>2025</v>
      </c>
      <c r="C875" t="str">
        <f>IF(Table44[[#This Row],[Date]]= "", "", TEXT(Table44[[#This Row],[Date]],"mmmm"))</f>
        <v>June</v>
      </c>
      <c r="D875" s="2">
        <v>45835</v>
      </c>
      <c r="E875" s="1" t="s">
        <v>622</v>
      </c>
      <c r="F875" s="1" t="s">
        <v>0</v>
      </c>
      <c r="G875" s="1">
        <v>11700</v>
      </c>
      <c r="I875" s="23" t="s">
        <v>14</v>
      </c>
      <c r="J875" s="49">
        <f>IF(Table44[[#This Row],[Source]]="Cash", SUM(J874+Table44[[#This Row],[Income]]-Table44[[#This Row],[Expenses]]), J874)</f>
        <v>324500</v>
      </c>
      <c r="K875" s="49">
        <f>IF(Table44[[#This Row],[Source]]="Bank", SUM(K874+Table44[[#This Row],[Income]]-Table44[[#This Row],[Expenses]]), K874)</f>
        <v>1575518.4500000002</v>
      </c>
      <c r="L875" s="49">
        <f>IF(Table44[[#This Row],[Source]]="Mobile", SUM(L874+Table44[[#This Row],[Income]]-Table44[[#This Row],[Expenses]]), L874)</f>
        <v>508297</v>
      </c>
      <c r="M875" s="49">
        <f>IF(Table44[[#This Row],[Source]]="Inv", SUM(M874+Table44[[#This Row],[Income]]-Table44[[#This Row],[Expenses]]), M874)</f>
        <v>400000</v>
      </c>
    </row>
    <row r="876" spans="1:13" x14ac:dyDescent="0.25">
      <c r="A876" s="3">
        <f xml:space="preserve"> IF(C876="", "", IF(Table44[[#This Row],[Month]]=C875, A875+1, 1))</f>
        <v>57</v>
      </c>
      <c r="B876" s="22">
        <f>_xlfn.NUMBERVALUE(IF(Table44[[#This Row],[Date]]= "", "", TEXT(Table44[[#This Row],[Date]],"yyyy")))</f>
        <v>2025</v>
      </c>
      <c r="C876" t="str">
        <f>IF(Table44[[#This Row],[Date]]= "", "", TEXT(Table44[[#This Row],[Date]],"mmmm"))</f>
        <v>June</v>
      </c>
      <c r="D876" s="2">
        <v>45838</v>
      </c>
      <c r="E876" s="1" t="s">
        <v>317</v>
      </c>
      <c r="F876" s="1" t="s">
        <v>299</v>
      </c>
      <c r="G876" s="1">
        <v>500000</v>
      </c>
      <c r="I876" s="23" t="s">
        <v>14</v>
      </c>
      <c r="J876" s="49">
        <f>IF(Table44[[#This Row],[Source]]="Cash", SUM(J875+Table44[[#This Row],[Income]]-Table44[[#This Row],[Expenses]]), J875)</f>
        <v>324500</v>
      </c>
      <c r="K876" s="49">
        <f>IF(Table44[[#This Row],[Source]]="Bank", SUM(K875+Table44[[#This Row],[Income]]-Table44[[#This Row],[Expenses]]), K875)</f>
        <v>2075518.4500000002</v>
      </c>
      <c r="L876" s="49">
        <f>IF(Table44[[#This Row],[Source]]="Mobile", SUM(L875+Table44[[#This Row],[Income]]-Table44[[#This Row],[Expenses]]), L875)</f>
        <v>508297</v>
      </c>
      <c r="M876" s="49">
        <f>IF(Table44[[#This Row],[Source]]="Inv", SUM(M875+Table44[[#This Row],[Income]]-Table44[[#This Row],[Expenses]]), M875)</f>
        <v>400000</v>
      </c>
    </row>
    <row r="877" spans="1:13" x14ac:dyDescent="0.25">
      <c r="A877" s="3">
        <f xml:space="preserve"> IF(C877="", "", IF(Table44[[#This Row],[Month]]=C876, A876+1, 1))</f>
        <v>58</v>
      </c>
      <c r="B877" s="22">
        <f>_xlfn.NUMBERVALUE(IF(Table44[[#This Row],[Date]]= "", "", TEXT(Table44[[#This Row],[Date]],"yyyy")))</f>
        <v>2025</v>
      </c>
      <c r="C877" t="str">
        <f>IF(Table44[[#This Row],[Date]]= "", "", TEXT(Table44[[#This Row],[Date]],"mmmm"))</f>
        <v>June</v>
      </c>
      <c r="D877" s="2">
        <v>45838</v>
      </c>
      <c r="E877" s="1" t="s">
        <v>26</v>
      </c>
      <c r="F877" t="s">
        <v>500</v>
      </c>
      <c r="G877" s="108"/>
      <c r="H877" s="105">
        <v>264500</v>
      </c>
      <c r="I877" s="23" t="s">
        <v>13</v>
      </c>
      <c r="J877" s="49">
        <f>IF(Table44[[#This Row],[Source]]="Cash", SUM(J876+Table44[[#This Row],[Income]]-Table44[[#This Row],[Expenses]]), J876)</f>
        <v>60000</v>
      </c>
      <c r="K877" s="49">
        <f>IF(Table44[[#This Row],[Source]]="Bank", SUM(K876+Table44[[#This Row],[Income]]-Table44[[#This Row],[Expenses]]), K876)</f>
        <v>2075518.4500000002</v>
      </c>
      <c r="L877" s="49">
        <f>IF(Table44[[#This Row],[Source]]="Mobile", SUM(L876+Table44[[#This Row],[Income]]-Table44[[#This Row],[Expenses]]), L876)</f>
        <v>508297</v>
      </c>
      <c r="M877" s="49">
        <f>IF(Table44[[#This Row],[Source]]="Inv", SUM(M876+Table44[[#This Row],[Income]]-Table44[[#This Row],[Expenses]]), M876)</f>
        <v>400000</v>
      </c>
    </row>
    <row r="878" spans="1:13" x14ac:dyDescent="0.25">
      <c r="A878" s="3">
        <f xml:space="preserve"> IF(C878="", "", IF(Table44[[#This Row],[Month]]=C877, A877+1, 1))</f>
        <v>59</v>
      </c>
      <c r="B878" s="22">
        <f>_xlfn.NUMBERVALUE(IF(Table44[[#This Row],[Date]]= "", "", TEXT(Table44[[#This Row],[Date]],"yyyy")))</f>
        <v>2025</v>
      </c>
      <c r="C878" t="str">
        <f>IF(Table44[[#This Row],[Date]]= "", "", TEXT(Table44[[#This Row],[Date]],"mmmm"))</f>
        <v>June</v>
      </c>
      <c r="D878" s="2">
        <v>45838</v>
      </c>
      <c r="E878" s="1" t="s">
        <v>26</v>
      </c>
      <c r="F878" t="s">
        <v>500</v>
      </c>
      <c r="H878" s="1">
        <v>15000</v>
      </c>
      <c r="I878" s="1" t="s">
        <v>483</v>
      </c>
      <c r="J878" s="49">
        <f>IF(Table44[[#This Row],[Source]]="Cash", SUM(J877+Table44[[#This Row],[Income]]-Table44[[#This Row],[Expenses]]), J877)</f>
        <v>60000</v>
      </c>
      <c r="K878" s="49">
        <f>IF(Table44[[#This Row],[Source]]="Bank", SUM(K877+Table44[[#This Row],[Income]]-Table44[[#This Row],[Expenses]]), K877)</f>
        <v>2075518.4500000002</v>
      </c>
      <c r="L878" s="49">
        <f>IF(Table44[[#This Row],[Source]]="Mobile", SUM(L877+Table44[[#This Row],[Income]]-Table44[[#This Row],[Expenses]]), L877)</f>
        <v>493297</v>
      </c>
      <c r="M878" s="49">
        <f>IF(Table44[[#This Row],[Source]]="Inv", SUM(M877+Table44[[#This Row],[Income]]-Table44[[#This Row],[Expenses]]), M877)</f>
        <v>400000</v>
      </c>
    </row>
    <row r="879" spans="1:13" x14ac:dyDescent="0.25">
      <c r="A879" s="3">
        <f xml:space="preserve"> IF(C879="", "", IF(Table44[[#This Row],[Month]]=C878, A878+1, 1))</f>
        <v>60</v>
      </c>
      <c r="B879" s="22">
        <f>_xlfn.NUMBERVALUE(IF(Table44[[#This Row],[Date]]= "", "", TEXT(Table44[[#This Row],[Date]],"yyyy")))</f>
        <v>2025</v>
      </c>
      <c r="C879" t="str">
        <f>IF(Table44[[#This Row],[Date]]= "", "", TEXT(Table44[[#This Row],[Date]],"mmmm"))</f>
        <v>June</v>
      </c>
      <c r="D879" s="2">
        <v>45834</v>
      </c>
      <c r="E879" s="1" t="s">
        <v>505</v>
      </c>
      <c r="F879" s="1" t="s">
        <v>742</v>
      </c>
      <c r="H879" s="1">
        <v>8300</v>
      </c>
      <c r="I879" s="1" t="s">
        <v>14</v>
      </c>
      <c r="J879" s="49">
        <f>IF(Table44[[#This Row],[Source]]="Cash", SUM(J878+Table44[[#This Row],[Income]]-Table44[[#This Row],[Expenses]]), J878)</f>
        <v>60000</v>
      </c>
      <c r="K879" s="49">
        <f>IF(Table44[[#This Row],[Source]]="Bank", SUM(K878+Table44[[#This Row],[Income]]-Table44[[#This Row],[Expenses]]), K878)</f>
        <v>2067218.4500000002</v>
      </c>
      <c r="L879" s="49">
        <f>IF(Table44[[#This Row],[Source]]="Mobile", SUM(L878+Table44[[#This Row],[Income]]-Table44[[#This Row],[Expenses]]), L878)</f>
        <v>493297</v>
      </c>
      <c r="M879" s="49">
        <f>IF(Table44[[#This Row],[Source]]="Inv", SUM(M878+Table44[[#This Row],[Income]]-Table44[[#This Row],[Expenses]]), M878)</f>
        <v>400000</v>
      </c>
    </row>
    <row r="880" spans="1:13" x14ac:dyDescent="0.25">
      <c r="A880" s="3">
        <f xml:space="preserve"> IF(C880="", "", IF(Table44[[#This Row],[Month]]=C879, A879+1, 1))</f>
        <v>61</v>
      </c>
      <c r="B880" s="22">
        <f>_xlfn.NUMBERVALUE(IF(Table44[[#This Row],[Date]]= "", "", TEXT(Table44[[#This Row],[Date]],"yyyy")))</f>
        <v>2025</v>
      </c>
      <c r="C880" t="str">
        <f>IF(Table44[[#This Row],[Date]]= "", "", TEXT(Table44[[#This Row],[Date]],"mmmm"))</f>
        <v>June</v>
      </c>
      <c r="D880" s="2">
        <v>45838</v>
      </c>
      <c r="E880" s="1" t="s">
        <v>26</v>
      </c>
      <c r="F880" t="s">
        <v>500</v>
      </c>
      <c r="H880" s="1">
        <v>3000</v>
      </c>
      <c r="I880" s="1" t="s">
        <v>14</v>
      </c>
      <c r="J880" s="49">
        <f>IF(Table44[[#This Row],[Source]]="Cash", SUM(J879+Table44[[#This Row],[Income]]-Table44[[#This Row],[Expenses]]), J879)</f>
        <v>60000</v>
      </c>
      <c r="K880" s="49">
        <f>IF(Table44[[#This Row],[Source]]="Bank", SUM(K879+Table44[[#This Row],[Income]]-Table44[[#This Row],[Expenses]]), K879)</f>
        <v>2064218.4500000002</v>
      </c>
      <c r="L880" s="49">
        <f>IF(Table44[[#This Row],[Source]]="Mobile", SUM(L879+Table44[[#This Row],[Income]]-Table44[[#This Row],[Expenses]]), L879)</f>
        <v>493297</v>
      </c>
      <c r="M880" s="49">
        <f>IF(Table44[[#This Row],[Source]]="Inv", SUM(M879+Table44[[#This Row],[Income]]-Table44[[#This Row],[Expenses]]), M879)</f>
        <v>400000</v>
      </c>
    </row>
    <row r="881" spans="1:13" x14ac:dyDescent="0.25">
      <c r="A881" s="3">
        <f xml:space="preserve"> IF(C881="", "", IF(Table44[[#This Row],[Month]]=C880, A880+1, 1))</f>
        <v>1</v>
      </c>
      <c r="B881" s="22">
        <f>_xlfn.NUMBERVALUE(IF(Table44[[#This Row],[Date]]= "", "", TEXT(Table44[[#This Row],[Date]],"yyyy")))</f>
        <v>2025</v>
      </c>
      <c r="C881" t="str">
        <f>IF(Table44[[#This Row],[Date]]= "", "", TEXT(Table44[[#This Row],[Date]],"mmmm"))</f>
        <v>July</v>
      </c>
      <c r="D881" s="2">
        <v>45839</v>
      </c>
      <c r="E881" s="1" t="s">
        <v>623</v>
      </c>
      <c r="F881" s="1" t="s">
        <v>0</v>
      </c>
      <c r="G881" s="1">
        <v>160000</v>
      </c>
      <c r="I881" s="72" t="s">
        <v>14</v>
      </c>
      <c r="J881" s="49">
        <f>IF(Table44[[#This Row],[Source]]="Cash", SUM(J880+Table44[[#This Row],[Income]]-Table44[[#This Row],[Expenses]]), J880)</f>
        <v>60000</v>
      </c>
      <c r="K881" s="49">
        <f>IF(Table44[[#This Row],[Source]]="Bank", SUM(K880+Table44[[#This Row],[Income]]-Table44[[#This Row],[Expenses]]), K880)</f>
        <v>2224218.4500000002</v>
      </c>
      <c r="L881" s="49">
        <f>IF(Table44[[#This Row],[Source]]="Mobile", SUM(L880+Table44[[#This Row],[Income]]-Table44[[#This Row],[Expenses]]), L880)</f>
        <v>493297</v>
      </c>
      <c r="M881" s="49">
        <f>IF(Table44[[#This Row],[Source]]="Inv", SUM(M880+Table44[[#This Row],[Income]]-Table44[[#This Row],[Expenses]]), M880)</f>
        <v>400000</v>
      </c>
    </row>
    <row r="882" spans="1:13" x14ac:dyDescent="0.25">
      <c r="A882" s="3">
        <f xml:space="preserve"> IF(C882="", "", IF(Table44[[#This Row],[Month]]=C881, A881+1, 1))</f>
        <v>2</v>
      </c>
      <c r="B882" s="22">
        <f>_xlfn.NUMBERVALUE(IF(Table44[[#This Row],[Date]]= "", "", TEXT(Table44[[#This Row],[Date]],"yyyy")))</f>
        <v>2025</v>
      </c>
      <c r="C882" t="str">
        <f>IF(Table44[[#This Row],[Date]]= "", "", TEXT(Table44[[#This Row],[Date]],"mmmm"))</f>
        <v>July</v>
      </c>
      <c r="D882" s="2">
        <v>45839</v>
      </c>
      <c r="E882" s="1" t="s">
        <v>508</v>
      </c>
      <c r="F882" s="1" t="s">
        <v>57</v>
      </c>
      <c r="H882" s="1">
        <v>100000</v>
      </c>
      <c r="I882" s="23" t="s">
        <v>483</v>
      </c>
      <c r="J882" s="49">
        <f>IF(Table44[[#This Row],[Source]]="Cash", SUM(J881+Table44[[#This Row],[Income]]-Table44[[#This Row],[Expenses]]), J881)</f>
        <v>60000</v>
      </c>
      <c r="K882" s="49">
        <f>IF(Table44[[#This Row],[Source]]="Bank", SUM(K881+Table44[[#This Row],[Income]]-Table44[[#This Row],[Expenses]]), K881)</f>
        <v>2224218.4500000002</v>
      </c>
      <c r="L882" s="49">
        <f>IF(Table44[[#This Row],[Source]]="Mobile", SUM(L881+Table44[[#This Row],[Income]]-Table44[[#This Row],[Expenses]]), L881)</f>
        <v>393297</v>
      </c>
      <c r="M882" s="49">
        <f>IF(Table44[[#This Row],[Source]]="Inv", SUM(M881+Table44[[#This Row],[Income]]-Table44[[#This Row],[Expenses]]), M881)</f>
        <v>400000</v>
      </c>
    </row>
    <row r="883" spans="1:13" x14ac:dyDescent="0.25">
      <c r="A883" s="3">
        <f xml:space="preserve"> IF(C883="", "", IF(Table44[[#This Row],[Month]]=C882, A882+1, 1))</f>
        <v>3</v>
      </c>
      <c r="B883" s="22">
        <f>_xlfn.NUMBERVALUE(IF(Table44[[#This Row],[Date]]= "", "", TEXT(Table44[[#This Row],[Date]],"yyyy")))</f>
        <v>2025</v>
      </c>
      <c r="C883" t="str">
        <f>IF(Table44[[#This Row],[Date]]= "", "", TEXT(Table44[[#This Row],[Date]],"mmmm"))</f>
        <v>July</v>
      </c>
      <c r="D883" s="2">
        <v>45855</v>
      </c>
      <c r="E883" s="1" t="s">
        <v>611</v>
      </c>
      <c r="F883" s="1" t="s">
        <v>24</v>
      </c>
      <c r="H883" s="1">
        <v>59800</v>
      </c>
      <c r="I883" s="23" t="s">
        <v>483</v>
      </c>
      <c r="J883" s="49">
        <f>IF(Table44[[#This Row],[Source]]="Cash", SUM(J882+Table44[[#This Row],[Income]]-Table44[[#This Row],[Expenses]]), J882)</f>
        <v>60000</v>
      </c>
      <c r="K883" s="49">
        <f>IF(Table44[[#This Row],[Source]]="Bank", SUM(K882+Table44[[#This Row],[Income]]-Table44[[#This Row],[Expenses]]), K882)</f>
        <v>2224218.4500000002</v>
      </c>
      <c r="L883" s="49">
        <f>IF(Table44[[#This Row],[Source]]="Mobile", SUM(L882+Table44[[#This Row],[Income]]-Table44[[#This Row],[Expenses]]), L882)</f>
        <v>333497</v>
      </c>
      <c r="M883" s="49">
        <f>IF(Table44[[#This Row],[Source]]="Inv", SUM(M882+Table44[[#This Row],[Income]]-Table44[[#This Row],[Expenses]]), M882)</f>
        <v>400000</v>
      </c>
    </row>
    <row r="884" spans="1:13" x14ac:dyDescent="0.25">
      <c r="A884" s="3">
        <f xml:space="preserve"> IF(C884="", "", IF(Table44[[#This Row],[Month]]=C883, A883+1, 1))</f>
        <v>4</v>
      </c>
      <c r="B884" s="22">
        <f>_xlfn.NUMBERVALUE(IF(Table44[[#This Row],[Date]]= "", "", TEXT(Table44[[#This Row],[Date]],"yyyy")))</f>
        <v>2025</v>
      </c>
      <c r="C884" t="str">
        <f>IF(Table44[[#This Row],[Date]]= "", "", TEXT(Table44[[#This Row],[Date]],"mmmm"))</f>
        <v>July</v>
      </c>
      <c r="D884" s="2">
        <v>45854</v>
      </c>
      <c r="E884" s="1" t="s">
        <v>624</v>
      </c>
      <c r="F884" s="1" t="s">
        <v>1</v>
      </c>
      <c r="H884" s="1">
        <v>12500</v>
      </c>
      <c r="I884" s="23" t="s">
        <v>483</v>
      </c>
      <c r="J884" s="49">
        <f>IF(Table44[[#This Row],[Source]]="Cash", SUM(J883+Table44[[#This Row],[Income]]-Table44[[#This Row],[Expenses]]), J883)</f>
        <v>60000</v>
      </c>
      <c r="K884" s="49">
        <f>IF(Table44[[#This Row],[Source]]="Bank", SUM(K883+Table44[[#This Row],[Income]]-Table44[[#This Row],[Expenses]]), K883)</f>
        <v>2224218.4500000002</v>
      </c>
      <c r="L884" s="49">
        <f>IF(Table44[[#This Row],[Source]]="Mobile", SUM(L883+Table44[[#This Row],[Income]]-Table44[[#This Row],[Expenses]]), L883)</f>
        <v>320997</v>
      </c>
      <c r="M884" s="49">
        <f>IF(Table44[[#This Row],[Source]]="Inv", SUM(M883+Table44[[#This Row],[Income]]-Table44[[#This Row],[Expenses]]), M883)</f>
        <v>400000</v>
      </c>
    </row>
    <row r="885" spans="1:13" x14ac:dyDescent="0.25">
      <c r="A885" s="3">
        <f xml:space="preserve"> IF(C885="", "", IF(Table44[[#This Row],[Month]]=C884, A884+1, 1))</f>
        <v>5</v>
      </c>
      <c r="B885" s="22">
        <f>_xlfn.NUMBERVALUE(IF(Table44[[#This Row],[Date]]= "", "", TEXT(Table44[[#This Row],[Date]],"yyyy")))</f>
        <v>2025</v>
      </c>
      <c r="C885" t="str">
        <f>IF(Table44[[#This Row],[Date]]= "", "", TEXT(Table44[[#This Row],[Date]],"mmmm"))</f>
        <v>July</v>
      </c>
      <c r="D885" s="2">
        <v>45855</v>
      </c>
      <c r="E885" s="1" t="s">
        <v>625</v>
      </c>
      <c r="F885" t="s">
        <v>500</v>
      </c>
      <c r="H885" s="1">
        <v>1000</v>
      </c>
      <c r="I885" s="23" t="s">
        <v>483</v>
      </c>
      <c r="J885" s="49">
        <f>IF(Table44[[#This Row],[Source]]="Cash", SUM(J884+Table44[[#This Row],[Income]]-Table44[[#This Row],[Expenses]]), J884)</f>
        <v>60000</v>
      </c>
      <c r="K885" s="49">
        <f>IF(Table44[[#This Row],[Source]]="Bank", SUM(K884+Table44[[#This Row],[Income]]-Table44[[#This Row],[Expenses]]), K884)</f>
        <v>2224218.4500000002</v>
      </c>
      <c r="L885" s="49">
        <f>IF(Table44[[#This Row],[Source]]="Mobile", SUM(L884+Table44[[#This Row],[Income]]-Table44[[#This Row],[Expenses]]), L884)</f>
        <v>319997</v>
      </c>
      <c r="M885" s="49">
        <f>IF(Table44[[#This Row],[Source]]="Inv", SUM(M884+Table44[[#This Row],[Income]]-Table44[[#This Row],[Expenses]]), M884)</f>
        <v>400000</v>
      </c>
    </row>
    <row r="886" spans="1:13" x14ac:dyDescent="0.25">
      <c r="A886" s="3">
        <f xml:space="preserve"> IF(C886="", "", IF(Table44[[#This Row],[Month]]=C885, A885+1, 1))</f>
        <v>6</v>
      </c>
      <c r="B886" s="22">
        <f>_xlfn.NUMBERVALUE(IF(Table44[[#This Row],[Date]]= "", "", TEXT(Table44[[#This Row],[Date]],"yyyy")))</f>
        <v>2025</v>
      </c>
      <c r="C886" t="str">
        <f>IF(Table44[[#This Row],[Date]]= "", "", TEXT(Table44[[#This Row],[Date]],"mmmm"))</f>
        <v>July</v>
      </c>
      <c r="D886" s="2">
        <v>45855</v>
      </c>
      <c r="E886" s="1" t="s">
        <v>626</v>
      </c>
      <c r="F886" s="1" t="s">
        <v>1</v>
      </c>
      <c r="H886" s="1">
        <v>24000</v>
      </c>
      <c r="I886" s="23" t="s">
        <v>483</v>
      </c>
      <c r="J886" s="49">
        <f>IF(Table44[[#This Row],[Source]]="Cash", SUM(J885+Table44[[#This Row],[Income]]-Table44[[#This Row],[Expenses]]), J885)</f>
        <v>60000</v>
      </c>
      <c r="K886" s="49">
        <f>IF(Table44[[#This Row],[Source]]="Bank", SUM(K885+Table44[[#This Row],[Income]]-Table44[[#This Row],[Expenses]]), K885)</f>
        <v>2224218.4500000002</v>
      </c>
      <c r="L886" s="49">
        <f>IF(Table44[[#This Row],[Source]]="Mobile", SUM(L885+Table44[[#This Row],[Income]]-Table44[[#This Row],[Expenses]]), L885)</f>
        <v>295997</v>
      </c>
      <c r="M886" s="49">
        <f>IF(Table44[[#This Row],[Source]]="Inv", SUM(M885+Table44[[#This Row],[Income]]-Table44[[#This Row],[Expenses]]), M885)</f>
        <v>400000</v>
      </c>
    </row>
    <row r="887" spans="1:13" x14ac:dyDescent="0.25">
      <c r="A887" s="3">
        <f xml:space="preserve"> IF(C887="", "", IF(Table44[[#This Row],[Month]]=C886, A886+1, 1))</f>
        <v>7</v>
      </c>
      <c r="B887" s="22">
        <f>_xlfn.NUMBERVALUE(IF(Table44[[#This Row],[Date]]= "", "", TEXT(Table44[[#This Row],[Date]],"yyyy")))</f>
        <v>2025</v>
      </c>
      <c r="C887" t="str">
        <f>IF(Table44[[#This Row],[Date]]= "", "", TEXT(Table44[[#This Row],[Date]],"mmmm"))</f>
        <v>July</v>
      </c>
      <c r="D887" s="2">
        <v>45855</v>
      </c>
      <c r="E887" s="1" t="s">
        <v>627</v>
      </c>
      <c r="F887" s="1" t="s">
        <v>2</v>
      </c>
      <c r="H887" s="1">
        <v>16080</v>
      </c>
      <c r="I887" s="23" t="s">
        <v>483</v>
      </c>
      <c r="J887" s="49">
        <f>IF(Table44[[#This Row],[Source]]="Cash", SUM(J886+Table44[[#This Row],[Income]]-Table44[[#This Row],[Expenses]]), J886)</f>
        <v>60000</v>
      </c>
      <c r="K887" s="49">
        <f>IF(Table44[[#This Row],[Source]]="Bank", SUM(K886+Table44[[#This Row],[Income]]-Table44[[#This Row],[Expenses]]), K886)</f>
        <v>2224218.4500000002</v>
      </c>
      <c r="L887" s="49">
        <f>IF(Table44[[#This Row],[Source]]="Mobile", SUM(L886+Table44[[#This Row],[Income]]-Table44[[#This Row],[Expenses]]), L886)</f>
        <v>279917</v>
      </c>
      <c r="M887" s="49">
        <f>IF(Table44[[#This Row],[Source]]="Inv", SUM(M886+Table44[[#This Row],[Income]]-Table44[[#This Row],[Expenses]]), M886)</f>
        <v>400000</v>
      </c>
    </row>
    <row r="888" spans="1:13" x14ac:dyDescent="0.25">
      <c r="A888" s="3">
        <f xml:space="preserve"> IF(C888="", "", IF(Table44[[#This Row],[Month]]=C887, A887+1, 1))</f>
        <v>8</v>
      </c>
      <c r="B888" s="22">
        <f>_xlfn.NUMBERVALUE(IF(Table44[[#This Row],[Date]]= "", "", TEXT(Table44[[#This Row],[Date]],"yyyy")))</f>
        <v>2025</v>
      </c>
      <c r="C888" t="str">
        <f>IF(Table44[[#This Row],[Date]]= "", "", TEXT(Table44[[#This Row],[Date]],"mmmm"))</f>
        <v>July</v>
      </c>
      <c r="D888" s="2">
        <v>45855</v>
      </c>
      <c r="E888" s="1" t="s">
        <v>590</v>
      </c>
      <c r="F888" s="1" t="s">
        <v>744</v>
      </c>
      <c r="H888" s="1">
        <v>60000</v>
      </c>
      <c r="I888" s="23" t="s">
        <v>483</v>
      </c>
      <c r="J888" s="49">
        <f>IF(Table44[[#This Row],[Source]]="Cash", SUM(J887+Table44[[#This Row],[Income]]-Table44[[#This Row],[Expenses]]), J887)</f>
        <v>60000</v>
      </c>
      <c r="K888" s="49">
        <f>IF(Table44[[#This Row],[Source]]="Bank", SUM(K887+Table44[[#This Row],[Income]]-Table44[[#This Row],[Expenses]]), K887)</f>
        <v>2224218.4500000002</v>
      </c>
      <c r="L888" s="49">
        <f>IF(Table44[[#This Row],[Source]]="Mobile", SUM(L887+Table44[[#This Row],[Income]]-Table44[[#This Row],[Expenses]]), L887)</f>
        <v>219917</v>
      </c>
      <c r="M888" s="49">
        <f>IF(Table44[[#This Row],[Source]]="Inv", SUM(M887+Table44[[#This Row],[Income]]-Table44[[#This Row],[Expenses]]), M887)</f>
        <v>400000</v>
      </c>
    </row>
    <row r="889" spans="1:13" x14ac:dyDescent="0.25">
      <c r="A889" s="3">
        <f xml:space="preserve"> IF(C889="", "", IF(Table44[[#This Row],[Month]]=C888, A888+1, 1))</f>
        <v>9</v>
      </c>
      <c r="B889" s="22">
        <f>_xlfn.NUMBERVALUE(IF(Table44[[#This Row],[Date]]= "", "", TEXT(Table44[[#This Row],[Date]],"yyyy")))</f>
        <v>2025</v>
      </c>
      <c r="C889" t="str">
        <f>IF(Table44[[#This Row],[Date]]= "", "", TEXT(Table44[[#This Row],[Date]],"mmmm"))</f>
        <v>July</v>
      </c>
      <c r="D889" s="2">
        <v>45855</v>
      </c>
      <c r="E889" s="1" t="s">
        <v>590</v>
      </c>
      <c r="F889" s="1" t="s">
        <v>744</v>
      </c>
      <c r="G889" s="108">
        <v>60000</v>
      </c>
      <c r="H889" s="105"/>
      <c r="I889" s="23" t="s">
        <v>13</v>
      </c>
      <c r="J889" s="49">
        <f>IF(Table44[[#This Row],[Source]]="Cash", SUM(J888+Table44[[#This Row],[Income]]-Table44[[#This Row],[Expenses]]), J888)</f>
        <v>120000</v>
      </c>
      <c r="K889" s="49">
        <f>IF(Table44[[#This Row],[Source]]="Bank", SUM(K888+Table44[[#This Row],[Income]]-Table44[[#This Row],[Expenses]]), K888)</f>
        <v>2224218.4500000002</v>
      </c>
      <c r="L889" s="49">
        <f>IF(Table44[[#This Row],[Source]]="Mobile", SUM(L888+Table44[[#This Row],[Income]]-Table44[[#This Row],[Expenses]]), L888)</f>
        <v>219917</v>
      </c>
      <c r="M889" s="49">
        <f>IF(Table44[[#This Row],[Source]]="Inv", SUM(M888+Table44[[#This Row],[Income]]-Table44[[#This Row],[Expenses]]), M888)</f>
        <v>400000</v>
      </c>
    </row>
    <row r="890" spans="1:13" x14ac:dyDescent="0.25">
      <c r="A890" s="3">
        <f xml:space="preserve"> IF(C890="", "", IF(Table44[[#This Row],[Month]]=C889, A889+1, 1))</f>
        <v>10</v>
      </c>
      <c r="B890" s="22">
        <f>_xlfn.NUMBERVALUE(IF(Table44[[#This Row],[Date]]= "", "", TEXT(Table44[[#This Row],[Date]],"yyyy")))</f>
        <v>2025</v>
      </c>
      <c r="C890" t="str">
        <f>IF(Table44[[#This Row],[Date]]= "", "", TEXT(Table44[[#This Row],[Date]],"mmmm"))</f>
        <v>July</v>
      </c>
      <c r="D890" s="2">
        <v>45855</v>
      </c>
      <c r="E890" s="1" t="s">
        <v>628</v>
      </c>
      <c r="F890" s="1" t="s">
        <v>57</v>
      </c>
      <c r="H890" s="1">
        <v>72675</v>
      </c>
      <c r="I890" s="23" t="s">
        <v>483</v>
      </c>
      <c r="J890" s="49">
        <f>IF(Table44[[#This Row],[Source]]="Cash", SUM(J889+Table44[[#This Row],[Income]]-Table44[[#This Row],[Expenses]]), J889)</f>
        <v>120000</v>
      </c>
      <c r="K890" s="49">
        <f>IF(Table44[[#This Row],[Source]]="Bank", SUM(K889+Table44[[#This Row],[Income]]-Table44[[#This Row],[Expenses]]), K889)</f>
        <v>2224218.4500000002</v>
      </c>
      <c r="L890" s="49">
        <f>IF(Table44[[#This Row],[Source]]="Mobile", SUM(L889+Table44[[#This Row],[Income]]-Table44[[#This Row],[Expenses]]), L889)</f>
        <v>147242</v>
      </c>
      <c r="M890" s="49">
        <f>IF(Table44[[#This Row],[Source]]="Inv", SUM(M889+Table44[[#This Row],[Income]]-Table44[[#This Row],[Expenses]]), M889)</f>
        <v>400000</v>
      </c>
    </row>
    <row r="891" spans="1:13" x14ac:dyDescent="0.25">
      <c r="A891" s="3">
        <f xml:space="preserve"> IF(C891="", "", IF(Table44[[#This Row],[Month]]=C890, A890+1, 1))</f>
        <v>11</v>
      </c>
      <c r="B891" s="22">
        <f>_xlfn.NUMBERVALUE(IF(Table44[[#This Row],[Date]]= "", "", TEXT(Table44[[#This Row],[Date]],"yyyy")))</f>
        <v>2025</v>
      </c>
      <c r="C891" t="str">
        <f>IF(Table44[[#This Row],[Date]]= "", "", TEXT(Table44[[#This Row],[Date]],"mmmm"))</f>
        <v>July</v>
      </c>
      <c r="D891" s="2">
        <v>45841</v>
      </c>
      <c r="E891" s="1" t="s">
        <v>629</v>
      </c>
      <c r="F891" s="1" t="s">
        <v>1</v>
      </c>
      <c r="H891" s="1">
        <v>44300</v>
      </c>
      <c r="I891" s="23" t="s">
        <v>483</v>
      </c>
      <c r="J891" s="49">
        <f>IF(Table44[[#This Row],[Source]]="Cash", SUM(J890+Table44[[#This Row],[Income]]-Table44[[#This Row],[Expenses]]), J890)</f>
        <v>120000</v>
      </c>
      <c r="K891" s="49">
        <f>IF(Table44[[#This Row],[Source]]="Bank", SUM(K890+Table44[[#This Row],[Income]]-Table44[[#This Row],[Expenses]]), K890)</f>
        <v>2224218.4500000002</v>
      </c>
      <c r="L891" s="49">
        <f>IF(Table44[[#This Row],[Source]]="Mobile", SUM(L890+Table44[[#This Row],[Income]]-Table44[[#This Row],[Expenses]]), L890)</f>
        <v>102942</v>
      </c>
      <c r="M891" s="49">
        <f>IF(Table44[[#This Row],[Source]]="Inv", SUM(M890+Table44[[#This Row],[Income]]-Table44[[#This Row],[Expenses]]), M890)</f>
        <v>400000</v>
      </c>
    </row>
    <row r="892" spans="1:13" x14ac:dyDescent="0.25">
      <c r="A892" s="3">
        <f xml:space="preserve"> IF(C892="", "", IF(Table44[[#This Row],[Month]]=C891, A891+1, 1))</f>
        <v>12</v>
      </c>
      <c r="B892" s="22">
        <f>_xlfn.NUMBERVALUE(IF(Table44[[#This Row],[Date]]= "", "", TEXT(Table44[[#This Row],[Date]],"yyyy")))</f>
        <v>2025</v>
      </c>
      <c r="C892" t="str">
        <f>IF(Table44[[#This Row],[Date]]= "", "", TEXT(Table44[[#This Row],[Date]],"mmmm"))</f>
        <v>July</v>
      </c>
      <c r="D892" s="2">
        <v>45853</v>
      </c>
      <c r="E892" s="1" t="s">
        <v>463</v>
      </c>
      <c r="F892" s="1" t="s">
        <v>24</v>
      </c>
      <c r="H892" s="1">
        <v>2000</v>
      </c>
      <c r="I892" s="23" t="s">
        <v>483</v>
      </c>
      <c r="J892" s="49">
        <f>IF(Table44[[#This Row],[Source]]="Cash", SUM(J891+Table44[[#This Row],[Income]]-Table44[[#This Row],[Expenses]]), J891)</f>
        <v>120000</v>
      </c>
      <c r="K892" s="49">
        <f>IF(Table44[[#This Row],[Source]]="Bank", SUM(K891+Table44[[#This Row],[Income]]-Table44[[#This Row],[Expenses]]), K891)</f>
        <v>2224218.4500000002</v>
      </c>
      <c r="L892" s="49">
        <f>IF(Table44[[#This Row],[Source]]="Mobile", SUM(L891+Table44[[#This Row],[Income]]-Table44[[#This Row],[Expenses]]), L891)</f>
        <v>100942</v>
      </c>
      <c r="M892" s="49">
        <f>IF(Table44[[#This Row],[Source]]="Inv", SUM(M891+Table44[[#This Row],[Income]]-Table44[[#This Row],[Expenses]]), M891)</f>
        <v>400000</v>
      </c>
    </row>
    <row r="893" spans="1:13" x14ac:dyDescent="0.25">
      <c r="A893" s="3">
        <f xml:space="preserve"> IF(C893="", "", IF(Table44[[#This Row],[Month]]=C892, A892+1, 1))</f>
        <v>13</v>
      </c>
      <c r="B893" s="22">
        <f>_xlfn.NUMBERVALUE(IF(Table44[[#This Row],[Date]]= "", "", TEXT(Table44[[#This Row],[Date]],"yyyy")))</f>
        <v>2025</v>
      </c>
      <c r="C893" t="str">
        <f>IF(Table44[[#This Row],[Date]]= "", "", TEXT(Table44[[#This Row],[Date]],"mmmm"))</f>
        <v>July</v>
      </c>
      <c r="D893" s="2">
        <v>45850</v>
      </c>
      <c r="E893" s="1" t="s">
        <v>367</v>
      </c>
      <c r="F893" s="1" t="s">
        <v>742</v>
      </c>
      <c r="H893" s="1">
        <v>8100</v>
      </c>
      <c r="I893" s="23" t="s">
        <v>14</v>
      </c>
      <c r="J893" s="49">
        <f>IF(Table44[[#This Row],[Source]]="Cash", SUM(J892+Table44[[#This Row],[Income]]-Table44[[#This Row],[Expenses]]), J892)</f>
        <v>120000</v>
      </c>
      <c r="K893" s="49">
        <f>IF(Table44[[#This Row],[Source]]="Bank", SUM(K892+Table44[[#This Row],[Income]]-Table44[[#This Row],[Expenses]]), K892)</f>
        <v>2216118.4500000002</v>
      </c>
      <c r="L893" s="49">
        <f>IF(Table44[[#This Row],[Source]]="Mobile", SUM(L892+Table44[[#This Row],[Income]]-Table44[[#This Row],[Expenses]]), L892)</f>
        <v>100942</v>
      </c>
      <c r="M893" s="49">
        <f>IF(Table44[[#This Row],[Source]]="Inv", SUM(M892+Table44[[#This Row],[Income]]-Table44[[#This Row],[Expenses]]), M892)</f>
        <v>400000</v>
      </c>
    </row>
    <row r="894" spans="1:13" x14ac:dyDescent="0.25">
      <c r="A894" s="3">
        <f xml:space="preserve"> IF(C894="", "", IF(Table44[[#This Row],[Month]]=C893, A893+1, 1))</f>
        <v>14</v>
      </c>
      <c r="B894" s="22">
        <f>_xlfn.NUMBERVALUE(IF(Table44[[#This Row],[Date]]= "", "", TEXT(Table44[[#This Row],[Date]],"yyyy")))</f>
        <v>2025</v>
      </c>
      <c r="C894" t="str">
        <f>IF(Table44[[#This Row],[Date]]= "", "", TEXT(Table44[[#This Row],[Date]],"mmmm"))</f>
        <v>July</v>
      </c>
      <c r="D894" s="2">
        <v>45846</v>
      </c>
      <c r="E894" s="1" t="s">
        <v>588</v>
      </c>
      <c r="F894" s="1" t="s">
        <v>742</v>
      </c>
      <c r="H894" s="1">
        <v>16376</v>
      </c>
      <c r="I894" s="23" t="s">
        <v>14</v>
      </c>
      <c r="J894" s="49">
        <f>IF(Table44[[#This Row],[Source]]="Cash", SUM(J893+Table44[[#This Row],[Income]]-Table44[[#This Row],[Expenses]]), J893)</f>
        <v>120000</v>
      </c>
      <c r="K894" s="49">
        <f>IF(Table44[[#This Row],[Source]]="Bank", SUM(K893+Table44[[#This Row],[Income]]-Table44[[#This Row],[Expenses]]), K893)</f>
        <v>2199742.4500000002</v>
      </c>
      <c r="L894" s="49">
        <f>IF(Table44[[#This Row],[Source]]="Mobile", SUM(L893+Table44[[#This Row],[Income]]-Table44[[#This Row],[Expenses]]), L893)</f>
        <v>100942</v>
      </c>
      <c r="M894" s="49">
        <f>IF(Table44[[#This Row],[Source]]="Inv", SUM(M893+Table44[[#This Row],[Income]]-Table44[[#This Row],[Expenses]]), M893)</f>
        <v>400000</v>
      </c>
    </row>
    <row r="895" spans="1:13" x14ac:dyDescent="0.25">
      <c r="A895" s="3">
        <f xml:space="preserve"> IF(C895="", "", IF(Table44[[#This Row],[Month]]=C894, A894+1, 1))</f>
        <v>15</v>
      </c>
      <c r="B895" s="22">
        <f>_xlfn.NUMBERVALUE(IF(Table44[[#This Row],[Date]]= "", "", TEXT(Table44[[#This Row],[Date]],"yyyy")))</f>
        <v>2025</v>
      </c>
      <c r="C895" t="str">
        <f>IF(Table44[[#This Row],[Date]]= "", "", TEXT(Table44[[#This Row],[Date]],"mmmm"))</f>
        <v>July</v>
      </c>
      <c r="D895" s="2">
        <v>45841</v>
      </c>
      <c r="E895" s="1" t="s">
        <v>630</v>
      </c>
      <c r="F895" s="1" t="s">
        <v>244</v>
      </c>
      <c r="H895" s="1">
        <v>21000</v>
      </c>
      <c r="I895" s="23" t="s">
        <v>14</v>
      </c>
      <c r="J895" s="49">
        <f>IF(Table44[[#This Row],[Source]]="Cash", SUM(J894+Table44[[#This Row],[Income]]-Table44[[#This Row],[Expenses]]), J894)</f>
        <v>120000</v>
      </c>
      <c r="K895" s="49">
        <f>IF(Table44[[#This Row],[Source]]="Bank", SUM(K894+Table44[[#This Row],[Income]]-Table44[[#This Row],[Expenses]]), K894)</f>
        <v>2178742.4500000002</v>
      </c>
      <c r="L895" s="49">
        <f>IF(Table44[[#This Row],[Source]]="Mobile", SUM(L894+Table44[[#This Row],[Income]]-Table44[[#This Row],[Expenses]]), L894)</f>
        <v>100942</v>
      </c>
      <c r="M895" s="49">
        <f>IF(Table44[[#This Row],[Source]]="Inv", SUM(M894+Table44[[#This Row],[Income]]-Table44[[#This Row],[Expenses]]), M894)</f>
        <v>400000</v>
      </c>
    </row>
    <row r="896" spans="1:13" x14ac:dyDescent="0.25">
      <c r="A896" s="3">
        <f xml:space="preserve"> IF(C896="", "", IF(Table44[[#This Row],[Month]]=C895, A895+1, 1))</f>
        <v>16</v>
      </c>
      <c r="B896" s="22">
        <f>_xlfn.NUMBERVALUE(IF(Table44[[#This Row],[Date]]= "", "", TEXT(Table44[[#This Row],[Date]],"yyyy")))</f>
        <v>2025</v>
      </c>
      <c r="C896" t="str">
        <f>IF(Table44[[#This Row],[Date]]= "", "", TEXT(Table44[[#This Row],[Date]],"mmmm"))</f>
        <v>July</v>
      </c>
      <c r="D896" s="2">
        <v>45855</v>
      </c>
      <c r="E896" s="1" t="s">
        <v>631</v>
      </c>
      <c r="F896" s="1" t="s">
        <v>24</v>
      </c>
      <c r="H896" s="1">
        <v>61125</v>
      </c>
      <c r="I896" s="23" t="s">
        <v>483</v>
      </c>
      <c r="J896" s="49">
        <f>IF(Table44[[#This Row],[Source]]="Cash", SUM(J895+Table44[[#This Row],[Income]]-Table44[[#This Row],[Expenses]]), J895)</f>
        <v>120000</v>
      </c>
      <c r="K896" s="49">
        <f>IF(Table44[[#This Row],[Source]]="Bank", SUM(K895+Table44[[#This Row],[Income]]-Table44[[#This Row],[Expenses]]), K895)</f>
        <v>2178742.4500000002</v>
      </c>
      <c r="L896" s="49">
        <f>IF(Table44[[#This Row],[Source]]="Mobile", SUM(L895+Table44[[#This Row],[Income]]-Table44[[#This Row],[Expenses]]), L895)</f>
        <v>39817</v>
      </c>
      <c r="M896" s="49">
        <f>IF(Table44[[#This Row],[Source]]="Inv", SUM(M895+Table44[[#This Row],[Income]]-Table44[[#This Row],[Expenses]]), M895)</f>
        <v>400000</v>
      </c>
    </row>
    <row r="897" spans="1:13" x14ac:dyDescent="0.25">
      <c r="A897" s="3">
        <f xml:space="preserve"> IF(C897="", "", IF(Table44[[#This Row],[Month]]=C896, A896+1, 1))</f>
        <v>17</v>
      </c>
      <c r="B897" s="22">
        <f>_xlfn.NUMBERVALUE(IF(Table44[[#This Row],[Date]]= "", "", TEXT(Table44[[#This Row],[Date]],"yyyy")))</f>
        <v>2025</v>
      </c>
      <c r="C897" t="str">
        <f>IF(Table44[[#This Row],[Date]]= "", "", TEXT(Table44[[#This Row],[Date]],"mmmm"))</f>
        <v>July</v>
      </c>
      <c r="D897" s="2">
        <v>45858</v>
      </c>
      <c r="E897" s="1" t="s">
        <v>632</v>
      </c>
      <c r="F897" s="1" t="s">
        <v>1</v>
      </c>
      <c r="G897" s="108"/>
      <c r="H897" s="105">
        <v>12000</v>
      </c>
      <c r="I897" s="23" t="s">
        <v>13</v>
      </c>
      <c r="J897" s="49">
        <f>IF(Table44[[#This Row],[Source]]="Cash", SUM(J896+Table44[[#This Row],[Income]]-Table44[[#This Row],[Expenses]]), J896)</f>
        <v>108000</v>
      </c>
      <c r="K897" s="49">
        <f>IF(Table44[[#This Row],[Source]]="Bank", SUM(K896+Table44[[#This Row],[Income]]-Table44[[#This Row],[Expenses]]), K896)</f>
        <v>2178742.4500000002</v>
      </c>
      <c r="L897" s="49">
        <f>IF(Table44[[#This Row],[Source]]="Mobile", SUM(L896+Table44[[#This Row],[Income]]-Table44[[#This Row],[Expenses]]), L896)</f>
        <v>39817</v>
      </c>
      <c r="M897" s="49">
        <f>IF(Table44[[#This Row],[Source]]="Inv", SUM(M896+Table44[[#This Row],[Income]]-Table44[[#This Row],[Expenses]]), M896)</f>
        <v>400000</v>
      </c>
    </row>
    <row r="898" spans="1:13" x14ac:dyDescent="0.25">
      <c r="A898" s="3">
        <f xml:space="preserve"> IF(C898="", "", IF(Table44[[#This Row],[Month]]=C897, A897+1, 1))</f>
        <v>18</v>
      </c>
      <c r="B898" s="22">
        <f>_xlfn.NUMBERVALUE(IF(Table44[[#This Row],[Date]]= "", "", TEXT(Table44[[#This Row],[Date]],"yyyy")))</f>
        <v>2025</v>
      </c>
      <c r="C898" t="str">
        <f>IF(Table44[[#This Row],[Date]]= "", "", TEXT(Table44[[#This Row],[Date]],"mmmm"))</f>
        <v>July</v>
      </c>
      <c r="D898" s="2">
        <v>45859</v>
      </c>
      <c r="E898" s="1" t="s">
        <v>590</v>
      </c>
      <c r="F898" s="1" t="s">
        <v>744</v>
      </c>
      <c r="H898" s="1">
        <v>10450</v>
      </c>
      <c r="I898" s="23" t="s">
        <v>483</v>
      </c>
      <c r="J898" s="49">
        <f>IF(Table44[[#This Row],[Source]]="Cash", SUM(J897+Table44[[#This Row],[Income]]-Table44[[#This Row],[Expenses]]), J897)</f>
        <v>108000</v>
      </c>
      <c r="K898" s="49">
        <f>IF(Table44[[#This Row],[Source]]="Bank", SUM(K897+Table44[[#This Row],[Income]]-Table44[[#This Row],[Expenses]]), K897)</f>
        <v>2178742.4500000002</v>
      </c>
      <c r="L898" s="49">
        <f>IF(Table44[[#This Row],[Source]]="Mobile", SUM(L897+Table44[[#This Row],[Income]]-Table44[[#This Row],[Expenses]]), L897)</f>
        <v>29367</v>
      </c>
      <c r="M898" s="49">
        <f>IF(Table44[[#This Row],[Source]]="Inv", SUM(M897+Table44[[#This Row],[Income]]-Table44[[#This Row],[Expenses]]), M897)</f>
        <v>400000</v>
      </c>
    </row>
    <row r="899" spans="1:13" x14ac:dyDescent="0.25">
      <c r="A899" s="3">
        <f xml:space="preserve"> IF(C899="", "", IF(Table44[[#This Row],[Month]]=C898, A898+1, 1))</f>
        <v>19</v>
      </c>
      <c r="B899" s="22">
        <f>_xlfn.NUMBERVALUE(IF(Table44[[#This Row],[Date]]= "", "", TEXT(Table44[[#This Row],[Date]],"yyyy")))</f>
        <v>2025</v>
      </c>
      <c r="C899" t="str">
        <f>IF(Table44[[#This Row],[Date]]= "", "", TEXT(Table44[[#This Row],[Date]],"mmmm"))</f>
        <v>July</v>
      </c>
      <c r="D899" s="2">
        <v>45859</v>
      </c>
      <c r="E899" s="1" t="s">
        <v>590</v>
      </c>
      <c r="F899" s="1" t="s">
        <v>744</v>
      </c>
      <c r="G899" s="108">
        <v>10000</v>
      </c>
      <c r="H899" s="105"/>
      <c r="I899" s="23" t="s">
        <v>13</v>
      </c>
      <c r="J899" s="49">
        <f>IF(Table44[[#This Row],[Source]]="Cash", SUM(J898+Table44[[#This Row],[Income]]-Table44[[#This Row],[Expenses]]), J898)</f>
        <v>118000</v>
      </c>
      <c r="K899" s="49">
        <f>IF(Table44[[#This Row],[Source]]="Bank", SUM(K898+Table44[[#This Row],[Income]]-Table44[[#This Row],[Expenses]]), K898)</f>
        <v>2178742.4500000002</v>
      </c>
      <c r="L899" s="49">
        <f>IF(Table44[[#This Row],[Source]]="Mobile", SUM(L898+Table44[[#This Row],[Income]]-Table44[[#This Row],[Expenses]]), L898)</f>
        <v>29367</v>
      </c>
      <c r="M899" s="49">
        <f>IF(Table44[[#This Row],[Source]]="Inv", SUM(M898+Table44[[#This Row],[Income]]-Table44[[#This Row],[Expenses]]), M898)</f>
        <v>400000</v>
      </c>
    </row>
    <row r="900" spans="1:13" x14ac:dyDescent="0.25">
      <c r="A900" s="3">
        <f xml:space="preserve"> IF(C900="", "", IF(Table44[[#This Row],[Month]]=C899, A899+1, 1))</f>
        <v>20</v>
      </c>
      <c r="B900" s="22">
        <f>_xlfn.NUMBERVALUE(IF(Table44[[#This Row],[Date]]= "", "", TEXT(Table44[[#This Row],[Date]],"yyyy")))</f>
        <v>2025</v>
      </c>
      <c r="C900" t="str">
        <f>IF(Table44[[#This Row],[Date]]= "", "", TEXT(Table44[[#This Row],[Date]],"mmmm"))</f>
        <v>July</v>
      </c>
      <c r="D900" s="2">
        <v>45860</v>
      </c>
      <c r="E900" s="1" t="s">
        <v>633</v>
      </c>
      <c r="F900" s="1" t="s">
        <v>1</v>
      </c>
      <c r="H900" s="1">
        <v>20000</v>
      </c>
      <c r="I900" s="23" t="s">
        <v>483</v>
      </c>
      <c r="J900" s="49">
        <f>IF(Table44[[#This Row],[Source]]="Cash", SUM(J899+Table44[[#This Row],[Income]]-Table44[[#This Row],[Expenses]]), J899)</f>
        <v>118000</v>
      </c>
      <c r="K900" s="49">
        <f>IF(Table44[[#This Row],[Source]]="Bank", SUM(K899+Table44[[#This Row],[Income]]-Table44[[#This Row],[Expenses]]), K899)</f>
        <v>2178742.4500000002</v>
      </c>
      <c r="L900" s="49">
        <f>IF(Table44[[#This Row],[Source]]="Mobile", SUM(L899+Table44[[#This Row],[Income]]-Table44[[#This Row],[Expenses]]), L899)</f>
        <v>9367</v>
      </c>
      <c r="M900" s="49">
        <f>IF(Table44[[#This Row],[Source]]="Inv", SUM(M899+Table44[[#This Row],[Income]]-Table44[[#This Row],[Expenses]]), M899)</f>
        <v>400000</v>
      </c>
    </row>
    <row r="901" spans="1:13" x14ac:dyDescent="0.25">
      <c r="A901" s="3">
        <f xml:space="preserve"> IF(C901="", "", IF(Table44[[#This Row],[Month]]=C900, A900+1, 1))</f>
        <v>21</v>
      </c>
      <c r="B901" s="22">
        <f>_xlfn.NUMBERVALUE(IF(Table44[[#This Row],[Date]]= "", "", TEXT(Table44[[#This Row],[Date]],"yyyy")))</f>
        <v>2025</v>
      </c>
      <c r="C901" t="str">
        <f>IF(Table44[[#This Row],[Date]]= "", "", TEXT(Table44[[#This Row],[Date]],"mmmm"))</f>
        <v>July</v>
      </c>
      <c r="D901" s="2">
        <v>45861</v>
      </c>
      <c r="E901" s="1" t="s">
        <v>634</v>
      </c>
      <c r="F901" s="1" t="s">
        <v>468</v>
      </c>
      <c r="G901" s="1">
        <v>390000</v>
      </c>
      <c r="I901" s="23" t="s">
        <v>483</v>
      </c>
      <c r="J901" s="49">
        <f>IF(Table44[[#This Row],[Source]]="Cash", SUM(J900+Table44[[#This Row],[Income]]-Table44[[#This Row],[Expenses]]), J900)</f>
        <v>118000</v>
      </c>
      <c r="K901" s="49">
        <f>IF(Table44[[#This Row],[Source]]="Bank", SUM(K900+Table44[[#This Row],[Income]]-Table44[[#This Row],[Expenses]]), K900)</f>
        <v>2178742.4500000002</v>
      </c>
      <c r="L901" s="49">
        <f>IF(Table44[[#This Row],[Source]]="Mobile", SUM(L900+Table44[[#This Row],[Income]]-Table44[[#This Row],[Expenses]]), L900)</f>
        <v>399367</v>
      </c>
      <c r="M901" s="49">
        <f>IF(Table44[[#This Row],[Source]]="Inv", SUM(M900+Table44[[#This Row],[Income]]-Table44[[#This Row],[Expenses]]), M900)</f>
        <v>400000</v>
      </c>
    </row>
    <row r="902" spans="1:13" x14ac:dyDescent="0.25">
      <c r="A902" s="3">
        <f xml:space="preserve"> IF(C902="", "", IF(Table44[[#This Row],[Month]]=C901, A901+1, 1))</f>
        <v>22</v>
      </c>
      <c r="B902" s="22">
        <f>_xlfn.NUMBERVALUE(IF(Table44[[#This Row],[Date]]= "", "", TEXT(Table44[[#This Row],[Date]],"yyyy")))</f>
        <v>2025</v>
      </c>
      <c r="C902" t="str">
        <f>IF(Table44[[#This Row],[Date]]= "", "", TEXT(Table44[[#This Row],[Date]],"mmmm"))</f>
        <v>July</v>
      </c>
      <c r="D902" s="2">
        <v>45861</v>
      </c>
      <c r="E902" s="1" t="s">
        <v>463</v>
      </c>
      <c r="F902" s="1" t="s">
        <v>24</v>
      </c>
      <c r="H902" s="1">
        <v>2000</v>
      </c>
      <c r="I902" s="23" t="s">
        <v>483</v>
      </c>
      <c r="J902" s="49">
        <f>IF(Table44[[#This Row],[Source]]="Cash", SUM(J901+Table44[[#This Row],[Income]]-Table44[[#This Row],[Expenses]]), J901)</f>
        <v>118000</v>
      </c>
      <c r="K902" s="49">
        <f>IF(Table44[[#This Row],[Source]]="Bank", SUM(K901+Table44[[#This Row],[Income]]-Table44[[#This Row],[Expenses]]), K901)</f>
        <v>2178742.4500000002</v>
      </c>
      <c r="L902" s="49">
        <f>IF(Table44[[#This Row],[Source]]="Mobile", SUM(L901+Table44[[#This Row],[Income]]-Table44[[#This Row],[Expenses]]), L901)</f>
        <v>397367</v>
      </c>
      <c r="M902" s="49">
        <f>IF(Table44[[#This Row],[Source]]="Inv", SUM(M901+Table44[[#This Row],[Income]]-Table44[[#This Row],[Expenses]]), M901)</f>
        <v>400000</v>
      </c>
    </row>
    <row r="903" spans="1:13" x14ac:dyDescent="0.25">
      <c r="A903" s="3">
        <f xml:space="preserve"> IF(C903="", "", IF(Table44[[#This Row],[Month]]=C902, A902+1, 1))</f>
        <v>23</v>
      </c>
      <c r="B903" s="22">
        <f>_xlfn.NUMBERVALUE(IF(Table44[[#This Row],[Date]]= "", "", TEXT(Table44[[#This Row],[Date]],"yyyy")))</f>
        <v>2025</v>
      </c>
      <c r="C903" t="str">
        <f>IF(Table44[[#This Row],[Date]]= "", "", TEXT(Table44[[#This Row],[Date]],"mmmm"))</f>
        <v>July</v>
      </c>
      <c r="D903" s="2">
        <v>45864</v>
      </c>
      <c r="E903" s="1" t="s">
        <v>635</v>
      </c>
      <c r="F903" s="1" t="s">
        <v>1</v>
      </c>
      <c r="H903" s="1">
        <v>12500</v>
      </c>
      <c r="I903" s="23" t="s">
        <v>483</v>
      </c>
      <c r="J903" s="49">
        <f>IF(Table44[[#This Row],[Source]]="Cash", SUM(J902+Table44[[#This Row],[Income]]-Table44[[#This Row],[Expenses]]), J902)</f>
        <v>118000</v>
      </c>
      <c r="K903" s="49">
        <f>IF(Table44[[#This Row],[Source]]="Bank", SUM(K902+Table44[[#This Row],[Income]]-Table44[[#This Row],[Expenses]]), K902)</f>
        <v>2178742.4500000002</v>
      </c>
      <c r="L903" s="49">
        <f>IF(Table44[[#This Row],[Source]]="Mobile", SUM(L902+Table44[[#This Row],[Income]]-Table44[[#This Row],[Expenses]]), L902)</f>
        <v>384867</v>
      </c>
      <c r="M903" s="49">
        <f>IF(Table44[[#This Row],[Source]]="Inv", SUM(M902+Table44[[#This Row],[Income]]-Table44[[#This Row],[Expenses]]), M902)</f>
        <v>400000</v>
      </c>
    </row>
    <row r="904" spans="1:13" x14ac:dyDescent="0.25">
      <c r="A904" s="3">
        <f xml:space="preserve"> IF(C904="", "", IF(Table44[[#This Row],[Month]]=C903, A903+1, 1))</f>
        <v>24</v>
      </c>
      <c r="B904" s="22">
        <f>_xlfn.NUMBERVALUE(IF(Table44[[#This Row],[Date]]= "", "", TEXT(Table44[[#This Row],[Date]],"yyyy")))</f>
        <v>2025</v>
      </c>
      <c r="C904" t="str">
        <f>IF(Table44[[#This Row],[Date]]= "", "", TEXT(Table44[[#This Row],[Date]],"mmmm"))</f>
        <v>July</v>
      </c>
      <c r="D904" s="2">
        <v>45865</v>
      </c>
      <c r="E904" s="1" t="s">
        <v>636</v>
      </c>
      <c r="F904" s="1" t="s">
        <v>0</v>
      </c>
      <c r="H904" s="1">
        <v>5180</v>
      </c>
      <c r="I904" s="23" t="s">
        <v>483</v>
      </c>
      <c r="J904" s="49">
        <f>IF(Table44[[#This Row],[Source]]="Cash", SUM(J903+Table44[[#This Row],[Income]]-Table44[[#This Row],[Expenses]]), J903)</f>
        <v>118000</v>
      </c>
      <c r="K904" s="49">
        <f>IF(Table44[[#This Row],[Source]]="Bank", SUM(K903+Table44[[#This Row],[Income]]-Table44[[#This Row],[Expenses]]), K903)</f>
        <v>2178742.4500000002</v>
      </c>
      <c r="L904" s="49">
        <f>IF(Table44[[#This Row],[Source]]="Mobile", SUM(L903+Table44[[#This Row],[Income]]-Table44[[#This Row],[Expenses]]), L903)</f>
        <v>379687</v>
      </c>
      <c r="M904" s="49">
        <f>IF(Table44[[#This Row],[Source]]="Inv", SUM(M903+Table44[[#This Row],[Income]]-Table44[[#This Row],[Expenses]]), M903)</f>
        <v>400000</v>
      </c>
    </row>
    <row r="905" spans="1:13" x14ac:dyDescent="0.25">
      <c r="A905" s="3">
        <f xml:space="preserve"> IF(C905="", "", IF(Table44[[#This Row],[Month]]=C904, A904+1, 1))</f>
        <v>25</v>
      </c>
      <c r="B905" s="22">
        <f>_xlfn.NUMBERVALUE(IF(Table44[[#This Row],[Date]]= "", "", TEXT(Table44[[#This Row],[Date]],"yyyy")))</f>
        <v>2025</v>
      </c>
      <c r="C905" t="str">
        <f>IF(Table44[[#This Row],[Date]]= "", "", TEXT(Table44[[#This Row],[Date]],"mmmm"))</f>
        <v>July</v>
      </c>
      <c r="D905" s="2">
        <v>45866</v>
      </c>
      <c r="E905" s="1" t="s">
        <v>637</v>
      </c>
      <c r="F905" s="1" t="s">
        <v>0</v>
      </c>
      <c r="H905" s="1">
        <v>145825</v>
      </c>
      <c r="I905" s="23" t="s">
        <v>483</v>
      </c>
      <c r="J905" s="49">
        <f>IF(Table44[[#This Row],[Source]]="Cash", SUM(J904+Table44[[#This Row],[Income]]-Table44[[#This Row],[Expenses]]), J904)</f>
        <v>118000</v>
      </c>
      <c r="K905" s="49">
        <f>IF(Table44[[#This Row],[Source]]="Bank", SUM(K904+Table44[[#This Row],[Income]]-Table44[[#This Row],[Expenses]]), K904)</f>
        <v>2178742.4500000002</v>
      </c>
      <c r="L905" s="49">
        <f>IF(Table44[[#This Row],[Source]]="Mobile", SUM(L904+Table44[[#This Row],[Income]]-Table44[[#This Row],[Expenses]]), L904)</f>
        <v>233862</v>
      </c>
      <c r="M905" s="49">
        <f>IF(Table44[[#This Row],[Source]]="Inv", SUM(M904+Table44[[#This Row],[Income]]-Table44[[#This Row],[Expenses]]), M904)</f>
        <v>400000</v>
      </c>
    </row>
    <row r="906" spans="1:13" x14ac:dyDescent="0.25">
      <c r="A906" s="3">
        <f xml:space="preserve"> IF(C906="", "", IF(Table44[[#This Row],[Month]]=C905, A905+1, 1))</f>
        <v>26</v>
      </c>
      <c r="B906" s="22">
        <f>_xlfn.NUMBERVALUE(IF(Table44[[#This Row],[Date]]= "", "", TEXT(Table44[[#This Row],[Date]],"yyyy")))</f>
        <v>2025</v>
      </c>
      <c r="C906" t="str">
        <f>IF(Table44[[#This Row],[Date]]= "", "", TEXT(Table44[[#This Row],[Date]],"mmmm"))</f>
        <v>July</v>
      </c>
      <c r="D906" s="2">
        <v>45866</v>
      </c>
      <c r="E906" s="1" t="s">
        <v>151</v>
      </c>
      <c r="F906" s="1" t="s">
        <v>9</v>
      </c>
      <c r="H906" s="1">
        <v>6004</v>
      </c>
      <c r="I906" s="23" t="s">
        <v>483</v>
      </c>
      <c r="J906" s="49">
        <f>IF(Table44[[#This Row],[Source]]="Cash", SUM(J905+Table44[[#This Row],[Income]]-Table44[[#This Row],[Expenses]]), J905)</f>
        <v>118000</v>
      </c>
      <c r="K906" s="49">
        <f>IF(Table44[[#This Row],[Source]]="Bank", SUM(K905+Table44[[#This Row],[Income]]-Table44[[#This Row],[Expenses]]), K905)</f>
        <v>2178742.4500000002</v>
      </c>
      <c r="L906" s="49">
        <f>IF(Table44[[#This Row],[Source]]="Mobile", SUM(L905+Table44[[#This Row],[Income]]-Table44[[#This Row],[Expenses]]), L905)</f>
        <v>227858</v>
      </c>
      <c r="M906" s="49">
        <f>IF(Table44[[#This Row],[Source]]="Inv", SUM(M905+Table44[[#This Row],[Income]]-Table44[[#This Row],[Expenses]]), M905)</f>
        <v>400000</v>
      </c>
    </row>
    <row r="907" spans="1:13" x14ac:dyDescent="0.25">
      <c r="A907" s="3">
        <f xml:space="preserve"> IF(C907="", "", IF(Table44[[#This Row],[Month]]=C906, A906+1, 1))</f>
        <v>27</v>
      </c>
      <c r="B907" s="22">
        <f>_xlfn.NUMBERVALUE(IF(Table44[[#This Row],[Date]]= "", "", TEXT(Table44[[#This Row],[Date]],"yyyy")))</f>
        <v>2025</v>
      </c>
      <c r="C907" t="str">
        <f>IF(Table44[[#This Row],[Date]]= "", "", TEXT(Table44[[#This Row],[Date]],"mmmm"))</f>
        <v>July</v>
      </c>
      <c r="D907" s="2">
        <v>45866</v>
      </c>
      <c r="E907" s="1" t="s">
        <v>638</v>
      </c>
      <c r="F907" s="1" t="s">
        <v>1</v>
      </c>
      <c r="H907" s="1">
        <v>29385</v>
      </c>
      <c r="I907" s="23" t="s">
        <v>483</v>
      </c>
      <c r="J907" s="49">
        <f>IF(Table44[[#This Row],[Source]]="Cash", SUM(J906+Table44[[#This Row],[Income]]-Table44[[#This Row],[Expenses]]), J906)</f>
        <v>118000</v>
      </c>
      <c r="K907" s="49">
        <f>IF(Table44[[#This Row],[Source]]="Bank", SUM(K906+Table44[[#This Row],[Income]]-Table44[[#This Row],[Expenses]]), K906)</f>
        <v>2178742.4500000002</v>
      </c>
      <c r="L907" s="49">
        <f>IF(Table44[[#This Row],[Source]]="Mobile", SUM(L906+Table44[[#This Row],[Income]]-Table44[[#This Row],[Expenses]]), L906)</f>
        <v>198473</v>
      </c>
      <c r="M907" s="49">
        <f>IF(Table44[[#This Row],[Source]]="Inv", SUM(M906+Table44[[#This Row],[Income]]-Table44[[#This Row],[Expenses]]), M906)</f>
        <v>400000</v>
      </c>
    </row>
    <row r="908" spans="1:13" x14ac:dyDescent="0.25">
      <c r="A908" s="3">
        <f xml:space="preserve"> IF(C908="", "", IF(Table44[[#This Row],[Month]]=C907, A907+1, 1))</f>
        <v>28</v>
      </c>
      <c r="B908" s="22">
        <f>_xlfn.NUMBERVALUE(IF(Table44[[#This Row],[Date]]= "", "", TEXT(Table44[[#This Row],[Date]],"yyyy")))</f>
        <v>2025</v>
      </c>
      <c r="C908" t="str">
        <f>IF(Table44[[#This Row],[Date]]= "", "", TEXT(Table44[[#This Row],[Date]],"mmmm"))</f>
        <v>July</v>
      </c>
      <c r="D908" s="2">
        <v>45869</v>
      </c>
      <c r="E908" s="1" t="s">
        <v>463</v>
      </c>
      <c r="F908" s="1" t="s">
        <v>24</v>
      </c>
      <c r="H908" s="1">
        <v>2000</v>
      </c>
      <c r="I908" s="23" t="s">
        <v>483</v>
      </c>
      <c r="J908" s="49">
        <f>IF(Table44[[#This Row],[Source]]="Cash", SUM(J907+Table44[[#This Row],[Income]]-Table44[[#This Row],[Expenses]]), J907)</f>
        <v>118000</v>
      </c>
      <c r="K908" s="49">
        <f>IF(Table44[[#This Row],[Source]]="Bank", SUM(K907+Table44[[#This Row],[Income]]-Table44[[#This Row],[Expenses]]), K907)</f>
        <v>2178742.4500000002</v>
      </c>
      <c r="L908" s="49">
        <f>IF(Table44[[#This Row],[Source]]="Mobile", SUM(L907+Table44[[#This Row],[Income]]-Table44[[#This Row],[Expenses]]), L907)</f>
        <v>196473</v>
      </c>
      <c r="M908" s="49">
        <f>IF(Table44[[#This Row],[Source]]="Inv", SUM(M907+Table44[[#This Row],[Income]]-Table44[[#This Row],[Expenses]]), M907)</f>
        <v>400000</v>
      </c>
    </row>
    <row r="909" spans="1:13" x14ac:dyDescent="0.25">
      <c r="A909" s="3">
        <f xml:space="preserve"> IF(C909="", "", IF(Table44[[#This Row],[Month]]=C908, A908+1, 1))</f>
        <v>29</v>
      </c>
      <c r="B909" s="22">
        <f>_xlfn.NUMBERVALUE(IF(Table44[[#This Row],[Date]]= "", "", TEXT(Table44[[#This Row],[Date]],"yyyy")))</f>
        <v>2025</v>
      </c>
      <c r="C909" t="str">
        <f>IF(Table44[[#This Row],[Date]]= "", "", TEXT(Table44[[#This Row],[Date]],"mmmm"))</f>
        <v>July</v>
      </c>
      <c r="D909" s="2">
        <v>45863</v>
      </c>
      <c r="E909" s="1" t="s">
        <v>639</v>
      </c>
      <c r="F909" s="1" t="s">
        <v>9</v>
      </c>
      <c r="H909" s="1">
        <v>114792</v>
      </c>
      <c r="I909" s="23" t="s">
        <v>14</v>
      </c>
      <c r="J909" s="49">
        <f>IF(Table44[[#This Row],[Source]]="Cash", SUM(J908+Table44[[#This Row],[Income]]-Table44[[#This Row],[Expenses]]), J908)</f>
        <v>118000</v>
      </c>
      <c r="K909" s="49">
        <f>IF(Table44[[#This Row],[Source]]="Bank", SUM(K908+Table44[[#This Row],[Income]]-Table44[[#This Row],[Expenses]]), K908)</f>
        <v>2063950.4500000002</v>
      </c>
      <c r="L909" s="49">
        <f>IF(Table44[[#This Row],[Source]]="Mobile", SUM(L908+Table44[[#This Row],[Income]]-Table44[[#This Row],[Expenses]]), L908)</f>
        <v>196473</v>
      </c>
      <c r="M909" s="49">
        <f>IF(Table44[[#This Row],[Source]]="Inv", SUM(M908+Table44[[#This Row],[Income]]-Table44[[#This Row],[Expenses]]), M908)</f>
        <v>400000</v>
      </c>
    </row>
    <row r="910" spans="1:13" x14ac:dyDescent="0.25">
      <c r="A910" s="3">
        <f xml:space="preserve"> IF(C910="", "", IF(Table44[[#This Row],[Month]]=C909, A909+1, 1))</f>
        <v>30</v>
      </c>
      <c r="B910" s="22">
        <f>_xlfn.NUMBERVALUE(IF(Table44[[#This Row],[Date]]= "", "", TEXT(Table44[[#This Row],[Date]],"yyyy")))</f>
        <v>2025</v>
      </c>
      <c r="C910" t="str">
        <f>IF(Table44[[#This Row],[Date]]= "", "", TEXT(Table44[[#This Row],[Date]],"mmmm"))</f>
        <v>July</v>
      </c>
      <c r="D910" s="2">
        <v>45865</v>
      </c>
      <c r="E910" s="1" t="s">
        <v>640</v>
      </c>
      <c r="F910" s="1" t="s">
        <v>742</v>
      </c>
      <c r="H910" s="1">
        <v>41093</v>
      </c>
      <c r="I910" s="23" t="s">
        <v>14</v>
      </c>
      <c r="J910" s="49">
        <f>IF(Table44[[#This Row],[Source]]="Cash", SUM(J909+Table44[[#This Row],[Income]]-Table44[[#This Row],[Expenses]]), J909)</f>
        <v>118000</v>
      </c>
      <c r="K910" s="49">
        <f>IF(Table44[[#This Row],[Source]]="Bank", SUM(K909+Table44[[#This Row],[Income]]-Table44[[#This Row],[Expenses]]), K909)</f>
        <v>2022857.4500000002</v>
      </c>
      <c r="L910" s="49">
        <f>IF(Table44[[#This Row],[Source]]="Mobile", SUM(L909+Table44[[#This Row],[Income]]-Table44[[#This Row],[Expenses]]), L909)</f>
        <v>196473</v>
      </c>
      <c r="M910" s="49">
        <f>IF(Table44[[#This Row],[Source]]="Inv", SUM(M909+Table44[[#This Row],[Income]]-Table44[[#This Row],[Expenses]]), M909)</f>
        <v>400000</v>
      </c>
    </row>
    <row r="911" spans="1:13" x14ac:dyDescent="0.25">
      <c r="A911" s="3" t="e">
        <f xml:space="preserve"> IF(C911="", "", IF(Table44[[#This Row],[Month]]=#REF!,#REF!+ 1, 1))</f>
        <v>#REF!</v>
      </c>
      <c r="B911" s="22">
        <f>_xlfn.NUMBERVALUE(IF(Table44[[#This Row],[Date]]= "", "", TEXT(Table44[[#This Row],[Date]],"yyyy")))</f>
        <v>2025</v>
      </c>
      <c r="C911" t="str">
        <f>IF(Table44[[#This Row],[Date]]= "", "", TEXT(Table44[[#This Row],[Date]],"mmmm"))</f>
        <v>July</v>
      </c>
      <c r="D911" s="2">
        <v>45865</v>
      </c>
      <c r="E911" s="1" t="s">
        <v>645</v>
      </c>
      <c r="F911" s="1" t="s">
        <v>9</v>
      </c>
      <c r="G911" s="108"/>
      <c r="H911" s="105">
        <v>4000</v>
      </c>
      <c r="I911" s="23" t="s">
        <v>13</v>
      </c>
      <c r="J911" s="49">
        <f>IF(Table44[[#This Row],[Source]]="Cash", SUM(J910+Table44[[#This Row],[Income]]-Table44[[#This Row],[Expenses]]), J910)</f>
        <v>114000</v>
      </c>
      <c r="K911" s="49">
        <f>IF(Table44[[#This Row],[Source]]="Bank", SUM(K910+Table44[[#This Row],[Income]]-Table44[[#This Row],[Expenses]]), K910)</f>
        <v>2022857.4500000002</v>
      </c>
      <c r="L911" s="49">
        <f>IF(Table44[[#This Row],[Source]]="Mobile", SUM(L910+Table44[[#This Row],[Income]]-Table44[[#This Row],[Expenses]]), L910)</f>
        <v>196473</v>
      </c>
      <c r="M911" s="49">
        <f>IF(Table44[[#This Row],[Source]]="Inv", SUM(M910+Table44[[#This Row],[Income]]-Table44[[#This Row],[Expenses]]), M910)</f>
        <v>400000</v>
      </c>
    </row>
    <row r="912" spans="1:13" x14ac:dyDescent="0.25">
      <c r="A912" s="3" t="e">
        <f xml:space="preserve"> IF(C912="", "", IF(Table44[[#This Row],[Month]]=C911, A911+1, 1))</f>
        <v>#REF!</v>
      </c>
      <c r="B912" s="22">
        <f>_xlfn.NUMBERVALUE(IF(Table44[[#This Row],[Date]]= "", "", TEXT(Table44[[#This Row],[Date]],"yyyy")))</f>
        <v>2025</v>
      </c>
      <c r="C912" t="str">
        <f>IF(Table44[[#This Row],[Date]]= "", "", TEXT(Table44[[#This Row],[Date]],"mmmm"))</f>
        <v>July</v>
      </c>
      <c r="D912" s="2">
        <v>45861</v>
      </c>
      <c r="E912" s="1" t="s">
        <v>25</v>
      </c>
      <c r="F912" s="1" t="s">
        <v>9</v>
      </c>
      <c r="G912" s="108"/>
      <c r="H912" s="105">
        <v>2500</v>
      </c>
      <c r="I912" s="23" t="s">
        <v>13</v>
      </c>
      <c r="J912" s="49">
        <f>IF(Table44[[#This Row],[Source]]="Cash", SUM(J911+Table44[[#This Row],[Income]]-Table44[[#This Row],[Expenses]]), J911)</f>
        <v>111500</v>
      </c>
      <c r="K912" s="49">
        <f>IF(Table44[[#This Row],[Source]]="Bank", SUM(K911+Table44[[#This Row],[Income]]-Table44[[#This Row],[Expenses]]), K911)</f>
        <v>2022857.4500000002</v>
      </c>
      <c r="L912" s="49">
        <f>IF(Table44[[#This Row],[Source]]="Mobile", SUM(L911+Table44[[#This Row],[Income]]-Table44[[#This Row],[Expenses]]), L911)</f>
        <v>196473</v>
      </c>
      <c r="M912" s="49">
        <f>IF(Table44[[#This Row],[Source]]="Inv", SUM(M911+Table44[[#This Row],[Income]]-Table44[[#This Row],[Expenses]]), M911)</f>
        <v>400000</v>
      </c>
    </row>
    <row r="913" spans="1:13" x14ac:dyDescent="0.25">
      <c r="A913" s="3" t="e">
        <f xml:space="preserve"> IF(C913="", "", IF(Table44[[#This Row],[Month]]=C912, A912+1, 1))</f>
        <v>#REF!</v>
      </c>
      <c r="B913" s="22">
        <f>_xlfn.NUMBERVALUE(IF(Table44[[#This Row],[Date]]= "", "", TEXT(Table44[[#This Row],[Date]],"yyyy")))</f>
        <v>2025</v>
      </c>
      <c r="C913" t="str">
        <f>IF(Table44[[#This Row],[Date]]= "", "", TEXT(Table44[[#This Row],[Date]],"mmmm"))</f>
        <v>July</v>
      </c>
      <c r="D913" s="2">
        <v>45861</v>
      </c>
      <c r="E913" s="1" t="s">
        <v>25</v>
      </c>
      <c r="F913" s="1" t="s">
        <v>9</v>
      </c>
      <c r="G913" s="108"/>
      <c r="H913" s="105">
        <v>3500</v>
      </c>
      <c r="I913" s="23" t="s">
        <v>13</v>
      </c>
      <c r="J913" s="49">
        <f>IF(Table44[[#This Row],[Source]]="Cash", SUM(J912+Table44[[#This Row],[Income]]-Table44[[#This Row],[Expenses]]), J912)</f>
        <v>108000</v>
      </c>
      <c r="K913" s="49">
        <f>IF(Table44[[#This Row],[Source]]="Bank", SUM(K912+Table44[[#This Row],[Income]]-Table44[[#This Row],[Expenses]]), K912)</f>
        <v>2022857.4500000002</v>
      </c>
      <c r="L913" s="49">
        <f>IF(Table44[[#This Row],[Source]]="Mobile", SUM(L912+Table44[[#This Row],[Income]]-Table44[[#This Row],[Expenses]]), L912)</f>
        <v>196473</v>
      </c>
      <c r="M913" s="49">
        <f>IF(Table44[[#This Row],[Source]]="Inv", SUM(M912+Table44[[#This Row],[Income]]-Table44[[#This Row],[Expenses]]), M912)</f>
        <v>400000</v>
      </c>
    </row>
    <row r="914" spans="1:13" x14ac:dyDescent="0.25">
      <c r="A914" s="3" t="e">
        <f xml:space="preserve"> IF(C914="", "", IF(Table44[[#This Row],[Month]]=C913, A913+1, 1))</f>
        <v>#REF!</v>
      </c>
      <c r="B914" s="22">
        <f>_xlfn.NUMBERVALUE(IF(Table44[[#This Row],[Date]]= "", "", TEXT(Table44[[#This Row],[Date]],"yyyy")))</f>
        <v>2025</v>
      </c>
      <c r="C914" t="str">
        <f>IF(Table44[[#This Row],[Date]]= "", "", TEXT(Table44[[#This Row],[Date]],"mmmm"))</f>
        <v>July</v>
      </c>
      <c r="D914" s="2">
        <v>45864</v>
      </c>
      <c r="E914" s="1" t="s">
        <v>505</v>
      </c>
      <c r="F914" s="1" t="s">
        <v>742</v>
      </c>
      <c r="H914" s="1">
        <v>8300</v>
      </c>
      <c r="I914" s="1" t="s">
        <v>14</v>
      </c>
      <c r="J914" s="49">
        <f>IF(Table44[[#This Row],[Source]]="Cash", SUM(J913+Table44[[#This Row],[Income]]-Table44[[#This Row],[Expenses]]), J913)</f>
        <v>108000</v>
      </c>
      <c r="K914" s="49">
        <f>IF(Table44[[#This Row],[Source]]="Bank", SUM(K913+Table44[[#This Row],[Income]]-Table44[[#This Row],[Expenses]]), K913)</f>
        <v>2014557.4500000002</v>
      </c>
      <c r="L914" s="49">
        <f>IF(Table44[[#This Row],[Source]]="Mobile", SUM(L913+Table44[[#This Row],[Income]]-Table44[[#This Row],[Expenses]]), L913)</f>
        <v>196473</v>
      </c>
      <c r="M914" s="49">
        <f>IF(Table44[[#This Row],[Source]]="Inv", SUM(M913+Table44[[#This Row],[Income]]-Table44[[#This Row],[Expenses]]), M913)</f>
        <v>400000</v>
      </c>
    </row>
    <row r="915" spans="1:13" x14ac:dyDescent="0.25">
      <c r="A915" s="3">
        <f xml:space="preserve"> IF(C915="", "", IF(Table44[[#This Row],[Month]]=C914, A914+1, 1))</f>
        <v>1</v>
      </c>
      <c r="B915" s="22">
        <f>_xlfn.NUMBERVALUE(IF(Table44[[#This Row],[Date]]= "", "", TEXT(Table44[[#This Row],[Date]],"yyyy")))</f>
        <v>2025</v>
      </c>
      <c r="C915" t="str">
        <f>IF(Table44[[#This Row],[Date]]= "", "", TEXT(Table44[[#This Row],[Date]],"mmmm"))</f>
        <v>August</v>
      </c>
      <c r="D915" s="2">
        <v>45870</v>
      </c>
      <c r="E915" s="1" t="s">
        <v>25</v>
      </c>
      <c r="F915" s="1" t="s">
        <v>9</v>
      </c>
      <c r="G915" s="108"/>
      <c r="H915" s="105">
        <v>3500</v>
      </c>
      <c r="I915" s="72" t="s">
        <v>13</v>
      </c>
      <c r="J915" s="49">
        <f>IF(Table44[[#This Row],[Source]]="Cash", SUM(J914+Table44[[#This Row],[Income]]-Table44[[#This Row],[Expenses]]), J914)</f>
        <v>104500</v>
      </c>
      <c r="K915" s="49">
        <f>IF(Table44[[#This Row],[Source]]="Bank", SUM(K914+Table44[[#This Row],[Income]]-Table44[[#This Row],[Expenses]]), K914)</f>
        <v>2014557.4500000002</v>
      </c>
      <c r="L915" s="49">
        <f>IF(Table44[[#This Row],[Source]]="Mobile", SUM(L914+Table44[[#This Row],[Income]]-Table44[[#This Row],[Expenses]]), L914)</f>
        <v>196473</v>
      </c>
      <c r="M915" s="49">
        <f>IF(Table44[[#This Row],[Source]]="Inv", SUM(M914+Table44[[#This Row],[Income]]-Table44[[#This Row],[Expenses]]), M914)</f>
        <v>400000</v>
      </c>
    </row>
    <row r="916" spans="1:13" x14ac:dyDescent="0.25">
      <c r="A916" s="3">
        <f xml:space="preserve"> IF(C916="", "", IF(Table44[[#This Row],[Month]]=C915, A915+1, 1))</f>
        <v>2</v>
      </c>
      <c r="B916" s="22">
        <f>_xlfn.NUMBERVALUE(IF(Table44[[#This Row],[Date]]= "", "", TEXT(Table44[[#This Row],[Date]],"yyyy")))</f>
        <v>2025</v>
      </c>
      <c r="C916" t="str">
        <f>IF(Table44[[#This Row],[Date]]= "", "", TEXT(Table44[[#This Row],[Date]],"mmmm"))</f>
        <v>August</v>
      </c>
      <c r="D916" s="2">
        <v>45870</v>
      </c>
      <c r="E916" s="1" t="s">
        <v>317</v>
      </c>
      <c r="F916" s="1" t="s">
        <v>299</v>
      </c>
      <c r="G916" s="1">
        <v>500000</v>
      </c>
      <c r="I916" s="72" t="s">
        <v>14</v>
      </c>
      <c r="J916" s="49">
        <f>IF(Table44[[#This Row],[Source]]="Cash", SUM(J915+Table44[[#This Row],[Income]]-Table44[[#This Row],[Expenses]]), J915)</f>
        <v>104500</v>
      </c>
      <c r="K916" s="49">
        <f>IF(Table44[[#This Row],[Source]]="Bank", SUM(K915+Table44[[#This Row],[Income]]-Table44[[#This Row],[Expenses]]), K915)</f>
        <v>2514557.4500000002</v>
      </c>
      <c r="L916" s="49">
        <f>IF(Table44[[#This Row],[Source]]="Mobile", SUM(L915+Table44[[#This Row],[Income]]-Table44[[#This Row],[Expenses]]), L915)</f>
        <v>196473</v>
      </c>
      <c r="M916" s="49">
        <f>IF(Table44[[#This Row],[Source]]="Inv", SUM(M915+Table44[[#This Row],[Income]]-Table44[[#This Row],[Expenses]]), M915)</f>
        <v>400000</v>
      </c>
    </row>
    <row r="917" spans="1:13" x14ac:dyDescent="0.25">
      <c r="A917" s="3">
        <f xml:space="preserve"> IF(C917="", "", IF(Table44[[#This Row],[Month]]=C916, A916+1, 1))</f>
        <v>3</v>
      </c>
      <c r="B917" s="22">
        <f>_xlfn.NUMBERVALUE(IF(Table44[[#This Row],[Date]]= "", "", TEXT(Table44[[#This Row],[Date]],"yyyy")))</f>
        <v>2025</v>
      </c>
      <c r="C917" t="str">
        <f>IF(Table44[[#This Row],[Date]]= "", "", TEXT(Table44[[#This Row],[Date]],"mmmm"))</f>
        <v>August</v>
      </c>
      <c r="D917" s="2">
        <v>45870</v>
      </c>
      <c r="E917" s="1" t="s">
        <v>641</v>
      </c>
      <c r="F917" s="1" t="s">
        <v>468</v>
      </c>
      <c r="G917" s="1">
        <v>500000</v>
      </c>
      <c r="I917" s="72" t="s">
        <v>483</v>
      </c>
      <c r="J917" s="49">
        <f>IF(Table44[[#This Row],[Source]]="Cash", SUM(J916+Table44[[#This Row],[Income]]-Table44[[#This Row],[Expenses]]), J916)</f>
        <v>104500</v>
      </c>
      <c r="K917" s="49">
        <f>IF(Table44[[#This Row],[Source]]="Bank", SUM(K916+Table44[[#This Row],[Income]]-Table44[[#This Row],[Expenses]]), K916)</f>
        <v>2514557.4500000002</v>
      </c>
      <c r="L917" s="49">
        <f>IF(Table44[[#This Row],[Source]]="Mobile", SUM(L916+Table44[[#This Row],[Income]]-Table44[[#This Row],[Expenses]]), L916)</f>
        <v>696473</v>
      </c>
      <c r="M917" s="49">
        <f>IF(Table44[[#This Row],[Source]]="Inv", SUM(M916+Table44[[#This Row],[Income]]-Table44[[#This Row],[Expenses]]), M916)</f>
        <v>400000</v>
      </c>
    </row>
    <row r="918" spans="1:13" x14ac:dyDescent="0.25">
      <c r="A918" s="3">
        <f xml:space="preserve"> IF(C918="", "", IF(Table44[[#This Row],[Month]]=C917, A917+1, 1))</f>
        <v>4</v>
      </c>
      <c r="B918" s="22">
        <f>_xlfn.NUMBERVALUE(IF(Table44[[#This Row],[Date]]= "", "", TEXT(Table44[[#This Row],[Date]],"yyyy")))</f>
        <v>2025</v>
      </c>
      <c r="C918" t="str">
        <f>IF(Table44[[#This Row],[Date]]= "", "", TEXT(Table44[[#This Row],[Date]],"mmmm"))</f>
        <v>August</v>
      </c>
      <c r="D918" s="2">
        <v>45870</v>
      </c>
      <c r="E918" s="1" t="s">
        <v>642</v>
      </c>
      <c r="F918" s="1" t="s">
        <v>337</v>
      </c>
      <c r="H918" s="1">
        <v>1171524</v>
      </c>
      <c r="I918" s="72" t="s">
        <v>14</v>
      </c>
      <c r="J918" s="49">
        <f>IF(Table44[[#This Row],[Source]]="Cash", SUM(J917+Table44[[#This Row],[Income]]-Table44[[#This Row],[Expenses]]), J917)</f>
        <v>104500</v>
      </c>
      <c r="K918" s="49">
        <f>IF(Table44[[#This Row],[Source]]="Bank", SUM(K917+Table44[[#This Row],[Income]]-Table44[[#This Row],[Expenses]]), K917)</f>
        <v>1343033.4500000002</v>
      </c>
      <c r="L918" s="49">
        <f>IF(Table44[[#This Row],[Source]]="Mobile", SUM(L917+Table44[[#This Row],[Income]]-Table44[[#This Row],[Expenses]]), L917)</f>
        <v>696473</v>
      </c>
      <c r="M918" s="49">
        <f>IF(Table44[[#This Row],[Source]]="Inv", SUM(M917+Table44[[#This Row],[Income]]-Table44[[#This Row],[Expenses]]), M917)</f>
        <v>400000</v>
      </c>
    </row>
    <row r="919" spans="1:13" x14ac:dyDescent="0.25">
      <c r="A919" s="3">
        <f xml:space="preserve"> IF(C919="", "", IF(Table44[[#This Row],[Month]]=C918, A918+1, 1))</f>
        <v>5</v>
      </c>
      <c r="B919" s="22">
        <f>_xlfn.NUMBERVALUE(IF(Table44[[#This Row],[Date]]= "", "", TEXT(Table44[[#This Row],[Date]],"yyyy")))</f>
        <v>2025</v>
      </c>
      <c r="C919" t="str">
        <f>IF(Table44[[#This Row],[Date]]= "", "", TEXT(Table44[[#This Row],[Date]],"mmmm"))</f>
        <v>August</v>
      </c>
      <c r="D919" s="2">
        <v>45870</v>
      </c>
      <c r="E919" s="1" t="s">
        <v>643</v>
      </c>
      <c r="F919" s="1" t="s">
        <v>0</v>
      </c>
      <c r="H919" s="1">
        <v>100000</v>
      </c>
      <c r="I919" s="72" t="s">
        <v>14</v>
      </c>
      <c r="J919" s="49">
        <f>IF(Table44[[#This Row],[Source]]="Cash", SUM(J918+Table44[[#This Row],[Income]]-Table44[[#This Row],[Expenses]]), J918)</f>
        <v>104500</v>
      </c>
      <c r="K919" s="49">
        <f>IF(Table44[[#This Row],[Source]]="Bank", SUM(K918+Table44[[#This Row],[Income]]-Table44[[#This Row],[Expenses]]), K918)</f>
        <v>1243033.4500000002</v>
      </c>
      <c r="L919" s="49">
        <f>IF(Table44[[#This Row],[Source]]="Mobile", SUM(L918+Table44[[#This Row],[Income]]-Table44[[#This Row],[Expenses]]), L918)</f>
        <v>696473</v>
      </c>
      <c r="M919" s="49">
        <f>IF(Table44[[#This Row],[Source]]="Inv", SUM(M918+Table44[[#This Row],[Income]]-Table44[[#This Row],[Expenses]]), M918)</f>
        <v>400000</v>
      </c>
    </row>
    <row r="920" spans="1:13" x14ac:dyDescent="0.25">
      <c r="A920" s="3">
        <f xml:space="preserve"> IF(C920="", "", IF(Table44[[#This Row],[Month]]=C919, A919+1, 1))</f>
        <v>6</v>
      </c>
      <c r="B920" s="22">
        <f>_xlfn.NUMBERVALUE(IF(Table44[[#This Row],[Date]]= "", "", TEXT(Table44[[#This Row],[Date]],"yyyy")))</f>
        <v>2025</v>
      </c>
      <c r="C920" t="str">
        <f>IF(Table44[[#This Row],[Date]]= "", "", TEXT(Table44[[#This Row],[Date]],"mmmm"))</f>
        <v>August</v>
      </c>
      <c r="D920" s="2">
        <v>45871</v>
      </c>
      <c r="E920" s="1" t="s">
        <v>302</v>
      </c>
      <c r="F920" s="1" t="s">
        <v>69</v>
      </c>
      <c r="H920" s="1">
        <v>60800</v>
      </c>
      <c r="I920" s="72" t="s">
        <v>483</v>
      </c>
      <c r="J920" s="49">
        <f>IF(Table44[[#This Row],[Source]]="Cash", SUM(J919+Table44[[#This Row],[Income]]-Table44[[#This Row],[Expenses]]), J919)</f>
        <v>104500</v>
      </c>
      <c r="K920" s="49">
        <f>IF(Table44[[#This Row],[Source]]="Bank", SUM(K919+Table44[[#This Row],[Income]]-Table44[[#This Row],[Expenses]]), K919)</f>
        <v>1243033.4500000002</v>
      </c>
      <c r="L920" s="49">
        <f>IF(Table44[[#This Row],[Source]]="Mobile", SUM(L919+Table44[[#This Row],[Income]]-Table44[[#This Row],[Expenses]]), L919)</f>
        <v>635673</v>
      </c>
      <c r="M920" s="49">
        <f>IF(Table44[[#This Row],[Source]]="Inv", SUM(M919+Table44[[#This Row],[Income]]-Table44[[#This Row],[Expenses]]), M919)</f>
        <v>400000</v>
      </c>
    </row>
    <row r="921" spans="1:13" x14ac:dyDescent="0.25">
      <c r="A921" s="3">
        <f xml:space="preserve"> IF(C921="", "", IF(Table44[[#This Row],[Month]]=C920, A920+1, 1))</f>
        <v>7</v>
      </c>
      <c r="B921" s="22">
        <f>_xlfn.NUMBERVALUE(IF(Table44[[#This Row],[Date]]= "", "", TEXT(Table44[[#This Row],[Date]],"yyyy")))</f>
        <v>2025</v>
      </c>
      <c r="C921" t="str">
        <f>IF(Table44[[#This Row],[Date]]= "", "", TEXT(Table44[[#This Row],[Date]],"mmmm"))</f>
        <v>August</v>
      </c>
      <c r="D921" s="2">
        <v>45871</v>
      </c>
      <c r="E921" s="1" t="s">
        <v>302</v>
      </c>
      <c r="F921" s="1" t="s">
        <v>69</v>
      </c>
      <c r="G921" s="1">
        <v>60000</v>
      </c>
      <c r="I921" s="72" t="s">
        <v>362</v>
      </c>
      <c r="J921" s="49">
        <f>IF(Table44[[#This Row],[Source]]="Cash", SUM(J920+Table44[[#This Row],[Income]]-Table44[[#This Row],[Expenses]]), J920)</f>
        <v>104500</v>
      </c>
      <c r="K921" s="49">
        <f>IF(Table44[[#This Row],[Source]]="Bank", SUM(K920+Table44[[#This Row],[Income]]-Table44[[#This Row],[Expenses]]), K920)</f>
        <v>1243033.4500000002</v>
      </c>
      <c r="L921" s="49">
        <f>IF(Table44[[#This Row],[Source]]="Mobile", SUM(L920+Table44[[#This Row],[Income]]-Table44[[#This Row],[Expenses]]), L920)</f>
        <v>635673</v>
      </c>
      <c r="M921" s="49">
        <f>IF(Table44[[#This Row],[Source]]="Inv", SUM(M920+Table44[[#This Row],[Income]]-Table44[[#This Row],[Expenses]]), M920)</f>
        <v>460000</v>
      </c>
    </row>
    <row r="922" spans="1:13" x14ac:dyDescent="0.25">
      <c r="A922" s="3">
        <f xml:space="preserve"> IF(C922="", "", IF(Table44[[#This Row],[Month]]=C921, A921+1, 1))</f>
        <v>8</v>
      </c>
      <c r="B922" s="22">
        <f>_xlfn.NUMBERVALUE(IF(Table44[[#This Row],[Date]]= "", "", TEXT(Table44[[#This Row],[Date]],"yyyy")))</f>
        <v>2025</v>
      </c>
      <c r="C922" t="str">
        <f>IF(Table44[[#This Row],[Date]]= "", "", TEXT(Table44[[#This Row],[Date]],"mmmm"))</f>
        <v>August</v>
      </c>
      <c r="D922" s="2">
        <v>45871</v>
      </c>
      <c r="E922" s="1" t="s">
        <v>553</v>
      </c>
      <c r="F922" s="1" t="s">
        <v>69</v>
      </c>
      <c r="H922" s="1">
        <v>61000</v>
      </c>
      <c r="I922" s="72" t="s">
        <v>14</v>
      </c>
      <c r="J922" s="49">
        <f>IF(Table44[[#This Row],[Source]]="Cash", SUM(J921+Table44[[#This Row],[Income]]-Table44[[#This Row],[Expenses]]), J921)</f>
        <v>104500</v>
      </c>
      <c r="K922" s="49">
        <f>IF(Table44[[#This Row],[Source]]="Bank", SUM(K921+Table44[[#This Row],[Income]]-Table44[[#This Row],[Expenses]]), K921)</f>
        <v>1182033.4500000002</v>
      </c>
      <c r="L922" s="49">
        <f>IF(Table44[[#This Row],[Source]]="Mobile", SUM(L921+Table44[[#This Row],[Income]]-Table44[[#This Row],[Expenses]]), L921)</f>
        <v>635673</v>
      </c>
      <c r="M922" s="49">
        <f>IF(Table44[[#This Row],[Source]]="Inv", SUM(M921+Table44[[#This Row],[Income]]-Table44[[#This Row],[Expenses]]), M921)</f>
        <v>460000</v>
      </c>
    </row>
    <row r="923" spans="1:13" x14ac:dyDescent="0.25">
      <c r="A923" s="3">
        <f xml:space="preserve"> IF(C923="", "", IF(Table44[[#This Row],[Month]]=C922, A922+1, 1))</f>
        <v>9</v>
      </c>
      <c r="B923" s="22">
        <f>_xlfn.NUMBERVALUE(IF(Table44[[#This Row],[Date]]= "", "", TEXT(Table44[[#This Row],[Date]],"yyyy")))</f>
        <v>2025</v>
      </c>
      <c r="C923" t="str">
        <f>IF(Table44[[#This Row],[Date]]= "", "", TEXT(Table44[[#This Row],[Date]],"mmmm"))</f>
        <v>August</v>
      </c>
      <c r="D923" s="2">
        <v>45871</v>
      </c>
      <c r="E923" s="1" t="s">
        <v>553</v>
      </c>
      <c r="F923" s="1" t="s">
        <v>69</v>
      </c>
      <c r="G923" s="1">
        <v>60000</v>
      </c>
      <c r="I923" s="23" t="s">
        <v>362</v>
      </c>
      <c r="J923" s="49">
        <f>IF(Table44[[#This Row],[Source]]="Cash", SUM(J922+Table44[[#This Row],[Income]]-Table44[[#This Row],[Expenses]]), J922)</f>
        <v>104500</v>
      </c>
      <c r="K923" s="49">
        <f>IF(Table44[[#This Row],[Source]]="Bank", SUM(K922+Table44[[#This Row],[Income]]-Table44[[#This Row],[Expenses]]), K922)</f>
        <v>1182033.4500000002</v>
      </c>
      <c r="L923" s="49">
        <f>IF(Table44[[#This Row],[Source]]="Mobile", SUM(L922+Table44[[#This Row],[Income]]-Table44[[#This Row],[Expenses]]), L922)</f>
        <v>635673</v>
      </c>
      <c r="M923" s="49">
        <f>IF(Table44[[#This Row],[Source]]="Inv", SUM(M922+Table44[[#This Row],[Income]]-Table44[[#This Row],[Expenses]]), M922)</f>
        <v>520000</v>
      </c>
    </row>
    <row r="924" spans="1:13" x14ac:dyDescent="0.25">
      <c r="A924" s="3">
        <f xml:space="preserve"> IF(C924="", "", IF(Table44[[#This Row],[Month]]=C923, A923+1, 1))</f>
        <v>10</v>
      </c>
      <c r="B924" s="22">
        <f>_xlfn.NUMBERVALUE(IF(Table44[[#This Row],[Date]]= "", "", TEXT(Table44[[#This Row],[Date]],"yyyy")))</f>
        <v>2025</v>
      </c>
      <c r="C924" t="str">
        <f>IF(Table44[[#This Row],[Date]]= "", "", TEXT(Table44[[#This Row],[Date]],"mmmm"))</f>
        <v>August</v>
      </c>
      <c r="D924" s="2">
        <v>45878</v>
      </c>
      <c r="E924" s="1" t="s">
        <v>606</v>
      </c>
      <c r="F924" s="1" t="s">
        <v>1</v>
      </c>
      <c r="G924" s="108"/>
      <c r="H924" s="105">
        <v>10000</v>
      </c>
      <c r="I924" s="23" t="s">
        <v>13</v>
      </c>
      <c r="J924" s="49">
        <f>IF(Table44[[#This Row],[Source]]="Cash", SUM(J923+Table44[[#This Row],[Income]]-Table44[[#This Row],[Expenses]]), J923)</f>
        <v>94500</v>
      </c>
      <c r="K924" s="49">
        <f>IF(Table44[[#This Row],[Source]]="Bank", SUM(K923+Table44[[#This Row],[Income]]-Table44[[#This Row],[Expenses]]), K923)</f>
        <v>1182033.4500000002</v>
      </c>
      <c r="L924" s="49">
        <f>IF(Table44[[#This Row],[Source]]="Mobile", SUM(L923+Table44[[#This Row],[Income]]-Table44[[#This Row],[Expenses]]), L923)</f>
        <v>635673</v>
      </c>
      <c r="M924" s="49">
        <f>IF(Table44[[#This Row],[Source]]="Inv", SUM(M923+Table44[[#This Row],[Income]]-Table44[[#This Row],[Expenses]]), M923)</f>
        <v>520000</v>
      </c>
    </row>
    <row r="925" spans="1:13" x14ac:dyDescent="0.25">
      <c r="A925" s="3">
        <f xml:space="preserve"> IF(C925="", "", IF(Table44[[#This Row],[Month]]=C924, A924+1, 1))</f>
        <v>11</v>
      </c>
      <c r="B925" s="22">
        <f>_xlfn.NUMBERVALUE(IF(Table44[[#This Row],[Date]]= "", "", TEXT(Table44[[#This Row],[Date]],"yyyy")))</f>
        <v>2025</v>
      </c>
      <c r="C925" t="str">
        <f>IF(Table44[[#This Row],[Date]]= "", "", TEXT(Table44[[#This Row],[Date]],"mmmm"))</f>
        <v>August</v>
      </c>
      <c r="D925" s="2">
        <v>45878</v>
      </c>
      <c r="E925" s="1" t="s">
        <v>9</v>
      </c>
      <c r="F925" s="1" t="s">
        <v>9</v>
      </c>
      <c r="G925" s="108"/>
      <c r="H925" s="105">
        <v>10000</v>
      </c>
      <c r="I925" s="23" t="s">
        <v>13</v>
      </c>
      <c r="J925" s="49">
        <f>IF(Table44[[#This Row],[Source]]="Cash", SUM(J924+Table44[[#This Row],[Income]]-Table44[[#This Row],[Expenses]]), J924)</f>
        <v>84500</v>
      </c>
      <c r="K925" s="49">
        <f>IF(Table44[[#This Row],[Source]]="Bank", SUM(K924+Table44[[#This Row],[Income]]-Table44[[#This Row],[Expenses]]), K924)</f>
        <v>1182033.4500000002</v>
      </c>
      <c r="L925" s="49">
        <f>IF(Table44[[#This Row],[Source]]="Mobile", SUM(L924+Table44[[#This Row],[Income]]-Table44[[#This Row],[Expenses]]), L924)</f>
        <v>635673</v>
      </c>
      <c r="M925" s="49">
        <f>IF(Table44[[#This Row],[Source]]="Inv", SUM(M924+Table44[[#This Row],[Income]]-Table44[[#This Row],[Expenses]]), M924)</f>
        <v>520000</v>
      </c>
    </row>
    <row r="926" spans="1:13" x14ac:dyDescent="0.25">
      <c r="A926" s="3">
        <f xml:space="preserve"> IF(C926="", "", IF(Table44[[#This Row],[Month]]=C925, A925+1, 1))</f>
        <v>12</v>
      </c>
      <c r="B926" s="22">
        <f>_xlfn.NUMBERVALUE(IF(Table44[[#This Row],[Date]]= "", "", TEXT(Table44[[#This Row],[Date]],"yyyy")))</f>
        <v>2025</v>
      </c>
      <c r="C926" t="str">
        <f>IF(Table44[[#This Row],[Date]]= "", "", TEXT(Table44[[#This Row],[Date]],"mmmm"))</f>
        <v>August</v>
      </c>
      <c r="D926" s="2">
        <v>45872</v>
      </c>
      <c r="E926" s="1" t="s">
        <v>25</v>
      </c>
      <c r="F926" s="1" t="s">
        <v>9</v>
      </c>
      <c r="H926" s="1">
        <v>2500</v>
      </c>
      <c r="I926" s="23" t="s">
        <v>14</v>
      </c>
      <c r="J926" s="49">
        <f>IF(Table44[[#This Row],[Source]]="Cash", SUM(J925+Table44[[#This Row],[Income]]-Table44[[#This Row],[Expenses]]), J925)</f>
        <v>84500</v>
      </c>
      <c r="K926" s="49">
        <f>IF(Table44[[#This Row],[Source]]="Bank", SUM(K925+Table44[[#This Row],[Income]]-Table44[[#This Row],[Expenses]]), K925)</f>
        <v>1179533.4500000002</v>
      </c>
      <c r="L926" s="49">
        <f>IF(Table44[[#This Row],[Source]]="Mobile", SUM(L925+Table44[[#This Row],[Income]]-Table44[[#This Row],[Expenses]]), L925)</f>
        <v>635673</v>
      </c>
      <c r="M926" s="49">
        <f>IF(Table44[[#This Row],[Source]]="Inv", SUM(M925+Table44[[#This Row],[Income]]-Table44[[#This Row],[Expenses]]), M925)</f>
        <v>520000</v>
      </c>
    </row>
    <row r="927" spans="1:13" x14ac:dyDescent="0.25">
      <c r="A927" s="3">
        <f xml:space="preserve"> IF(C927="", "", IF(Table44[[#This Row],[Month]]=C926, A926+1, 1))</f>
        <v>13</v>
      </c>
      <c r="B927" s="22">
        <f>_xlfn.NUMBERVALUE(IF(Table44[[#This Row],[Date]]= "", "", TEXT(Table44[[#This Row],[Date]],"yyyy")))</f>
        <v>2025</v>
      </c>
      <c r="C927" t="str">
        <f>IF(Table44[[#This Row],[Date]]= "", "", TEXT(Table44[[#This Row],[Date]],"mmmm"))</f>
        <v>August</v>
      </c>
      <c r="D927" s="2">
        <v>45872</v>
      </c>
      <c r="E927" s="1" t="s">
        <v>25</v>
      </c>
      <c r="F927" s="1" t="s">
        <v>9</v>
      </c>
      <c r="H927" s="1">
        <v>11500</v>
      </c>
      <c r="I927" s="23" t="s">
        <v>14</v>
      </c>
      <c r="J927" s="49">
        <f>IF(Table44[[#This Row],[Source]]="Cash", SUM(J926+Table44[[#This Row],[Income]]-Table44[[#This Row],[Expenses]]), J926)</f>
        <v>84500</v>
      </c>
      <c r="K927" s="49">
        <f>IF(Table44[[#This Row],[Source]]="Bank", SUM(K926+Table44[[#This Row],[Income]]-Table44[[#This Row],[Expenses]]), K926)</f>
        <v>1168033.4500000002</v>
      </c>
      <c r="L927" s="49">
        <f>IF(Table44[[#This Row],[Source]]="Mobile", SUM(L926+Table44[[#This Row],[Income]]-Table44[[#This Row],[Expenses]]), L926)</f>
        <v>635673</v>
      </c>
      <c r="M927" s="49">
        <f>IF(Table44[[#This Row],[Source]]="Inv", SUM(M926+Table44[[#This Row],[Income]]-Table44[[#This Row],[Expenses]]), M926)</f>
        <v>520000</v>
      </c>
    </row>
    <row r="928" spans="1:13" x14ac:dyDescent="0.25">
      <c r="A928" s="3">
        <f xml:space="preserve"> IF(C928="", "", IF(Table44[[#This Row],[Month]]=C927, A927+1, 1))</f>
        <v>14</v>
      </c>
      <c r="B928" s="22">
        <f>_xlfn.NUMBERVALUE(IF(Table44[[#This Row],[Date]]= "", "", TEXT(Table44[[#This Row],[Date]],"yyyy")))</f>
        <v>2025</v>
      </c>
      <c r="C928" t="str">
        <f>IF(Table44[[#This Row],[Date]]= "", "", TEXT(Table44[[#This Row],[Date]],"mmmm"))</f>
        <v>August</v>
      </c>
      <c r="D928" s="2">
        <v>45873</v>
      </c>
      <c r="E928" s="1" t="s">
        <v>25</v>
      </c>
      <c r="F928" s="1" t="s">
        <v>9</v>
      </c>
      <c r="H928" s="1">
        <v>2000</v>
      </c>
      <c r="I928" s="23" t="s">
        <v>14</v>
      </c>
      <c r="J928" s="49">
        <f>IF(Table44[[#This Row],[Source]]="Cash", SUM(J927+Table44[[#This Row],[Income]]-Table44[[#This Row],[Expenses]]), J927)</f>
        <v>84500</v>
      </c>
      <c r="K928" s="49">
        <f>IF(Table44[[#This Row],[Source]]="Bank", SUM(K927+Table44[[#This Row],[Income]]-Table44[[#This Row],[Expenses]]), K927)</f>
        <v>1166033.4500000002</v>
      </c>
      <c r="L928" s="49">
        <f>IF(Table44[[#This Row],[Source]]="Mobile", SUM(L927+Table44[[#This Row],[Income]]-Table44[[#This Row],[Expenses]]), L927)</f>
        <v>635673</v>
      </c>
      <c r="M928" s="49">
        <f>IF(Table44[[#This Row],[Source]]="Inv", SUM(M927+Table44[[#This Row],[Income]]-Table44[[#This Row],[Expenses]]), M927)</f>
        <v>520000</v>
      </c>
    </row>
    <row r="929" spans="1:13" x14ac:dyDescent="0.25">
      <c r="A929" s="3">
        <f xml:space="preserve"> IF(C929="", "", IF(Table44[[#This Row],[Month]]=C928, A928+1, 1))</f>
        <v>15</v>
      </c>
      <c r="B929" s="22">
        <f>_xlfn.NUMBERVALUE(IF(Table44[[#This Row],[Date]]= "", "", TEXT(Table44[[#This Row],[Date]],"yyyy")))</f>
        <v>2025</v>
      </c>
      <c r="C929" t="str">
        <f>IF(Table44[[#This Row],[Date]]= "", "", TEXT(Table44[[#This Row],[Date]],"mmmm"))</f>
        <v>August</v>
      </c>
      <c r="D929" s="2">
        <v>45877</v>
      </c>
      <c r="E929" s="1" t="s">
        <v>588</v>
      </c>
      <c r="F929" s="1" t="s">
        <v>742</v>
      </c>
      <c r="H929" s="1">
        <v>15580</v>
      </c>
      <c r="I929" s="23" t="s">
        <v>14</v>
      </c>
      <c r="J929" s="49">
        <f>IF(Table44[[#This Row],[Source]]="Cash", SUM(J928+Table44[[#This Row],[Income]]-Table44[[#This Row],[Expenses]]), J928)</f>
        <v>84500</v>
      </c>
      <c r="K929" s="49">
        <f>IF(Table44[[#This Row],[Source]]="Bank", SUM(K928+Table44[[#This Row],[Income]]-Table44[[#This Row],[Expenses]]), K928)</f>
        <v>1150453.4500000002</v>
      </c>
      <c r="L929" s="49">
        <f>IF(Table44[[#This Row],[Source]]="Mobile", SUM(L928+Table44[[#This Row],[Income]]-Table44[[#This Row],[Expenses]]), L928)</f>
        <v>635673</v>
      </c>
      <c r="M929" s="49">
        <f>IF(Table44[[#This Row],[Source]]="Inv", SUM(M928+Table44[[#This Row],[Income]]-Table44[[#This Row],[Expenses]]), M928)</f>
        <v>520000</v>
      </c>
    </row>
    <row r="930" spans="1:13" x14ac:dyDescent="0.25">
      <c r="A930" s="3">
        <f xml:space="preserve"> IF(C930="", "", IF(Table44[[#This Row],[Month]]=C929, A929+1, 1))</f>
        <v>16</v>
      </c>
      <c r="B930" s="22">
        <f>_xlfn.NUMBERVALUE(IF(Table44[[#This Row],[Date]]= "", "", TEXT(Table44[[#This Row],[Date]],"yyyy")))</f>
        <v>2025</v>
      </c>
      <c r="C930" t="str">
        <f>IF(Table44[[#This Row],[Date]]= "", "", TEXT(Table44[[#This Row],[Date]],"mmmm"))</f>
        <v>August</v>
      </c>
      <c r="D930" s="2">
        <v>45880</v>
      </c>
      <c r="E930" s="1" t="s">
        <v>367</v>
      </c>
      <c r="F930" s="1" t="s">
        <v>742</v>
      </c>
      <c r="H930" s="1">
        <v>8100</v>
      </c>
      <c r="I930" s="23" t="s">
        <v>14</v>
      </c>
      <c r="J930" s="49">
        <f>IF(Table44[[#This Row],[Source]]="Cash", SUM(J929+Table44[[#This Row],[Income]]-Table44[[#This Row],[Expenses]]), J929)</f>
        <v>84500</v>
      </c>
      <c r="K930" s="49">
        <f>IF(Table44[[#This Row],[Source]]="Bank", SUM(K929+Table44[[#This Row],[Income]]-Table44[[#This Row],[Expenses]]), K929)</f>
        <v>1142353.4500000002</v>
      </c>
      <c r="L930" s="49">
        <f>IF(Table44[[#This Row],[Source]]="Mobile", SUM(L929+Table44[[#This Row],[Income]]-Table44[[#This Row],[Expenses]]), L929)</f>
        <v>635673</v>
      </c>
      <c r="M930" s="49">
        <f>IF(Table44[[#This Row],[Source]]="Inv", SUM(M929+Table44[[#This Row],[Income]]-Table44[[#This Row],[Expenses]]), M929)</f>
        <v>520000</v>
      </c>
    </row>
    <row r="931" spans="1:13" x14ac:dyDescent="0.25">
      <c r="A931" s="3">
        <f xml:space="preserve"> IF(C931="", "", IF(Table44[[#This Row],[Month]]=C930, A930+1, 1))</f>
        <v>17</v>
      </c>
      <c r="B931" s="22">
        <f>_xlfn.NUMBERVALUE(IF(Table44[[#This Row],[Date]]= "", "", TEXT(Table44[[#This Row],[Date]],"yyyy")))</f>
        <v>2025</v>
      </c>
      <c r="C931" t="str">
        <f>IF(Table44[[#This Row],[Date]]= "", "", TEXT(Table44[[#This Row],[Date]],"mmmm"))</f>
        <v>August</v>
      </c>
      <c r="D931" s="2">
        <v>45872</v>
      </c>
      <c r="E931" s="1" t="s">
        <v>646</v>
      </c>
      <c r="F931" s="1" t="s">
        <v>57</v>
      </c>
      <c r="H931" s="1">
        <v>41000</v>
      </c>
      <c r="I931" s="23" t="s">
        <v>483</v>
      </c>
      <c r="J931" s="49">
        <f>IF(Table44[[#This Row],[Source]]="Cash", SUM(J930+Table44[[#This Row],[Income]]-Table44[[#This Row],[Expenses]]), J930)</f>
        <v>84500</v>
      </c>
      <c r="K931" s="49">
        <f>IF(Table44[[#This Row],[Source]]="Bank", SUM(K930+Table44[[#This Row],[Income]]-Table44[[#This Row],[Expenses]]), K930)</f>
        <v>1142353.4500000002</v>
      </c>
      <c r="L931" s="49">
        <f>IF(Table44[[#This Row],[Source]]="Mobile", SUM(L930+Table44[[#This Row],[Income]]-Table44[[#This Row],[Expenses]]), L930)</f>
        <v>594673</v>
      </c>
      <c r="M931" s="49">
        <f>IF(Table44[[#This Row],[Source]]="Inv", SUM(M930+Table44[[#This Row],[Income]]-Table44[[#This Row],[Expenses]]), M930)</f>
        <v>520000</v>
      </c>
    </row>
    <row r="932" spans="1:13" x14ac:dyDescent="0.25">
      <c r="A932" s="3">
        <f xml:space="preserve"> IF(C932="", "", IF(Table44[[#This Row],[Month]]=C931, A931+1, 1))</f>
        <v>18</v>
      </c>
      <c r="B932" s="22">
        <f>_xlfn.NUMBERVALUE(IF(Table44[[#This Row],[Date]]= "", "", TEXT(Table44[[#This Row],[Date]],"yyyy")))</f>
        <v>2025</v>
      </c>
      <c r="C932" t="str">
        <f>IF(Table44[[#This Row],[Date]]= "", "", TEXT(Table44[[#This Row],[Date]],"mmmm"))</f>
        <v>August</v>
      </c>
      <c r="D932" s="2">
        <v>45872</v>
      </c>
      <c r="E932" s="1" t="s">
        <v>647</v>
      </c>
      <c r="F932" s="1" t="s">
        <v>24</v>
      </c>
      <c r="H932" s="1">
        <v>25000</v>
      </c>
      <c r="I932" s="23" t="s">
        <v>483</v>
      </c>
      <c r="J932" s="49">
        <f>IF(Table44[[#This Row],[Source]]="Cash", SUM(J931+Table44[[#This Row],[Income]]-Table44[[#This Row],[Expenses]]), J931)</f>
        <v>84500</v>
      </c>
      <c r="K932" s="49">
        <f>IF(Table44[[#This Row],[Source]]="Bank", SUM(K931+Table44[[#This Row],[Income]]-Table44[[#This Row],[Expenses]]), K931)</f>
        <v>1142353.4500000002</v>
      </c>
      <c r="L932" s="49">
        <f>IF(Table44[[#This Row],[Source]]="Mobile", SUM(L931+Table44[[#This Row],[Income]]-Table44[[#This Row],[Expenses]]), L931)</f>
        <v>569673</v>
      </c>
      <c r="M932" s="49">
        <f>IF(Table44[[#This Row],[Source]]="Inv", SUM(M931+Table44[[#This Row],[Income]]-Table44[[#This Row],[Expenses]]), M931)</f>
        <v>520000</v>
      </c>
    </row>
    <row r="933" spans="1:13" x14ac:dyDescent="0.25">
      <c r="A933" s="3">
        <f xml:space="preserve"> IF(C933="", "", IF(Table44[[#This Row],[Month]]=C932, A932+1, 1))</f>
        <v>19</v>
      </c>
      <c r="B933" s="22">
        <f>_xlfn.NUMBERVALUE(IF(Table44[[#This Row],[Date]]= "", "", TEXT(Table44[[#This Row],[Date]],"yyyy")))</f>
        <v>2025</v>
      </c>
      <c r="C933" t="str">
        <f>IF(Table44[[#This Row],[Date]]= "", "", TEXT(Table44[[#This Row],[Date]],"mmmm"))</f>
        <v>August</v>
      </c>
      <c r="D933" s="2">
        <v>45876</v>
      </c>
      <c r="E933" s="1" t="s">
        <v>648</v>
      </c>
      <c r="F933" s="1" t="s">
        <v>2</v>
      </c>
      <c r="H933" s="1">
        <f>6655*3</f>
        <v>19965</v>
      </c>
      <c r="I933" s="23" t="s">
        <v>483</v>
      </c>
      <c r="J933" s="49">
        <f>IF(Table44[[#This Row],[Source]]="Cash", SUM(J932+Table44[[#This Row],[Income]]-Table44[[#This Row],[Expenses]]), J932)</f>
        <v>84500</v>
      </c>
      <c r="K933" s="49">
        <f>IF(Table44[[#This Row],[Source]]="Bank", SUM(K932+Table44[[#This Row],[Income]]-Table44[[#This Row],[Expenses]]), K932)</f>
        <v>1142353.4500000002</v>
      </c>
      <c r="L933" s="49">
        <f>IF(Table44[[#This Row],[Source]]="Mobile", SUM(L932+Table44[[#This Row],[Income]]-Table44[[#This Row],[Expenses]]), L932)</f>
        <v>549708</v>
      </c>
      <c r="M933" s="49">
        <f>IF(Table44[[#This Row],[Source]]="Inv", SUM(M932+Table44[[#This Row],[Income]]-Table44[[#This Row],[Expenses]]), M932)</f>
        <v>520000</v>
      </c>
    </row>
    <row r="934" spans="1:13" x14ac:dyDescent="0.25">
      <c r="A934" s="3">
        <f xml:space="preserve"> IF(C934="", "", IF(Table44[[#This Row],[Month]]=C933, A933+1, 1))</f>
        <v>20</v>
      </c>
      <c r="B934" s="22">
        <f>_xlfn.NUMBERVALUE(IF(Table44[[#This Row],[Date]]= "", "", TEXT(Table44[[#This Row],[Date]],"yyyy")))</f>
        <v>2025</v>
      </c>
      <c r="C934" t="str">
        <f>IF(Table44[[#This Row],[Date]]= "", "", TEXT(Table44[[#This Row],[Date]],"mmmm"))</f>
        <v>August</v>
      </c>
      <c r="D934" s="2">
        <v>45876</v>
      </c>
      <c r="E934" s="1" t="s">
        <v>463</v>
      </c>
      <c r="F934" s="1" t="s">
        <v>244</v>
      </c>
      <c r="H934" s="1">
        <v>2000</v>
      </c>
      <c r="I934" s="23" t="s">
        <v>483</v>
      </c>
      <c r="J934" s="49">
        <f>IF(Table44[[#This Row],[Source]]="Cash", SUM(J933+Table44[[#This Row],[Income]]-Table44[[#This Row],[Expenses]]), J933)</f>
        <v>84500</v>
      </c>
      <c r="K934" s="49">
        <f>IF(Table44[[#This Row],[Source]]="Bank", SUM(K933+Table44[[#This Row],[Income]]-Table44[[#This Row],[Expenses]]), K933)</f>
        <v>1142353.4500000002</v>
      </c>
      <c r="L934" s="49">
        <f>IF(Table44[[#This Row],[Source]]="Mobile", SUM(L933+Table44[[#This Row],[Income]]-Table44[[#This Row],[Expenses]]), L933)</f>
        <v>547708</v>
      </c>
      <c r="M934" s="49">
        <f>IF(Table44[[#This Row],[Source]]="Inv", SUM(M933+Table44[[#This Row],[Income]]-Table44[[#This Row],[Expenses]]), M933)</f>
        <v>520000</v>
      </c>
    </row>
    <row r="935" spans="1:13" x14ac:dyDescent="0.25">
      <c r="A935" s="3">
        <f xml:space="preserve"> IF(C935="", "", IF(Table44[[#This Row],[Month]]=C934, A934+1, 1))</f>
        <v>21</v>
      </c>
      <c r="B935" s="22">
        <f>_xlfn.NUMBERVALUE(IF(Table44[[#This Row],[Date]]= "", "", TEXT(Table44[[#This Row],[Date]],"yyyy")))</f>
        <v>2025</v>
      </c>
      <c r="C935" t="str">
        <f>IF(Table44[[#This Row],[Date]]= "", "", TEXT(Table44[[#This Row],[Date]],"mmmm"))</f>
        <v>August</v>
      </c>
      <c r="D935" s="2">
        <v>45877</v>
      </c>
      <c r="E935" s="1" t="s">
        <v>649</v>
      </c>
      <c r="F935" s="1" t="s">
        <v>1</v>
      </c>
      <c r="H935" s="1">
        <v>50775</v>
      </c>
      <c r="I935" s="23" t="s">
        <v>483</v>
      </c>
      <c r="J935" s="49">
        <f>IF(Table44[[#This Row],[Source]]="Cash", SUM(J934+Table44[[#This Row],[Income]]-Table44[[#This Row],[Expenses]]), J934)</f>
        <v>84500</v>
      </c>
      <c r="K935" s="49">
        <f>IF(Table44[[#This Row],[Source]]="Bank", SUM(K934+Table44[[#This Row],[Income]]-Table44[[#This Row],[Expenses]]), K934)</f>
        <v>1142353.4500000002</v>
      </c>
      <c r="L935" s="49">
        <f>IF(Table44[[#This Row],[Source]]="Mobile", SUM(L934+Table44[[#This Row],[Income]]-Table44[[#This Row],[Expenses]]), L934)</f>
        <v>496933</v>
      </c>
      <c r="M935" s="49">
        <f>IF(Table44[[#This Row],[Source]]="Inv", SUM(M934+Table44[[#This Row],[Income]]-Table44[[#This Row],[Expenses]]), M934)</f>
        <v>520000</v>
      </c>
    </row>
    <row r="936" spans="1:13" x14ac:dyDescent="0.25">
      <c r="A936" s="3">
        <f xml:space="preserve"> IF(C936="", "", IF(Table44[[#This Row],[Month]]=C935, A935+1, 1))</f>
        <v>22</v>
      </c>
      <c r="B936" s="22">
        <f>_xlfn.NUMBERVALUE(IF(Table44[[#This Row],[Date]]= "", "", TEXT(Table44[[#This Row],[Date]],"yyyy")))</f>
        <v>2025</v>
      </c>
      <c r="C936" t="str">
        <f>IF(Table44[[#This Row],[Date]]= "", "", TEXT(Table44[[#This Row],[Date]],"mmmm"))</f>
        <v>August</v>
      </c>
      <c r="D936" s="2">
        <v>45878</v>
      </c>
      <c r="E936" s="1" t="s">
        <v>651</v>
      </c>
      <c r="F936" s="1" t="s">
        <v>57</v>
      </c>
      <c r="G936" s="108"/>
      <c r="H936" s="105">
        <v>2500</v>
      </c>
      <c r="I936" s="23" t="s">
        <v>13</v>
      </c>
      <c r="J936" s="49">
        <f>IF(Table44[[#This Row],[Source]]="Cash", SUM(J935+Table44[[#This Row],[Income]]-Table44[[#This Row],[Expenses]]), J935)</f>
        <v>82000</v>
      </c>
      <c r="K936" s="49">
        <f>IF(Table44[[#This Row],[Source]]="Bank", SUM(K935+Table44[[#This Row],[Income]]-Table44[[#This Row],[Expenses]]), K935)</f>
        <v>1142353.4500000002</v>
      </c>
      <c r="L936" s="49">
        <f>IF(Table44[[#This Row],[Source]]="Mobile", SUM(L935+Table44[[#This Row],[Income]]-Table44[[#This Row],[Expenses]]), L935)</f>
        <v>496933</v>
      </c>
      <c r="M936" s="49">
        <f>IF(Table44[[#This Row],[Source]]="Inv", SUM(M935+Table44[[#This Row],[Income]]-Table44[[#This Row],[Expenses]]), M935)</f>
        <v>520000</v>
      </c>
    </row>
    <row r="937" spans="1:13" x14ac:dyDescent="0.25">
      <c r="A937" s="3">
        <f xml:space="preserve"> IF(C937="", "", IF(Table44[[#This Row],[Month]]=C936, A936+1, 1))</f>
        <v>23</v>
      </c>
      <c r="B937" s="22">
        <f>_xlfn.NUMBERVALUE(IF(Table44[[#This Row],[Date]]= "", "", TEXT(Table44[[#This Row],[Date]],"yyyy")))</f>
        <v>2025</v>
      </c>
      <c r="C937" t="str">
        <f>IF(Table44[[#This Row],[Date]]= "", "", TEXT(Table44[[#This Row],[Date]],"mmmm"))</f>
        <v>August</v>
      </c>
      <c r="D937" s="2">
        <v>45877</v>
      </c>
      <c r="E937" s="1" t="s">
        <v>650</v>
      </c>
      <c r="F937" s="1" t="s">
        <v>1</v>
      </c>
      <c r="G937" s="108"/>
      <c r="H937" s="105">
        <v>5000</v>
      </c>
      <c r="I937" s="23" t="s">
        <v>13</v>
      </c>
      <c r="J937" s="49">
        <f>IF(Table44[[#This Row],[Source]]="Cash", SUM(J936+Table44[[#This Row],[Income]]-Table44[[#This Row],[Expenses]]), J936)</f>
        <v>77000</v>
      </c>
      <c r="K937" s="49">
        <f>IF(Table44[[#This Row],[Source]]="Bank", SUM(K936+Table44[[#This Row],[Income]]-Table44[[#This Row],[Expenses]]), K936)</f>
        <v>1142353.4500000002</v>
      </c>
      <c r="L937" s="49">
        <f>IF(Table44[[#This Row],[Source]]="Mobile", SUM(L936+Table44[[#This Row],[Income]]-Table44[[#This Row],[Expenses]]), L936)</f>
        <v>496933</v>
      </c>
      <c r="M937" s="49">
        <f>IF(Table44[[#This Row],[Source]]="Inv", SUM(M936+Table44[[#This Row],[Income]]-Table44[[#This Row],[Expenses]]), M936)</f>
        <v>520000</v>
      </c>
    </row>
    <row r="938" spans="1:13" x14ac:dyDescent="0.25">
      <c r="A938" s="3">
        <f xml:space="preserve"> IF(C938="", "", IF(Table44[[#This Row],[Month]]=C937, A937+1, 1))</f>
        <v>24</v>
      </c>
      <c r="B938" s="22">
        <f>_xlfn.NUMBERVALUE(IF(Table44[[#This Row],[Date]]= "", "", TEXT(Table44[[#This Row],[Date]],"yyyy")))</f>
        <v>2025</v>
      </c>
      <c r="C938" t="str">
        <f>IF(Table44[[#This Row],[Date]]= "", "", TEXT(Table44[[#This Row],[Date]],"mmmm"))</f>
        <v>August</v>
      </c>
      <c r="D938" s="2">
        <v>45885</v>
      </c>
      <c r="E938" s="1" t="s">
        <v>652</v>
      </c>
      <c r="F938" s="1" t="s">
        <v>57</v>
      </c>
      <c r="G938" s="108"/>
      <c r="H938" s="105">
        <v>5000</v>
      </c>
      <c r="I938" s="23" t="s">
        <v>13</v>
      </c>
      <c r="J938" s="49">
        <f>IF(Table44[[#This Row],[Source]]="Cash", SUM(J937+Table44[[#This Row],[Income]]-Table44[[#This Row],[Expenses]]), J937)</f>
        <v>72000</v>
      </c>
      <c r="K938" s="49">
        <f>IF(Table44[[#This Row],[Source]]="Bank", SUM(K937+Table44[[#This Row],[Income]]-Table44[[#This Row],[Expenses]]), K937)</f>
        <v>1142353.4500000002</v>
      </c>
      <c r="L938" s="49">
        <f>IF(Table44[[#This Row],[Source]]="Mobile", SUM(L937+Table44[[#This Row],[Income]]-Table44[[#This Row],[Expenses]]), L937)</f>
        <v>496933</v>
      </c>
      <c r="M938" s="49">
        <f>IF(Table44[[#This Row],[Source]]="Inv", SUM(M937+Table44[[#This Row],[Income]]-Table44[[#This Row],[Expenses]]), M937)</f>
        <v>520000</v>
      </c>
    </row>
    <row r="939" spans="1:13" x14ac:dyDescent="0.25">
      <c r="A939" s="3">
        <f xml:space="preserve"> IF(C939="", "", IF(Table44[[#This Row],[Month]]=C938, A938+1, 1))</f>
        <v>25</v>
      </c>
      <c r="B939" s="22">
        <f>_xlfn.NUMBERVALUE(IF(Table44[[#This Row],[Date]]= "", "", TEXT(Table44[[#This Row],[Date]],"yyyy")))</f>
        <v>2025</v>
      </c>
      <c r="C939" t="str">
        <f>IF(Table44[[#This Row],[Date]]= "", "", TEXT(Table44[[#This Row],[Date]],"mmmm"))</f>
        <v>August</v>
      </c>
      <c r="D939" s="2">
        <v>45885</v>
      </c>
      <c r="E939" s="1" t="s">
        <v>9</v>
      </c>
      <c r="F939" s="1" t="s">
        <v>9</v>
      </c>
      <c r="G939" s="108"/>
      <c r="H939" s="105">
        <v>5000</v>
      </c>
      <c r="I939" s="23" t="s">
        <v>13</v>
      </c>
      <c r="J939" s="49">
        <f>IF(Table44[[#This Row],[Source]]="Cash", SUM(J938+Table44[[#This Row],[Income]]-Table44[[#This Row],[Expenses]]), J938)</f>
        <v>67000</v>
      </c>
      <c r="K939" s="49">
        <f>IF(Table44[[#This Row],[Source]]="Bank", SUM(K938+Table44[[#This Row],[Income]]-Table44[[#This Row],[Expenses]]), K938)</f>
        <v>1142353.4500000002</v>
      </c>
      <c r="L939" s="49">
        <f>IF(Table44[[#This Row],[Source]]="Mobile", SUM(L938+Table44[[#This Row],[Income]]-Table44[[#This Row],[Expenses]]), L938)</f>
        <v>496933</v>
      </c>
      <c r="M939" s="49">
        <f>IF(Table44[[#This Row],[Source]]="Inv", SUM(M938+Table44[[#This Row],[Income]]-Table44[[#This Row],[Expenses]]), M938)</f>
        <v>520000</v>
      </c>
    </row>
    <row r="940" spans="1:13" x14ac:dyDescent="0.25">
      <c r="A940" s="3">
        <f xml:space="preserve"> IF(C940="", "", IF(Table44[[#This Row],[Month]]=C939, A939+1, 1))</f>
        <v>26</v>
      </c>
      <c r="B940" s="22">
        <f>_xlfn.NUMBERVALUE(IF(Table44[[#This Row],[Date]]= "", "", TEXT(Table44[[#This Row],[Date]],"yyyy")))</f>
        <v>2025</v>
      </c>
      <c r="C940" t="str">
        <f>IF(Table44[[#This Row],[Date]]= "", "", TEXT(Table44[[#This Row],[Date]],"mmmm"))</f>
        <v>August</v>
      </c>
      <c r="D940" s="2">
        <v>45880</v>
      </c>
      <c r="E940" s="1" t="s">
        <v>653</v>
      </c>
      <c r="F940" s="1" t="s">
        <v>71</v>
      </c>
      <c r="G940" s="1">
        <v>4170</v>
      </c>
      <c r="I940" s="23" t="s">
        <v>483</v>
      </c>
      <c r="J940" s="49">
        <f>IF(Table44[[#This Row],[Source]]="Cash", SUM(J939+Table44[[#This Row],[Income]]-Table44[[#This Row],[Expenses]]), J939)</f>
        <v>67000</v>
      </c>
      <c r="K940" s="49">
        <f>IF(Table44[[#This Row],[Source]]="Bank", SUM(K939+Table44[[#This Row],[Income]]-Table44[[#This Row],[Expenses]]), K939)</f>
        <v>1142353.4500000002</v>
      </c>
      <c r="L940" s="49">
        <f>IF(Table44[[#This Row],[Source]]="Mobile", SUM(L939+Table44[[#This Row],[Income]]-Table44[[#This Row],[Expenses]]), L939)</f>
        <v>501103</v>
      </c>
      <c r="M940" s="49">
        <f>IF(Table44[[#This Row],[Source]]="Inv", SUM(M939+Table44[[#This Row],[Income]]-Table44[[#This Row],[Expenses]]), M939)</f>
        <v>520000</v>
      </c>
    </row>
    <row r="941" spans="1:13" x14ac:dyDescent="0.25">
      <c r="A941" s="3">
        <f xml:space="preserve"> IF(C941="", "", IF(Table44[[#This Row],[Month]]=C940, A940+1, 1))</f>
        <v>27</v>
      </c>
      <c r="B941" s="22">
        <f>_xlfn.NUMBERVALUE(IF(Table44[[#This Row],[Date]]= "", "", TEXT(Table44[[#This Row],[Date]],"yyyy")))</f>
        <v>2025</v>
      </c>
      <c r="C941" t="str">
        <f>IF(Table44[[#This Row],[Date]]= "", "", TEXT(Table44[[#This Row],[Date]],"mmmm"))</f>
        <v>August</v>
      </c>
      <c r="D941" s="2">
        <v>45883</v>
      </c>
      <c r="E941" s="1" t="s">
        <v>654</v>
      </c>
      <c r="F941" s="1" t="s">
        <v>57</v>
      </c>
      <c r="H941" s="1">
        <v>20000</v>
      </c>
      <c r="I941" s="23" t="s">
        <v>483</v>
      </c>
      <c r="J941" s="49">
        <f>IF(Table44[[#This Row],[Source]]="Cash", SUM(J940+Table44[[#This Row],[Income]]-Table44[[#This Row],[Expenses]]), J940)</f>
        <v>67000</v>
      </c>
      <c r="K941" s="49">
        <f>IF(Table44[[#This Row],[Source]]="Bank", SUM(K940+Table44[[#This Row],[Income]]-Table44[[#This Row],[Expenses]]), K940)</f>
        <v>1142353.4500000002</v>
      </c>
      <c r="L941" s="49">
        <f>IF(Table44[[#This Row],[Source]]="Mobile", SUM(L940+Table44[[#This Row],[Income]]-Table44[[#This Row],[Expenses]]), L940)</f>
        <v>481103</v>
      </c>
      <c r="M941" s="49">
        <f>IF(Table44[[#This Row],[Source]]="Inv", SUM(M940+Table44[[#This Row],[Income]]-Table44[[#This Row],[Expenses]]), M940)</f>
        <v>520000</v>
      </c>
    </row>
    <row r="942" spans="1:13" x14ac:dyDescent="0.25">
      <c r="A942" s="3">
        <f xml:space="preserve"> IF(C942="", "", IF(Table44[[#This Row],[Month]]=C941, A941+1, 1))</f>
        <v>28</v>
      </c>
      <c r="B942" s="22">
        <f>_xlfn.NUMBERVALUE(IF(Table44[[#This Row],[Date]]= "", "", TEXT(Table44[[#This Row],[Date]],"yyyy")))</f>
        <v>2025</v>
      </c>
      <c r="C942" t="str">
        <f>IF(Table44[[#This Row],[Date]]= "", "", TEXT(Table44[[#This Row],[Date]],"mmmm"))</f>
        <v>August</v>
      </c>
      <c r="D942" s="2">
        <v>45883</v>
      </c>
      <c r="E942" s="1" t="s">
        <v>655</v>
      </c>
      <c r="F942" s="1" t="s">
        <v>337</v>
      </c>
      <c r="H942" s="1">
        <v>26185</v>
      </c>
      <c r="I942" s="23" t="s">
        <v>483</v>
      </c>
      <c r="J942" s="49">
        <f>IF(Table44[[#This Row],[Source]]="Cash", SUM(J941+Table44[[#This Row],[Income]]-Table44[[#This Row],[Expenses]]), J941)</f>
        <v>67000</v>
      </c>
      <c r="K942" s="49">
        <f>IF(Table44[[#This Row],[Source]]="Bank", SUM(K941+Table44[[#This Row],[Income]]-Table44[[#This Row],[Expenses]]), K941)</f>
        <v>1142353.4500000002</v>
      </c>
      <c r="L942" s="49">
        <f>IF(Table44[[#This Row],[Source]]="Mobile", SUM(L941+Table44[[#This Row],[Income]]-Table44[[#This Row],[Expenses]]), L941)</f>
        <v>454918</v>
      </c>
      <c r="M942" s="49">
        <f>IF(Table44[[#This Row],[Source]]="Inv", SUM(M941+Table44[[#This Row],[Income]]-Table44[[#This Row],[Expenses]]), M941)</f>
        <v>520000</v>
      </c>
    </row>
    <row r="943" spans="1:13" x14ac:dyDescent="0.25">
      <c r="A943" s="3">
        <f xml:space="preserve"> IF(C943="", "", IF(Table44[[#This Row],[Month]]=C942, A942+1, 1))</f>
        <v>29</v>
      </c>
      <c r="B943" s="22">
        <f>_xlfn.NUMBERVALUE(IF(Table44[[#This Row],[Date]]= "", "", TEXT(Table44[[#This Row],[Date]],"yyyy")))</f>
        <v>2025</v>
      </c>
      <c r="C943" t="str">
        <f>IF(Table44[[#This Row],[Date]]= "", "", TEXT(Table44[[#This Row],[Date]],"mmmm"))</f>
        <v>August</v>
      </c>
      <c r="D943" s="2">
        <v>45883</v>
      </c>
      <c r="E943" s="1" t="s">
        <v>656</v>
      </c>
      <c r="F943" s="1" t="s">
        <v>24</v>
      </c>
      <c r="H943" s="1">
        <v>59800</v>
      </c>
      <c r="I943" s="23" t="s">
        <v>483</v>
      </c>
      <c r="J943" s="49">
        <f>IF(Table44[[#This Row],[Source]]="Cash", SUM(J942+Table44[[#This Row],[Income]]-Table44[[#This Row],[Expenses]]), J942)</f>
        <v>67000</v>
      </c>
      <c r="K943" s="49">
        <f>IF(Table44[[#This Row],[Source]]="Bank", SUM(K942+Table44[[#This Row],[Income]]-Table44[[#This Row],[Expenses]]), K942)</f>
        <v>1142353.4500000002</v>
      </c>
      <c r="L943" s="49">
        <f>IF(Table44[[#This Row],[Source]]="Mobile", SUM(L942+Table44[[#This Row],[Income]]-Table44[[#This Row],[Expenses]]), L942)</f>
        <v>395118</v>
      </c>
      <c r="M943" s="49">
        <f>IF(Table44[[#This Row],[Source]]="Inv", SUM(M942+Table44[[#This Row],[Income]]-Table44[[#This Row],[Expenses]]), M942)</f>
        <v>520000</v>
      </c>
    </row>
    <row r="944" spans="1:13" x14ac:dyDescent="0.25">
      <c r="A944" s="3">
        <f xml:space="preserve"> IF(C944="", "", IF(Table44[[#This Row],[Month]]=C943, A943+1, 1))</f>
        <v>30</v>
      </c>
      <c r="B944" s="22">
        <f>_xlfn.NUMBERVALUE(IF(Table44[[#This Row],[Date]]= "", "", TEXT(Table44[[#This Row],[Date]],"yyyy")))</f>
        <v>2025</v>
      </c>
      <c r="C944" t="str">
        <f>IF(Table44[[#This Row],[Date]]= "", "", TEXT(Table44[[#This Row],[Date]],"mmmm"))</f>
        <v>August</v>
      </c>
      <c r="D944" s="2">
        <v>45883</v>
      </c>
      <c r="E944" s="1" t="s">
        <v>463</v>
      </c>
      <c r="F944" s="1" t="s">
        <v>244</v>
      </c>
      <c r="H944" s="1">
        <v>2000</v>
      </c>
      <c r="I944" s="23" t="s">
        <v>483</v>
      </c>
      <c r="J944" s="49">
        <f>IF(Table44[[#This Row],[Source]]="Cash", SUM(J943+Table44[[#This Row],[Income]]-Table44[[#This Row],[Expenses]]), J943)</f>
        <v>67000</v>
      </c>
      <c r="K944" s="49">
        <f>IF(Table44[[#This Row],[Source]]="Bank", SUM(K943+Table44[[#This Row],[Income]]-Table44[[#This Row],[Expenses]]), K943)</f>
        <v>1142353.4500000002</v>
      </c>
      <c r="L944" s="49">
        <f>IF(Table44[[#This Row],[Source]]="Mobile", SUM(L943+Table44[[#This Row],[Income]]-Table44[[#This Row],[Expenses]]), L943)</f>
        <v>393118</v>
      </c>
      <c r="M944" s="49">
        <f>IF(Table44[[#This Row],[Source]]="Inv", SUM(M943+Table44[[#This Row],[Income]]-Table44[[#This Row],[Expenses]]), M943)</f>
        <v>520000</v>
      </c>
    </row>
    <row r="945" spans="1:13" x14ac:dyDescent="0.25">
      <c r="A945" s="3">
        <f xml:space="preserve"> IF(C945="", "", IF(Table44[[#This Row],[Month]]=C944, A944+1, 1))</f>
        <v>31</v>
      </c>
      <c r="B945" s="22">
        <f>_xlfn.NUMBERVALUE(IF(Table44[[#This Row],[Date]]= "", "", TEXT(Table44[[#This Row],[Date]],"yyyy")))</f>
        <v>2025</v>
      </c>
      <c r="C945" t="str">
        <f>IF(Table44[[#This Row],[Date]]= "", "", TEXT(Table44[[#This Row],[Date]],"mmmm"))</f>
        <v>August</v>
      </c>
      <c r="D945" s="2">
        <v>45885</v>
      </c>
      <c r="E945" s="1" t="s">
        <v>657</v>
      </c>
      <c r="F945" s="1" t="s">
        <v>337</v>
      </c>
      <c r="H945" s="1">
        <v>67125</v>
      </c>
      <c r="I945" s="23" t="s">
        <v>483</v>
      </c>
      <c r="J945" s="49">
        <f>IF(Table44[[#This Row],[Source]]="Cash", SUM(J944+Table44[[#This Row],[Income]]-Table44[[#This Row],[Expenses]]), J944)</f>
        <v>67000</v>
      </c>
      <c r="K945" s="49">
        <f>IF(Table44[[#This Row],[Source]]="Bank", SUM(K944+Table44[[#This Row],[Income]]-Table44[[#This Row],[Expenses]]), K944)</f>
        <v>1142353.4500000002</v>
      </c>
      <c r="L945" s="49">
        <f>IF(Table44[[#This Row],[Source]]="Mobile", SUM(L944+Table44[[#This Row],[Income]]-Table44[[#This Row],[Expenses]]), L944)</f>
        <v>325993</v>
      </c>
      <c r="M945" s="49">
        <f>IF(Table44[[#This Row],[Source]]="Inv", SUM(M944+Table44[[#This Row],[Income]]-Table44[[#This Row],[Expenses]]), M944)</f>
        <v>520000</v>
      </c>
    </row>
    <row r="946" spans="1:13" x14ac:dyDescent="0.25">
      <c r="A946" s="3">
        <f xml:space="preserve"> IF(C946="", "", IF(Table44[[#This Row],[Month]]=C945, A945+1, 1))</f>
        <v>32</v>
      </c>
      <c r="B946" s="22">
        <f>_xlfn.NUMBERVALUE(IF(Table44[[#This Row],[Date]]= "", "", TEXT(Table44[[#This Row],[Date]],"yyyy")))</f>
        <v>2025</v>
      </c>
      <c r="C946" t="str">
        <f>IF(Table44[[#This Row],[Date]]= "", "", TEXT(Table44[[#This Row],[Date]],"mmmm"))</f>
        <v>August</v>
      </c>
      <c r="D946" s="2">
        <v>45885</v>
      </c>
      <c r="E946" s="1" t="s">
        <v>658</v>
      </c>
      <c r="F946" s="1" t="s">
        <v>71</v>
      </c>
      <c r="G946" s="1">
        <v>2904</v>
      </c>
      <c r="I946" s="23" t="s">
        <v>483</v>
      </c>
      <c r="J946" s="49">
        <f>IF(Table44[[#This Row],[Source]]="Cash", SUM(J945+Table44[[#This Row],[Income]]-Table44[[#This Row],[Expenses]]), J945)</f>
        <v>67000</v>
      </c>
      <c r="K946" s="49">
        <f>IF(Table44[[#This Row],[Source]]="Bank", SUM(K945+Table44[[#This Row],[Income]]-Table44[[#This Row],[Expenses]]), K945)</f>
        <v>1142353.4500000002</v>
      </c>
      <c r="L946" s="49">
        <f>IF(Table44[[#This Row],[Source]]="Mobile", SUM(L945+Table44[[#This Row],[Income]]-Table44[[#This Row],[Expenses]]), L945)</f>
        <v>328897</v>
      </c>
      <c r="M946" s="49">
        <f>IF(Table44[[#This Row],[Source]]="Inv", SUM(M945+Table44[[#This Row],[Income]]-Table44[[#This Row],[Expenses]]), M945)</f>
        <v>520000</v>
      </c>
    </row>
    <row r="947" spans="1:13" x14ac:dyDescent="0.25">
      <c r="A947" s="3">
        <f xml:space="preserve"> IF(C947="", "", IF(Table44[[#This Row],[Month]]=C946, A946+1, 1))</f>
        <v>33</v>
      </c>
      <c r="B947" s="22">
        <f>_xlfn.NUMBERVALUE(IF(Table44[[#This Row],[Date]]= "", "", TEXT(Table44[[#This Row],[Date]],"yyyy")))</f>
        <v>2025</v>
      </c>
      <c r="C947" t="str">
        <f>IF(Table44[[#This Row],[Date]]= "", "", TEXT(Table44[[#This Row],[Date]],"mmmm"))</f>
        <v>August</v>
      </c>
      <c r="D947" s="2">
        <v>45884</v>
      </c>
      <c r="E947" s="1" t="s">
        <v>659</v>
      </c>
      <c r="F947" s="1" t="s">
        <v>744</v>
      </c>
      <c r="G947" s="108"/>
      <c r="H947" s="105">
        <v>40000</v>
      </c>
      <c r="I947" s="23" t="s">
        <v>13</v>
      </c>
      <c r="J947" s="49">
        <f>IF(Table44[[#This Row],[Source]]="Cash", SUM(J946+Table44[[#This Row],[Income]]-Table44[[#This Row],[Expenses]]), J946)</f>
        <v>27000</v>
      </c>
      <c r="K947" s="49">
        <f>IF(Table44[[#This Row],[Source]]="Bank", SUM(K946+Table44[[#This Row],[Income]]-Table44[[#This Row],[Expenses]]), K946)</f>
        <v>1142353.4500000002</v>
      </c>
      <c r="L947" s="49">
        <f>IF(Table44[[#This Row],[Source]]="Mobile", SUM(L946+Table44[[#This Row],[Income]]-Table44[[#This Row],[Expenses]]), L946)</f>
        <v>328897</v>
      </c>
      <c r="M947" s="49">
        <f>IF(Table44[[#This Row],[Source]]="Inv", SUM(M946+Table44[[#This Row],[Income]]-Table44[[#This Row],[Expenses]]), M946)</f>
        <v>520000</v>
      </c>
    </row>
    <row r="948" spans="1:13" x14ac:dyDescent="0.25">
      <c r="A948" s="3">
        <f xml:space="preserve"> IF(C948="", "", IF(Table44[[#This Row],[Month]]=C947, A947+1, 1))</f>
        <v>34</v>
      </c>
      <c r="B948" s="22">
        <f>_xlfn.NUMBERVALUE(IF(Table44[[#This Row],[Date]]= "", "", TEXT(Table44[[#This Row],[Date]],"yyyy")))</f>
        <v>2025</v>
      </c>
      <c r="C948" t="str">
        <f>IF(Table44[[#This Row],[Date]]= "", "", TEXT(Table44[[#This Row],[Date]],"mmmm"))</f>
        <v>August</v>
      </c>
      <c r="D948" s="2">
        <v>45884</v>
      </c>
      <c r="E948" s="1" t="s">
        <v>659</v>
      </c>
      <c r="F948" s="1" t="s">
        <v>744</v>
      </c>
      <c r="G948" s="1">
        <v>40000</v>
      </c>
      <c r="I948" s="23" t="s">
        <v>483</v>
      </c>
      <c r="J948" s="49">
        <f>IF(Table44[[#This Row],[Source]]="Cash", SUM(J947+Table44[[#This Row],[Income]]-Table44[[#This Row],[Expenses]]), J947)</f>
        <v>27000</v>
      </c>
      <c r="K948" s="49">
        <f>IF(Table44[[#This Row],[Source]]="Bank", SUM(K947+Table44[[#This Row],[Income]]-Table44[[#This Row],[Expenses]]), K947)</f>
        <v>1142353.4500000002</v>
      </c>
      <c r="L948" s="49">
        <f>IF(Table44[[#This Row],[Source]]="Mobile", SUM(L947+Table44[[#This Row],[Income]]-Table44[[#This Row],[Expenses]]), L947)</f>
        <v>368897</v>
      </c>
      <c r="M948" s="49">
        <f>IF(Table44[[#This Row],[Source]]="Inv", SUM(M947+Table44[[#This Row],[Income]]-Table44[[#This Row],[Expenses]]), M947)</f>
        <v>520000</v>
      </c>
    </row>
    <row r="949" spans="1:13" x14ac:dyDescent="0.25">
      <c r="A949" s="3">
        <f xml:space="preserve"> IF(C949="", "", IF(Table44[[#This Row],[Month]]=C948, A948+1, 1))</f>
        <v>35</v>
      </c>
      <c r="B949" s="22">
        <f>_xlfn.NUMBERVALUE(IF(Table44[[#This Row],[Date]]= "", "", TEXT(Table44[[#This Row],[Date]],"yyyy")))</f>
        <v>2025</v>
      </c>
      <c r="C949" t="str">
        <f>IF(Table44[[#This Row],[Date]]= "", "", TEXT(Table44[[#This Row],[Date]],"mmmm"))</f>
        <v>August</v>
      </c>
      <c r="D949" s="2">
        <v>45885</v>
      </c>
      <c r="E949" s="1" t="s">
        <v>606</v>
      </c>
      <c r="F949" s="1" t="s">
        <v>1</v>
      </c>
      <c r="H949" s="1">
        <v>8180</v>
      </c>
      <c r="I949" s="23" t="s">
        <v>483</v>
      </c>
      <c r="J949" s="49">
        <f>IF(Table44[[#This Row],[Source]]="Cash", SUM(J948+Table44[[#This Row],[Income]]-Table44[[#This Row],[Expenses]]), J948)</f>
        <v>27000</v>
      </c>
      <c r="K949" s="49">
        <f>IF(Table44[[#This Row],[Source]]="Bank", SUM(K948+Table44[[#This Row],[Income]]-Table44[[#This Row],[Expenses]]), K948)</f>
        <v>1142353.4500000002</v>
      </c>
      <c r="L949" s="49">
        <f>IF(Table44[[#This Row],[Source]]="Mobile", SUM(L948+Table44[[#This Row],[Income]]-Table44[[#This Row],[Expenses]]), L948)</f>
        <v>360717</v>
      </c>
      <c r="M949" s="49">
        <f>IF(Table44[[#This Row],[Source]]="Inv", SUM(M948+Table44[[#This Row],[Income]]-Table44[[#This Row],[Expenses]]), M948)</f>
        <v>520000</v>
      </c>
    </row>
    <row r="950" spans="1:13" x14ac:dyDescent="0.25">
      <c r="A950" s="3">
        <f xml:space="preserve"> IF(C950="", "", IF(Table44[[#This Row],[Month]]=C949, A949+1, 1))</f>
        <v>36</v>
      </c>
      <c r="B950" s="22">
        <f>_xlfn.NUMBERVALUE(IF(Table44[[#This Row],[Date]]= "", "", TEXT(Table44[[#This Row],[Date]],"yyyy")))</f>
        <v>2025</v>
      </c>
      <c r="C950" t="str">
        <f>IF(Table44[[#This Row],[Date]]= "", "", TEXT(Table44[[#This Row],[Date]],"mmmm"))</f>
        <v>August</v>
      </c>
      <c r="D950" s="2">
        <v>45886</v>
      </c>
      <c r="E950" s="1" t="s">
        <v>660</v>
      </c>
      <c r="F950" s="1" t="s">
        <v>1</v>
      </c>
      <c r="H950" s="1">
        <v>8750</v>
      </c>
      <c r="I950" s="23" t="s">
        <v>483</v>
      </c>
      <c r="J950" s="49">
        <f>IF(Table44[[#This Row],[Source]]="Cash", SUM(J949+Table44[[#This Row],[Income]]-Table44[[#This Row],[Expenses]]), J949)</f>
        <v>27000</v>
      </c>
      <c r="K950" s="49">
        <f>IF(Table44[[#This Row],[Source]]="Bank", SUM(K949+Table44[[#This Row],[Income]]-Table44[[#This Row],[Expenses]]), K949)</f>
        <v>1142353.4500000002</v>
      </c>
      <c r="L950" s="49">
        <f>IF(Table44[[#This Row],[Source]]="Mobile", SUM(L949+Table44[[#This Row],[Income]]-Table44[[#This Row],[Expenses]]), L949)</f>
        <v>351967</v>
      </c>
      <c r="M950" s="49">
        <f>IF(Table44[[#This Row],[Source]]="Inv", SUM(M949+Table44[[#This Row],[Income]]-Table44[[#This Row],[Expenses]]), M949)</f>
        <v>520000</v>
      </c>
    </row>
    <row r="951" spans="1:13" x14ac:dyDescent="0.25">
      <c r="A951" s="3">
        <f xml:space="preserve"> IF(C951="", "", IF(Table44[[#This Row],[Month]]=C950, A950+1, 1))</f>
        <v>37</v>
      </c>
      <c r="B951" s="22">
        <f>_xlfn.NUMBERVALUE(IF(Table44[[#This Row],[Date]]= "", "", TEXT(Table44[[#This Row],[Date]],"yyyy")))</f>
        <v>2025</v>
      </c>
      <c r="C951" t="str">
        <f>IF(Table44[[#This Row],[Date]]= "", "", TEXT(Table44[[#This Row],[Date]],"mmmm"))</f>
        <v>August</v>
      </c>
      <c r="D951" s="2">
        <v>45889</v>
      </c>
      <c r="E951" s="1" t="s">
        <v>487</v>
      </c>
      <c r="F951" s="1" t="s">
        <v>36</v>
      </c>
      <c r="G951" s="108">
        <v>60000</v>
      </c>
      <c r="H951" s="105"/>
      <c r="I951" s="23" t="s">
        <v>13</v>
      </c>
      <c r="J951" s="49">
        <f>IF(Table44[[#This Row],[Source]]="Cash", SUM(J950+Table44[[#This Row],[Income]]-Table44[[#This Row],[Expenses]]), J950)</f>
        <v>87000</v>
      </c>
      <c r="K951" s="49">
        <f>IF(Table44[[#This Row],[Source]]="Bank", SUM(K950+Table44[[#This Row],[Income]]-Table44[[#This Row],[Expenses]]), K950)</f>
        <v>1142353.4500000002</v>
      </c>
      <c r="L951" s="49">
        <f>IF(Table44[[#This Row],[Source]]="Mobile", SUM(L950+Table44[[#This Row],[Income]]-Table44[[#This Row],[Expenses]]), L950)</f>
        <v>351967</v>
      </c>
      <c r="M951" s="49">
        <f>IF(Table44[[#This Row],[Source]]="Inv", SUM(M950+Table44[[#This Row],[Income]]-Table44[[#This Row],[Expenses]]), M950)</f>
        <v>520000</v>
      </c>
    </row>
    <row r="952" spans="1:13" x14ac:dyDescent="0.25">
      <c r="A952" s="3">
        <f xml:space="preserve"> IF(C952="", "", IF(Table44[[#This Row],[Month]]=C951, A951+1, 1))</f>
        <v>38</v>
      </c>
      <c r="B952" s="22">
        <f>_xlfn.NUMBERVALUE(IF(Table44[[#This Row],[Date]]= "", "", TEXT(Table44[[#This Row],[Date]],"yyyy")))</f>
        <v>2025</v>
      </c>
      <c r="C952" t="str">
        <f>IF(Table44[[#This Row],[Date]]= "", "", TEXT(Table44[[#This Row],[Date]],"mmmm"))</f>
        <v>August</v>
      </c>
      <c r="D952" s="2">
        <v>45889</v>
      </c>
      <c r="E952" s="1" t="s">
        <v>661</v>
      </c>
      <c r="F952" t="s">
        <v>745</v>
      </c>
      <c r="H952" s="1">
        <v>2000</v>
      </c>
      <c r="I952" s="23" t="s">
        <v>483</v>
      </c>
      <c r="J952" s="49">
        <f>IF(Table44[[#This Row],[Source]]="Cash", SUM(J951+Table44[[#This Row],[Income]]-Table44[[#This Row],[Expenses]]), J951)</f>
        <v>87000</v>
      </c>
      <c r="K952" s="49">
        <f>IF(Table44[[#This Row],[Source]]="Bank", SUM(K951+Table44[[#This Row],[Income]]-Table44[[#This Row],[Expenses]]), K951)</f>
        <v>1142353.4500000002</v>
      </c>
      <c r="L952" s="49">
        <f>IF(Table44[[#This Row],[Source]]="Mobile", SUM(L951+Table44[[#This Row],[Income]]-Table44[[#This Row],[Expenses]]), L951)</f>
        <v>349967</v>
      </c>
      <c r="M952" s="49">
        <f>IF(Table44[[#This Row],[Source]]="Inv", SUM(M951+Table44[[#This Row],[Income]]-Table44[[#This Row],[Expenses]]), M951)</f>
        <v>520000</v>
      </c>
    </row>
    <row r="953" spans="1:13" x14ac:dyDescent="0.25">
      <c r="A953" s="3">
        <f xml:space="preserve"> IF(C953="", "", IF(Table44[[#This Row],[Month]]=C952, A952+1, 1))</f>
        <v>39</v>
      </c>
      <c r="B953" s="22">
        <f>_xlfn.NUMBERVALUE(IF(Table44[[#This Row],[Date]]= "", "", TEXT(Table44[[#This Row],[Date]],"yyyy")))</f>
        <v>2025</v>
      </c>
      <c r="C953" t="str">
        <f>IF(Table44[[#This Row],[Date]]= "", "", TEXT(Table44[[#This Row],[Date]],"mmmm"))</f>
        <v>August</v>
      </c>
      <c r="D953" s="2">
        <v>45890</v>
      </c>
      <c r="E953" s="1" t="s">
        <v>557</v>
      </c>
      <c r="F953" s="1" t="s">
        <v>337</v>
      </c>
      <c r="G953" s="108"/>
      <c r="H953" s="105">
        <v>90000</v>
      </c>
      <c r="I953" s="23" t="s">
        <v>13</v>
      </c>
      <c r="J953" s="49">
        <f>IF(Table44[[#This Row],[Source]]="Cash", SUM(J952+Table44[[#This Row],[Income]]-Table44[[#This Row],[Expenses]]), J952)</f>
        <v>-3000</v>
      </c>
      <c r="K953" s="49">
        <f>IF(Table44[[#This Row],[Source]]="Bank", SUM(K952+Table44[[#This Row],[Income]]-Table44[[#This Row],[Expenses]]), K952)</f>
        <v>1142353.4500000002</v>
      </c>
      <c r="L953" s="49">
        <f>IF(Table44[[#This Row],[Source]]="Mobile", SUM(L952+Table44[[#This Row],[Income]]-Table44[[#This Row],[Expenses]]), L952)</f>
        <v>349967</v>
      </c>
      <c r="M953" s="49">
        <f>IF(Table44[[#This Row],[Source]]="Inv", SUM(M952+Table44[[#This Row],[Income]]-Table44[[#This Row],[Expenses]]), M952)</f>
        <v>520000</v>
      </c>
    </row>
    <row r="954" spans="1:13" x14ac:dyDescent="0.25">
      <c r="A954" s="3">
        <f xml:space="preserve"> IF(C954="", "", IF(Table44[[#This Row],[Month]]=C953, A953+1, 1))</f>
        <v>40</v>
      </c>
      <c r="B954" s="22">
        <f>_xlfn.NUMBERVALUE(IF(Table44[[#This Row],[Date]]= "", "", TEXT(Table44[[#This Row],[Date]],"yyyy")))</f>
        <v>2025</v>
      </c>
      <c r="C954" t="str">
        <f>IF(Table44[[#This Row],[Date]]= "", "", TEXT(Table44[[#This Row],[Date]],"mmmm"))</f>
        <v>August</v>
      </c>
      <c r="D954" s="2">
        <v>45890</v>
      </c>
      <c r="E954" s="1" t="s">
        <v>97</v>
      </c>
      <c r="F954" s="1" t="s">
        <v>337</v>
      </c>
      <c r="G954" s="108"/>
      <c r="H954" s="105">
        <v>10000</v>
      </c>
      <c r="I954" s="23" t="s">
        <v>13</v>
      </c>
      <c r="J954" s="49">
        <f>IF(Table44[[#This Row],[Source]]="Cash", SUM(J953+Table44[[#This Row],[Income]]-Table44[[#This Row],[Expenses]]), J953)</f>
        <v>-13000</v>
      </c>
      <c r="K954" s="49">
        <f>IF(Table44[[#This Row],[Source]]="Bank", SUM(K953+Table44[[#This Row],[Income]]-Table44[[#This Row],[Expenses]]), K953)</f>
        <v>1142353.4500000002</v>
      </c>
      <c r="L954" s="49">
        <f>IF(Table44[[#This Row],[Source]]="Mobile", SUM(L953+Table44[[#This Row],[Income]]-Table44[[#This Row],[Expenses]]), L953)</f>
        <v>349967</v>
      </c>
      <c r="M954" s="49">
        <f>IF(Table44[[#This Row],[Source]]="Inv", SUM(M953+Table44[[#This Row],[Income]]-Table44[[#This Row],[Expenses]]), M953)</f>
        <v>520000</v>
      </c>
    </row>
    <row r="955" spans="1:13" x14ac:dyDescent="0.25">
      <c r="A955" s="3">
        <f xml:space="preserve"> IF(C955="", "", IF(Table44[[#This Row],[Month]]=C954, A954+1, 1))</f>
        <v>41</v>
      </c>
      <c r="B955" s="22">
        <f>_xlfn.NUMBERVALUE(IF(Table44[[#This Row],[Date]]= "", "", TEXT(Table44[[#This Row],[Date]],"yyyy")))</f>
        <v>2025</v>
      </c>
      <c r="C955" t="str">
        <f>IF(Table44[[#This Row],[Date]]= "", "", TEXT(Table44[[#This Row],[Date]],"mmmm"))</f>
        <v>August</v>
      </c>
      <c r="D955" s="2">
        <v>45887</v>
      </c>
      <c r="E955" s="1" t="s">
        <v>662</v>
      </c>
      <c r="F955" s="1" t="s">
        <v>1</v>
      </c>
      <c r="H955" s="1">
        <v>41750</v>
      </c>
      <c r="I955" s="23" t="s">
        <v>483</v>
      </c>
      <c r="J955" s="49">
        <f>IF(Table44[[#This Row],[Source]]="Cash", SUM(J954+Table44[[#This Row],[Income]]-Table44[[#This Row],[Expenses]]), J954)</f>
        <v>-13000</v>
      </c>
      <c r="K955" s="49">
        <f>IF(Table44[[#This Row],[Source]]="Bank", SUM(K954+Table44[[#This Row],[Income]]-Table44[[#This Row],[Expenses]]), K954)</f>
        <v>1142353.4500000002</v>
      </c>
      <c r="L955" s="49">
        <f>IF(Table44[[#This Row],[Source]]="Mobile", SUM(L954+Table44[[#This Row],[Income]]-Table44[[#This Row],[Expenses]]), L954)</f>
        <v>308217</v>
      </c>
      <c r="M955" s="49">
        <f>IF(Table44[[#This Row],[Source]]="Inv", SUM(M954+Table44[[#This Row],[Income]]-Table44[[#This Row],[Expenses]]), M954)</f>
        <v>520000</v>
      </c>
    </row>
    <row r="956" spans="1:13" x14ac:dyDescent="0.25">
      <c r="A956" s="3">
        <f xml:space="preserve"> IF(C956="", "", IF(Table44[[#This Row],[Month]]=C955, A955+1, 1))</f>
        <v>42</v>
      </c>
      <c r="B956" s="22">
        <f>_xlfn.NUMBERVALUE(IF(Table44[[#This Row],[Date]]= "", "", TEXT(Table44[[#This Row],[Date]],"yyyy")))</f>
        <v>2025</v>
      </c>
      <c r="C956" t="str">
        <f>IF(Table44[[#This Row],[Date]]= "", "", TEXT(Table44[[#This Row],[Date]],"mmmm"))</f>
        <v>August</v>
      </c>
      <c r="D956" s="2">
        <v>45889</v>
      </c>
      <c r="E956" s="1" t="s">
        <v>663</v>
      </c>
      <c r="F956" s="1" t="s">
        <v>244</v>
      </c>
      <c r="H956" s="1">
        <v>34000</v>
      </c>
      <c r="I956" s="23" t="s">
        <v>483</v>
      </c>
      <c r="J956" s="49">
        <f>IF(Table44[[#This Row],[Source]]="Cash", SUM(J955+Table44[[#This Row],[Income]]-Table44[[#This Row],[Expenses]]), J955)</f>
        <v>-13000</v>
      </c>
      <c r="K956" s="49">
        <f>IF(Table44[[#This Row],[Source]]="Bank", SUM(K955+Table44[[#This Row],[Income]]-Table44[[#This Row],[Expenses]]), K955)</f>
        <v>1142353.4500000002</v>
      </c>
      <c r="L956" s="49">
        <f>IF(Table44[[#This Row],[Source]]="Mobile", SUM(L955+Table44[[#This Row],[Income]]-Table44[[#This Row],[Expenses]]), L955)</f>
        <v>274217</v>
      </c>
      <c r="M956" s="49">
        <f>IF(Table44[[#This Row],[Source]]="Inv", SUM(M955+Table44[[#This Row],[Income]]-Table44[[#This Row],[Expenses]]), M955)</f>
        <v>520000</v>
      </c>
    </row>
    <row r="957" spans="1:13" x14ac:dyDescent="0.25">
      <c r="A957" s="3">
        <f xml:space="preserve"> IF(C957="", "", IF(Table44[[#This Row],[Month]]=C956, A956+1, 1))</f>
        <v>43</v>
      </c>
      <c r="B957" s="22">
        <f>_xlfn.NUMBERVALUE(IF(Table44[[#This Row],[Date]]= "", "", TEXT(Table44[[#This Row],[Date]],"yyyy")))</f>
        <v>2025</v>
      </c>
      <c r="C957" t="str">
        <f>IF(Table44[[#This Row],[Date]]= "", "", TEXT(Table44[[#This Row],[Date]],"mmmm"))</f>
        <v>August</v>
      </c>
      <c r="D957" s="2">
        <v>45889</v>
      </c>
      <c r="E957" s="1" t="s">
        <v>500</v>
      </c>
      <c r="F957" s="1" t="s">
        <v>71</v>
      </c>
      <c r="G957" s="108">
        <v>33000</v>
      </c>
      <c r="H957" s="105"/>
      <c r="I957" s="23" t="s">
        <v>13</v>
      </c>
      <c r="J957" s="49">
        <f>IF(Table44[[#This Row],[Source]]="Cash", SUM(J956+Table44[[#This Row],[Income]]-Table44[[#This Row],[Expenses]]), J956)</f>
        <v>20000</v>
      </c>
      <c r="K957" s="49">
        <f>IF(Table44[[#This Row],[Source]]="Bank", SUM(K956+Table44[[#This Row],[Income]]-Table44[[#This Row],[Expenses]]), K956)</f>
        <v>1142353.4500000002</v>
      </c>
      <c r="L957" s="49">
        <f>IF(Table44[[#This Row],[Source]]="Mobile", SUM(L956+Table44[[#This Row],[Income]]-Table44[[#This Row],[Expenses]]), L956)</f>
        <v>274217</v>
      </c>
      <c r="M957" s="49">
        <f>IF(Table44[[#This Row],[Source]]="Inv", SUM(M956+Table44[[#This Row],[Income]]-Table44[[#This Row],[Expenses]]), M956)</f>
        <v>520000</v>
      </c>
    </row>
    <row r="958" spans="1:13" x14ac:dyDescent="0.25">
      <c r="A958" s="3">
        <f xml:space="preserve"> IF(C958="", "", IF(Table44[[#This Row],[Month]]=C957, A957+1, 1))</f>
        <v>44</v>
      </c>
      <c r="B958" s="22">
        <f>_xlfn.NUMBERVALUE(IF(Table44[[#This Row],[Date]]= "", "", TEXT(Table44[[#This Row],[Date]],"yyyy")))</f>
        <v>2025</v>
      </c>
      <c r="C958" t="str">
        <f>IF(Table44[[#This Row],[Date]]= "", "", TEXT(Table44[[#This Row],[Date]],"mmmm"))</f>
        <v>August</v>
      </c>
      <c r="D958" s="2">
        <v>45889</v>
      </c>
      <c r="E958" s="1" t="s">
        <v>463</v>
      </c>
      <c r="F958" s="1" t="s">
        <v>244</v>
      </c>
      <c r="H958" s="1">
        <v>2000</v>
      </c>
      <c r="I958" s="23" t="s">
        <v>483</v>
      </c>
      <c r="J958" s="49">
        <f>IF(Table44[[#This Row],[Source]]="Cash", SUM(J957+Table44[[#This Row],[Income]]-Table44[[#This Row],[Expenses]]), J957)</f>
        <v>20000</v>
      </c>
      <c r="K958" s="49">
        <f>IF(Table44[[#This Row],[Source]]="Bank", SUM(K957+Table44[[#This Row],[Income]]-Table44[[#This Row],[Expenses]]), K957)</f>
        <v>1142353.4500000002</v>
      </c>
      <c r="L958" s="49">
        <f>IF(Table44[[#This Row],[Source]]="Mobile", SUM(L957+Table44[[#This Row],[Income]]-Table44[[#This Row],[Expenses]]), L957)</f>
        <v>272217</v>
      </c>
      <c r="M958" s="49">
        <f>IF(Table44[[#This Row],[Source]]="Inv", SUM(M957+Table44[[#This Row],[Income]]-Table44[[#This Row],[Expenses]]), M957)</f>
        <v>520000</v>
      </c>
    </row>
    <row r="959" spans="1:13" x14ac:dyDescent="0.25">
      <c r="A959" s="3">
        <f xml:space="preserve"> IF(C959="", "", IF(Table44[[#This Row],[Month]]=C958, A958+1, 1))</f>
        <v>45</v>
      </c>
      <c r="B959" s="22">
        <f>_xlfn.NUMBERVALUE(IF(Table44[[#This Row],[Date]]= "", "", TEXT(Table44[[#This Row],[Date]],"yyyy")))</f>
        <v>2025</v>
      </c>
      <c r="C959" t="str">
        <f>IF(Table44[[#This Row],[Date]]= "", "", TEXT(Table44[[#This Row],[Date]],"mmmm"))</f>
        <v>August</v>
      </c>
      <c r="D959" s="2">
        <v>45890</v>
      </c>
      <c r="E959" s="1" t="s">
        <v>664</v>
      </c>
      <c r="F959" s="1" t="s">
        <v>2</v>
      </c>
      <c r="H959" s="1">
        <v>25505</v>
      </c>
      <c r="I959" s="23" t="s">
        <v>483</v>
      </c>
      <c r="J959" s="49">
        <f>IF(Table44[[#This Row],[Source]]="Cash", SUM(J958+Table44[[#This Row],[Income]]-Table44[[#This Row],[Expenses]]), J958)</f>
        <v>20000</v>
      </c>
      <c r="K959" s="49">
        <f>IF(Table44[[#This Row],[Source]]="Bank", SUM(K958+Table44[[#This Row],[Income]]-Table44[[#This Row],[Expenses]]), K958)</f>
        <v>1142353.4500000002</v>
      </c>
      <c r="L959" s="49">
        <f>IF(Table44[[#This Row],[Source]]="Mobile", SUM(L958+Table44[[#This Row],[Income]]-Table44[[#This Row],[Expenses]]), L958)</f>
        <v>246712</v>
      </c>
      <c r="M959" s="49">
        <f>IF(Table44[[#This Row],[Source]]="Inv", SUM(M958+Table44[[#This Row],[Income]]-Table44[[#This Row],[Expenses]]), M958)</f>
        <v>520000</v>
      </c>
    </row>
    <row r="960" spans="1:13" x14ac:dyDescent="0.25">
      <c r="A960" s="3">
        <f xml:space="preserve"> IF(C960="", "", IF(Table44[[#This Row],[Month]]=C959, A959+1, 1))</f>
        <v>46</v>
      </c>
      <c r="B960" s="22">
        <f>_xlfn.NUMBERVALUE(IF(Table44[[#This Row],[Date]]= "", "", TEXT(Table44[[#This Row],[Date]],"yyyy")))</f>
        <v>2025</v>
      </c>
      <c r="C960" t="str">
        <f>IF(Table44[[#This Row],[Date]]= "", "", TEXT(Table44[[#This Row],[Date]],"mmmm"))</f>
        <v>August</v>
      </c>
      <c r="D960" s="2">
        <v>45890</v>
      </c>
      <c r="E960" s="1" t="s">
        <v>665</v>
      </c>
      <c r="F960" s="1" t="s">
        <v>57</v>
      </c>
      <c r="H960" s="1">
        <v>40675</v>
      </c>
      <c r="I960" s="23" t="s">
        <v>483</v>
      </c>
      <c r="J960" s="49">
        <f>IF(Table44[[#This Row],[Source]]="Cash", SUM(J959+Table44[[#This Row],[Income]]-Table44[[#This Row],[Expenses]]), J959)</f>
        <v>20000</v>
      </c>
      <c r="K960" s="49">
        <f>IF(Table44[[#This Row],[Source]]="Bank", SUM(K959+Table44[[#This Row],[Income]]-Table44[[#This Row],[Expenses]]), K959)</f>
        <v>1142353.4500000002</v>
      </c>
      <c r="L960" s="49">
        <f>IF(Table44[[#This Row],[Source]]="Mobile", SUM(L959+Table44[[#This Row],[Income]]-Table44[[#This Row],[Expenses]]), L959)</f>
        <v>206037</v>
      </c>
      <c r="M960" s="49">
        <f>IF(Table44[[#This Row],[Source]]="Inv", SUM(M959+Table44[[#This Row],[Income]]-Table44[[#This Row],[Expenses]]), M959)</f>
        <v>520000</v>
      </c>
    </row>
    <row r="961" spans="1:13" x14ac:dyDescent="0.25">
      <c r="A961" s="3">
        <f xml:space="preserve"> IF(C961="", "", IF(Table44[[#This Row],[Month]]=C960, A960+1, 1))</f>
        <v>47</v>
      </c>
      <c r="B961" s="22">
        <f>_xlfn.NUMBERVALUE(IF(Table44[[#This Row],[Date]]= "", "", TEXT(Table44[[#This Row],[Date]],"yyyy")))</f>
        <v>2025</v>
      </c>
      <c r="C961" t="str">
        <f>IF(Table44[[#This Row],[Date]]= "", "", TEXT(Table44[[#This Row],[Date]],"mmmm"))</f>
        <v>August</v>
      </c>
      <c r="D961" s="2">
        <v>45890</v>
      </c>
      <c r="E961" s="1" t="s">
        <v>666</v>
      </c>
      <c r="F961" s="1" t="s">
        <v>24</v>
      </c>
      <c r="H961" s="1">
        <v>18150</v>
      </c>
      <c r="I961" s="23" t="s">
        <v>483</v>
      </c>
      <c r="J961" s="49">
        <f>IF(Table44[[#This Row],[Source]]="Cash", SUM(J960+Table44[[#This Row],[Income]]-Table44[[#This Row],[Expenses]]), J960)</f>
        <v>20000</v>
      </c>
      <c r="K961" s="49">
        <f>IF(Table44[[#This Row],[Source]]="Bank", SUM(K960+Table44[[#This Row],[Income]]-Table44[[#This Row],[Expenses]]), K960)</f>
        <v>1142353.4500000002</v>
      </c>
      <c r="L961" s="49">
        <f>IF(Table44[[#This Row],[Source]]="Mobile", SUM(L960+Table44[[#This Row],[Income]]-Table44[[#This Row],[Expenses]]), L960)</f>
        <v>187887</v>
      </c>
      <c r="M961" s="49">
        <f>IF(Table44[[#This Row],[Source]]="Inv", SUM(M960+Table44[[#This Row],[Income]]-Table44[[#This Row],[Expenses]]), M960)</f>
        <v>520000</v>
      </c>
    </row>
    <row r="962" spans="1:13" x14ac:dyDescent="0.25">
      <c r="A962" s="3">
        <f xml:space="preserve"> IF(C962="", "", IF(Table44[[#This Row],[Month]]=C961, A961+1, 1))</f>
        <v>48</v>
      </c>
      <c r="B962" s="22">
        <f>_xlfn.NUMBERVALUE(IF(Table44[[#This Row],[Date]]= "", "", TEXT(Table44[[#This Row],[Date]],"yyyy")))</f>
        <v>2025</v>
      </c>
      <c r="C962" t="str">
        <f>IF(Table44[[#This Row],[Date]]= "", "", TEXT(Table44[[#This Row],[Date]],"mmmm"))</f>
        <v>August</v>
      </c>
      <c r="D962" s="2">
        <v>45890</v>
      </c>
      <c r="E962" s="1" t="s">
        <v>667</v>
      </c>
      <c r="F962" s="1" t="s">
        <v>337</v>
      </c>
      <c r="H962" s="1">
        <v>9350</v>
      </c>
      <c r="I962" s="23" t="s">
        <v>483</v>
      </c>
      <c r="J962" s="49">
        <f>IF(Table44[[#This Row],[Source]]="Cash", SUM(J961+Table44[[#This Row],[Income]]-Table44[[#This Row],[Expenses]]), J961)</f>
        <v>20000</v>
      </c>
      <c r="K962" s="49">
        <f>IF(Table44[[#This Row],[Source]]="Bank", SUM(K961+Table44[[#This Row],[Income]]-Table44[[#This Row],[Expenses]]), K961)</f>
        <v>1142353.4500000002</v>
      </c>
      <c r="L962" s="49">
        <f>IF(Table44[[#This Row],[Source]]="Mobile", SUM(L961+Table44[[#This Row],[Income]]-Table44[[#This Row],[Expenses]]), L961)</f>
        <v>178537</v>
      </c>
      <c r="M962" s="49">
        <f>IF(Table44[[#This Row],[Source]]="Inv", SUM(M961+Table44[[#This Row],[Income]]-Table44[[#This Row],[Expenses]]), M961)</f>
        <v>520000</v>
      </c>
    </row>
    <row r="963" spans="1:13" x14ac:dyDescent="0.25">
      <c r="A963" s="3">
        <f xml:space="preserve"> IF(C963="", "", IF(Table44[[#This Row],[Month]]=C962, A962+1, 1))</f>
        <v>49</v>
      </c>
      <c r="B963" s="22">
        <f>_xlfn.NUMBERVALUE(IF(Table44[[#This Row],[Date]]= "", "", TEXT(Table44[[#This Row],[Date]],"yyyy")))</f>
        <v>2025</v>
      </c>
      <c r="C963" t="str">
        <f>IF(Table44[[#This Row],[Date]]= "", "", TEXT(Table44[[#This Row],[Date]],"mmmm"))</f>
        <v>August</v>
      </c>
      <c r="D963" s="2">
        <v>45891</v>
      </c>
      <c r="E963" s="1" t="s">
        <v>668</v>
      </c>
      <c r="F963" s="1" t="s">
        <v>337</v>
      </c>
      <c r="H963" s="1">
        <v>63570</v>
      </c>
      <c r="I963" s="23" t="s">
        <v>14</v>
      </c>
      <c r="J963" s="49">
        <f>IF(Table44[[#This Row],[Source]]="Cash", SUM(J962+Table44[[#This Row],[Income]]-Table44[[#This Row],[Expenses]]), J962)</f>
        <v>20000</v>
      </c>
      <c r="K963" s="49">
        <f>IF(Table44[[#This Row],[Source]]="Bank", SUM(K962+Table44[[#This Row],[Income]]-Table44[[#This Row],[Expenses]]), K962)</f>
        <v>1078783.4500000002</v>
      </c>
      <c r="L963" s="49">
        <f>IF(Table44[[#This Row],[Source]]="Mobile", SUM(L962+Table44[[#This Row],[Income]]-Table44[[#This Row],[Expenses]]), L962)</f>
        <v>178537</v>
      </c>
      <c r="M963" s="49">
        <f>IF(Table44[[#This Row],[Source]]="Inv", SUM(M962+Table44[[#This Row],[Income]]-Table44[[#This Row],[Expenses]]), M962)</f>
        <v>520000</v>
      </c>
    </row>
    <row r="964" spans="1:13" x14ac:dyDescent="0.25">
      <c r="A964" s="3">
        <f xml:space="preserve"> IF(C964="", "", IF(Table44[[#This Row],[Month]]=C963, A963+1, 1))</f>
        <v>50</v>
      </c>
      <c r="B964" s="22">
        <f>_xlfn.NUMBERVALUE(IF(Table44[[#This Row],[Date]]= "", "", TEXT(Table44[[#This Row],[Date]],"yyyy")))</f>
        <v>2025</v>
      </c>
      <c r="C964" t="str">
        <f>IF(Table44[[#This Row],[Date]]= "", "", TEXT(Table44[[#This Row],[Date]],"mmmm"))</f>
        <v>August</v>
      </c>
      <c r="D964" s="2">
        <v>45891</v>
      </c>
      <c r="E964" s="1" t="s">
        <v>669</v>
      </c>
      <c r="F964" s="1" t="s">
        <v>468</v>
      </c>
      <c r="G964" s="108">
        <v>260000</v>
      </c>
      <c r="H964" s="105"/>
      <c r="I964" s="23" t="s">
        <v>13</v>
      </c>
      <c r="J964" s="49">
        <f>IF(Table44[[#This Row],[Source]]="Cash", SUM(J963+Table44[[#This Row],[Income]]-Table44[[#This Row],[Expenses]]), J963)</f>
        <v>280000</v>
      </c>
      <c r="K964" s="49">
        <f>IF(Table44[[#This Row],[Source]]="Bank", SUM(K963+Table44[[#This Row],[Income]]-Table44[[#This Row],[Expenses]]), K963)</f>
        <v>1078783.4500000002</v>
      </c>
      <c r="L964" s="49">
        <f>IF(Table44[[#This Row],[Source]]="Mobile", SUM(L963+Table44[[#This Row],[Income]]-Table44[[#This Row],[Expenses]]), L963)</f>
        <v>178537</v>
      </c>
      <c r="M964" s="49">
        <f>IF(Table44[[#This Row],[Source]]="Inv", SUM(M963+Table44[[#This Row],[Income]]-Table44[[#This Row],[Expenses]]), M963)</f>
        <v>520000</v>
      </c>
    </row>
    <row r="965" spans="1:13" x14ac:dyDescent="0.25">
      <c r="A965" s="3">
        <f xml:space="preserve"> IF(C965="", "", IF(Table44[[#This Row],[Month]]=C964, A964+1, 1))</f>
        <v>51</v>
      </c>
      <c r="B965" s="22">
        <f>_xlfn.NUMBERVALUE(IF(Table44[[#This Row],[Date]]= "", "", TEXT(Table44[[#This Row],[Date]],"yyyy")))</f>
        <v>2025</v>
      </c>
      <c r="C965" t="str">
        <f>IF(Table44[[#This Row],[Date]]= "", "", TEXT(Table44[[#This Row],[Date]],"mmmm"))</f>
        <v>August</v>
      </c>
      <c r="D965" s="2">
        <v>45891</v>
      </c>
      <c r="E965" s="1" t="s">
        <v>670</v>
      </c>
      <c r="F965" s="1" t="s">
        <v>57</v>
      </c>
      <c r="G965" s="108"/>
      <c r="H965" s="105">
        <v>20000</v>
      </c>
      <c r="I965" s="23" t="s">
        <v>13</v>
      </c>
      <c r="J965" s="49">
        <f>IF(Table44[[#This Row],[Source]]="Cash", SUM(J964+Table44[[#This Row],[Income]]-Table44[[#This Row],[Expenses]]), J964)</f>
        <v>260000</v>
      </c>
      <c r="K965" s="49">
        <f>IF(Table44[[#This Row],[Source]]="Bank", SUM(K964+Table44[[#This Row],[Income]]-Table44[[#This Row],[Expenses]]), K964)</f>
        <v>1078783.4500000002</v>
      </c>
      <c r="L965" s="49">
        <f>IF(Table44[[#This Row],[Source]]="Mobile", SUM(L964+Table44[[#This Row],[Income]]-Table44[[#This Row],[Expenses]]), L964)</f>
        <v>178537</v>
      </c>
      <c r="M965" s="49">
        <f>IF(Table44[[#This Row],[Source]]="Inv", SUM(M964+Table44[[#This Row],[Income]]-Table44[[#This Row],[Expenses]]), M964)</f>
        <v>520000</v>
      </c>
    </row>
    <row r="966" spans="1:13" x14ac:dyDescent="0.25">
      <c r="A966" s="3">
        <f xml:space="preserve"> IF(C966="", "", IF(Table44[[#This Row],[Month]]=C965, A965+1, 1))</f>
        <v>52</v>
      </c>
      <c r="B966" s="22">
        <f>_xlfn.NUMBERVALUE(IF(Table44[[#This Row],[Date]]= "", "", TEXT(Table44[[#This Row],[Date]],"yyyy")))</f>
        <v>2025</v>
      </c>
      <c r="C966" t="str">
        <f>IF(Table44[[#This Row],[Date]]= "", "", TEXT(Table44[[#This Row],[Date]],"mmmm"))</f>
        <v>August</v>
      </c>
      <c r="D966" s="2">
        <v>45900</v>
      </c>
      <c r="E966" s="1" t="s">
        <v>671</v>
      </c>
      <c r="F966" t="s">
        <v>745</v>
      </c>
      <c r="G966" s="1">
        <v>145000</v>
      </c>
      <c r="I966" s="23" t="s">
        <v>483</v>
      </c>
      <c r="J966" s="49">
        <f>IF(Table44[[#This Row],[Source]]="Cash", SUM(J965+Table44[[#This Row],[Income]]-Table44[[#This Row],[Expenses]]), J965)</f>
        <v>260000</v>
      </c>
      <c r="K966" s="49">
        <f>IF(Table44[[#This Row],[Source]]="Bank", SUM(K965+Table44[[#This Row],[Income]]-Table44[[#This Row],[Expenses]]), K965)</f>
        <v>1078783.4500000002</v>
      </c>
      <c r="L966" s="49">
        <f>IF(Table44[[#This Row],[Source]]="Mobile", SUM(L965+Table44[[#This Row],[Income]]-Table44[[#This Row],[Expenses]]), L965)</f>
        <v>323537</v>
      </c>
      <c r="M966" s="49">
        <f>IF(Table44[[#This Row],[Source]]="Inv", SUM(M965+Table44[[#This Row],[Income]]-Table44[[#This Row],[Expenses]]), M965)</f>
        <v>520000</v>
      </c>
    </row>
    <row r="967" spans="1:13" x14ac:dyDescent="0.25">
      <c r="A967" s="3">
        <f xml:space="preserve"> IF(C967="", "", IF(Table44[[#This Row],[Month]]=C966, A966+1, 1))</f>
        <v>53</v>
      </c>
      <c r="B967" s="22">
        <f>_xlfn.NUMBERVALUE(IF(Table44[[#This Row],[Date]]= "", "", TEXT(Table44[[#This Row],[Date]],"yyyy")))</f>
        <v>2025</v>
      </c>
      <c r="C967" t="str">
        <f>IF(Table44[[#This Row],[Date]]= "", "", TEXT(Table44[[#This Row],[Date]],"mmmm"))</f>
        <v>August</v>
      </c>
      <c r="D967" s="2">
        <v>45892</v>
      </c>
      <c r="E967" s="1" t="s">
        <v>672</v>
      </c>
      <c r="F967" s="1" t="s">
        <v>744</v>
      </c>
      <c r="H967" s="1">
        <v>20000</v>
      </c>
      <c r="I967" s="23" t="s">
        <v>14</v>
      </c>
      <c r="J967" s="49">
        <f>IF(Table44[[#This Row],[Source]]="Cash", SUM(J966+Table44[[#This Row],[Income]]-Table44[[#This Row],[Expenses]]), J966)</f>
        <v>260000</v>
      </c>
      <c r="K967" s="49">
        <f>IF(Table44[[#This Row],[Source]]="Bank", SUM(K966+Table44[[#This Row],[Income]]-Table44[[#This Row],[Expenses]]), K966)</f>
        <v>1058783.4500000002</v>
      </c>
      <c r="L967" s="49">
        <f>IF(Table44[[#This Row],[Source]]="Mobile", SUM(L966+Table44[[#This Row],[Income]]-Table44[[#This Row],[Expenses]]), L966)</f>
        <v>323537</v>
      </c>
      <c r="M967" s="49">
        <f>IF(Table44[[#This Row],[Source]]="Inv", SUM(M966+Table44[[#This Row],[Income]]-Table44[[#This Row],[Expenses]]), M966)</f>
        <v>520000</v>
      </c>
    </row>
    <row r="968" spans="1:13" x14ac:dyDescent="0.25">
      <c r="A968" s="3">
        <f xml:space="preserve"> IF(C968="", "", IF(Table44[[#This Row],[Month]]=C967, A967+1, 1))</f>
        <v>54</v>
      </c>
      <c r="B968" s="22">
        <f>_xlfn.NUMBERVALUE(IF(Table44[[#This Row],[Date]]= "", "", TEXT(Table44[[#This Row],[Date]],"yyyy")))</f>
        <v>2025</v>
      </c>
      <c r="C968" t="str">
        <f>IF(Table44[[#This Row],[Date]]= "", "", TEXT(Table44[[#This Row],[Date]],"mmmm"))</f>
        <v>August</v>
      </c>
      <c r="D968" s="2">
        <v>45892</v>
      </c>
      <c r="E968" s="1" t="s">
        <v>672</v>
      </c>
      <c r="F968" s="1" t="s">
        <v>744</v>
      </c>
      <c r="G968" s="1">
        <v>20000</v>
      </c>
      <c r="I968" s="23" t="s">
        <v>483</v>
      </c>
      <c r="J968" s="49">
        <f>IF(Table44[[#This Row],[Source]]="Cash", SUM(J967+Table44[[#This Row],[Income]]-Table44[[#This Row],[Expenses]]), J967)</f>
        <v>260000</v>
      </c>
      <c r="K968" s="49">
        <f>IF(Table44[[#This Row],[Source]]="Bank", SUM(K967+Table44[[#This Row],[Income]]-Table44[[#This Row],[Expenses]]), K967)</f>
        <v>1058783.4500000002</v>
      </c>
      <c r="L968" s="49">
        <f>IF(Table44[[#This Row],[Source]]="Mobile", SUM(L967+Table44[[#This Row],[Income]]-Table44[[#This Row],[Expenses]]), L967)</f>
        <v>343537</v>
      </c>
      <c r="M968" s="49">
        <f>IF(Table44[[#This Row],[Source]]="Inv", SUM(M967+Table44[[#This Row],[Income]]-Table44[[#This Row],[Expenses]]), M967)</f>
        <v>520000</v>
      </c>
    </row>
    <row r="969" spans="1:13" x14ac:dyDescent="0.25">
      <c r="A969" s="3">
        <f xml:space="preserve"> IF(C969="", "", IF(Table44[[#This Row],[Month]]=C968, A968+1, 1))</f>
        <v>55</v>
      </c>
      <c r="B969" s="22">
        <f>_xlfn.NUMBERVALUE(IF(Table44[[#This Row],[Date]]= "", "", TEXT(Table44[[#This Row],[Date]],"yyyy")))</f>
        <v>2025</v>
      </c>
      <c r="C969" t="str">
        <f>IF(Table44[[#This Row],[Date]]= "", "", TEXT(Table44[[#This Row],[Date]],"mmmm"))</f>
        <v>August</v>
      </c>
      <c r="D969" s="2">
        <v>45894</v>
      </c>
      <c r="E969" s="1" t="s">
        <v>505</v>
      </c>
      <c r="F969" s="1" t="s">
        <v>742</v>
      </c>
      <c r="H969" s="1">
        <v>8300</v>
      </c>
      <c r="I969" s="23" t="s">
        <v>14</v>
      </c>
      <c r="J969" s="49">
        <f>IF(Table44[[#This Row],[Source]]="Cash", SUM(J968+Table44[[#This Row],[Income]]-Table44[[#This Row],[Expenses]]), J968)</f>
        <v>260000</v>
      </c>
      <c r="K969" s="49">
        <f>IF(Table44[[#This Row],[Source]]="Bank", SUM(K968+Table44[[#This Row],[Income]]-Table44[[#This Row],[Expenses]]), K968)</f>
        <v>1050483.4500000002</v>
      </c>
      <c r="L969" s="49">
        <f>IF(Table44[[#This Row],[Source]]="Mobile", SUM(L968+Table44[[#This Row],[Income]]-Table44[[#This Row],[Expenses]]), L968)</f>
        <v>343537</v>
      </c>
      <c r="M969" s="49">
        <f>IF(Table44[[#This Row],[Source]]="Inv", SUM(M968+Table44[[#This Row],[Income]]-Table44[[#This Row],[Expenses]]), M968)</f>
        <v>520000</v>
      </c>
    </row>
    <row r="970" spans="1:13" x14ac:dyDescent="0.25">
      <c r="A970" s="3">
        <f xml:space="preserve"> IF(C970="", "", IF(Table44[[#This Row],[Month]]=C969, A969+1, 1))</f>
        <v>56</v>
      </c>
      <c r="B970" s="22">
        <f>_xlfn.NUMBERVALUE(IF(Table44[[#This Row],[Date]]= "", "", TEXT(Table44[[#This Row],[Date]],"yyyy")))</f>
        <v>2025</v>
      </c>
      <c r="C970" t="str">
        <f>IF(Table44[[#This Row],[Date]]= "", "", TEXT(Table44[[#This Row],[Date]],"mmmm"))</f>
        <v>August</v>
      </c>
      <c r="D970" s="2">
        <v>45897</v>
      </c>
      <c r="E970" s="1" t="s">
        <v>673</v>
      </c>
      <c r="F970" s="1" t="s">
        <v>1</v>
      </c>
      <c r="H970" s="1">
        <v>8713</v>
      </c>
      <c r="I970" s="23" t="s">
        <v>14</v>
      </c>
      <c r="J970" s="49">
        <f>IF(Table44[[#This Row],[Source]]="Cash", SUM(J969+Table44[[#This Row],[Income]]-Table44[[#This Row],[Expenses]]), J969)</f>
        <v>260000</v>
      </c>
      <c r="K970" s="49">
        <f>IF(Table44[[#This Row],[Source]]="Bank", SUM(K969+Table44[[#This Row],[Income]]-Table44[[#This Row],[Expenses]]), K969)</f>
        <v>1041770.4500000002</v>
      </c>
      <c r="L970" s="49">
        <f>IF(Table44[[#This Row],[Source]]="Mobile", SUM(L969+Table44[[#This Row],[Income]]-Table44[[#This Row],[Expenses]]), L969)</f>
        <v>343537</v>
      </c>
      <c r="M970" s="49">
        <f>IF(Table44[[#This Row],[Source]]="Inv", SUM(M969+Table44[[#This Row],[Income]]-Table44[[#This Row],[Expenses]]), M969)</f>
        <v>520000</v>
      </c>
    </row>
    <row r="971" spans="1:13" x14ac:dyDescent="0.25">
      <c r="A971" s="3">
        <f xml:space="preserve"> IF(C971="", "", IF(Table44[[#This Row],[Month]]=C970, A970+1, 1))</f>
        <v>57</v>
      </c>
      <c r="B971" s="22">
        <f>_xlfn.NUMBERVALUE(IF(Table44[[#This Row],[Date]]= "", "", TEXT(Table44[[#This Row],[Date]],"yyyy")))</f>
        <v>2025</v>
      </c>
      <c r="C971" t="str">
        <f>IF(Table44[[#This Row],[Date]]= "", "", TEXT(Table44[[#This Row],[Date]],"mmmm"))</f>
        <v>August</v>
      </c>
      <c r="D971" s="2">
        <v>45900</v>
      </c>
      <c r="E971" s="1" t="s">
        <v>675</v>
      </c>
      <c r="F971" t="s">
        <v>745</v>
      </c>
      <c r="H971" s="1">
        <v>89058</v>
      </c>
      <c r="I971" s="23" t="s">
        <v>14</v>
      </c>
      <c r="J971" s="49">
        <f>IF(Table44[[#This Row],[Source]]="Cash", SUM(J970+Table44[[#This Row],[Income]]-Table44[[#This Row],[Expenses]]), J970)</f>
        <v>260000</v>
      </c>
      <c r="K971" s="49">
        <f>IF(Table44[[#This Row],[Source]]="Bank", SUM(K970+Table44[[#This Row],[Income]]-Table44[[#This Row],[Expenses]]), K970)</f>
        <v>952712.45000000019</v>
      </c>
      <c r="L971" s="49">
        <f>IF(Table44[[#This Row],[Source]]="Mobile", SUM(L970+Table44[[#This Row],[Income]]-Table44[[#This Row],[Expenses]]), L970)</f>
        <v>343537</v>
      </c>
      <c r="M971" s="49">
        <f>IF(Table44[[#This Row],[Source]]="Inv", SUM(M970+Table44[[#This Row],[Income]]-Table44[[#This Row],[Expenses]]), M970)</f>
        <v>520000</v>
      </c>
    </row>
    <row r="972" spans="1:13" x14ac:dyDescent="0.25">
      <c r="A972" s="3">
        <f xml:space="preserve"> IF(C972="", "", IF(Table44[[#This Row],[Month]]=C971, A971+1, 1))</f>
        <v>58</v>
      </c>
      <c r="B972" s="22">
        <f>_xlfn.NUMBERVALUE(IF(Table44[[#This Row],[Date]]= "", "", TEXT(Table44[[#This Row],[Date]],"yyyy")))</f>
        <v>2025</v>
      </c>
      <c r="C972" t="str">
        <f>IF(Table44[[#This Row],[Date]]= "", "", TEXT(Table44[[#This Row],[Date]],"mmmm"))</f>
        <v>August</v>
      </c>
      <c r="D972" s="2">
        <v>45900</v>
      </c>
      <c r="E972" s="1" t="s">
        <v>674</v>
      </c>
      <c r="F972" s="1" t="s">
        <v>24</v>
      </c>
      <c r="H972" s="1">
        <v>154031</v>
      </c>
      <c r="I972" s="23" t="s">
        <v>14</v>
      </c>
      <c r="J972" s="49">
        <f>IF(Table44[[#This Row],[Source]]="Cash", SUM(J971+Table44[[#This Row],[Income]]-Table44[[#This Row],[Expenses]]), J971)</f>
        <v>260000</v>
      </c>
      <c r="K972" s="49">
        <f>IF(Table44[[#This Row],[Source]]="Bank", SUM(K971+Table44[[#This Row],[Income]]-Table44[[#This Row],[Expenses]]), K971)</f>
        <v>798681.45000000019</v>
      </c>
      <c r="L972" s="49">
        <f>IF(Table44[[#This Row],[Source]]="Mobile", SUM(L971+Table44[[#This Row],[Income]]-Table44[[#This Row],[Expenses]]), L971)</f>
        <v>343537</v>
      </c>
      <c r="M972" s="49">
        <f>IF(Table44[[#This Row],[Source]]="Inv", SUM(M971+Table44[[#This Row],[Income]]-Table44[[#This Row],[Expenses]]), M971)</f>
        <v>520000</v>
      </c>
    </row>
    <row r="973" spans="1:13" x14ac:dyDescent="0.25">
      <c r="A973" s="3">
        <f xml:space="preserve"> IF(C973="", "", IF(Table44[[#This Row],[Month]]=C972, A972+1, 1))</f>
        <v>59</v>
      </c>
      <c r="B973" s="22">
        <f>_xlfn.NUMBERVALUE(IF(Table44[[#This Row],[Date]]= "", "", TEXT(Table44[[#This Row],[Date]],"yyyy")))</f>
        <v>2025</v>
      </c>
      <c r="C973" t="str">
        <f>IF(Table44[[#This Row],[Date]]= "", "", TEXT(Table44[[#This Row],[Date]],"mmmm"))</f>
        <v>August</v>
      </c>
      <c r="D973" s="2">
        <v>45900</v>
      </c>
      <c r="E973" s="1" t="s">
        <v>676</v>
      </c>
      <c r="F973" s="1" t="s">
        <v>337</v>
      </c>
      <c r="H973" s="1">
        <v>92439</v>
      </c>
      <c r="I973" s="23" t="s">
        <v>14</v>
      </c>
      <c r="J973" s="49">
        <f>IF(Table44[[#This Row],[Source]]="Cash", SUM(J972+Table44[[#This Row],[Income]]-Table44[[#This Row],[Expenses]]), J972)</f>
        <v>260000</v>
      </c>
      <c r="K973" s="49">
        <f>IF(Table44[[#This Row],[Source]]="Bank", SUM(K972+Table44[[#This Row],[Income]]-Table44[[#This Row],[Expenses]]), K972)</f>
        <v>706242.45000000019</v>
      </c>
      <c r="L973" s="49">
        <f>IF(Table44[[#This Row],[Source]]="Mobile", SUM(L972+Table44[[#This Row],[Income]]-Table44[[#This Row],[Expenses]]), L972)</f>
        <v>343537</v>
      </c>
      <c r="M973" s="49">
        <f>IF(Table44[[#This Row],[Source]]="Inv", SUM(M972+Table44[[#This Row],[Income]]-Table44[[#This Row],[Expenses]]), M972)</f>
        <v>520000</v>
      </c>
    </row>
    <row r="974" spans="1:13" x14ac:dyDescent="0.25">
      <c r="A974" s="3">
        <f xml:space="preserve"> IF(C974="", "", IF(Table44[[#This Row],[Month]]=C973, A973+1, 1))</f>
        <v>60</v>
      </c>
      <c r="B974" s="22">
        <f>_xlfn.NUMBERVALUE(IF(Table44[[#This Row],[Date]]= "", "", TEXT(Table44[[#This Row],[Date]],"yyyy")))</f>
        <v>2025</v>
      </c>
      <c r="C974" t="str">
        <f>IF(Table44[[#This Row],[Date]]= "", "", TEXT(Table44[[#This Row],[Date]],"mmmm"))</f>
        <v>August</v>
      </c>
      <c r="D974" s="2">
        <v>45900</v>
      </c>
      <c r="E974" s="1" t="s">
        <v>677</v>
      </c>
      <c r="F974" s="1" t="s">
        <v>57</v>
      </c>
      <c r="H974" s="1">
        <v>25853</v>
      </c>
      <c r="I974" s="23" t="s">
        <v>14</v>
      </c>
      <c r="J974" s="49">
        <f>IF(Table44[[#This Row],[Source]]="Cash", SUM(J973+Table44[[#This Row],[Income]]-Table44[[#This Row],[Expenses]]), J973)</f>
        <v>260000</v>
      </c>
      <c r="K974" s="49">
        <f>IF(Table44[[#This Row],[Source]]="Bank", SUM(K973+Table44[[#This Row],[Income]]-Table44[[#This Row],[Expenses]]), K973)</f>
        <v>680389.45000000019</v>
      </c>
      <c r="L974" s="49">
        <f>IF(Table44[[#This Row],[Source]]="Mobile", SUM(L973+Table44[[#This Row],[Income]]-Table44[[#This Row],[Expenses]]), L973)</f>
        <v>343537</v>
      </c>
      <c r="M974" s="49">
        <f>IF(Table44[[#This Row],[Source]]="Inv", SUM(M973+Table44[[#This Row],[Income]]-Table44[[#This Row],[Expenses]]), M973)</f>
        <v>520000</v>
      </c>
    </row>
    <row r="975" spans="1:13" x14ac:dyDescent="0.25">
      <c r="A975" s="3">
        <f xml:space="preserve"> IF(C975="", "", IF(Table44[[#This Row],[Month]]=C974, A974+1, 1))</f>
        <v>61</v>
      </c>
      <c r="B975" s="22">
        <f>_xlfn.NUMBERVALUE(IF(Table44[[#This Row],[Date]]= "", "", TEXT(Table44[[#This Row],[Date]],"yyyy")))</f>
        <v>2025</v>
      </c>
      <c r="C975" t="str">
        <f>IF(Table44[[#This Row],[Date]]= "", "", TEXT(Table44[[#This Row],[Date]],"mmmm"))</f>
        <v>August</v>
      </c>
      <c r="D975" s="2">
        <v>45900</v>
      </c>
      <c r="E975" s="1" t="s">
        <v>678</v>
      </c>
      <c r="F975" t="s">
        <v>745</v>
      </c>
      <c r="H975" s="1">
        <v>14955</v>
      </c>
      <c r="I975" s="23" t="s">
        <v>14</v>
      </c>
      <c r="J975" s="49">
        <f>IF(Table44[[#This Row],[Source]]="Cash", SUM(J974+Table44[[#This Row],[Income]]-Table44[[#This Row],[Expenses]]), J974)</f>
        <v>260000</v>
      </c>
      <c r="K975" s="49">
        <f>IF(Table44[[#This Row],[Source]]="Bank", SUM(K974+Table44[[#This Row],[Income]]-Table44[[#This Row],[Expenses]]), K974)</f>
        <v>665434.45000000019</v>
      </c>
      <c r="L975" s="49">
        <f>IF(Table44[[#This Row],[Source]]="Mobile", SUM(L974+Table44[[#This Row],[Income]]-Table44[[#This Row],[Expenses]]), L974)</f>
        <v>343537</v>
      </c>
      <c r="M975" s="49">
        <f>IF(Table44[[#This Row],[Source]]="Inv", SUM(M974+Table44[[#This Row],[Income]]-Table44[[#This Row],[Expenses]]), M974)</f>
        <v>520000</v>
      </c>
    </row>
    <row r="976" spans="1:13" x14ac:dyDescent="0.25">
      <c r="A976" s="3">
        <f xml:space="preserve"> IF(C976="", "", IF(Table44[[#This Row],[Month]]=C975, A975+1, 1))</f>
        <v>62</v>
      </c>
      <c r="B976" s="22">
        <f>_xlfn.NUMBERVALUE(IF(Table44[[#This Row],[Date]]= "", "", TEXT(Table44[[#This Row],[Date]],"yyyy")))</f>
        <v>2025</v>
      </c>
      <c r="C976" t="str">
        <f>IF(Table44[[#This Row],[Date]]= "", "", TEXT(Table44[[#This Row],[Date]],"mmmm"))</f>
        <v>August</v>
      </c>
      <c r="D976" s="2">
        <v>45900</v>
      </c>
      <c r="E976" s="1" t="s">
        <v>679</v>
      </c>
      <c r="F976" s="1" t="s">
        <v>742</v>
      </c>
      <c r="H976" s="1">
        <v>7500</v>
      </c>
      <c r="I976" s="23" t="s">
        <v>14</v>
      </c>
      <c r="J976" s="49">
        <f>IF(Table44[[#This Row],[Source]]="Cash", SUM(J975+Table44[[#This Row],[Income]]-Table44[[#This Row],[Expenses]]), J975)</f>
        <v>260000</v>
      </c>
      <c r="K976" s="49">
        <f>IF(Table44[[#This Row],[Source]]="Bank", SUM(K975+Table44[[#This Row],[Income]]-Table44[[#This Row],[Expenses]]), K975)</f>
        <v>657934.45000000019</v>
      </c>
      <c r="L976" s="49">
        <f>IF(Table44[[#This Row],[Source]]="Mobile", SUM(L975+Table44[[#This Row],[Income]]-Table44[[#This Row],[Expenses]]), L975)</f>
        <v>343537</v>
      </c>
      <c r="M976" s="49">
        <f>IF(Table44[[#This Row],[Source]]="Inv", SUM(M975+Table44[[#This Row],[Income]]-Table44[[#This Row],[Expenses]]), M975)</f>
        <v>520000</v>
      </c>
    </row>
    <row r="977" spans="1:13" x14ac:dyDescent="0.25">
      <c r="A977" s="3">
        <f xml:space="preserve"> IF(C977="", "", IF(Table44[[#This Row],[Month]]=C976, A976+1, 1))</f>
        <v>63</v>
      </c>
      <c r="B977" s="22">
        <f>_xlfn.NUMBERVALUE(IF(Table44[[#This Row],[Date]]= "", "", TEXT(Table44[[#This Row],[Date]],"yyyy")))</f>
        <v>2025</v>
      </c>
      <c r="C977" t="str">
        <f>IF(Table44[[#This Row],[Date]]= "", "", TEXT(Table44[[#This Row],[Date]],"mmmm"))</f>
        <v>August</v>
      </c>
      <c r="D977" s="2">
        <v>45892</v>
      </c>
      <c r="E977" s="1" t="s">
        <v>680</v>
      </c>
      <c r="F977" s="1" t="s">
        <v>244</v>
      </c>
      <c r="H977" s="1">
        <v>21656</v>
      </c>
      <c r="I977" s="23" t="s">
        <v>483</v>
      </c>
      <c r="J977" s="49">
        <f>IF(Table44[[#This Row],[Source]]="Cash", SUM(J976+Table44[[#This Row],[Income]]-Table44[[#This Row],[Expenses]]), J976)</f>
        <v>260000</v>
      </c>
      <c r="K977" s="49">
        <f>IF(Table44[[#This Row],[Source]]="Bank", SUM(K976+Table44[[#This Row],[Income]]-Table44[[#This Row],[Expenses]]), K976)</f>
        <v>657934.45000000019</v>
      </c>
      <c r="L977" s="49">
        <f>IF(Table44[[#This Row],[Source]]="Mobile", SUM(L976+Table44[[#This Row],[Income]]-Table44[[#This Row],[Expenses]]), L976)</f>
        <v>321881</v>
      </c>
      <c r="M977" s="49">
        <f>IF(Table44[[#This Row],[Source]]="Inv", SUM(M976+Table44[[#This Row],[Income]]-Table44[[#This Row],[Expenses]]), M976)</f>
        <v>520000</v>
      </c>
    </row>
    <row r="978" spans="1:13" x14ac:dyDescent="0.25">
      <c r="A978" s="3">
        <f xml:space="preserve"> IF(C978="", "", IF(Table44[[#This Row],[Month]]=C977, A977+1, 1))</f>
        <v>1</v>
      </c>
      <c r="B978" s="22">
        <f>_xlfn.NUMBERVALUE(IF(Table44[[#This Row],[Date]]= "", "", TEXT(Table44[[#This Row],[Date]],"yyyy")))</f>
        <v>2025</v>
      </c>
      <c r="C978" t="str">
        <f>IF(Table44[[#This Row],[Date]]= "", "", TEXT(Table44[[#This Row],[Date]],"mmmm"))</f>
        <v>September</v>
      </c>
      <c r="D978" s="2">
        <v>45901</v>
      </c>
      <c r="E978" s="1" t="s">
        <v>317</v>
      </c>
      <c r="F978" s="1" t="s">
        <v>299</v>
      </c>
      <c r="G978" s="1">
        <v>500000</v>
      </c>
      <c r="I978" s="23" t="s">
        <v>14</v>
      </c>
      <c r="J978" s="49">
        <f>IF(Table44[[#This Row],[Source]]="Cash", SUM(J977+Table44[[#This Row],[Income]]-Table44[[#This Row],[Expenses]]), J977)</f>
        <v>260000</v>
      </c>
      <c r="K978" s="49">
        <f>IF(Table44[[#This Row],[Source]]="Bank", SUM(K977+Table44[[#This Row],[Income]]-Table44[[#This Row],[Expenses]]), K977)</f>
        <v>1157934.4500000002</v>
      </c>
      <c r="L978" s="49">
        <f>IF(Table44[[#This Row],[Source]]="Mobile", SUM(L977+Table44[[#This Row],[Income]]-Table44[[#This Row],[Expenses]]), L977)</f>
        <v>321881</v>
      </c>
      <c r="M978" s="49">
        <f>IF(Table44[[#This Row],[Source]]="Inv", SUM(M977+Table44[[#This Row],[Income]]-Table44[[#This Row],[Expenses]]), M977)</f>
        <v>520000</v>
      </c>
    </row>
    <row r="979" spans="1:13" x14ac:dyDescent="0.25">
      <c r="A979" s="3">
        <f xml:space="preserve"> IF(C979="", "", IF(Table44[[#This Row],[Month]]=C978, A978+1, 1))</f>
        <v>2</v>
      </c>
      <c r="B979" s="22">
        <f>_xlfn.NUMBERVALUE(IF(Table44[[#This Row],[Date]]= "", "", TEXT(Table44[[#This Row],[Date]],"yyyy")))</f>
        <v>2025</v>
      </c>
      <c r="C979" t="str">
        <f>IF(Table44[[#This Row],[Date]]= "", "", TEXT(Table44[[#This Row],[Date]],"mmmm"))</f>
        <v>September</v>
      </c>
      <c r="D979" s="2">
        <v>45904</v>
      </c>
      <c r="E979" s="1" t="s">
        <v>681</v>
      </c>
      <c r="F979" s="1" t="s">
        <v>1</v>
      </c>
      <c r="H979" s="1">
        <v>19500</v>
      </c>
      <c r="I979" s="23" t="s">
        <v>14</v>
      </c>
      <c r="J979" s="49">
        <f>IF(Table44[[#This Row],[Source]]="Cash", SUM(J978+Table44[[#This Row],[Income]]-Table44[[#This Row],[Expenses]]), J978)</f>
        <v>260000</v>
      </c>
      <c r="K979" s="49">
        <f>IF(Table44[[#This Row],[Source]]="Bank", SUM(K978+Table44[[#This Row],[Income]]-Table44[[#This Row],[Expenses]]), K978)</f>
        <v>1138434.4500000002</v>
      </c>
      <c r="L979" s="49">
        <f>IF(Table44[[#This Row],[Source]]="Mobile", SUM(L978+Table44[[#This Row],[Income]]-Table44[[#This Row],[Expenses]]), L978)</f>
        <v>321881</v>
      </c>
      <c r="M979" s="49">
        <f>IF(Table44[[#This Row],[Source]]="Inv", SUM(M978+Table44[[#This Row],[Income]]-Table44[[#This Row],[Expenses]]), M978)</f>
        <v>520000</v>
      </c>
    </row>
    <row r="980" spans="1:13" x14ac:dyDescent="0.25">
      <c r="A980" s="3">
        <f xml:space="preserve"> IF(C980="", "", IF(Table44[[#This Row],[Month]]=C979, A979+1, 1))</f>
        <v>3</v>
      </c>
      <c r="B980" s="22">
        <f>_xlfn.NUMBERVALUE(IF(Table44[[#This Row],[Date]]= "", "", TEXT(Table44[[#This Row],[Date]],"yyyy")))</f>
        <v>2025</v>
      </c>
      <c r="C980" t="str">
        <f>IF(Table44[[#This Row],[Date]]= "", "", TEXT(Table44[[#This Row],[Date]],"mmmm"))</f>
        <v>September</v>
      </c>
      <c r="D980" s="2">
        <v>45904</v>
      </c>
      <c r="E980" s="1" t="s">
        <v>673</v>
      </c>
      <c r="F980" s="1" t="s">
        <v>1</v>
      </c>
      <c r="H980" s="1">
        <v>9100</v>
      </c>
      <c r="I980" s="23" t="s">
        <v>14</v>
      </c>
      <c r="J980" s="49">
        <f>IF(Table44[[#This Row],[Source]]="Cash", SUM(J979+Table44[[#This Row],[Income]]-Table44[[#This Row],[Expenses]]), J979)</f>
        <v>260000</v>
      </c>
      <c r="K980" s="49">
        <f>IF(Table44[[#This Row],[Source]]="Bank", SUM(K979+Table44[[#This Row],[Income]]-Table44[[#This Row],[Expenses]]), K979)</f>
        <v>1129334.4500000002</v>
      </c>
      <c r="L980" s="49">
        <f>IF(Table44[[#This Row],[Source]]="Mobile", SUM(L979+Table44[[#This Row],[Income]]-Table44[[#This Row],[Expenses]]), L979)</f>
        <v>321881</v>
      </c>
      <c r="M980" s="49">
        <f>IF(Table44[[#This Row],[Source]]="Inv", SUM(M979+Table44[[#This Row],[Income]]-Table44[[#This Row],[Expenses]]), M979)</f>
        <v>520000</v>
      </c>
    </row>
    <row r="981" spans="1:13" x14ac:dyDescent="0.25">
      <c r="A981" s="3">
        <f xml:space="preserve"> IF(C981="", "", IF(Table44[[#This Row],[Month]]=C980, A980+1, 1))</f>
        <v>4</v>
      </c>
      <c r="B981" s="22">
        <f>_xlfn.NUMBERVALUE(IF(Table44[[#This Row],[Date]]= "", "", TEXT(Table44[[#This Row],[Date]],"yyyy")))</f>
        <v>2025</v>
      </c>
      <c r="C981" t="str">
        <f>IF(Table44[[#This Row],[Date]]= "", "", TEXT(Table44[[#This Row],[Date]],"mmmm"))</f>
        <v>September</v>
      </c>
      <c r="D981" s="2">
        <v>45905</v>
      </c>
      <c r="E981" s="1" t="s">
        <v>682</v>
      </c>
      <c r="F981" s="1" t="s">
        <v>1</v>
      </c>
      <c r="H981" s="1">
        <v>15000</v>
      </c>
      <c r="I981" s="23" t="s">
        <v>14</v>
      </c>
      <c r="J981" s="49">
        <f>IF(Table44[[#This Row],[Source]]="Cash", SUM(J980+Table44[[#This Row],[Income]]-Table44[[#This Row],[Expenses]]), J980)</f>
        <v>260000</v>
      </c>
      <c r="K981" s="49">
        <f>IF(Table44[[#This Row],[Source]]="Bank", SUM(K980+Table44[[#This Row],[Income]]-Table44[[#This Row],[Expenses]]), K980)</f>
        <v>1114334.4500000002</v>
      </c>
      <c r="L981" s="49">
        <f>IF(Table44[[#This Row],[Source]]="Mobile", SUM(L980+Table44[[#This Row],[Income]]-Table44[[#This Row],[Expenses]]), L980)</f>
        <v>321881</v>
      </c>
      <c r="M981" s="49">
        <f>IF(Table44[[#This Row],[Source]]="Inv", SUM(M980+Table44[[#This Row],[Income]]-Table44[[#This Row],[Expenses]]), M980)</f>
        <v>520000</v>
      </c>
    </row>
    <row r="982" spans="1:13" x14ac:dyDescent="0.25">
      <c r="A982" s="3">
        <f xml:space="preserve"> IF(C982="", "", IF(Table44[[#This Row],[Month]]=C981, A981+1, 1))</f>
        <v>5</v>
      </c>
      <c r="B982" s="22">
        <f>_xlfn.NUMBERVALUE(IF(Table44[[#This Row],[Date]]= "", "", TEXT(Table44[[#This Row],[Date]],"yyyy")))</f>
        <v>2025</v>
      </c>
      <c r="C982" t="str">
        <f>IF(Table44[[#This Row],[Date]]= "", "", TEXT(Table44[[#This Row],[Date]],"mmmm"))</f>
        <v>September</v>
      </c>
      <c r="D982" s="2">
        <v>45908</v>
      </c>
      <c r="E982" s="1" t="s">
        <v>679</v>
      </c>
      <c r="F982" s="1" t="s">
        <v>742</v>
      </c>
      <c r="H982" s="1">
        <v>7500</v>
      </c>
      <c r="I982" s="23" t="s">
        <v>14</v>
      </c>
      <c r="J982" s="49">
        <f>IF(Table44[[#This Row],[Source]]="Cash", SUM(J981+Table44[[#This Row],[Income]]-Table44[[#This Row],[Expenses]]), J981)</f>
        <v>260000</v>
      </c>
      <c r="K982" s="49">
        <f>IF(Table44[[#This Row],[Source]]="Bank", SUM(K981+Table44[[#This Row],[Income]]-Table44[[#This Row],[Expenses]]), K981)</f>
        <v>1106834.4500000002</v>
      </c>
      <c r="L982" s="49">
        <f>IF(Table44[[#This Row],[Source]]="Mobile", SUM(L981+Table44[[#This Row],[Income]]-Table44[[#This Row],[Expenses]]), L981)</f>
        <v>321881</v>
      </c>
      <c r="M982" s="49">
        <f>IF(Table44[[#This Row],[Source]]="Inv", SUM(M981+Table44[[#This Row],[Income]]-Table44[[#This Row],[Expenses]]), M981)</f>
        <v>520000</v>
      </c>
    </row>
    <row r="983" spans="1:13" x14ac:dyDescent="0.25">
      <c r="A983" s="3">
        <f xml:space="preserve"> IF(C983="", "", IF(Table44[[#This Row],[Month]]=C982, A982+1, 1))</f>
        <v>6</v>
      </c>
      <c r="B983" s="22">
        <f>_xlfn.NUMBERVALUE(IF(Table44[[#This Row],[Date]]= "", "", TEXT(Table44[[#This Row],[Date]],"yyyy")))</f>
        <v>2025</v>
      </c>
      <c r="C983" t="str">
        <f>IF(Table44[[#This Row],[Date]]= "", "", TEXT(Table44[[#This Row],[Date]],"mmmm"))</f>
        <v>September</v>
      </c>
      <c r="D983" s="2">
        <v>45908</v>
      </c>
      <c r="E983" s="1" t="s">
        <v>588</v>
      </c>
      <c r="F983" s="1" t="s">
        <v>742</v>
      </c>
      <c r="H983" s="1">
        <v>15600</v>
      </c>
      <c r="I983" s="23" t="s">
        <v>14</v>
      </c>
      <c r="J983" s="49">
        <f>IF(Table44[[#This Row],[Source]]="Cash", SUM(J982+Table44[[#This Row],[Income]]-Table44[[#This Row],[Expenses]]), J982)</f>
        <v>260000</v>
      </c>
      <c r="K983" s="49">
        <f>IF(Table44[[#This Row],[Source]]="Bank", SUM(K982+Table44[[#This Row],[Income]]-Table44[[#This Row],[Expenses]]), K982)</f>
        <v>1091234.4500000002</v>
      </c>
      <c r="L983" s="49">
        <f>IF(Table44[[#This Row],[Source]]="Mobile", SUM(L982+Table44[[#This Row],[Income]]-Table44[[#This Row],[Expenses]]), L982)</f>
        <v>321881</v>
      </c>
      <c r="M983" s="49">
        <f>IF(Table44[[#This Row],[Source]]="Inv", SUM(M982+Table44[[#This Row],[Income]]-Table44[[#This Row],[Expenses]]), M982)</f>
        <v>520000</v>
      </c>
    </row>
    <row r="984" spans="1:13" x14ac:dyDescent="0.25">
      <c r="A984" s="3">
        <f xml:space="preserve"> IF(C984="", "", IF(Table44[[#This Row],[Month]]=C983, A983+1, 1))</f>
        <v>7</v>
      </c>
      <c r="B984" s="22">
        <f>_xlfn.NUMBERVALUE(IF(Table44[[#This Row],[Date]]= "", "", TEXT(Table44[[#This Row],[Date]],"yyyy")))</f>
        <v>2025</v>
      </c>
      <c r="C984" t="str">
        <f>IF(Table44[[#This Row],[Date]]= "", "", TEXT(Table44[[#This Row],[Date]],"mmmm"))</f>
        <v>September</v>
      </c>
      <c r="D984" s="2">
        <v>45904</v>
      </c>
      <c r="E984" s="1" t="s">
        <v>463</v>
      </c>
      <c r="F984" s="1" t="s">
        <v>244</v>
      </c>
      <c r="H984" s="1">
        <v>2000</v>
      </c>
      <c r="I984" s="23" t="s">
        <v>483</v>
      </c>
      <c r="J984" s="49">
        <f>IF(Table44[[#This Row],[Source]]="Cash", SUM(J983+Table44[[#This Row],[Income]]-Table44[[#This Row],[Expenses]]), J983)</f>
        <v>260000</v>
      </c>
      <c r="K984" s="49">
        <f>IF(Table44[[#This Row],[Source]]="Bank", SUM(K983+Table44[[#This Row],[Income]]-Table44[[#This Row],[Expenses]]), K983)</f>
        <v>1091234.4500000002</v>
      </c>
      <c r="L984" s="49">
        <f>IF(Table44[[#This Row],[Source]]="Mobile", SUM(L983+Table44[[#This Row],[Income]]-Table44[[#This Row],[Expenses]]), L983)</f>
        <v>319881</v>
      </c>
      <c r="M984" s="49">
        <f>IF(Table44[[#This Row],[Source]]="Inv", SUM(M983+Table44[[#This Row],[Income]]-Table44[[#This Row],[Expenses]]), M983)</f>
        <v>520000</v>
      </c>
    </row>
    <row r="985" spans="1:13" x14ac:dyDescent="0.25">
      <c r="A985" s="3">
        <f xml:space="preserve"> IF(C985="", "", IF(Table44[[#This Row],[Month]]=C984, A984+1, 1))</f>
        <v>8</v>
      </c>
      <c r="B985" s="22">
        <f>_xlfn.NUMBERVALUE(IF(Table44[[#This Row],[Date]]= "", "", TEXT(Table44[[#This Row],[Date]],"yyyy")))</f>
        <v>2025</v>
      </c>
      <c r="C985" t="str">
        <f>IF(Table44[[#This Row],[Date]]= "", "", TEXT(Table44[[#This Row],[Date]],"mmmm"))</f>
        <v>September</v>
      </c>
      <c r="D985" s="2">
        <v>45905</v>
      </c>
      <c r="E985" s="75" t="s">
        <v>683</v>
      </c>
      <c r="F985" s="1" t="s">
        <v>1</v>
      </c>
      <c r="H985" s="1">
        <v>23000</v>
      </c>
      <c r="I985" s="23" t="s">
        <v>483</v>
      </c>
      <c r="J985" s="49">
        <f>IF(Table44[[#This Row],[Source]]="Cash", SUM(J984+Table44[[#This Row],[Income]]-Table44[[#This Row],[Expenses]]), J984)</f>
        <v>260000</v>
      </c>
      <c r="K985" s="49">
        <f>IF(Table44[[#This Row],[Source]]="Bank", SUM(K984+Table44[[#This Row],[Income]]-Table44[[#This Row],[Expenses]]), K984)</f>
        <v>1091234.4500000002</v>
      </c>
      <c r="L985" s="49">
        <f>IF(Table44[[#This Row],[Source]]="Mobile", SUM(L984+Table44[[#This Row],[Income]]-Table44[[#This Row],[Expenses]]), L984)</f>
        <v>296881</v>
      </c>
      <c r="M985" s="49">
        <f>IF(Table44[[#This Row],[Source]]="Inv", SUM(M984+Table44[[#This Row],[Income]]-Table44[[#This Row],[Expenses]]), M984)</f>
        <v>520000</v>
      </c>
    </row>
    <row r="986" spans="1:13" x14ac:dyDescent="0.25">
      <c r="A986" s="3">
        <f xml:space="preserve"> IF(C986="", "", IF(Table44[[#This Row],[Month]]=C985, A985+1, 1))</f>
        <v>9</v>
      </c>
      <c r="B986" s="22">
        <f>_xlfn.NUMBERVALUE(IF(Table44[[#This Row],[Date]]= "", "", TEXT(Table44[[#This Row],[Date]],"yyyy")))</f>
        <v>2025</v>
      </c>
      <c r="C986" t="str">
        <f>IF(Table44[[#This Row],[Date]]= "", "", TEXT(Table44[[#This Row],[Date]],"mmmm"))</f>
        <v>September</v>
      </c>
      <c r="D986" s="2">
        <v>45905</v>
      </c>
      <c r="E986" s="1" t="s">
        <v>684</v>
      </c>
      <c r="F986" s="1" t="s">
        <v>744</v>
      </c>
      <c r="G986" s="108">
        <v>30000</v>
      </c>
      <c r="H986" s="105"/>
      <c r="I986" s="23" t="s">
        <v>13</v>
      </c>
      <c r="J986" s="49">
        <f>IF(Table44[[#This Row],[Source]]="Cash", SUM(J985+Table44[[#This Row],[Income]]-Table44[[#This Row],[Expenses]]), J985)</f>
        <v>290000</v>
      </c>
      <c r="K986" s="49">
        <f>IF(Table44[[#This Row],[Source]]="Bank", SUM(K985+Table44[[#This Row],[Income]]-Table44[[#This Row],[Expenses]]), K985)</f>
        <v>1091234.4500000002</v>
      </c>
      <c r="L986" s="49">
        <f>IF(Table44[[#This Row],[Source]]="Mobile", SUM(L985+Table44[[#This Row],[Income]]-Table44[[#This Row],[Expenses]]), L985)</f>
        <v>296881</v>
      </c>
      <c r="M986" s="49">
        <f>IF(Table44[[#This Row],[Source]]="Inv", SUM(M985+Table44[[#This Row],[Income]]-Table44[[#This Row],[Expenses]]), M985)</f>
        <v>520000</v>
      </c>
    </row>
    <row r="987" spans="1:13" x14ac:dyDescent="0.25">
      <c r="A987" s="3">
        <f xml:space="preserve"> IF(C987="", "", IF(Table44[[#This Row],[Month]]=C986, A986+1, 1))</f>
        <v>10</v>
      </c>
      <c r="B987" s="22">
        <f>_xlfn.NUMBERVALUE(IF(Table44[[#This Row],[Date]]= "", "", TEXT(Table44[[#This Row],[Date]],"yyyy")))</f>
        <v>2025</v>
      </c>
      <c r="C987" t="str">
        <f>IF(Table44[[#This Row],[Date]]= "", "", TEXT(Table44[[#This Row],[Date]],"mmmm"))</f>
        <v>September</v>
      </c>
      <c r="D987" s="2">
        <v>45905</v>
      </c>
      <c r="E987" s="1" t="s">
        <v>684</v>
      </c>
      <c r="F987" s="1" t="s">
        <v>744</v>
      </c>
      <c r="H987" s="1">
        <v>30000</v>
      </c>
      <c r="I987" s="23" t="s">
        <v>483</v>
      </c>
      <c r="J987" s="49">
        <f>IF(Table44[[#This Row],[Source]]="Cash", SUM(J986+Table44[[#This Row],[Income]]-Table44[[#This Row],[Expenses]]), J986)</f>
        <v>290000</v>
      </c>
      <c r="K987" s="49">
        <f>IF(Table44[[#This Row],[Source]]="Bank", SUM(K986+Table44[[#This Row],[Income]]-Table44[[#This Row],[Expenses]]), K986)</f>
        <v>1091234.4500000002</v>
      </c>
      <c r="L987" s="49">
        <f>IF(Table44[[#This Row],[Source]]="Mobile", SUM(L986+Table44[[#This Row],[Income]]-Table44[[#This Row],[Expenses]]), L986)</f>
        <v>266881</v>
      </c>
      <c r="M987" s="49">
        <f>IF(Table44[[#This Row],[Source]]="Inv", SUM(M986+Table44[[#This Row],[Income]]-Table44[[#This Row],[Expenses]]), M986)</f>
        <v>520000</v>
      </c>
    </row>
    <row r="988" spans="1:13" x14ac:dyDescent="0.25">
      <c r="A988" s="3">
        <f xml:space="preserve"> IF(C988="", "", IF(Table44[[#This Row],[Month]]=C987, A987+1, 1))</f>
        <v>11</v>
      </c>
      <c r="B988" s="22">
        <f>_xlfn.NUMBERVALUE(IF(Table44[[#This Row],[Date]]= "", "", TEXT(Table44[[#This Row],[Date]],"yyyy")))</f>
        <v>2025</v>
      </c>
      <c r="C988" t="str">
        <f>IF(Table44[[#This Row],[Date]]= "", "", TEXT(Table44[[#This Row],[Date]],"mmmm"))</f>
        <v>September</v>
      </c>
      <c r="D988" s="2">
        <v>45907</v>
      </c>
      <c r="E988" s="1" t="s">
        <v>685</v>
      </c>
      <c r="F988" s="1" t="s">
        <v>57</v>
      </c>
      <c r="H988" s="1">
        <v>17495</v>
      </c>
      <c r="I988" s="23" t="s">
        <v>483</v>
      </c>
      <c r="J988" s="49">
        <f>IF(Table44[[#This Row],[Source]]="Cash", SUM(J987+Table44[[#This Row],[Income]]-Table44[[#This Row],[Expenses]]), J987)</f>
        <v>290000</v>
      </c>
      <c r="K988" s="49">
        <f>IF(Table44[[#This Row],[Source]]="Bank", SUM(K987+Table44[[#This Row],[Income]]-Table44[[#This Row],[Expenses]]), K987)</f>
        <v>1091234.4500000002</v>
      </c>
      <c r="L988" s="49">
        <f>IF(Table44[[#This Row],[Source]]="Mobile", SUM(L987+Table44[[#This Row],[Income]]-Table44[[#This Row],[Expenses]]), L987)</f>
        <v>249386</v>
      </c>
      <c r="M988" s="49">
        <f>IF(Table44[[#This Row],[Source]]="Inv", SUM(M987+Table44[[#This Row],[Income]]-Table44[[#This Row],[Expenses]]), M987)</f>
        <v>520000</v>
      </c>
    </row>
    <row r="989" spans="1:13" x14ac:dyDescent="0.25">
      <c r="A989" s="3">
        <f xml:space="preserve"> IF(C989="", "", IF(Table44[[#This Row],[Month]]=C988, A988+1, 1))</f>
        <v>12</v>
      </c>
      <c r="B989" s="22">
        <f>_xlfn.NUMBERVALUE(IF(Table44[[#This Row],[Date]]= "", "", TEXT(Table44[[#This Row],[Date]],"yyyy")))</f>
        <v>2025</v>
      </c>
      <c r="C989" t="str">
        <f>IF(Table44[[#This Row],[Date]]= "", "", TEXT(Table44[[#This Row],[Date]],"mmmm"))</f>
        <v>September</v>
      </c>
      <c r="D989" s="2">
        <v>45907</v>
      </c>
      <c r="E989" s="1" t="s">
        <v>686</v>
      </c>
      <c r="F989" t="s">
        <v>745</v>
      </c>
      <c r="H989" s="1">
        <v>73625</v>
      </c>
      <c r="I989" s="23" t="s">
        <v>483</v>
      </c>
      <c r="J989" s="49">
        <f>IF(Table44[[#This Row],[Source]]="Cash", SUM(J988+Table44[[#This Row],[Income]]-Table44[[#This Row],[Expenses]]), J988)</f>
        <v>290000</v>
      </c>
      <c r="K989" s="49">
        <f>IF(Table44[[#This Row],[Source]]="Bank", SUM(K988+Table44[[#This Row],[Income]]-Table44[[#This Row],[Expenses]]), K988)</f>
        <v>1091234.4500000002</v>
      </c>
      <c r="L989" s="49">
        <f>IF(Table44[[#This Row],[Source]]="Mobile", SUM(L988+Table44[[#This Row],[Income]]-Table44[[#This Row],[Expenses]]), L988)</f>
        <v>175761</v>
      </c>
      <c r="M989" s="49">
        <f>IF(Table44[[#This Row],[Source]]="Inv", SUM(M988+Table44[[#This Row],[Income]]-Table44[[#This Row],[Expenses]]), M988)</f>
        <v>520000</v>
      </c>
    </row>
    <row r="990" spans="1:13" x14ac:dyDescent="0.25">
      <c r="A990" s="3">
        <f xml:space="preserve"> IF(C990="", "", IF(Table44[[#This Row],[Month]]=C989, A989+1, 1))</f>
        <v>13</v>
      </c>
      <c r="B990" s="22">
        <f>_xlfn.NUMBERVALUE(IF(Table44[[#This Row],[Date]]= "", "", TEXT(Table44[[#This Row],[Date]],"yyyy")))</f>
        <v>2025</v>
      </c>
      <c r="C990" t="str">
        <f>IF(Table44[[#This Row],[Date]]= "", "", TEXT(Table44[[#This Row],[Date]],"mmmm"))</f>
        <v>September</v>
      </c>
      <c r="D990" s="2">
        <v>45907</v>
      </c>
      <c r="E990" s="1" t="s">
        <v>684</v>
      </c>
      <c r="F990" s="1" t="s">
        <v>744</v>
      </c>
      <c r="G990" s="108">
        <v>30000</v>
      </c>
      <c r="H990" s="105"/>
      <c r="I990" s="23" t="s">
        <v>13</v>
      </c>
      <c r="J990" s="49">
        <f>IF(Table44[[#This Row],[Source]]="Cash", SUM(J989+Table44[[#This Row],[Income]]-Table44[[#This Row],[Expenses]]), J989)</f>
        <v>320000</v>
      </c>
      <c r="K990" s="49">
        <f>IF(Table44[[#This Row],[Source]]="Bank", SUM(K989+Table44[[#This Row],[Income]]-Table44[[#This Row],[Expenses]]), K989)</f>
        <v>1091234.4500000002</v>
      </c>
      <c r="L990" s="49">
        <f>IF(Table44[[#This Row],[Source]]="Mobile", SUM(L989+Table44[[#This Row],[Income]]-Table44[[#This Row],[Expenses]]), L989)</f>
        <v>175761</v>
      </c>
      <c r="M990" s="49">
        <f>IF(Table44[[#This Row],[Source]]="Inv", SUM(M989+Table44[[#This Row],[Income]]-Table44[[#This Row],[Expenses]]), M989)</f>
        <v>520000</v>
      </c>
    </row>
    <row r="991" spans="1:13" x14ac:dyDescent="0.25">
      <c r="A991" s="3">
        <f xml:space="preserve"> IF(C991="", "", IF(Table44[[#This Row],[Month]]=C990, A990+1, 1))</f>
        <v>14</v>
      </c>
      <c r="B991" s="22">
        <f>_xlfn.NUMBERVALUE(IF(Table44[[#This Row],[Date]]= "", "", TEXT(Table44[[#This Row],[Date]],"yyyy")))</f>
        <v>2025</v>
      </c>
      <c r="C991" t="str">
        <f>IF(Table44[[#This Row],[Date]]= "", "", TEXT(Table44[[#This Row],[Date]],"mmmm"))</f>
        <v>September</v>
      </c>
      <c r="D991" s="2">
        <v>45907</v>
      </c>
      <c r="E991" s="1" t="s">
        <v>684</v>
      </c>
      <c r="F991" s="1" t="s">
        <v>744</v>
      </c>
      <c r="H991" s="1">
        <v>30000</v>
      </c>
      <c r="I991" s="23" t="s">
        <v>483</v>
      </c>
      <c r="J991" s="49">
        <f>IF(Table44[[#This Row],[Source]]="Cash", SUM(J990+Table44[[#This Row],[Income]]-Table44[[#This Row],[Expenses]]), J990)</f>
        <v>320000</v>
      </c>
      <c r="K991" s="49">
        <f>IF(Table44[[#This Row],[Source]]="Bank", SUM(K990+Table44[[#This Row],[Income]]-Table44[[#This Row],[Expenses]]), K990)</f>
        <v>1091234.4500000002</v>
      </c>
      <c r="L991" s="49">
        <f>IF(Table44[[#This Row],[Source]]="Mobile", SUM(L990+Table44[[#This Row],[Income]]-Table44[[#This Row],[Expenses]]), L990)</f>
        <v>145761</v>
      </c>
      <c r="M991" s="49">
        <f>IF(Table44[[#This Row],[Source]]="Inv", SUM(M990+Table44[[#This Row],[Income]]-Table44[[#This Row],[Expenses]]), M990)</f>
        <v>520000</v>
      </c>
    </row>
    <row r="992" spans="1:13" x14ac:dyDescent="0.25">
      <c r="A992" s="3">
        <f xml:space="preserve"> IF(C992="", "", IF(Table44[[#This Row],[Month]]=C991, A991+1, 1))</f>
        <v>15</v>
      </c>
      <c r="B992" s="22">
        <f>_xlfn.NUMBERVALUE(IF(Table44[[#This Row],[Date]]= "", "", TEXT(Table44[[#This Row],[Date]],"yyyy")))</f>
        <v>2025</v>
      </c>
      <c r="C992" t="str">
        <f>IF(Table44[[#This Row],[Date]]= "", "", TEXT(Table44[[#This Row],[Date]],"mmmm"))</f>
        <v>September</v>
      </c>
      <c r="D992" s="2">
        <v>45907</v>
      </c>
      <c r="E992" s="1" t="s">
        <v>687</v>
      </c>
      <c r="F992" t="s">
        <v>745</v>
      </c>
      <c r="G992" s="108"/>
      <c r="H992" s="105">
        <v>51500</v>
      </c>
      <c r="I992" s="23" t="s">
        <v>13</v>
      </c>
      <c r="J992" s="49">
        <f>IF(Table44[[#This Row],[Source]]="Cash", SUM(J991+Table44[[#This Row],[Income]]-Table44[[#This Row],[Expenses]]), J991)</f>
        <v>268500</v>
      </c>
      <c r="K992" s="49">
        <f>IF(Table44[[#This Row],[Source]]="Bank", SUM(K991+Table44[[#This Row],[Income]]-Table44[[#This Row],[Expenses]]), K991)</f>
        <v>1091234.4500000002</v>
      </c>
      <c r="L992" s="49">
        <f>IF(Table44[[#This Row],[Source]]="Mobile", SUM(L991+Table44[[#This Row],[Income]]-Table44[[#This Row],[Expenses]]), L991)</f>
        <v>145761</v>
      </c>
      <c r="M992" s="49">
        <f>IF(Table44[[#This Row],[Source]]="Inv", SUM(M991+Table44[[#This Row],[Income]]-Table44[[#This Row],[Expenses]]), M991)</f>
        <v>520000</v>
      </c>
    </row>
    <row r="993" spans="1:13" x14ac:dyDescent="0.25">
      <c r="A993" s="3">
        <f xml:space="preserve"> IF(C993="", "", IF(Table44[[#This Row],[Month]]=C992, A992+1, 1))</f>
        <v>16</v>
      </c>
      <c r="B993" s="22">
        <f>_xlfn.NUMBERVALUE(IF(Table44[[#This Row],[Date]]= "", "", TEXT(Table44[[#This Row],[Date]],"yyyy")))</f>
        <v>2025</v>
      </c>
      <c r="C993" t="str">
        <f>IF(Table44[[#This Row],[Date]]= "", "", TEXT(Table44[[#This Row],[Date]],"mmmm"))</f>
        <v>September</v>
      </c>
      <c r="D993" s="2">
        <v>45910</v>
      </c>
      <c r="E993" s="1" t="s">
        <v>688</v>
      </c>
      <c r="F993" t="s">
        <v>745</v>
      </c>
      <c r="H993" s="1">
        <v>19000</v>
      </c>
      <c r="I993" s="23" t="s">
        <v>483</v>
      </c>
      <c r="J993" s="49">
        <f>IF(Table44[[#This Row],[Source]]="Cash", SUM(J992+Table44[[#This Row],[Income]]-Table44[[#This Row],[Expenses]]), J992)</f>
        <v>268500</v>
      </c>
      <c r="K993" s="49">
        <f>IF(Table44[[#This Row],[Source]]="Bank", SUM(K992+Table44[[#This Row],[Income]]-Table44[[#This Row],[Expenses]]), K992)</f>
        <v>1091234.4500000002</v>
      </c>
      <c r="L993" s="49">
        <f>IF(Table44[[#This Row],[Source]]="Mobile", SUM(L992+Table44[[#This Row],[Income]]-Table44[[#This Row],[Expenses]]), L992)</f>
        <v>126761</v>
      </c>
      <c r="M993" s="49">
        <f>IF(Table44[[#This Row],[Source]]="Inv", SUM(M992+Table44[[#This Row],[Income]]-Table44[[#This Row],[Expenses]]), M992)</f>
        <v>520000</v>
      </c>
    </row>
    <row r="994" spans="1:13" x14ac:dyDescent="0.25">
      <c r="A994" s="3">
        <f xml:space="preserve"> IF(C994="", "", IF(Table44[[#This Row],[Month]]=C993, A993+1, 1))</f>
        <v>17</v>
      </c>
      <c r="B994" s="22">
        <f>_xlfn.NUMBERVALUE(IF(Table44[[#This Row],[Date]]= "", "", TEXT(Table44[[#This Row],[Date]],"yyyy")))</f>
        <v>2025</v>
      </c>
      <c r="C994" t="str">
        <f>IF(Table44[[#This Row],[Date]]= "", "", TEXT(Table44[[#This Row],[Date]],"mmmm"))</f>
        <v>September</v>
      </c>
      <c r="D994" s="2">
        <v>45910</v>
      </c>
      <c r="E994" s="1" t="s">
        <v>689</v>
      </c>
      <c r="F994" t="s">
        <v>745</v>
      </c>
      <c r="G994" s="108">
        <v>19000</v>
      </c>
      <c r="H994" s="105"/>
      <c r="I994" s="23" t="s">
        <v>13</v>
      </c>
      <c r="J994" s="49">
        <f>IF(Table44[[#This Row],[Source]]="Cash", SUM(J993+Table44[[#This Row],[Income]]-Table44[[#This Row],[Expenses]]), J993)</f>
        <v>287500</v>
      </c>
      <c r="K994" s="49">
        <f>IF(Table44[[#This Row],[Source]]="Bank", SUM(K993+Table44[[#This Row],[Income]]-Table44[[#This Row],[Expenses]]), K993)</f>
        <v>1091234.4500000002</v>
      </c>
      <c r="L994" s="49">
        <f>IF(Table44[[#This Row],[Source]]="Mobile", SUM(L993+Table44[[#This Row],[Income]]-Table44[[#This Row],[Expenses]]), L993)</f>
        <v>126761</v>
      </c>
      <c r="M994" s="49">
        <f>IF(Table44[[#This Row],[Source]]="Inv", SUM(M993+Table44[[#This Row],[Income]]-Table44[[#This Row],[Expenses]]), M993)</f>
        <v>520000</v>
      </c>
    </row>
    <row r="995" spans="1:13" x14ac:dyDescent="0.25">
      <c r="A995" s="3">
        <f xml:space="preserve"> IF(C995="", "", IF(Table44[[#This Row],[Month]]=C994, A994+1, 1))</f>
        <v>18</v>
      </c>
      <c r="B995" s="22">
        <f>_xlfn.NUMBERVALUE(IF(Table44[[#This Row],[Date]]= "", "", TEXT(Table44[[#This Row],[Date]],"yyyy")))</f>
        <v>2025</v>
      </c>
      <c r="C995" t="str">
        <f>IF(Table44[[#This Row],[Date]]= "", "", TEXT(Table44[[#This Row],[Date]],"mmmm"))</f>
        <v>September</v>
      </c>
      <c r="D995" s="2">
        <v>45910</v>
      </c>
      <c r="E995" s="1" t="s">
        <v>690</v>
      </c>
      <c r="F995" t="s">
        <v>745</v>
      </c>
      <c r="G995" s="1">
        <v>51200</v>
      </c>
      <c r="I995" s="23" t="s">
        <v>483</v>
      </c>
      <c r="J995" s="49">
        <f>IF(Table44[[#This Row],[Source]]="Cash", SUM(J994+Table44[[#This Row],[Income]]-Table44[[#This Row],[Expenses]]), J994)</f>
        <v>287500</v>
      </c>
      <c r="K995" s="49">
        <f>IF(Table44[[#This Row],[Source]]="Bank", SUM(K994+Table44[[#This Row],[Income]]-Table44[[#This Row],[Expenses]]), K994)</f>
        <v>1091234.4500000002</v>
      </c>
      <c r="L995" s="49">
        <f>IF(Table44[[#This Row],[Source]]="Mobile", SUM(L994+Table44[[#This Row],[Income]]-Table44[[#This Row],[Expenses]]), L994)</f>
        <v>177961</v>
      </c>
      <c r="M995" s="49">
        <f>IF(Table44[[#This Row],[Source]]="Inv", SUM(M994+Table44[[#This Row],[Income]]-Table44[[#This Row],[Expenses]]), M994)</f>
        <v>520000</v>
      </c>
    </row>
    <row r="996" spans="1:13" x14ac:dyDescent="0.25">
      <c r="A996" s="3">
        <f xml:space="preserve"> IF(C996="", "", IF(Table44[[#This Row],[Month]]=C995, A995+1, 1))</f>
        <v>19</v>
      </c>
      <c r="B996" s="22">
        <f>_xlfn.NUMBERVALUE(IF(Table44[[#This Row],[Date]]= "", "", TEXT(Table44[[#This Row],[Date]],"yyyy")))</f>
        <v>2025</v>
      </c>
      <c r="C996" t="str">
        <f>IF(Table44[[#This Row],[Date]]= "", "", TEXT(Table44[[#This Row],[Date]],"mmmm"))</f>
        <v>September</v>
      </c>
      <c r="D996" s="2">
        <v>45911</v>
      </c>
      <c r="E996" s="1" t="s">
        <v>367</v>
      </c>
      <c r="F996" s="1" t="s">
        <v>742</v>
      </c>
      <c r="H996" s="1">
        <v>8100</v>
      </c>
      <c r="I996" s="23" t="s">
        <v>14</v>
      </c>
      <c r="J996" s="49">
        <f>IF(Table44[[#This Row],[Source]]="Cash", SUM(J995+Table44[[#This Row],[Income]]-Table44[[#This Row],[Expenses]]), J995)</f>
        <v>287500</v>
      </c>
      <c r="K996" s="49">
        <f>IF(Table44[[#This Row],[Source]]="Bank", SUM(K995+Table44[[#This Row],[Income]]-Table44[[#This Row],[Expenses]]), K995)</f>
        <v>1083134.4500000002</v>
      </c>
      <c r="L996" s="49">
        <f>IF(Table44[[#This Row],[Source]]="Mobile", SUM(L995+Table44[[#This Row],[Income]]-Table44[[#This Row],[Expenses]]), L995)</f>
        <v>177961</v>
      </c>
      <c r="M996" s="49">
        <f>IF(Table44[[#This Row],[Source]]="Inv", SUM(M995+Table44[[#This Row],[Income]]-Table44[[#This Row],[Expenses]]), M995)</f>
        <v>520000</v>
      </c>
    </row>
    <row r="997" spans="1:13" x14ac:dyDescent="0.25">
      <c r="A997" s="3">
        <f xml:space="preserve"> IF(C997="", "", IF(Table44[[#This Row],[Month]]=C996, A996+1, 1))</f>
        <v>20</v>
      </c>
      <c r="B997" s="22">
        <f>_xlfn.NUMBERVALUE(IF(Table44[[#This Row],[Date]]= "", "", TEXT(Table44[[#This Row],[Date]],"yyyy")))</f>
        <v>2025</v>
      </c>
      <c r="C997" t="str">
        <f>IF(Table44[[#This Row],[Date]]= "", "", TEXT(Table44[[#This Row],[Date]],"mmmm"))</f>
        <v>September</v>
      </c>
      <c r="D997" s="2">
        <v>45911</v>
      </c>
      <c r="E997" s="1" t="s">
        <v>302</v>
      </c>
      <c r="F997" s="1" t="s">
        <v>69</v>
      </c>
      <c r="H997" s="1">
        <v>20650</v>
      </c>
      <c r="I997" s="23" t="s">
        <v>483</v>
      </c>
      <c r="J997" s="49">
        <f>IF(Table44[[#This Row],[Source]]="Cash", SUM(J996+Table44[[#This Row],[Income]]-Table44[[#This Row],[Expenses]]), J996)</f>
        <v>287500</v>
      </c>
      <c r="K997" s="49">
        <f>IF(Table44[[#This Row],[Source]]="Bank", SUM(K996+Table44[[#This Row],[Income]]-Table44[[#This Row],[Expenses]]), K996)</f>
        <v>1083134.4500000002</v>
      </c>
      <c r="L997" s="49">
        <f>IF(Table44[[#This Row],[Source]]="Mobile", SUM(L996+Table44[[#This Row],[Income]]-Table44[[#This Row],[Expenses]]), L996)</f>
        <v>157311</v>
      </c>
      <c r="M997" s="49">
        <f>IF(Table44[[#This Row],[Source]]="Inv", SUM(M996+Table44[[#This Row],[Income]]-Table44[[#This Row],[Expenses]]), M996)</f>
        <v>520000</v>
      </c>
    </row>
    <row r="998" spans="1:13" x14ac:dyDescent="0.25">
      <c r="A998" s="3">
        <f xml:space="preserve"> IF(C998="", "", IF(Table44[[#This Row],[Month]]=C997, A997+1, 1))</f>
        <v>21</v>
      </c>
      <c r="B998" s="22">
        <f>_xlfn.NUMBERVALUE(IF(Table44[[#This Row],[Date]]= "", "", TEXT(Table44[[#This Row],[Date]],"yyyy")))</f>
        <v>2025</v>
      </c>
      <c r="C998" t="str">
        <f>IF(Table44[[#This Row],[Date]]= "", "", TEXT(Table44[[#This Row],[Date]],"mmmm"))</f>
        <v>September</v>
      </c>
      <c r="D998" s="2">
        <v>45911</v>
      </c>
      <c r="E998" s="1" t="s">
        <v>302</v>
      </c>
      <c r="F998" s="1" t="s">
        <v>69</v>
      </c>
      <c r="G998" s="1">
        <v>20000</v>
      </c>
      <c r="I998" s="23" t="s">
        <v>362</v>
      </c>
      <c r="J998" s="49">
        <f>IF(Table44[[#This Row],[Source]]="Cash", SUM(J997+Table44[[#This Row],[Income]]-Table44[[#This Row],[Expenses]]), J997)</f>
        <v>287500</v>
      </c>
      <c r="K998" s="49">
        <f>IF(Table44[[#This Row],[Source]]="Bank", SUM(K997+Table44[[#This Row],[Income]]-Table44[[#This Row],[Expenses]]), K997)</f>
        <v>1083134.4500000002</v>
      </c>
      <c r="L998" s="49">
        <f>IF(Table44[[#This Row],[Source]]="Mobile", SUM(L997+Table44[[#This Row],[Income]]-Table44[[#This Row],[Expenses]]), L997)</f>
        <v>157311</v>
      </c>
      <c r="M998" s="49">
        <f>IF(Table44[[#This Row],[Source]]="Inv", SUM(M997+Table44[[#This Row],[Income]]-Table44[[#This Row],[Expenses]]), M997)</f>
        <v>540000</v>
      </c>
    </row>
    <row r="999" spans="1:13" x14ac:dyDescent="0.25">
      <c r="A999" s="3">
        <f xml:space="preserve"> IF(C999="", "", IF(Table44[[#This Row],[Month]]=C998, A998+1, 1))</f>
        <v>22</v>
      </c>
      <c r="B999" s="22">
        <f>_xlfn.NUMBERVALUE(IF(Table44[[#This Row],[Date]]= "", "", TEXT(Table44[[#This Row],[Date]],"yyyy")))</f>
        <v>2025</v>
      </c>
      <c r="C999" t="str">
        <f>IF(Table44[[#This Row],[Date]]= "", "", TEXT(Table44[[#This Row],[Date]],"mmmm"))</f>
        <v>September</v>
      </c>
      <c r="D999" s="2">
        <v>45911</v>
      </c>
      <c r="E999" s="1" t="s">
        <v>553</v>
      </c>
      <c r="F999" s="1" t="s">
        <v>69</v>
      </c>
      <c r="H999" s="1">
        <v>501000</v>
      </c>
      <c r="I999" s="23" t="s">
        <v>14</v>
      </c>
      <c r="J999" s="49">
        <f>IF(Table44[[#This Row],[Source]]="Cash", SUM(J998+Table44[[#This Row],[Income]]-Table44[[#This Row],[Expenses]]), J998)</f>
        <v>287500</v>
      </c>
      <c r="K999" s="49">
        <f>IF(Table44[[#This Row],[Source]]="Bank", SUM(K998+Table44[[#This Row],[Income]]-Table44[[#This Row],[Expenses]]), K998)</f>
        <v>582134.45000000019</v>
      </c>
      <c r="L999" s="49">
        <f>IF(Table44[[#This Row],[Source]]="Mobile", SUM(L998+Table44[[#This Row],[Income]]-Table44[[#This Row],[Expenses]]), L998)</f>
        <v>157311</v>
      </c>
      <c r="M999" s="49">
        <f>IF(Table44[[#This Row],[Source]]="Inv", SUM(M998+Table44[[#This Row],[Income]]-Table44[[#This Row],[Expenses]]), M998)</f>
        <v>540000</v>
      </c>
    </row>
    <row r="1000" spans="1:13" x14ac:dyDescent="0.25">
      <c r="A1000" s="3">
        <f xml:space="preserve"> IF(C1000="", "", IF(Table44[[#This Row],[Month]]=C999, A999+1, 1))</f>
        <v>23</v>
      </c>
      <c r="B1000" s="22">
        <f>_xlfn.NUMBERVALUE(IF(Table44[[#This Row],[Date]]= "", "", TEXT(Table44[[#This Row],[Date]],"yyyy")))</f>
        <v>2025</v>
      </c>
      <c r="C1000" t="str">
        <f>IF(Table44[[#This Row],[Date]]= "", "", TEXT(Table44[[#This Row],[Date]],"mmmm"))</f>
        <v>September</v>
      </c>
      <c r="D1000" s="2">
        <v>45911</v>
      </c>
      <c r="E1000" s="1" t="s">
        <v>553</v>
      </c>
      <c r="F1000" s="1" t="s">
        <v>69</v>
      </c>
      <c r="G1000" s="1">
        <v>500000</v>
      </c>
      <c r="I1000" s="23" t="s">
        <v>362</v>
      </c>
      <c r="J1000" s="49">
        <f>IF(Table44[[#This Row],[Source]]="Cash", SUM(J999+Table44[[#This Row],[Income]]-Table44[[#This Row],[Expenses]]), J999)</f>
        <v>287500</v>
      </c>
      <c r="K1000" s="49">
        <f>IF(Table44[[#This Row],[Source]]="Bank", SUM(K999+Table44[[#This Row],[Income]]-Table44[[#This Row],[Expenses]]), K999)</f>
        <v>582134.45000000019</v>
      </c>
      <c r="L1000" s="49">
        <f>IF(Table44[[#This Row],[Source]]="Mobile", SUM(L999+Table44[[#This Row],[Income]]-Table44[[#This Row],[Expenses]]), L999)</f>
        <v>157311</v>
      </c>
      <c r="M1000" s="49">
        <f>IF(Table44[[#This Row],[Source]]="Inv", SUM(M999+Table44[[#This Row],[Income]]-Table44[[#This Row],[Expenses]]), M999)</f>
        <v>1040000</v>
      </c>
    </row>
    <row r="1001" spans="1:13" x14ac:dyDescent="0.25">
      <c r="A1001" s="3">
        <f xml:space="preserve"> IF(C1001="", "", IF(Table44[[#This Row],[Month]]=C1000, A1000+1, 1))</f>
        <v>24</v>
      </c>
      <c r="B1001" s="22">
        <f>_xlfn.NUMBERVALUE(IF(Table44[[#This Row],[Date]]= "", "", TEXT(Table44[[#This Row],[Date]],"yyyy")))</f>
        <v>2025</v>
      </c>
      <c r="C1001" t="str">
        <f>IF(Table44[[#This Row],[Date]]= "", "", TEXT(Table44[[#This Row],[Date]],"mmmm"))</f>
        <v>September</v>
      </c>
      <c r="D1001" s="2">
        <v>45912</v>
      </c>
      <c r="E1001" s="1" t="s">
        <v>693</v>
      </c>
      <c r="F1001" s="1" t="s">
        <v>742</v>
      </c>
      <c r="H1001" s="1">
        <v>10214</v>
      </c>
      <c r="I1001" s="23" t="s">
        <v>14</v>
      </c>
      <c r="J1001" s="49">
        <f>IF(Table44[[#This Row],[Source]]="Cash", SUM(J1000+Table44[[#This Row],[Income]]-Table44[[#This Row],[Expenses]]), J1000)</f>
        <v>287500</v>
      </c>
      <c r="K1001" s="49">
        <f>IF(Table44[[#This Row],[Source]]="Bank", SUM(K1000+Table44[[#This Row],[Income]]-Table44[[#This Row],[Expenses]]), K1000)</f>
        <v>571920.45000000019</v>
      </c>
      <c r="L1001" s="49">
        <f>IF(Table44[[#This Row],[Source]]="Mobile", SUM(L1000+Table44[[#This Row],[Income]]-Table44[[#This Row],[Expenses]]), L1000)</f>
        <v>157311</v>
      </c>
      <c r="M1001" s="49">
        <f>IF(Table44[[#This Row],[Source]]="Inv", SUM(M1000+Table44[[#This Row],[Income]]-Table44[[#This Row],[Expenses]]), M1000)</f>
        <v>1040000</v>
      </c>
    </row>
    <row r="1002" spans="1:13" x14ac:dyDescent="0.25">
      <c r="A1002" s="3">
        <f xml:space="preserve"> IF(C1002="", "", IF(Table44[[#This Row],[Month]]=C1001, A1001+1, 1))</f>
        <v>25</v>
      </c>
      <c r="B1002" s="22">
        <f>_xlfn.NUMBERVALUE(IF(Table44[[#This Row],[Date]]= "", "", TEXT(Table44[[#This Row],[Date]],"yyyy")))</f>
        <v>2025</v>
      </c>
      <c r="C1002" t="str">
        <f>IF(Table44[[#This Row],[Date]]= "", "", TEXT(Table44[[#This Row],[Date]],"mmmm"))</f>
        <v>September</v>
      </c>
      <c r="D1002" s="2">
        <v>45913</v>
      </c>
      <c r="E1002" s="1" t="s">
        <v>698</v>
      </c>
      <c r="F1002" s="1" t="s">
        <v>337</v>
      </c>
      <c r="G1002" s="108"/>
      <c r="H1002" s="105">
        <v>6000</v>
      </c>
      <c r="I1002" s="23" t="s">
        <v>13</v>
      </c>
      <c r="J1002" s="49">
        <f>IF(Table44[[#This Row],[Source]]="Cash", SUM(J1001+Table44[[#This Row],[Income]]-Table44[[#This Row],[Expenses]]), J1001)</f>
        <v>281500</v>
      </c>
      <c r="K1002" s="49">
        <f>IF(Table44[[#This Row],[Source]]="Bank", SUM(K1001+Table44[[#This Row],[Income]]-Table44[[#This Row],[Expenses]]), K1001)</f>
        <v>571920.45000000019</v>
      </c>
      <c r="L1002" s="49">
        <f>IF(Table44[[#This Row],[Source]]="Mobile", SUM(L1001+Table44[[#This Row],[Income]]-Table44[[#This Row],[Expenses]]), L1001)</f>
        <v>157311</v>
      </c>
      <c r="M1002" s="49">
        <f>IF(Table44[[#This Row],[Source]]="Inv", SUM(M1001+Table44[[#This Row],[Income]]-Table44[[#This Row],[Expenses]]), M1001)</f>
        <v>1040000</v>
      </c>
    </row>
    <row r="1003" spans="1:13" x14ac:dyDescent="0.25">
      <c r="A1003" s="3">
        <f xml:space="preserve"> IF(C1003="", "", IF(Table44[[#This Row],[Month]]=C1002, A1002+1, 1))</f>
        <v>26</v>
      </c>
      <c r="B1003" s="22">
        <f>_xlfn.NUMBERVALUE(IF(Table44[[#This Row],[Date]]= "", "", TEXT(Table44[[#This Row],[Date]],"yyyy")))</f>
        <v>2025</v>
      </c>
      <c r="C1003" t="str">
        <f>IF(Table44[[#This Row],[Date]]= "", "", TEXT(Table44[[#This Row],[Date]],"mmmm"))</f>
        <v>September</v>
      </c>
      <c r="D1003" s="2">
        <v>45913</v>
      </c>
      <c r="E1003" s="1" t="s">
        <v>699</v>
      </c>
      <c r="F1003" s="1" t="s">
        <v>1</v>
      </c>
      <c r="H1003" s="1">
        <v>18150</v>
      </c>
      <c r="I1003" s="23" t="s">
        <v>483</v>
      </c>
      <c r="J1003" s="49">
        <f>IF(Table44[[#This Row],[Source]]="Cash", SUM(J1002+Table44[[#This Row],[Income]]-Table44[[#This Row],[Expenses]]), J1002)</f>
        <v>281500</v>
      </c>
      <c r="K1003" s="49">
        <f>IF(Table44[[#This Row],[Source]]="Bank", SUM(K1002+Table44[[#This Row],[Income]]-Table44[[#This Row],[Expenses]]), K1002)</f>
        <v>571920.45000000019</v>
      </c>
      <c r="L1003" s="49">
        <f>IF(Table44[[#This Row],[Source]]="Mobile", SUM(L1002+Table44[[#This Row],[Income]]-Table44[[#This Row],[Expenses]]), L1002)</f>
        <v>139161</v>
      </c>
      <c r="M1003" s="49">
        <f>IF(Table44[[#This Row],[Source]]="Inv", SUM(M1002+Table44[[#This Row],[Income]]-Table44[[#This Row],[Expenses]]), M1002)</f>
        <v>1040000</v>
      </c>
    </row>
    <row r="1004" spans="1:13" x14ac:dyDescent="0.25">
      <c r="A1004" s="3">
        <f xml:space="preserve"> IF(C1004="", "", IF(Table44[[#This Row],[Month]]=C1003, A1003+1, 1))</f>
        <v>27</v>
      </c>
      <c r="B1004" s="22">
        <f>_xlfn.NUMBERVALUE(IF(Table44[[#This Row],[Date]]= "", "", TEXT(Table44[[#This Row],[Date]],"yyyy")))</f>
        <v>2025</v>
      </c>
      <c r="C1004" t="str">
        <f>IF(Table44[[#This Row],[Date]]= "", "", TEXT(Table44[[#This Row],[Date]],"mmmm"))</f>
        <v>September</v>
      </c>
      <c r="D1004" s="2">
        <v>45918</v>
      </c>
      <c r="E1004" s="1" t="s">
        <v>702</v>
      </c>
      <c r="F1004" s="1" t="s">
        <v>69</v>
      </c>
      <c r="H1004" s="1">
        <v>61000</v>
      </c>
      <c r="I1004" s="23" t="s">
        <v>14</v>
      </c>
      <c r="J1004" s="49">
        <f>IF(Table44[[#This Row],[Source]]="Cash", SUM(J1003+Table44[[#This Row],[Income]]-Table44[[#This Row],[Expenses]]), J1003)</f>
        <v>281500</v>
      </c>
      <c r="K1004" s="49">
        <f>IF(Table44[[#This Row],[Source]]="Bank", SUM(K1003+Table44[[#This Row],[Income]]-Table44[[#This Row],[Expenses]]), K1003)</f>
        <v>510920.45000000019</v>
      </c>
      <c r="L1004" s="49">
        <f>IF(Table44[[#This Row],[Source]]="Mobile", SUM(L1003+Table44[[#This Row],[Income]]-Table44[[#This Row],[Expenses]]), L1003)</f>
        <v>139161</v>
      </c>
      <c r="M1004" s="49">
        <f>IF(Table44[[#This Row],[Source]]="Inv", SUM(M1003+Table44[[#This Row],[Income]]-Table44[[#This Row],[Expenses]]), M1003)</f>
        <v>1040000</v>
      </c>
    </row>
    <row r="1005" spans="1:13" x14ac:dyDescent="0.25">
      <c r="A1005" s="3">
        <f xml:space="preserve"> IF(C1005="", "", IF(Table44[[#This Row],[Month]]=C1004, A1004+1, 1))</f>
        <v>28</v>
      </c>
      <c r="B1005" s="22">
        <f>_xlfn.NUMBERVALUE(IF(Table44[[#This Row],[Date]]= "", "", TEXT(Table44[[#This Row],[Date]],"yyyy")))</f>
        <v>2025</v>
      </c>
      <c r="C1005" t="str">
        <f>IF(Table44[[#This Row],[Date]]= "", "", TEXT(Table44[[#This Row],[Date]],"mmmm"))</f>
        <v>September</v>
      </c>
      <c r="D1005" s="2">
        <v>45918</v>
      </c>
      <c r="E1005" s="1" t="s">
        <v>702</v>
      </c>
      <c r="F1005" s="1" t="s">
        <v>69</v>
      </c>
      <c r="G1005" s="1">
        <v>60000</v>
      </c>
      <c r="I1005" s="23" t="s">
        <v>362</v>
      </c>
      <c r="J1005" s="49">
        <f>IF(Table44[[#This Row],[Source]]="Cash", SUM(J1004+Table44[[#This Row],[Income]]-Table44[[#This Row],[Expenses]]), J1004)</f>
        <v>281500</v>
      </c>
      <c r="K1005" s="49">
        <f>IF(Table44[[#This Row],[Source]]="Bank", SUM(K1004+Table44[[#This Row],[Income]]-Table44[[#This Row],[Expenses]]), K1004)</f>
        <v>510920.45000000019</v>
      </c>
      <c r="L1005" s="49">
        <f>IF(Table44[[#This Row],[Source]]="Mobile", SUM(L1004+Table44[[#This Row],[Income]]-Table44[[#This Row],[Expenses]]), L1004)</f>
        <v>139161</v>
      </c>
      <c r="M1005" s="49">
        <f>IF(Table44[[#This Row],[Source]]="Inv", SUM(M1004+Table44[[#This Row],[Income]]-Table44[[#This Row],[Expenses]]), M1004)</f>
        <v>1100000</v>
      </c>
    </row>
    <row r="1006" spans="1:13" x14ac:dyDescent="0.25">
      <c r="A1006" s="3">
        <f xml:space="preserve"> IF(C1006="", "", IF(Table44[[#This Row],[Month]]=C1005, A1005+1, 1))</f>
        <v>29</v>
      </c>
      <c r="B1006" s="22">
        <f>_xlfn.NUMBERVALUE(IF(Table44[[#This Row],[Date]]= "", "", TEXT(Table44[[#This Row],[Date]],"yyyy")))</f>
        <v>2025</v>
      </c>
      <c r="C1006" t="str">
        <f>IF(Table44[[#This Row],[Date]]= "", "", TEXT(Table44[[#This Row],[Date]],"mmmm"))</f>
        <v>September</v>
      </c>
      <c r="D1006" s="2">
        <v>45915</v>
      </c>
      <c r="E1006" s="1" t="s">
        <v>703</v>
      </c>
      <c r="F1006" s="1" t="s">
        <v>24</v>
      </c>
      <c r="H1006" s="1">
        <v>59800</v>
      </c>
      <c r="I1006" s="23" t="s">
        <v>483</v>
      </c>
      <c r="J1006" s="49">
        <f>IF(Table44[[#This Row],[Source]]="Cash", SUM(J1005+Table44[[#This Row],[Income]]-Table44[[#This Row],[Expenses]]), J1005)</f>
        <v>281500</v>
      </c>
      <c r="K1006" s="49">
        <f>IF(Table44[[#This Row],[Source]]="Bank", SUM(K1005+Table44[[#This Row],[Income]]-Table44[[#This Row],[Expenses]]), K1005)</f>
        <v>510920.45000000019</v>
      </c>
      <c r="L1006" s="49">
        <f>IF(Table44[[#This Row],[Source]]="Mobile", SUM(L1005+Table44[[#This Row],[Income]]-Table44[[#This Row],[Expenses]]), L1005)</f>
        <v>79361</v>
      </c>
      <c r="M1006" s="49">
        <f>IF(Table44[[#This Row],[Source]]="Inv", SUM(M1005+Table44[[#This Row],[Income]]-Table44[[#This Row],[Expenses]]), M1005)</f>
        <v>1100000</v>
      </c>
    </row>
    <row r="1007" spans="1:13" x14ac:dyDescent="0.25">
      <c r="A1007" s="3">
        <f xml:space="preserve"> IF(C1007="", "", IF(Table44[[#This Row],[Month]]=C1006, A1006+1, 1))</f>
        <v>30</v>
      </c>
      <c r="B1007" s="22">
        <f>_xlfn.NUMBERVALUE(IF(Table44[[#This Row],[Date]]= "", "", TEXT(Table44[[#This Row],[Date]],"yyyy")))</f>
        <v>2025</v>
      </c>
      <c r="C1007" t="str">
        <f>IF(Table44[[#This Row],[Date]]= "", "", TEXT(Table44[[#This Row],[Date]],"mmmm"))</f>
        <v>September</v>
      </c>
      <c r="D1007" s="2">
        <v>45919</v>
      </c>
      <c r="E1007" s="1" t="s">
        <v>704</v>
      </c>
      <c r="F1007" s="1" t="s">
        <v>337</v>
      </c>
      <c r="H1007" s="1">
        <v>9550</v>
      </c>
      <c r="I1007" s="23" t="s">
        <v>483</v>
      </c>
      <c r="J1007" s="49">
        <f>IF(Table44[[#This Row],[Source]]="Cash", SUM(J1006+Table44[[#This Row],[Income]]-Table44[[#This Row],[Expenses]]), J1006)</f>
        <v>281500</v>
      </c>
      <c r="K1007" s="49">
        <f>IF(Table44[[#This Row],[Source]]="Bank", SUM(K1006+Table44[[#This Row],[Income]]-Table44[[#This Row],[Expenses]]), K1006)</f>
        <v>510920.45000000019</v>
      </c>
      <c r="L1007" s="49">
        <f>IF(Table44[[#This Row],[Source]]="Mobile", SUM(L1006+Table44[[#This Row],[Income]]-Table44[[#This Row],[Expenses]]), L1006)</f>
        <v>69811</v>
      </c>
      <c r="M1007" s="49">
        <f>IF(Table44[[#This Row],[Source]]="Inv", SUM(M1006+Table44[[#This Row],[Income]]-Table44[[#This Row],[Expenses]]), M1006)</f>
        <v>1100000</v>
      </c>
    </row>
    <row r="1008" spans="1:13" x14ac:dyDescent="0.25">
      <c r="A1008" s="3">
        <f xml:space="preserve"> IF(C1008="", "", IF(Table44[[#This Row],[Month]]=C1007, A1007+1, 1))</f>
        <v>31</v>
      </c>
      <c r="B1008" s="22">
        <f>_xlfn.NUMBERVALUE(IF(Table44[[#This Row],[Date]]= "", "", TEXT(Table44[[#This Row],[Date]],"yyyy")))</f>
        <v>2025</v>
      </c>
      <c r="C1008" t="str">
        <f>IF(Table44[[#This Row],[Date]]= "", "", TEXT(Table44[[#This Row],[Date]],"mmmm"))</f>
        <v>September</v>
      </c>
      <c r="D1008" s="2">
        <v>45919</v>
      </c>
      <c r="E1008" s="1" t="s">
        <v>707</v>
      </c>
      <c r="F1008" s="1" t="s">
        <v>1</v>
      </c>
      <c r="H1008" s="1">
        <v>9050</v>
      </c>
      <c r="I1008" s="23" t="s">
        <v>483</v>
      </c>
      <c r="J1008" s="49">
        <f>IF(Table44[[#This Row],[Source]]="Cash", SUM(J1007+Table44[[#This Row],[Income]]-Table44[[#This Row],[Expenses]]), J1007)</f>
        <v>281500</v>
      </c>
      <c r="K1008" s="49">
        <f>IF(Table44[[#This Row],[Source]]="Bank", SUM(K1007+Table44[[#This Row],[Income]]-Table44[[#This Row],[Expenses]]), K1007)</f>
        <v>510920.45000000019</v>
      </c>
      <c r="L1008" s="49">
        <f>IF(Table44[[#This Row],[Source]]="Mobile", SUM(L1007+Table44[[#This Row],[Income]]-Table44[[#This Row],[Expenses]]), L1007)</f>
        <v>60761</v>
      </c>
      <c r="M1008" s="49">
        <f>IF(Table44[[#This Row],[Source]]="Inv", SUM(M1007+Table44[[#This Row],[Income]]-Table44[[#This Row],[Expenses]]), M1007)</f>
        <v>1100000</v>
      </c>
    </row>
    <row r="1009" spans="1:13" x14ac:dyDescent="0.25">
      <c r="A1009" s="3">
        <f xml:space="preserve"> IF(C1009="", "", IF(Table44[[#This Row],[Month]]=C1008, A1008+1, 1))</f>
        <v>32</v>
      </c>
      <c r="B1009" s="22">
        <f>_xlfn.NUMBERVALUE(IF(Table44[[#This Row],[Date]]= "", "", TEXT(Table44[[#This Row],[Date]],"yyyy")))</f>
        <v>2025</v>
      </c>
      <c r="C1009" t="str">
        <f>IF(Table44[[#This Row],[Date]]= "", "", TEXT(Table44[[#This Row],[Date]],"mmmm"))</f>
        <v>September</v>
      </c>
      <c r="D1009" s="2">
        <v>45919</v>
      </c>
      <c r="E1009" s="1" t="s">
        <v>705</v>
      </c>
      <c r="F1009" s="1" t="s">
        <v>468</v>
      </c>
      <c r="G1009" s="1">
        <v>780000</v>
      </c>
      <c r="I1009" s="23" t="s">
        <v>483</v>
      </c>
      <c r="J1009" s="49">
        <f>IF(Table44[[#This Row],[Source]]="Cash", SUM(J1008+Table44[[#This Row],[Income]]-Table44[[#This Row],[Expenses]]), J1008)</f>
        <v>281500</v>
      </c>
      <c r="K1009" s="49">
        <f>IF(Table44[[#This Row],[Source]]="Bank", SUM(K1008+Table44[[#This Row],[Income]]-Table44[[#This Row],[Expenses]]), K1008)</f>
        <v>510920.45000000019</v>
      </c>
      <c r="L1009" s="49">
        <f>IF(Table44[[#This Row],[Source]]="Mobile", SUM(L1008+Table44[[#This Row],[Income]]-Table44[[#This Row],[Expenses]]), L1008)</f>
        <v>840761</v>
      </c>
      <c r="M1009" s="49">
        <f>IF(Table44[[#This Row],[Source]]="Inv", SUM(M1008+Table44[[#This Row],[Income]]-Table44[[#This Row],[Expenses]]), M1008)</f>
        <v>1100000</v>
      </c>
    </row>
    <row r="1010" spans="1:13" x14ac:dyDescent="0.25">
      <c r="A1010" s="3">
        <f xml:space="preserve"> IF(C1010="", "", IF(Table44[[#This Row],[Month]]=C1009, A1009+1, 1))</f>
        <v>33</v>
      </c>
      <c r="B1010" s="22">
        <f>_xlfn.NUMBERVALUE(IF(Table44[[#This Row],[Date]]= "", "", TEXT(Table44[[#This Row],[Date]],"yyyy")))</f>
        <v>2025</v>
      </c>
      <c r="C1010" t="str">
        <f>IF(Table44[[#This Row],[Date]]= "", "", TEXT(Table44[[#This Row],[Date]],"mmmm"))</f>
        <v>September</v>
      </c>
      <c r="D1010" s="2">
        <v>45919</v>
      </c>
      <c r="E1010" s="1" t="s">
        <v>706</v>
      </c>
      <c r="F1010" s="1" t="s">
        <v>1</v>
      </c>
      <c r="H1010" s="1">
        <v>35610</v>
      </c>
      <c r="I1010" s="23" t="s">
        <v>14</v>
      </c>
      <c r="J1010" s="49">
        <f>IF(Table44[[#This Row],[Source]]="Cash", SUM(J1009+Table44[[#This Row],[Income]]-Table44[[#This Row],[Expenses]]), J1009)</f>
        <v>281500</v>
      </c>
      <c r="K1010" s="49">
        <f>IF(Table44[[#This Row],[Source]]="Bank", SUM(K1009+Table44[[#This Row],[Income]]-Table44[[#This Row],[Expenses]]), K1009)</f>
        <v>475310.45000000019</v>
      </c>
      <c r="L1010" s="49">
        <f>IF(Table44[[#This Row],[Source]]="Mobile", SUM(L1009+Table44[[#This Row],[Income]]-Table44[[#This Row],[Expenses]]), L1009)</f>
        <v>840761</v>
      </c>
      <c r="M1010" s="49">
        <f>IF(Table44[[#This Row],[Source]]="Inv", SUM(M1009+Table44[[#This Row],[Income]]-Table44[[#This Row],[Expenses]]), M1009)</f>
        <v>1100000</v>
      </c>
    </row>
    <row r="1011" spans="1:13" x14ac:dyDescent="0.25">
      <c r="A1011" s="3">
        <f xml:space="preserve"> IF(C1011="", "", IF(Table44[[#This Row],[Month]]=C1010, A1010+1, 1))</f>
        <v>34</v>
      </c>
      <c r="B1011" s="22">
        <f>_xlfn.NUMBERVALUE(IF(Table44[[#This Row],[Date]]= "", "", TEXT(Table44[[#This Row],[Date]],"yyyy")))</f>
        <v>2025</v>
      </c>
      <c r="C1011" t="str">
        <f>IF(Table44[[#This Row],[Date]]= "", "", TEXT(Table44[[#This Row],[Date]],"mmmm"))</f>
        <v>September</v>
      </c>
      <c r="D1011" s="2">
        <v>45920</v>
      </c>
      <c r="E1011" s="1" t="s">
        <v>659</v>
      </c>
      <c r="F1011" s="1" t="s">
        <v>744</v>
      </c>
      <c r="G1011" s="108"/>
      <c r="H1011" s="105">
        <v>50000</v>
      </c>
      <c r="I1011" s="23" t="s">
        <v>13</v>
      </c>
      <c r="J1011" s="49">
        <f>IF(Table44[[#This Row],[Source]]="Cash", SUM(J1010+Table44[[#This Row],[Income]]-Table44[[#This Row],[Expenses]]), J1010)</f>
        <v>231500</v>
      </c>
      <c r="K1011" s="49">
        <f>IF(Table44[[#This Row],[Source]]="Bank", SUM(K1010+Table44[[#This Row],[Income]]-Table44[[#This Row],[Expenses]]), K1010)</f>
        <v>475310.45000000019</v>
      </c>
      <c r="L1011" s="49">
        <f>IF(Table44[[#This Row],[Source]]="Mobile", SUM(L1010+Table44[[#This Row],[Income]]-Table44[[#This Row],[Expenses]]), L1010)</f>
        <v>840761</v>
      </c>
      <c r="M1011" s="49">
        <f>IF(Table44[[#This Row],[Source]]="Inv", SUM(M1010+Table44[[#This Row],[Income]]-Table44[[#This Row],[Expenses]]), M1010)</f>
        <v>1100000</v>
      </c>
    </row>
    <row r="1012" spans="1:13" x14ac:dyDescent="0.25">
      <c r="A1012" s="3">
        <f xml:space="preserve"> IF(C1012="", "", IF(Table44[[#This Row],[Month]]=C1011, A1011+1, 1))</f>
        <v>35</v>
      </c>
      <c r="B1012" s="22">
        <f>_xlfn.NUMBERVALUE(IF(Table44[[#This Row],[Date]]= "", "", TEXT(Table44[[#This Row],[Date]],"yyyy")))</f>
        <v>2025</v>
      </c>
      <c r="C1012" t="str">
        <f>IF(Table44[[#This Row],[Date]]= "", "", TEXT(Table44[[#This Row],[Date]],"mmmm"))</f>
        <v>September</v>
      </c>
      <c r="D1012" s="2">
        <v>45920</v>
      </c>
      <c r="E1012" s="1" t="s">
        <v>659</v>
      </c>
      <c r="F1012" s="1" t="s">
        <v>744</v>
      </c>
      <c r="G1012" s="1">
        <v>50000</v>
      </c>
      <c r="I1012" s="23" t="s">
        <v>483</v>
      </c>
      <c r="J1012" s="49">
        <f>IF(Table44[[#This Row],[Source]]="Cash", SUM(J1011+Table44[[#This Row],[Income]]-Table44[[#This Row],[Expenses]]), J1011)</f>
        <v>231500</v>
      </c>
      <c r="K1012" s="49">
        <f>IF(Table44[[#This Row],[Source]]="Bank", SUM(K1011+Table44[[#This Row],[Income]]-Table44[[#This Row],[Expenses]]), K1011)</f>
        <v>475310.45000000019</v>
      </c>
      <c r="L1012" s="49">
        <f>IF(Table44[[#This Row],[Source]]="Mobile", SUM(L1011+Table44[[#This Row],[Income]]-Table44[[#This Row],[Expenses]]), L1011)</f>
        <v>890761</v>
      </c>
      <c r="M1012" s="49">
        <f>IF(Table44[[#This Row],[Source]]="Inv", SUM(M1011+Table44[[#This Row],[Income]]-Table44[[#This Row],[Expenses]]), M1011)</f>
        <v>1100000</v>
      </c>
    </row>
    <row r="1013" spans="1:13" x14ac:dyDescent="0.25">
      <c r="A1013" s="3">
        <f xml:space="preserve"> IF(C1013="", "", IF(Table44[[#This Row],[Month]]=C1012, A1012+1, 1))</f>
        <v>36</v>
      </c>
      <c r="B1013" s="22">
        <f>_xlfn.NUMBERVALUE(IF(Table44[[#This Row],[Date]]= "", "", TEXT(Table44[[#This Row],[Date]],"yyyy")))</f>
        <v>2025</v>
      </c>
      <c r="C1013" t="str">
        <f>IF(Table44[[#This Row],[Date]]= "", "", TEXT(Table44[[#This Row],[Date]],"mmmm"))</f>
        <v>September</v>
      </c>
      <c r="D1013" s="2">
        <v>45920</v>
      </c>
      <c r="E1013" s="1" t="s">
        <v>487</v>
      </c>
      <c r="F1013" s="1" t="s">
        <v>36</v>
      </c>
      <c r="G1013" s="1">
        <v>45000</v>
      </c>
      <c r="I1013" s="23" t="s">
        <v>483</v>
      </c>
      <c r="J1013" s="49">
        <f>IF(Table44[[#This Row],[Source]]="Cash", SUM(J1012+Table44[[#This Row],[Income]]-Table44[[#This Row],[Expenses]]), J1012)</f>
        <v>231500</v>
      </c>
      <c r="K1013" s="49">
        <f>IF(Table44[[#This Row],[Source]]="Bank", SUM(K1012+Table44[[#This Row],[Income]]-Table44[[#This Row],[Expenses]]), K1012)</f>
        <v>475310.45000000019</v>
      </c>
      <c r="L1013" s="49">
        <f>IF(Table44[[#This Row],[Source]]="Mobile", SUM(L1012+Table44[[#This Row],[Income]]-Table44[[#This Row],[Expenses]]), L1012)</f>
        <v>935761</v>
      </c>
      <c r="M1013" s="49">
        <f>IF(Table44[[#This Row],[Source]]="Inv", SUM(M1012+Table44[[#This Row],[Income]]-Table44[[#This Row],[Expenses]]), M1012)</f>
        <v>1100000</v>
      </c>
    </row>
    <row r="1014" spans="1:13" x14ac:dyDescent="0.25">
      <c r="A1014" s="3">
        <f xml:space="preserve"> IF(C1014="", "", IF(Table44[[#This Row],[Month]]=C1013, A1013+1, 1))</f>
        <v>37</v>
      </c>
      <c r="B1014" s="22">
        <f>_xlfn.NUMBERVALUE(IF(Table44[[#This Row],[Date]]= "", "", TEXT(Table44[[#This Row],[Date]],"yyyy")))</f>
        <v>2025</v>
      </c>
      <c r="C1014" t="str">
        <f>IF(Table44[[#This Row],[Date]]= "", "", TEXT(Table44[[#This Row],[Date]],"mmmm"))</f>
        <v>September</v>
      </c>
      <c r="D1014" s="2">
        <v>45922</v>
      </c>
      <c r="E1014" s="1" t="s">
        <v>708</v>
      </c>
      <c r="F1014" s="1" t="s">
        <v>244</v>
      </c>
      <c r="H1014" s="1">
        <v>22969</v>
      </c>
      <c r="I1014" s="23" t="s">
        <v>14</v>
      </c>
      <c r="J1014" s="49">
        <f>IF(Table44[[#This Row],[Source]]="Cash", SUM(J1013+Table44[[#This Row],[Income]]-Table44[[#This Row],[Expenses]]), J1013)</f>
        <v>231500</v>
      </c>
      <c r="K1014" s="49">
        <f>IF(Table44[[#This Row],[Source]]="Bank", SUM(K1013+Table44[[#This Row],[Income]]-Table44[[#This Row],[Expenses]]), K1013)</f>
        <v>452341.45000000019</v>
      </c>
      <c r="L1014" s="49">
        <f>IF(Table44[[#This Row],[Source]]="Mobile", SUM(L1013+Table44[[#This Row],[Income]]-Table44[[#This Row],[Expenses]]), L1013)</f>
        <v>935761</v>
      </c>
      <c r="M1014" s="49">
        <f>IF(Table44[[#This Row],[Source]]="Inv", SUM(M1013+Table44[[#This Row],[Income]]-Table44[[#This Row],[Expenses]]), M1013)</f>
        <v>1100000</v>
      </c>
    </row>
    <row r="1015" spans="1:13" x14ac:dyDescent="0.25">
      <c r="A1015" s="3">
        <f xml:space="preserve"> IF(C1015="", "", IF(Table44[[#This Row],[Month]]=C1014, A1014+1, 1))</f>
        <v>38</v>
      </c>
      <c r="B1015" s="22">
        <f>_xlfn.NUMBERVALUE(IF(Table44[[#This Row],[Date]]= "", "", TEXT(Table44[[#This Row],[Date]],"yyyy")))</f>
        <v>2025</v>
      </c>
      <c r="C1015" t="str">
        <f>IF(Table44[[#This Row],[Date]]= "", "", TEXT(Table44[[#This Row],[Date]],"mmmm"))</f>
        <v>September</v>
      </c>
      <c r="D1015" s="2">
        <v>45925</v>
      </c>
      <c r="E1015" s="1" t="s">
        <v>367</v>
      </c>
      <c r="F1015" s="1" t="s">
        <v>742</v>
      </c>
      <c r="H1015" s="1">
        <v>8300</v>
      </c>
      <c r="I1015" s="23" t="s">
        <v>14</v>
      </c>
      <c r="J1015" s="49">
        <f>IF(Table44[[#This Row],[Source]]="Cash", SUM(J1014+Table44[[#This Row],[Income]]-Table44[[#This Row],[Expenses]]), J1014)</f>
        <v>231500</v>
      </c>
      <c r="K1015" s="49">
        <f>IF(Table44[[#This Row],[Source]]="Bank", SUM(K1014+Table44[[#This Row],[Income]]-Table44[[#This Row],[Expenses]]), K1014)</f>
        <v>444041.45000000019</v>
      </c>
      <c r="L1015" s="49">
        <f>IF(Table44[[#This Row],[Source]]="Mobile", SUM(L1014+Table44[[#This Row],[Income]]-Table44[[#This Row],[Expenses]]), L1014)</f>
        <v>935761</v>
      </c>
      <c r="M1015" s="49">
        <f>IF(Table44[[#This Row],[Source]]="Inv", SUM(M1014+Table44[[#This Row],[Income]]-Table44[[#This Row],[Expenses]]), M1014)</f>
        <v>1100000</v>
      </c>
    </row>
    <row r="1016" spans="1:13" x14ac:dyDescent="0.25">
      <c r="A1016" s="3">
        <f xml:space="preserve"> IF(C1016="", "", IF(Table44[[#This Row],[Month]]=C1015, A1015+1, 1))</f>
        <v>39</v>
      </c>
      <c r="B1016" s="22">
        <f>_xlfn.NUMBERVALUE(IF(Table44[[#This Row],[Date]]= "", "", TEXT(Table44[[#This Row],[Date]],"yyyy")))</f>
        <v>2025</v>
      </c>
      <c r="C1016" t="str">
        <f>IF(Table44[[#This Row],[Date]]= "", "", TEXT(Table44[[#This Row],[Date]],"mmmm"))</f>
        <v>September</v>
      </c>
      <c r="D1016" s="2">
        <v>45926</v>
      </c>
      <c r="E1016" s="1" t="s">
        <v>505</v>
      </c>
      <c r="F1016" s="1" t="s">
        <v>742</v>
      </c>
      <c r="H1016" s="1">
        <v>8300</v>
      </c>
      <c r="I1016" s="23" t="s">
        <v>14</v>
      </c>
      <c r="J1016" s="49">
        <f>IF(Table44[[#This Row],[Source]]="Cash", SUM(J1015+Table44[[#This Row],[Income]]-Table44[[#This Row],[Expenses]]), J1015)</f>
        <v>231500</v>
      </c>
      <c r="K1016" s="49">
        <f>IF(Table44[[#This Row],[Source]]="Bank", SUM(K1015+Table44[[#This Row],[Income]]-Table44[[#This Row],[Expenses]]), K1015)</f>
        <v>435741.45000000019</v>
      </c>
      <c r="L1016" s="49">
        <f>IF(Table44[[#This Row],[Source]]="Mobile", SUM(L1015+Table44[[#This Row],[Income]]-Table44[[#This Row],[Expenses]]), L1015)</f>
        <v>935761</v>
      </c>
      <c r="M1016" s="49">
        <f>IF(Table44[[#This Row],[Source]]="Inv", SUM(M1015+Table44[[#This Row],[Income]]-Table44[[#This Row],[Expenses]]), M1015)</f>
        <v>1100000</v>
      </c>
    </row>
    <row r="1017" spans="1:13" x14ac:dyDescent="0.25">
      <c r="A1017" s="3">
        <f xml:space="preserve"> IF(C1017="", "", IF(Table44[[#This Row],[Month]]=C1016, A1016+1, 1))</f>
        <v>40</v>
      </c>
      <c r="B1017" s="22">
        <f>_xlfn.NUMBERVALUE(IF(Table44[[#This Row],[Date]]= "", "", TEXT(Table44[[#This Row],[Date]],"yyyy")))</f>
        <v>2025</v>
      </c>
      <c r="C1017" t="str">
        <f>IF(Table44[[#This Row],[Date]]= "", "", TEXT(Table44[[#This Row],[Date]],"mmmm"))</f>
        <v>September</v>
      </c>
      <c r="D1017" s="2">
        <v>45930</v>
      </c>
      <c r="E1017" s="1" t="s">
        <v>709</v>
      </c>
      <c r="F1017" s="1" t="s">
        <v>1</v>
      </c>
      <c r="H1017" s="1">
        <v>10160</v>
      </c>
      <c r="I1017" s="23" t="s">
        <v>14</v>
      </c>
      <c r="J1017" s="49">
        <f>IF(Table44[[#This Row],[Source]]="Cash", SUM(J1016+Table44[[#This Row],[Income]]-Table44[[#This Row],[Expenses]]), J1016)</f>
        <v>231500</v>
      </c>
      <c r="K1017" s="49">
        <f>IF(Table44[[#This Row],[Source]]="Bank", SUM(K1016+Table44[[#This Row],[Income]]-Table44[[#This Row],[Expenses]]), K1016)</f>
        <v>425581.45000000019</v>
      </c>
      <c r="L1017" s="49">
        <f>IF(Table44[[#This Row],[Source]]="Mobile", SUM(L1016+Table44[[#This Row],[Income]]-Table44[[#This Row],[Expenses]]), L1016)</f>
        <v>935761</v>
      </c>
      <c r="M1017" s="49">
        <f>IF(Table44[[#This Row],[Source]]="Inv", SUM(M1016+Table44[[#This Row],[Income]]-Table44[[#This Row],[Expenses]]), M1016)</f>
        <v>1100000</v>
      </c>
    </row>
    <row r="1018" spans="1:13" x14ac:dyDescent="0.25">
      <c r="A1018" s="3">
        <f xml:space="preserve"> IF(C1018="", "", IF(Table44[[#This Row],[Month]]=C1017, A1017+1, 1))</f>
        <v>1</v>
      </c>
      <c r="B1018" s="22">
        <f>_xlfn.NUMBERVALUE(IF(Table44[[#This Row],[Date]]= "", "", TEXT(Table44[[#This Row],[Date]],"yyyy")))</f>
        <v>2025</v>
      </c>
      <c r="C1018" t="str">
        <f>IF(Table44[[#This Row],[Date]]= "", "", TEXT(Table44[[#This Row],[Date]],"mmmm"))</f>
        <v>October</v>
      </c>
      <c r="D1018" s="2">
        <v>45931</v>
      </c>
      <c r="E1018" s="1" t="s">
        <v>299</v>
      </c>
      <c r="F1018" s="1" t="s">
        <v>299</v>
      </c>
      <c r="G1018" s="1">
        <v>500000</v>
      </c>
      <c r="I1018" s="23" t="s">
        <v>14</v>
      </c>
      <c r="J1018" s="49">
        <f>IF(Table44[[#This Row],[Source]]="Cash", SUM(J1017+Table44[[#This Row],[Income]]-Table44[[#This Row],[Expenses]]), J1017)</f>
        <v>231500</v>
      </c>
      <c r="K1018" s="49">
        <f>IF(Table44[[#This Row],[Source]]="Bank", SUM(K1017+Table44[[#This Row],[Income]]-Table44[[#This Row],[Expenses]]), K1017)</f>
        <v>925581.45000000019</v>
      </c>
      <c r="L1018" s="49">
        <f>IF(Table44[[#This Row],[Source]]="Mobile", SUM(L1017+Table44[[#This Row],[Income]]-Table44[[#This Row],[Expenses]]), L1017)</f>
        <v>935761</v>
      </c>
      <c r="M1018" s="49">
        <f>IF(Table44[[#This Row],[Source]]="Inv", SUM(M1017+Table44[[#This Row],[Income]]-Table44[[#This Row],[Expenses]]), M1017)</f>
        <v>1100000</v>
      </c>
    </row>
    <row r="1019" spans="1:13" x14ac:dyDescent="0.25">
      <c r="A1019" s="3">
        <f xml:space="preserve"> IF(C1019="", "", IF(Table44[[#This Row],[Month]]=C1018, A1018+1, 1))</f>
        <v>2</v>
      </c>
      <c r="B1019" s="22">
        <f>_xlfn.NUMBERVALUE(IF(Table44[[#This Row],[Date]]= "", "", TEXT(Table44[[#This Row],[Date]],"yyyy")))</f>
        <v>2025</v>
      </c>
      <c r="C1019" t="str">
        <f>IF(Table44[[#This Row],[Date]]= "", "", TEXT(Table44[[#This Row],[Date]],"mmmm"))</f>
        <v>October</v>
      </c>
      <c r="D1019" s="2">
        <v>45931</v>
      </c>
      <c r="E1019" s="1" t="s">
        <v>710</v>
      </c>
      <c r="F1019" s="1" t="s">
        <v>1</v>
      </c>
      <c r="H1019" s="1">
        <v>27568</v>
      </c>
      <c r="I1019" s="23" t="s">
        <v>14</v>
      </c>
      <c r="J1019" s="49">
        <f>IF(Table44[[#This Row],[Source]]="Cash", SUM(J1018+Table44[[#This Row],[Income]]-Table44[[#This Row],[Expenses]]), J1018)</f>
        <v>231500</v>
      </c>
      <c r="K1019" s="49">
        <f>IF(Table44[[#This Row],[Source]]="Bank", SUM(K1018+Table44[[#This Row],[Income]]-Table44[[#This Row],[Expenses]]), K1018)</f>
        <v>898013.45000000019</v>
      </c>
      <c r="L1019" s="49">
        <f>IF(Table44[[#This Row],[Source]]="Mobile", SUM(L1018+Table44[[#This Row],[Income]]-Table44[[#This Row],[Expenses]]), L1018)</f>
        <v>935761</v>
      </c>
      <c r="M1019" s="49">
        <f>IF(Table44[[#This Row],[Source]]="Inv", SUM(M1018+Table44[[#This Row],[Income]]-Table44[[#This Row],[Expenses]]), M1018)</f>
        <v>1100000</v>
      </c>
    </row>
    <row r="1020" spans="1:13" x14ac:dyDescent="0.25">
      <c r="A1020" s="3">
        <f xml:space="preserve"> IF(C1020="", "", IF(Table44[[#This Row],[Month]]=C1019, A1019+1, 1))</f>
        <v>3</v>
      </c>
      <c r="B1020" s="22">
        <f>_xlfn.NUMBERVALUE(IF(Table44[[#This Row],[Date]]= "", "", TEXT(Table44[[#This Row],[Date]],"yyyy")))</f>
        <v>2025</v>
      </c>
      <c r="C1020" t="str">
        <f>IF(Table44[[#This Row],[Date]]= "", "", TEXT(Table44[[#This Row],[Date]],"mmmm"))</f>
        <v>October</v>
      </c>
      <c r="D1020" s="2">
        <v>45933</v>
      </c>
      <c r="E1020" s="1" t="s">
        <v>711</v>
      </c>
      <c r="F1020" s="1" t="s">
        <v>1</v>
      </c>
      <c r="H1020" s="1">
        <v>62709</v>
      </c>
      <c r="I1020" s="23" t="s">
        <v>14</v>
      </c>
      <c r="J1020" s="49">
        <f>IF(Table44[[#This Row],[Source]]="Cash", SUM(J1019+Table44[[#This Row],[Income]]-Table44[[#This Row],[Expenses]]), J1019)</f>
        <v>231500</v>
      </c>
      <c r="K1020" s="49">
        <f>IF(Table44[[#This Row],[Source]]="Bank", SUM(K1019+Table44[[#This Row],[Income]]-Table44[[#This Row],[Expenses]]), K1019)</f>
        <v>835304.45000000019</v>
      </c>
      <c r="L1020" s="49">
        <f>IF(Table44[[#This Row],[Source]]="Mobile", SUM(L1019+Table44[[#This Row],[Income]]-Table44[[#This Row],[Expenses]]), L1019)</f>
        <v>935761</v>
      </c>
      <c r="M1020" s="49">
        <f>IF(Table44[[#This Row],[Source]]="Inv", SUM(M1019+Table44[[#This Row],[Income]]-Table44[[#This Row],[Expenses]]), M1019)</f>
        <v>1100000</v>
      </c>
    </row>
    <row r="1021" spans="1:13" x14ac:dyDescent="0.25">
      <c r="A1021" s="3">
        <f xml:space="preserve"> IF(C1021="", "", IF(Table44[[#This Row],[Month]]=C1020, A1020+1, 1))</f>
        <v>4</v>
      </c>
      <c r="B1021" s="22">
        <f>_xlfn.NUMBERVALUE(IF(Table44[[#This Row],[Date]]= "", "", TEXT(Table44[[#This Row],[Date]],"yyyy")))</f>
        <v>2025</v>
      </c>
      <c r="C1021" t="str">
        <f>IF(Table44[[#This Row],[Date]]= "", "", TEXT(Table44[[#This Row],[Date]],"mmmm"))</f>
        <v>October</v>
      </c>
      <c r="D1021" s="2">
        <v>45935</v>
      </c>
      <c r="E1021" s="1" t="s">
        <v>712</v>
      </c>
      <c r="F1021" s="1" t="s">
        <v>1</v>
      </c>
      <c r="H1021" s="1">
        <v>20320</v>
      </c>
      <c r="I1021" s="23" t="s">
        <v>14</v>
      </c>
      <c r="J1021" s="49">
        <f>IF(Table44[[#This Row],[Source]]="Cash", SUM(J1020+Table44[[#This Row],[Income]]-Table44[[#This Row],[Expenses]]), J1020)</f>
        <v>231500</v>
      </c>
      <c r="K1021" s="49">
        <f>IF(Table44[[#This Row],[Source]]="Bank", SUM(K1020+Table44[[#This Row],[Income]]-Table44[[#This Row],[Expenses]]), K1020)</f>
        <v>814984.45000000019</v>
      </c>
      <c r="L1021" s="49">
        <f>IF(Table44[[#This Row],[Source]]="Mobile", SUM(L1020+Table44[[#This Row],[Income]]-Table44[[#This Row],[Expenses]]), L1020)</f>
        <v>935761</v>
      </c>
      <c r="M1021" s="49">
        <f>IF(Table44[[#This Row],[Source]]="Inv", SUM(M1020+Table44[[#This Row],[Income]]-Table44[[#This Row],[Expenses]]), M1020)</f>
        <v>1100000</v>
      </c>
    </row>
    <row r="1022" spans="1:13" x14ac:dyDescent="0.25">
      <c r="A1022" s="3">
        <f xml:space="preserve"> IF(C1022="", "", IF(Table44[[#This Row],[Month]]=C1021, A1021+1, 1))</f>
        <v>5</v>
      </c>
      <c r="B1022" s="22">
        <f>_xlfn.NUMBERVALUE(IF(Table44[[#This Row],[Date]]= "", "", TEXT(Table44[[#This Row],[Date]],"yyyy")))</f>
        <v>2025</v>
      </c>
      <c r="C1022" t="str">
        <f>IF(Table44[[#This Row],[Date]]= "", "", TEXT(Table44[[#This Row],[Date]],"mmmm"))</f>
        <v>October</v>
      </c>
      <c r="D1022" s="2">
        <v>45935</v>
      </c>
      <c r="E1022" s="1" t="s">
        <v>463</v>
      </c>
      <c r="F1022" s="1" t="s">
        <v>244</v>
      </c>
      <c r="H1022" s="1">
        <v>2000</v>
      </c>
      <c r="I1022" s="23" t="s">
        <v>483</v>
      </c>
      <c r="J1022" s="49">
        <f>IF(Table44[[#This Row],[Source]]="Cash", SUM(J1021+Table44[[#This Row],[Income]]-Table44[[#This Row],[Expenses]]), J1021)</f>
        <v>231500</v>
      </c>
      <c r="K1022" s="49">
        <f>IF(Table44[[#This Row],[Source]]="Bank", SUM(K1021+Table44[[#This Row],[Income]]-Table44[[#This Row],[Expenses]]), K1021)</f>
        <v>814984.45000000019</v>
      </c>
      <c r="L1022" s="49">
        <f>IF(Table44[[#This Row],[Source]]="Mobile", SUM(L1021+Table44[[#This Row],[Income]]-Table44[[#This Row],[Expenses]]), L1021)</f>
        <v>933761</v>
      </c>
      <c r="M1022" s="49">
        <f>IF(Table44[[#This Row],[Source]]="Inv", SUM(M1021+Table44[[#This Row],[Income]]-Table44[[#This Row],[Expenses]]), M1021)</f>
        <v>1100000</v>
      </c>
    </row>
    <row r="1023" spans="1:13" x14ac:dyDescent="0.25">
      <c r="A1023" s="3">
        <f xml:space="preserve"> IF(C1023="", "", IF(Table44[[#This Row],[Month]]=C1022, A1022+1, 1))</f>
        <v>6</v>
      </c>
      <c r="B1023" s="22">
        <f>_xlfn.NUMBERVALUE(IF(Table44[[#This Row],[Date]]= "", "", TEXT(Table44[[#This Row],[Date]],"yyyy")))</f>
        <v>2025</v>
      </c>
      <c r="C1023" t="str">
        <f>IF(Table44[[#This Row],[Date]]= "", "", TEXT(Table44[[#This Row],[Date]],"mmmm"))</f>
        <v>October</v>
      </c>
      <c r="D1023" s="2">
        <v>45936</v>
      </c>
      <c r="E1023" s="1" t="s">
        <v>713</v>
      </c>
      <c r="F1023" s="1" t="s">
        <v>468</v>
      </c>
      <c r="G1023" s="1">
        <v>780000</v>
      </c>
      <c r="I1023" s="23" t="s">
        <v>483</v>
      </c>
      <c r="J1023" s="49">
        <f>IF(Table44[[#This Row],[Source]]="Cash", SUM(J1022+Table44[[#This Row],[Income]]-Table44[[#This Row],[Expenses]]), J1022)</f>
        <v>231500</v>
      </c>
      <c r="K1023" s="49">
        <f>IF(Table44[[#This Row],[Source]]="Bank", SUM(K1022+Table44[[#This Row],[Income]]-Table44[[#This Row],[Expenses]]), K1022)</f>
        <v>814984.45000000019</v>
      </c>
      <c r="L1023" s="49">
        <f>IF(Table44[[#This Row],[Source]]="Mobile", SUM(L1022+Table44[[#This Row],[Income]]-Table44[[#This Row],[Expenses]]), L1022)</f>
        <v>1713761</v>
      </c>
      <c r="M1023" s="49">
        <f>IF(Table44[[#This Row],[Source]]="Inv", SUM(M1022+Table44[[#This Row],[Income]]-Table44[[#This Row],[Expenses]]), M1022)</f>
        <v>1100000</v>
      </c>
    </row>
    <row r="1024" spans="1:13" x14ac:dyDescent="0.25">
      <c r="A1024" s="3">
        <f xml:space="preserve"> IF(C1024="", "", IF(Table44[[#This Row],[Month]]=C1023, A1023+1, 1))</f>
        <v>7</v>
      </c>
      <c r="B1024" s="22">
        <f>_xlfn.NUMBERVALUE(IF(Table44[[#This Row],[Date]]= "", "", TEXT(Table44[[#This Row],[Date]],"yyyy")))</f>
        <v>2025</v>
      </c>
      <c r="C1024" t="str">
        <f>IF(Table44[[#This Row],[Date]]= "", "", TEXT(Table44[[#This Row],[Date]],"mmmm"))</f>
        <v>October</v>
      </c>
      <c r="D1024" s="2">
        <v>45940</v>
      </c>
      <c r="E1024" s="1" t="s">
        <v>714</v>
      </c>
      <c r="F1024" s="1" t="s">
        <v>0</v>
      </c>
      <c r="G1024" s="108">
        <v>60000</v>
      </c>
      <c r="H1024" s="105"/>
      <c r="I1024" s="23" t="s">
        <v>13</v>
      </c>
      <c r="J1024" s="49">
        <f>IF(Table44[[#This Row],[Source]]="Cash", SUM(J1023+Table44[[#This Row],[Income]]-Table44[[#This Row],[Expenses]]), J1023)</f>
        <v>291500</v>
      </c>
      <c r="K1024" s="49">
        <f>IF(Table44[[#This Row],[Source]]="Bank", SUM(K1023+Table44[[#This Row],[Income]]-Table44[[#This Row],[Expenses]]), K1023)</f>
        <v>814984.45000000019</v>
      </c>
      <c r="L1024" s="49">
        <f>IF(Table44[[#This Row],[Source]]="Mobile", SUM(L1023+Table44[[#This Row],[Income]]-Table44[[#This Row],[Expenses]]), L1023)</f>
        <v>1713761</v>
      </c>
      <c r="M1024" s="49">
        <f>IF(Table44[[#This Row],[Source]]="Inv", SUM(M1023+Table44[[#This Row],[Income]]-Table44[[#This Row],[Expenses]]), M1023)</f>
        <v>1100000</v>
      </c>
    </row>
    <row r="1025" spans="1:13" x14ac:dyDescent="0.25">
      <c r="A1025" s="3">
        <f xml:space="preserve"> IF(C1025="", "", IF(Table44[[#This Row],[Month]]=C1024, A1024+1, 1))</f>
        <v>8</v>
      </c>
      <c r="B1025" s="22">
        <f>_xlfn.NUMBERVALUE(IF(Table44[[#This Row],[Date]]= "", "", TEXT(Table44[[#This Row],[Date]],"yyyy")))</f>
        <v>2025</v>
      </c>
      <c r="C1025" t="str">
        <f>IF(Table44[[#This Row],[Date]]= "", "", TEXT(Table44[[#This Row],[Date]],"mmmm"))</f>
        <v>October</v>
      </c>
      <c r="D1025" s="2">
        <v>45939</v>
      </c>
      <c r="E1025" s="1" t="s">
        <v>715</v>
      </c>
      <c r="F1025" s="1" t="s">
        <v>244</v>
      </c>
      <c r="H1025" s="1">
        <v>576</v>
      </c>
      <c r="I1025" s="23" t="s">
        <v>483</v>
      </c>
      <c r="J1025" s="49">
        <f>IF(Table44[[#This Row],[Source]]="Cash", SUM(J1024+Table44[[#This Row],[Income]]-Table44[[#This Row],[Expenses]]), J1024)</f>
        <v>291500</v>
      </c>
      <c r="K1025" s="49">
        <f>IF(Table44[[#This Row],[Source]]="Bank", SUM(K1024+Table44[[#This Row],[Income]]-Table44[[#This Row],[Expenses]]), K1024)</f>
        <v>814984.45000000019</v>
      </c>
      <c r="L1025" s="49">
        <f>IF(Table44[[#This Row],[Source]]="Mobile", SUM(L1024+Table44[[#This Row],[Income]]-Table44[[#This Row],[Expenses]]), L1024)</f>
        <v>1713185</v>
      </c>
      <c r="M1025" s="49">
        <f>IF(Table44[[#This Row],[Source]]="Inv", SUM(M1024+Table44[[#This Row],[Income]]-Table44[[#This Row],[Expenses]]), M1024)</f>
        <v>1100000</v>
      </c>
    </row>
    <row r="1026" spans="1:13" x14ac:dyDescent="0.25">
      <c r="A1026" s="3">
        <f xml:space="preserve"> IF(C1026="", "", IF(Table44[[#This Row],[Month]]=C1025, A1025+1, 1))</f>
        <v>9</v>
      </c>
      <c r="B1026" s="22">
        <f>_xlfn.NUMBERVALUE(IF(Table44[[#This Row],[Date]]= "", "", TEXT(Table44[[#This Row],[Date]],"yyyy")))</f>
        <v>2025</v>
      </c>
      <c r="C1026" t="str">
        <f>IF(Table44[[#This Row],[Date]]= "", "", TEXT(Table44[[#This Row],[Date]],"mmmm"))</f>
        <v>October</v>
      </c>
      <c r="D1026" s="2">
        <v>45940</v>
      </c>
      <c r="E1026" s="1" t="s">
        <v>716</v>
      </c>
      <c r="F1026" s="1" t="s">
        <v>1</v>
      </c>
      <c r="H1026" s="1">
        <v>5725</v>
      </c>
      <c r="I1026" s="23" t="s">
        <v>483</v>
      </c>
      <c r="J1026" s="49">
        <f>IF(Table44[[#This Row],[Source]]="Cash", SUM(J1025+Table44[[#This Row],[Income]]-Table44[[#This Row],[Expenses]]), J1025)</f>
        <v>291500</v>
      </c>
      <c r="K1026" s="49">
        <f>IF(Table44[[#This Row],[Source]]="Bank", SUM(K1025+Table44[[#This Row],[Income]]-Table44[[#This Row],[Expenses]]), K1025)</f>
        <v>814984.45000000019</v>
      </c>
      <c r="L1026" s="49">
        <f>IF(Table44[[#This Row],[Source]]="Mobile", SUM(L1025+Table44[[#This Row],[Income]]-Table44[[#This Row],[Expenses]]), L1025)</f>
        <v>1707460</v>
      </c>
      <c r="M1026" s="49">
        <f>IF(Table44[[#This Row],[Source]]="Inv", SUM(M1025+Table44[[#This Row],[Income]]-Table44[[#This Row],[Expenses]]), M1025)</f>
        <v>1100000</v>
      </c>
    </row>
    <row r="1027" spans="1:13" x14ac:dyDescent="0.25">
      <c r="A1027" s="3">
        <f xml:space="preserve"> IF(C1027="", "", IF(Table44[[#This Row],[Month]]=C1026, A1026+1, 1))</f>
        <v>10</v>
      </c>
      <c r="B1027" s="22">
        <f>_xlfn.NUMBERVALUE(IF(Table44[[#This Row],[Date]]= "", "", TEXT(Table44[[#This Row],[Date]],"yyyy")))</f>
        <v>2025</v>
      </c>
      <c r="C1027" t="str">
        <f>IF(Table44[[#This Row],[Date]]= "", "", TEXT(Table44[[#This Row],[Date]],"mmmm"))</f>
        <v>October</v>
      </c>
      <c r="D1027" s="2">
        <v>45940</v>
      </c>
      <c r="E1027" s="1" t="s">
        <v>717</v>
      </c>
      <c r="F1027" s="1" t="s">
        <v>337</v>
      </c>
      <c r="H1027" s="1">
        <v>56125</v>
      </c>
      <c r="I1027" s="23" t="s">
        <v>483</v>
      </c>
      <c r="J1027" s="49">
        <f>IF(Table44[[#This Row],[Source]]="Cash", SUM(J1026+Table44[[#This Row],[Income]]-Table44[[#This Row],[Expenses]]), J1026)</f>
        <v>291500</v>
      </c>
      <c r="K1027" s="49">
        <f>IF(Table44[[#This Row],[Source]]="Bank", SUM(K1026+Table44[[#This Row],[Income]]-Table44[[#This Row],[Expenses]]), K1026)</f>
        <v>814984.45000000019</v>
      </c>
      <c r="L1027" s="49">
        <f>IF(Table44[[#This Row],[Source]]="Mobile", SUM(L1026+Table44[[#This Row],[Income]]-Table44[[#This Row],[Expenses]]), L1026)</f>
        <v>1651335</v>
      </c>
      <c r="M1027" s="49">
        <f>IF(Table44[[#This Row],[Source]]="Inv", SUM(M1026+Table44[[#This Row],[Income]]-Table44[[#This Row],[Expenses]]), M1026)</f>
        <v>1100000</v>
      </c>
    </row>
    <row r="1028" spans="1:13" x14ac:dyDescent="0.25">
      <c r="A1028" s="3">
        <f xml:space="preserve"> IF(C1028="", "", IF(Table44[[#This Row],[Month]]=C1027, A1027+1, 1))</f>
        <v>11</v>
      </c>
      <c r="B1028" s="22">
        <f>_xlfn.NUMBERVALUE(IF(Table44[[#This Row],[Date]]= "", "", TEXT(Table44[[#This Row],[Date]],"yyyy")))</f>
        <v>2025</v>
      </c>
      <c r="C1028" t="str">
        <f>IF(Table44[[#This Row],[Date]]= "", "", TEXT(Table44[[#This Row],[Date]],"mmmm"))</f>
        <v>October</v>
      </c>
      <c r="D1028" s="2">
        <v>45940</v>
      </c>
      <c r="E1028" s="1" t="s">
        <v>463</v>
      </c>
      <c r="F1028" s="1" t="s">
        <v>244</v>
      </c>
      <c r="H1028" s="1">
        <v>2000</v>
      </c>
      <c r="I1028" s="23" t="s">
        <v>483</v>
      </c>
      <c r="J1028" s="49">
        <f>IF(Table44[[#This Row],[Source]]="Cash", SUM(J1027+Table44[[#This Row],[Income]]-Table44[[#This Row],[Expenses]]), J1027)</f>
        <v>291500</v>
      </c>
      <c r="K1028" s="49">
        <f>IF(Table44[[#This Row],[Source]]="Bank", SUM(K1027+Table44[[#This Row],[Income]]-Table44[[#This Row],[Expenses]]), K1027)</f>
        <v>814984.45000000019</v>
      </c>
      <c r="L1028" s="49">
        <f>IF(Table44[[#This Row],[Source]]="Mobile", SUM(L1027+Table44[[#This Row],[Income]]-Table44[[#This Row],[Expenses]]), L1027)</f>
        <v>1649335</v>
      </c>
      <c r="M1028" s="49">
        <f>IF(Table44[[#This Row],[Source]]="Inv", SUM(M1027+Table44[[#This Row],[Income]]-Table44[[#This Row],[Expenses]]), M1027)</f>
        <v>1100000</v>
      </c>
    </row>
    <row r="1029" spans="1:13" x14ac:dyDescent="0.25">
      <c r="A1029" s="3">
        <f xml:space="preserve"> IF(C1029="", "", IF(Table44[[#This Row],[Month]]=C1028, A1028+1, 1))</f>
        <v>12</v>
      </c>
      <c r="B1029" s="22">
        <f>_xlfn.NUMBERVALUE(IF(Table44[[#This Row],[Date]]= "", "", TEXT(Table44[[#This Row],[Date]],"yyyy")))</f>
        <v>2025</v>
      </c>
      <c r="C1029" t="str">
        <f>IF(Table44[[#This Row],[Date]]= "", "", TEXT(Table44[[#This Row],[Date]],"mmmm"))</f>
        <v>October</v>
      </c>
      <c r="D1029" s="2">
        <v>45940</v>
      </c>
      <c r="E1029" s="1" t="s">
        <v>718</v>
      </c>
      <c r="F1029" t="s">
        <v>500</v>
      </c>
      <c r="G1029" s="1">
        <v>16000</v>
      </c>
      <c r="I1029" s="23" t="s">
        <v>483</v>
      </c>
      <c r="J1029" s="49">
        <f>IF(Table44[[#This Row],[Source]]="Cash", SUM(J1028+Table44[[#This Row],[Income]]-Table44[[#This Row],[Expenses]]), J1028)</f>
        <v>291500</v>
      </c>
      <c r="K1029" s="49">
        <f>IF(Table44[[#This Row],[Source]]="Bank", SUM(K1028+Table44[[#This Row],[Income]]-Table44[[#This Row],[Expenses]]), K1028)</f>
        <v>814984.45000000019</v>
      </c>
      <c r="L1029" s="49">
        <f>IF(Table44[[#This Row],[Source]]="Mobile", SUM(L1028+Table44[[#This Row],[Income]]-Table44[[#This Row],[Expenses]]), L1028)</f>
        <v>1665335</v>
      </c>
      <c r="M1029" s="49">
        <f>IF(Table44[[#This Row],[Source]]="Inv", SUM(M1028+Table44[[#This Row],[Income]]-Table44[[#This Row],[Expenses]]), M1028)</f>
        <v>1100000</v>
      </c>
    </row>
    <row r="1030" spans="1:13" x14ac:dyDescent="0.25">
      <c r="A1030" s="3">
        <f xml:space="preserve"> IF(C1030="", "", IF(Table44[[#This Row],[Month]]=C1029, A1029+1, 1))</f>
        <v>13</v>
      </c>
      <c r="B1030" s="22">
        <f>_xlfn.NUMBERVALUE(IF(Table44[[#This Row],[Date]]= "", "", TEXT(Table44[[#This Row],[Date]],"yyyy")))</f>
        <v>2025</v>
      </c>
      <c r="C1030" t="str">
        <f>IF(Table44[[#This Row],[Date]]= "", "", TEXT(Table44[[#This Row],[Date]],"mmmm"))</f>
        <v>October</v>
      </c>
      <c r="D1030" s="2">
        <v>45940</v>
      </c>
      <c r="E1030" s="1" t="s">
        <v>719</v>
      </c>
      <c r="F1030" t="s">
        <v>500</v>
      </c>
      <c r="G1030" s="1">
        <v>13000</v>
      </c>
      <c r="I1030" s="23" t="s">
        <v>483</v>
      </c>
      <c r="J1030" s="49">
        <f>IF(Table44[[#This Row],[Source]]="Cash", SUM(J1029+Table44[[#This Row],[Income]]-Table44[[#This Row],[Expenses]]), J1029)</f>
        <v>291500</v>
      </c>
      <c r="K1030" s="49">
        <f>IF(Table44[[#This Row],[Source]]="Bank", SUM(K1029+Table44[[#This Row],[Income]]-Table44[[#This Row],[Expenses]]), K1029)</f>
        <v>814984.45000000019</v>
      </c>
      <c r="L1030" s="49">
        <f>IF(Table44[[#This Row],[Source]]="Mobile", SUM(L1029+Table44[[#This Row],[Income]]-Table44[[#This Row],[Expenses]]), L1029)</f>
        <v>1678335</v>
      </c>
      <c r="M1030" s="49">
        <f>IF(Table44[[#This Row],[Source]]="Inv", SUM(M1029+Table44[[#This Row],[Income]]-Table44[[#This Row],[Expenses]]), M1029)</f>
        <v>1100000</v>
      </c>
    </row>
    <row r="1031" spans="1:13" x14ac:dyDescent="0.25">
      <c r="A1031" s="3">
        <f xml:space="preserve"> IF(C1031="", "", IF(Table44[[#This Row],[Month]]=C1030, A1030+1, 1))</f>
        <v>14</v>
      </c>
      <c r="B1031" s="22">
        <f>_xlfn.NUMBERVALUE(IF(Table44[[#This Row],[Date]]= "", "", TEXT(Table44[[#This Row],[Date]],"yyyy")))</f>
        <v>2025</v>
      </c>
      <c r="C1031" t="str">
        <f>IF(Table44[[#This Row],[Date]]= "", "", TEXT(Table44[[#This Row],[Date]],"mmmm"))</f>
        <v>October</v>
      </c>
      <c r="D1031" s="2">
        <v>45941</v>
      </c>
      <c r="E1031" s="1" t="s">
        <v>463</v>
      </c>
      <c r="F1031" s="1" t="s">
        <v>244</v>
      </c>
      <c r="H1031" s="1">
        <v>2000</v>
      </c>
      <c r="I1031" s="23" t="s">
        <v>483</v>
      </c>
      <c r="J1031" s="49">
        <f>IF(Table44[[#This Row],[Source]]="Cash", SUM(J1030+Table44[[#This Row],[Income]]-Table44[[#This Row],[Expenses]]), J1030)</f>
        <v>291500</v>
      </c>
      <c r="K1031" s="49">
        <f>IF(Table44[[#This Row],[Source]]="Bank", SUM(K1030+Table44[[#This Row],[Income]]-Table44[[#This Row],[Expenses]]), K1030)</f>
        <v>814984.45000000019</v>
      </c>
      <c r="L1031" s="49">
        <f>IF(Table44[[#This Row],[Source]]="Mobile", SUM(L1030+Table44[[#This Row],[Income]]-Table44[[#This Row],[Expenses]]), L1030)</f>
        <v>1676335</v>
      </c>
      <c r="M1031" s="49">
        <f>IF(Table44[[#This Row],[Source]]="Inv", SUM(M1030+Table44[[#This Row],[Income]]-Table44[[#This Row],[Expenses]]), M1030)</f>
        <v>1100000</v>
      </c>
    </row>
    <row r="1032" spans="1:13" x14ac:dyDescent="0.25">
      <c r="A1032" s="3">
        <f xml:space="preserve"> IF(C1032="", "", IF(Table44[[#This Row],[Month]]=C1031, A1031+1, 1))</f>
        <v>15</v>
      </c>
      <c r="B1032" s="22">
        <f>_xlfn.NUMBERVALUE(IF(Table44[[#This Row],[Date]]= "", "", TEXT(Table44[[#This Row],[Date]],"yyyy")))</f>
        <v>2025</v>
      </c>
      <c r="C1032" t="str">
        <f>IF(Table44[[#This Row],[Date]]= "", "", TEXT(Table44[[#This Row],[Date]],"mmmm"))</f>
        <v>October</v>
      </c>
      <c r="D1032" s="2">
        <v>45941</v>
      </c>
      <c r="E1032" s="1" t="s">
        <v>720</v>
      </c>
      <c r="F1032" s="1" t="s">
        <v>337</v>
      </c>
      <c r="H1032" s="1">
        <v>100200</v>
      </c>
      <c r="I1032" s="23" t="s">
        <v>483</v>
      </c>
      <c r="J1032" s="49">
        <f>IF(Table44[[#This Row],[Source]]="Cash", SUM(J1031+Table44[[#This Row],[Income]]-Table44[[#This Row],[Expenses]]), J1031)</f>
        <v>291500</v>
      </c>
      <c r="K1032" s="49">
        <f>IF(Table44[[#This Row],[Source]]="Bank", SUM(K1031+Table44[[#This Row],[Income]]-Table44[[#This Row],[Expenses]]), K1031)</f>
        <v>814984.45000000019</v>
      </c>
      <c r="L1032" s="49">
        <f>IF(Table44[[#This Row],[Source]]="Mobile", SUM(L1031+Table44[[#This Row],[Income]]-Table44[[#This Row],[Expenses]]), L1031)</f>
        <v>1576135</v>
      </c>
      <c r="M1032" s="49">
        <f>IF(Table44[[#This Row],[Source]]="Inv", SUM(M1031+Table44[[#This Row],[Income]]-Table44[[#This Row],[Expenses]]), M1031)</f>
        <v>1100000</v>
      </c>
    </row>
    <row r="1033" spans="1:13" x14ac:dyDescent="0.25">
      <c r="A1033" s="3">
        <f xml:space="preserve"> IF(C1033="", "", IF(Table44[[#This Row],[Month]]=C1032, A1032+1, 1))</f>
        <v>16</v>
      </c>
      <c r="B1033" s="22">
        <f>_xlfn.NUMBERVALUE(IF(Table44[[#This Row],[Date]]= "", "", TEXT(Table44[[#This Row],[Date]],"yyyy")))</f>
        <v>2025</v>
      </c>
      <c r="C1033" t="str">
        <f>IF(Table44[[#This Row],[Date]]= "", "", TEXT(Table44[[#This Row],[Date]],"mmmm"))</f>
        <v>October</v>
      </c>
      <c r="D1033" s="2">
        <v>45941</v>
      </c>
      <c r="E1033" s="1" t="s">
        <v>721</v>
      </c>
      <c r="F1033" s="1" t="s">
        <v>1</v>
      </c>
      <c r="H1033" s="1">
        <v>32612</v>
      </c>
      <c r="I1033" s="23" t="s">
        <v>483</v>
      </c>
      <c r="J1033" s="49">
        <f>IF(Table44[[#This Row],[Source]]="Cash", SUM(J1032+Table44[[#This Row],[Income]]-Table44[[#This Row],[Expenses]]), J1032)</f>
        <v>291500</v>
      </c>
      <c r="K1033" s="49">
        <f>IF(Table44[[#This Row],[Source]]="Bank", SUM(K1032+Table44[[#This Row],[Income]]-Table44[[#This Row],[Expenses]]), K1032)</f>
        <v>814984.45000000019</v>
      </c>
      <c r="L1033" s="49">
        <f>IF(Table44[[#This Row],[Source]]="Mobile", SUM(L1032+Table44[[#This Row],[Income]]-Table44[[#This Row],[Expenses]]), L1032)</f>
        <v>1543523</v>
      </c>
      <c r="M1033" s="49">
        <f>IF(Table44[[#This Row],[Source]]="Inv", SUM(M1032+Table44[[#This Row],[Income]]-Table44[[#This Row],[Expenses]]), M1032)</f>
        <v>1100000</v>
      </c>
    </row>
    <row r="1034" spans="1:13" x14ac:dyDescent="0.25">
      <c r="A1034" s="3">
        <f xml:space="preserve"> IF(C1034="", "", IF(Table44[[#This Row],[Month]]=C1033, A1033+1, 1))</f>
        <v>17</v>
      </c>
      <c r="B1034" s="22">
        <f>_xlfn.NUMBERVALUE(IF(Table44[[#This Row],[Date]]= "", "", TEXT(Table44[[#This Row],[Date]],"yyyy")))</f>
        <v>2025</v>
      </c>
      <c r="C1034" t="str">
        <f>IF(Table44[[#This Row],[Date]]= "", "", TEXT(Table44[[#This Row],[Date]],"mmmm"))</f>
        <v>October</v>
      </c>
      <c r="D1034" s="2">
        <v>45941</v>
      </c>
      <c r="E1034" s="1" t="s">
        <v>722</v>
      </c>
      <c r="F1034" t="s">
        <v>745</v>
      </c>
      <c r="G1034" s="108">
        <v>30000</v>
      </c>
      <c r="H1034" s="105"/>
      <c r="I1034" s="23" t="s">
        <v>13</v>
      </c>
      <c r="J1034" s="49">
        <f>IF(Table44[[#This Row],[Source]]="Cash", SUM(J1033+Table44[[#This Row],[Income]]-Table44[[#This Row],[Expenses]]), J1033)</f>
        <v>321500</v>
      </c>
      <c r="K1034" s="49">
        <f>IF(Table44[[#This Row],[Source]]="Bank", SUM(K1033+Table44[[#This Row],[Income]]-Table44[[#This Row],[Expenses]]), K1033)</f>
        <v>814984.45000000019</v>
      </c>
      <c r="L1034" s="49">
        <f>IF(Table44[[#This Row],[Source]]="Mobile", SUM(L1033+Table44[[#This Row],[Income]]-Table44[[#This Row],[Expenses]]), L1033)</f>
        <v>1543523</v>
      </c>
      <c r="M1034" s="49">
        <f>IF(Table44[[#This Row],[Source]]="Inv", SUM(M1033+Table44[[#This Row],[Income]]-Table44[[#This Row],[Expenses]]), M1033)</f>
        <v>1100000</v>
      </c>
    </row>
    <row r="1035" spans="1:13" x14ac:dyDescent="0.25">
      <c r="A1035" s="3">
        <f xml:space="preserve"> IF(C1035="", "", IF(Table44[[#This Row],[Month]]=C1034, A1034+1, 1))</f>
        <v>18</v>
      </c>
      <c r="B1035" s="22">
        <f>_xlfn.NUMBERVALUE(IF(Table44[[#This Row],[Date]]= "", "", TEXT(Table44[[#This Row],[Date]],"yyyy")))</f>
        <v>2025</v>
      </c>
      <c r="C1035" t="str">
        <f>IF(Table44[[#This Row],[Date]]= "", "", TEXT(Table44[[#This Row],[Date]],"mmmm"))</f>
        <v>October</v>
      </c>
      <c r="D1035" s="2">
        <v>45942</v>
      </c>
      <c r="E1035" s="1" t="s">
        <v>723</v>
      </c>
      <c r="F1035" s="1" t="s">
        <v>1</v>
      </c>
      <c r="H1035" s="1">
        <v>13975</v>
      </c>
      <c r="I1035" s="23" t="s">
        <v>483</v>
      </c>
      <c r="J1035" s="49">
        <f>IF(Table44[[#This Row],[Source]]="Cash", SUM(J1034+Table44[[#This Row],[Income]]-Table44[[#This Row],[Expenses]]), J1034)</f>
        <v>321500</v>
      </c>
      <c r="K1035" s="49">
        <f>IF(Table44[[#This Row],[Source]]="Bank", SUM(K1034+Table44[[#This Row],[Income]]-Table44[[#This Row],[Expenses]]), K1034)</f>
        <v>814984.45000000019</v>
      </c>
      <c r="L1035" s="49">
        <f>IF(Table44[[#This Row],[Source]]="Mobile", SUM(L1034+Table44[[#This Row],[Income]]-Table44[[#This Row],[Expenses]]), L1034)</f>
        <v>1529548</v>
      </c>
      <c r="M1035" s="49">
        <f>IF(Table44[[#This Row],[Source]]="Inv", SUM(M1034+Table44[[#This Row],[Income]]-Table44[[#This Row],[Expenses]]), M1034)</f>
        <v>1100000</v>
      </c>
    </row>
    <row r="1036" spans="1:13" x14ac:dyDescent="0.25">
      <c r="A1036" s="3">
        <f xml:space="preserve"> IF(C1036="", "", IF(Table44[[#This Row],[Month]]=C1035, A1035+1, 1))</f>
        <v>19</v>
      </c>
      <c r="B1036" s="22">
        <f>_xlfn.NUMBERVALUE(IF(Table44[[#This Row],[Date]]= "", "", TEXT(Table44[[#This Row],[Date]],"yyyy")))</f>
        <v>2025</v>
      </c>
      <c r="C1036" t="str">
        <f>IF(Table44[[#This Row],[Date]]= "", "", TEXT(Table44[[#This Row],[Date]],"mmmm"))</f>
        <v>October</v>
      </c>
      <c r="D1036" s="2">
        <v>45944</v>
      </c>
      <c r="E1036" s="1" t="s">
        <v>724</v>
      </c>
      <c r="F1036" s="1" t="s">
        <v>0</v>
      </c>
      <c r="H1036" s="1">
        <v>90000</v>
      </c>
      <c r="I1036" s="23" t="s">
        <v>483</v>
      </c>
      <c r="J1036" s="49">
        <f>IF(Table44[[#This Row],[Source]]="Cash", SUM(J1035+Table44[[#This Row],[Income]]-Table44[[#This Row],[Expenses]]), J1035)</f>
        <v>321500</v>
      </c>
      <c r="K1036" s="49">
        <f>IF(Table44[[#This Row],[Source]]="Bank", SUM(K1035+Table44[[#This Row],[Income]]-Table44[[#This Row],[Expenses]]), K1035)</f>
        <v>814984.45000000019</v>
      </c>
      <c r="L1036" s="49">
        <f>IF(Table44[[#This Row],[Source]]="Mobile", SUM(L1035+Table44[[#This Row],[Income]]-Table44[[#This Row],[Expenses]]), L1035)</f>
        <v>1439548</v>
      </c>
      <c r="M1036" s="49">
        <f>IF(Table44[[#This Row],[Source]]="Inv", SUM(M1035+Table44[[#This Row],[Income]]-Table44[[#This Row],[Expenses]]), M1035)</f>
        <v>1100000</v>
      </c>
    </row>
    <row r="1037" spans="1:13" x14ac:dyDescent="0.25">
      <c r="A1037" s="3">
        <f xml:space="preserve"> IF(C1037="", "", IF(Table44[[#This Row],[Month]]=C1036, A1036+1, 1))</f>
        <v>20</v>
      </c>
      <c r="B1037" s="22">
        <f>_xlfn.NUMBERVALUE(IF(Table44[[#This Row],[Date]]= "", "", TEXT(Table44[[#This Row],[Date]],"yyyy")))</f>
        <v>2025</v>
      </c>
      <c r="C1037" t="str">
        <f>IF(Table44[[#This Row],[Date]]= "", "", TEXT(Table44[[#This Row],[Date]],"mmmm"))</f>
        <v>October</v>
      </c>
      <c r="D1037" s="2">
        <v>45944</v>
      </c>
      <c r="E1037" s="1" t="s">
        <v>721</v>
      </c>
      <c r="F1037" s="1" t="s">
        <v>1</v>
      </c>
      <c r="H1037" s="1">
        <v>22540</v>
      </c>
      <c r="I1037" s="23" t="s">
        <v>483</v>
      </c>
      <c r="J1037" s="49">
        <f>IF(Table44[[#This Row],[Source]]="Cash", SUM(J1036+Table44[[#This Row],[Income]]-Table44[[#This Row],[Expenses]]), J1036)</f>
        <v>321500</v>
      </c>
      <c r="K1037" s="49">
        <f>IF(Table44[[#This Row],[Source]]="Bank", SUM(K1036+Table44[[#This Row],[Income]]-Table44[[#This Row],[Expenses]]), K1036)</f>
        <v>814984.45000000019</v>
      </c>
      <c r="L1037" s="49">
        <f>IF(Table44[[#This Row],[Source]]="Mobile", SUM(L1036+Table44[[#This Row],[Income]]-Table44[[#This Row],[Expenses]]), L1036)</f>
        <v>1417008</v>
      </c>
      <c r="M1037" s="49">
        <f>IF(Table44[[#This Row],[Source]]="Inv", SUM(M1036+Table44[[#This Row],[Income]]-Table44[[#This Row],[Expenses]]), M1036)</f>
        <v>1100000</v>
      </c>
    </row>
    <row r="1038" spans="1:13" x14ac:dyDescent="0.25">
      <c r="A1038" s="3">
        <f xml:space="preserve"> IF(C1038="", "", IF(Table44[[#This Row],[Month]]=C1037, A1037+1, 1))</f>
        <v>21</v>
      </c>
      <c r="B1038" s="22">
        <f>_xlfn.NUMBERVALUE(IF(Table44[[#This Row],[Date]]= "", "", TEXT(Table44[[#This Row],[Date]],"yyyy")))</f>
        <v>2025</v>
      </c>
      <c r="C1038" t="str">
        <f>IF(Table44[[#This Row],[Date]]= "", "", TEXT(Table44[[#This Row],[Date]],"mmmm"))</f>
        <v>October</v>
      </c>
      <c r="D1038" s="2">
        <v>45944</v>
      </c>
      <c r="E1038" s="1" t="s">
        <v>703</v>
      </c>
      <c r="F1038" s="1" t="s">
        <v>244</v>
      </c>
      <c r="H1038" s="1">
        <v>59800</v>
      </c>
      <c r="I1038" s="23" t="s">
        <v>483</v>
      </c>
      <c r="J1038" s="49">
        <f>IF(Table44[[#This Row],[Source]]="Cash", SUM(J1037+Table44[[#This Row],[Income]]-Table44[[#This Row],[Expenses]]), J1037)</f>
        <v>321500</v>
      </c>
      <c r="K1038" s="49">
        <f>IF(Table44[[#This Row],[Source]]="Bank", SUM(K1037+Table44[[#This Row],[Income]]-Table44[[#This Row],[Expenses]]), K1037)</f>
        <v>814984.45000000019</v>
      </c>
      <c r="L1038" s="49">
        <f>IF(Table44[[#This Row],[Source]]="Mobile", SUM(L1037+Table44[[#This Row],[Income]]-Table44[[#This Row],[Expenses]]), L1037)</f>
        <v>1357208</v>
      </c>
      <c r="M1038" s="49">
        <f>IF(Table44[[#This Row],[Source]]="Inv", SUM(M1037+Table44[[#This Row],[Income]]-Table44[[#This Row],[Expenses]]), M1037)</f>
        <v>1100000</v>
      </c>
    </row>
    <row r="1039" spans="1:13" x14ac:dyDescent="0.25">
      <c r="A1039" s="3">
        <f xml:space="preserve"> IF(C1039="", "", IF(Table44[[#This Row],[Month]]=C1038, A1038+1, 1))</f>
        <v>22</v>
      </c>
      <c r="B1039" s="22">
        <f>_xlfn.NUMBERVALUE(IF(Table44[[#This Row],[Date]]= "", "", TEXT(Table44[[#This Row],[Date]],"yyyy")))</f>
        <v>2025</v>
      </c>
      <c r="C1039" t="str">
        <f>IF(Table44[[#This Row],[Date]]= "", "", TEXT(Table44[[#This Row],[Date]],"mmmm"))</f>
        <v>October</v>
      </c>
      <c r="D1039" s="2">
        <v>45946</v>
      </c>
      <c r="E1039" s="1" t="s">
        <v>517</v>
      </c>
      <c r="F1039" s="1" t="s">
        <v>2</v>
      </c>
      <c r="H1039" s="1">
        <v>19200</v>
      </c>
      <c r="I1039" s="23" t="s">
        <v>483</v>
      </c>
      <c r="J1039" s="49">
        <f>IF(Table44[[#This Row],[Source]]="Cash", SUM(J1038+Table44[[#This Row],[Income]]-Table44[[#This Row],[Expenses]]), J1038)</f>
        <v>321500</v>
      </c>
      <c r="K1039" s="49">
        <f>IF(Table44[[#This Row],[Source]]="Bank", SUM(K1038+Table44[[#This Row],[Income]]-Table44[[#This Row],[Expenses]]), K1038)</f>
        <v>814984.45000000019</v>
      </c>
      <c r="L1039" s="49">
        <f>IF(Table44[[#This Row],[Source]]="Mobile", SUM(L1038+Table44[[#This Row],[Income]]-Table44[[#This Row],[Expenses]]), L1038)</f>
        <v>1338008</v>
      </c>
      <c r="M1039" s="49">
        <f>IF(Table44[[#This Row],[Source]]="Inv", SUM(M1038+Table44[[#This Row],[Income]]-Table44[[#This Row],[Expenses]]), M1038)</f>
        <v>1100000</v>
      </c>
    </row>
    <row r="1040" spans="1:13" x14ac:dyDescent="0.25">
      <c r="A1040" s="3">
        <f xml:space="preserve"> IF(C1040="", "", IF(Table44[[#This Row],[Month]]=C1039, A1039+1, 1))</f>
        <v>23</v>
      </c>
      <c r="B1040" s="22">
        <f>_xlfn.NUMBERVALUE(IF(Table44[[#This Row],[Date]]= "", "", TEXT(Table44[[#This Row],[Date]],"yyyy")))</f>
        <v>2025</v>
      </c>
      <c r="C1040" t="str">
        <f>IF(Table44[[#This Row],[Date]]= "", "", TEXT(Table44[[#This Row],[Date]],"mmmm"))</f>
        <v>October</v>
      </c>
      <c r="D1040" s="2">
        <v>45946</v>
      </c>
      <c r="E1040" s="1" t="s">
        <v>725</v>
      </c>
      <c r="F1040" s="1" t="s">
        <v>337</v>
      </c>
      <c r="H1040" s="1">
        <v>1013400</v>
      </c>
      <c r="I1040" s="23" t="s">
        <v>483</v>
      </c>
      <c r="J1040" s="49">
        <f>IF(Table44[[#This Row],[Source]]="Cash", SUM(J1039+Table44[[#This Row],[Income]]-Table44[[#This Row],[Expenses]]), J1039)</f>
        <v>321500</v>
      </c>
      <c r="K1040" s="49">
        <f>IF(Table44[[#This Row],[Source]]="Bank", SUM(K1039+Table44[[#This Row],[Income]]-Table44[[#This Row],[Expenses]]), K1039)</f>
        <v>814984.45000000019</v>
      </c>
      <c r="L1040" s="49">
        <f>IF(Table44[[#This Row],[Source]]="Mobile", SUM(L1039+Table44[[#This Row],[Income]]-Table44[[#This Row],[Expenses]]), L1039)</f>
        <v>324608</v>
      </c>
      <c r="M1040" s="49">
        <f>IF(Table44[[#This Row],[Source]]="Inv", SUM(M1039+Table44[[#This Row],[Income]]-Table44[[#This Row],[Expenses]]), M1039)</f>
        <v>1100000</v>
      </c>
    </row>
    <row r="1041" spans="1:13" x14ac:dyDescent="0.25">
      <c r="A1041" s="3">
        <f xml:space="preserve"> IF(C1041="", "", IF(Table44[[#This Row],[Month]]=C1040, A1040+1, 1))</f>
        <v>24</v>
      </c>
      <c r="B1041" s="22">
        <f>_xlfn.NUMBERVALUE(IF(Table44[[#This Row],[Date]]= "", "", TEXT(Table44[[#This Row],[Date]],"yyyy")))</f>
        <v>2025</v>
      </c>
      <c r="C1041" t="str">
        <f>IF(Table44[[#This Row],[Date]]= "", "", TEXT(Table44[[#This Row],[Date]],"mmmm"))</f>
        <v>October</v>
      </c>
      <c r="D1041" s="2">
        <v>45941</v>
      </c>
      <c r="E1041" s="1" t="s">
        <v>726</v>
      </c>
      <c r="F1041" s="1" t="s">
        <v>1</v>
      </c>
      <c r="G1041" s="108"/>
      <c r="H1041" s="105">
        <v>15000</v>
      </c>
      <c r="I1041" s="23" t="s">
        <v>13</v>
      </c>
      <c r="J1041" s="49">
        <f>IF(Table44[[#This Row],[Source]]="Cash", SUM(J1040+Table44[[#This Row],[Income]]-Table44[[#This Row],[Expenses]]), J1040)</f>
        <v>306500</v>
      </c>
      <c r="K1041" s="49">
        <f>IF(Table44[[#This Row],[Source]]="Bank", SUM(K1040+Table44[[#This Row],[Income]]-Table44[[#This Row],[Expenses]]), K1040)</f>
        <v>814984.45000000019</v>
      </c>
      <c r="L1041" s="49">
        <f>IF(Table44[[#This Row],[Source]]="Mobile", SUM(L1040+Table44[[#This Row],[Income]]-Table44[[#This Row],[Expenses]]), L1040)</f>
        <v>324608</v>
      </c>
      <c r="M1041" s="49">
        <f>IF(Table44[[#This Row],[Source]]="Inv", SUM(M1040+Table44[[#This Row],[Income]]-Table44[[#This Row],[Expenses]]), M1040)</f>
        <v>1100000</v>
      </c>
    </row>
    <row r="1042" spans="1:13" x14ac:dyDescent="0.25">
      <c r="A1042" s="3">
        <f xml:space="preserve"> IF(C1042="", "", IF(Table44[[#This Row],[Month]]=C1041, A1041+1, 1))</f>
        <v>25</v>
      </c>
      <c r="B1042" s="22">
        <f>_xlfn.NUMBERVALUE(IF(Table44[[#This Row],[Date]]= "", "", TEXT(Table44[[#This Row],[Date]],"yyyy")))</f>
        <v>2025</v>
      </c>
      <c r="C1042" t="str">
        <f>IF(Table44[[#This Row],[Date]]= "", "", TEXT(Table44[[#This Row],[Date]],"mmmm"))</f>
        <v>October</v>
      </c>
      <c r="D1042" s="2">
        <v>45940</v>
      </c>
      <c r="E1042" s="1" t="s">
        <v>727</v>
      </c>
      <c r="F1042" s="1" t="s">
        <v>57</v>
      </c>
      <c r="H1042" s="1">
        <v>90727</v>
      </c>
      <c r="I1042" s="23" t="s">
        <v>14</v>
      </c>
      <c r="J1042" s="49">
        <f>IF(Table44[[#This Row],[Source]]="Cash", SUM(J1041+Table44[[#This Row],[Income]]-Table44[[#This Row],[Expenses]]), J1041)</f>
        <v>306500</v>
      </c>
      <c r="K1042" s="49">
        <f>IF(Table44[[#This Row],[Source]]="Bank", SUM(K1041+Table44[[#This Row],[Income]]-Table44[[#This Row],[Expenses]]), K1041)</f>
        <v>724257.45000000019</v>
      </c>
      <c r="L1042" s="49">
        <f>IF(Table44[[#This Row],[Source]]="Mobile", SUM(L1041+Table44[[#This Row],[Income]]-Table44[[#This Row],[Expenses]]), L1041)</f>
        <v>324608</v>
      </c>
      <c r="M1042" s="49">
        <f>IF(Table44[[#This Row],[Source]]="Inv", SUM(M1041+Table44[[#This Row],[Income]]-Table44[[#This Row],[Expenses]]), M1041)</f>
        <v>1100000</v>
      </c>
    </row>
    <row r="1043" spans="1:13" x14ac:dyDescent="0.25">
      <c r="A1043" s="3">
        <f xml:space="preserve"> IF(C1043="", "", IF(Table44[[#This Row],[Month]]=C1042, A1042+1, 1))</f>
        <v>26</v>
      </c>
      <c r="B1043" s="22">
        <f>_xlfn.NUMBERVALUE(IF(Table44[[#This Row],[Date]]= "", "", TEXT(Table44[[#This Row],[Date]],"yyyy")))</f>
        <v>2025</v>
      </c>
      <c r="C1043" t="str">
        <f>IF(Table44[[#This Row],[Date]]= "", "", TEXT(Table44[[#This Row],[Date]],"mmmm"))</f>
        <v>October</v>
      </c>
      <c r="D1043" s="2">
        <v>45940</v>
      </c>
      <c r="E1043" s="1" t="s">
        <v>728</v>
      </c>
      <c r="F1043" s="1" t="s">
        <v>1</v>
      </c>
      <c r="H1043" s="1">
        <v>49000</v>
      </c>
      <c r="I1043" s="23" t="s">
        <v>14</v>
      </c>
      <c r="J1043" s="49">
        <f>IF(Table44[[#This Row],[Source]]="Cash", SUM(J1042+Table44[[#This Row],[Income]]-Table44[[#This Row],[Expenses]]), J1042)</f>
        <v>306500</v>
      </c>
      <c r="K1043" s="49">
        <f>IF(Table44[[#This Row],[Source]]="Bank", SUM(K1042+Table44[[#This Row],[Income]]-Table44[[#This Row],[Expenses]]), K1042)</f>
        <v>675257.45000000019</v>
      </c>
      <c r="L1043" s="49">
        <f>IF(Table44[[#This Row],[Source]]="Mobile", SUM(L1042+Table44[[#This Row],[Income]]-Table44[[#This Row],[Expenses]]), L1042)</f>
        <v>324608</v>
      </c>
      <c r="M1043" s="49">
        <f>IF(Table44[[#This Row],[Source]]="Inv", SUM(M1042+Table44[[#This Row],[Income]]-Table44[[#This Row],[Expenses]]), M1042)</f>
        <v>1100000</v>
      </c>
    </row>
    <row r="1044" spans="1:13" x14ac:dyDescent="0.25">
      <c r="A1044" s="3">
        <f xml:space="preserve"> IF(C1044="", "", IF(Table44[[#This Row],[Month]]=C1043, A1043+1, 1))</f>
        <v>27</v>
      </c>
      <c r="B1044" s="22">
        <f>_xlfn.NUMBERVALUE(IF(Table44[[#This Row],[Date]]= "", "", TEXT(Table44[[#This Row],[Date]],"yyyy")))</f>
        <v>2025</v>
      </c>
      <c r="C1044" t="str">
        <f>IF(Table44[[#This Row],[Date]]= "", "", TEXT(Table44[[#This Row],[Date]],"mmmm"))</f>
        <v>October</v>
      </c>
      <c r="D1044" s="2">
        <v>45941</v>
      </c>
      <c r="E1044" s="1" t="s">
        <v>693</v>
      </c>
      <c r="F1044" s="1" t="s">
        <v>742</v>
      </c>
      <c r="H1044" s="1">
        <v>20255</v>
      </c>
      <c r="I1044" s="23" t="s">
        <v>14</v>
      </c>
      <c r="J1044" s="49">
        <f>IF(Table44[[#This Row],[Source]]="Cash", SUM(J1043+Table44[[#This Row],[Income]]-Table44[[#This Row],[Expenses]]), J1043)</f>
        <v>306500</v>
      </c>
      <c r="K1044" s="49">
        <f>IF(Table44[[#This Row],[Source]]="Bank", SUM(K1043+Table44[[#This Row],[Income]]-Table44[[#This Row],[Expenses]]), K1043)</f>
        <v>655002.45000000019</v>
      </c>
      <c r="L1044" s="49">
        <f>IF(Table44[[#This Row],[Source]]="Mobile", SUM(L1043+Table44[[#This Row],[Income]]-Table44[[#This Row],[Expenses]]), L1043)</f>
        <v>324608</v>
      </c>
      <c r="M1044" s="49">
        <f>IF(Table44[[#This Row],[Source]]="Inv", SUM(M1043+Table44[[#This Row],[Income]]-Table44[[#This Row],[Expenses]]), M1043)</f>
        <v>1100000</v>
      </c>
    </row>
    <row r="1045" spans="1:13" x14ac:dyDescent="0.25">
      <c r="A1045" s="3">
        <f xml:space="preserve"> IF(C1045="", "", IF(Table44[[#This Row],[Month]]=C1044, A1044+1, 1))</f>
        <v>28</v>
      </c>
      <c r="B1045" s="22">
        <f>_xlfn.NUMBERVALUE(IF(Table44[[#This Row],[Date]]= "", "", TEXT(Table44[[#This Row],[Date]],"yyyy")))</f>
        <v>2025</v>
      </c>
      <c r="C1045" t="str">
        <f>IF(Table44[[#This Row],[Date]]= "", "", TEXT(Table44[[#This Row],[Date]],"mmmm"))</f>
        <v>October</v>
      </c>
      <c r="D1045" s="2">
        <v>45941</v>
      </c>
      <c r="E1045" s="1" t="s">
        <v>367</v>
      </c>
      <c r="F1045" s="1" t="s">
        <v>742</v>
      </c>
      <c r="H1045" s="1">
        <v>8100</v>
      </c>
      <c r="I1045" s="23" t="s">
        <v>14</v>
      </c>
      <c r="J1045" s="49">
        <f>IF(Table44[[#This Row],[Source]]="Cash", SUM(J1044+Table44[[#This Row],[Income]]-Table44[[#This Row],[Expenses]]), J1044)</f>
        <v>306500</v>
      </c>
      <c r="K1045" s="49">
        <f>IF(Table44[[#This Row],[Source]]="Bank", SUM(K1044+Table44[[#This Row],[Income]]-Table44[[#This Row],[Expenses]]), K1044)</f>
        <v>646902.45000000019</v>
      </c>
      <c r="L1045" s="49">
        <f>IF(Table44[[#This Row],[Source]]="Mobile", SUM(L1044+Table44[[#This Row],[Income]]-Table44[[#This Row],[Expenses]]), L1044)</f>
        <v>324608</v>
      </c>
      <c r="M1045" s="49">
        <f>IF(Table44[[#This Row],[Source]]="Inv", SUM(M1044+Table44[[#This Row],[Income]]-Table44[[#This Row],[Expenses]]), M1044)</f>
        <v>1100000</v>
      </c>
    </row>
    <row r="1046" spans="1:13" x14ac:dyDescent="0.25">
      <c r="A1046" s="3">
        <f xml:space="preserve"> IF(C1046="", "", IF(Table44[[#This Row],[Month]]=C1045, A1045+1, 1))</f>
        <v>29</v>
      </c>
      <c r="B1046" s="22">
        <f>_xlfn.NUMBERVALUE(IF(Table44[[#This Row],[Date]]= "", "", TEXT(Table44[[#This Row],[Date]],"yyyy")))</f>
        <v>2025</v>
      </c>
      <c r="C1046" t="str">
        <f>IF(Table44[[#This Row],[Date]]= "", "", TEXT(Table44[[#This Row],[Date]],"mmmm"))</f>
        <v>October</v>
      </c>
      <c r="D1046" s="2">
        <v>45946</v>
      </c>
      <c r="E1046" s="1" t="s">
        <v>729</v>
      </c>
      <c r="F1046" s="1" t="s">
        <v>337</v>
      </c>
      <c r="H1046" s="1">
        <v>30000</v>
      </c>
      <c r="I1046" s="23" t="s">
        <v>14</v>
      </c>
      <c r="J1046" s="49">
        <f>IF(Table44[[#This Row],[Source]]="Cash", SUM(J1045+Table44[[#This Row],[Income]]-Table44[[#This Row],[Expenses]]), J1045)</f>
        <v>306500</v>
      </c>
      <c r="K1046" s="49">
        <f>IF(Table44[[#This Row],[Source]]="Bank", SUM(K1045+Table44[[#This Row],[Income]]-Table44[[#This Row],[Expenses]]), K1045)</f>
        <v>616902.45000000019</v>
      </c>
      <c r="L1046" s="49">
        <f>IF(Table44[[#This Row],[Source]]="Mobile", SUM(L1045+Table44[[#This Row],[Income]]-Table44[[#This Row],[Expenses]]), L1045)</f>
        <v>324608</v>
      </c>
      <c r="M1046" s="49">
        <f>IF(Table44[[#This Row],[Source]]="Inv", SUM(M1045+Table44[[#This Row],[Income]]-Table44[[#This Row],[Expenses]]), M1045)</f>
        <v>1100000</v>
      </c>
    </row>
    <row r="1047" spans="1:13" x14ac:dyDescent="0.25">
      <c r="A1047" s="3">
        <f xml:space="preserve"> IF(C1047="", "", IF(Table44[[#This Row],[Month]]=C1046, A1046+1, 1))</f>
        <v>30</v>
      </c>
      <c r="B1047" s="22">
        <f>_xlfn.NUMBERVALUE(IF(Table44[[#This Row],[Date]]= "", "", TEXT(Table44[[#This Row],[Date]],"yyyy")))</f>
        <v>2025</v>
      </c>
      <c r="C1047" t="str">
        <f>IF(Table44[[#This Row],[Date]]= "", "", TEXT(Table44[[#This Row],[Date]],"mmmm"))</f>
        <v>October</v>
      </c>
      <c r="D1047" s="2">
        <v>45945</v>
      </c>
      <c r="E1047" s="1" t="s">
        <v>730</v>
      </c>
      <c r="F1047" s="1" t="s">
        <v>9</v>
      </c>
      <c r="G1047" s="108"/>
      <c r="H1047" s="105">
        <v>2000</v>
      </c>
      <c r="I1047" s="23" t="s">
        <v>13</v>
      </c>
      <c r="J1047" s="49">
        <f>IF(Table44[[#This Row],[Source]]="Cash", SUM(J1046+Table44[[#This Row],[Income]]-Table44[[#This Row],[Expenses]]), J1046)</f>
        <v>304500</v>
      </c>
      <c r="K1047" s="49">
        <f>IF(Table44[[#This Row],[Source]]="Bank", SUM(K1046+Table44[[#This Row],[Income]]-Table44[[#This Row],[Expenses]]), K1046)</f>
        <v>616902.45000000019</v>
      </c>
      <c r="L1047" s="49">
        <f>IF(Table44[[#This Row],[Source]]="Mobile", SUM(L1046+Table44[[#This Row],[Income]]-Table44[[#This Row],[Expenses]]), L1046)</f>
        <v>324608</v>
      </c>
      <c r="M1047" s="49">
        <f>IF(Table44[[#This Row],[Source]]="Inv", SUM(M1046+Table44[[#This Row],[Income]]-Table44[[#This Row],[Expenses]]), M1046)</f>
        <v>1100000</v>
      </c>
    </row>
    <row r="1048" spans="1:13" x14ac:dyDescent="0.25">
      <c r="A1048" s="3">
        <f xml:space="preserve"> IF(C1048="", "", IF(Table44[[#This Row],[Month]]=C1047, A1047+1, 1))</f>
        <v>31</v>
      </c>
      <c r="B1048" s="22">
        <f>_xlfn.NUMBERVALUE(IF(Table44[[#This Row],[Date]]= "", "", TEXT(Table44[[#This Row],[Date]],"yyyy")))</f>
        <v>2025</v>
      </c>
      <c r="C1048" t="str">
        <f>IF(Table44[[#This Row],[Date]]= "", "", TEXT(Table44[[#This Row],[Date]],"mmmm"))</f>
        <v>October</v>
      </c>
      <c r="D1048" s="2">
        <v>45945</v>
      </c>
      <c r="E1048" s="1" t="s">
        <v>32</v>
      </c>
      <c r="F1048" s="1" t="s">
        <v>744</v>
      </c>
      <c r="H1048" s="1">
        <v>6900</v>
      </c>
      <c r="I1048" s="23" t="s">
        <v>14</v>
      </c>
      <c r="J1048" s="49">
        <f>IF(Table44[[#This Row],[Source]]="Cash", SUM(J1047+Table44[[#This Row],[Income]]-Table44[[#This Row],[Expenses]]), J1047)</f>
        <v>304500</v>
      </c>
      <c r="K1048" s="49">
        <f>IF(Table44[[#This Row],[Source]]="Bank", SUM(K1047+Table44[[#This Row],[Income]]-Table44[[#This Row],[Expenses]]), K1047)</f>
        <v>610002.45000000019</v>
      </c>
      <c r="L1048" s="49">
        <f>IF(Table44[[#This Row],[Source]]="Mobile", SUM(L1047+Table44[[#This Row],[Income]]-Table44[[#This Row],[Expenses]]), L1047)</f>
        <v>324608</v>
      </c>
      <c r="M1048" s="49">
        <f>IF(Table44[[#This Row],[Source]]="Inv", SUM(M1047+Table44[[#This Row],[Income]]-Table44[[#This Row],[Expenses]]), M1047)</f>
        <v>1100000</v>
      </c>
    </row>
    <row r="1049" spans="1:13" x14ac:dyDescent="0.25">
      <c r="A1049" s="3">
        <f xml:space="preserve"> IF(C1049="", "", IF(Table44[[#This Row],[Month]]=C1048, A1048+1, 1))</f>
        <v>32</v>
      </c>
      <c r="B1049" s="22">
        <f>_xlfn.NUMBERVALUE(IF(Table44[[#This Row],[Date]]= "", "", TEXT(Table44[[#This Row],[Date]],"yyyy")))</f>
        <v>2025</v>
      </c>
      <c r="C1049" t="str">
        <f>IF(Table44[[#This Row],[Date]]= "", "", TEXT(Table44[[#This Row],[Date]],"mmmm"))</f>
        <v>October</v>
      </c>
      <c r="D1049" s="2">
        <v>45949</v>
      </c>
      <c r="E1049" s="1" t="s">
        <v>731</v>
      </c>
      <c r="F1049" s="1" t="s">
        <v>9</v>
      </c>
      <c r="G1049" s="108"/>
      <c r="H1049" s="105">
        <v>10000</v>
      </c>
      <c r="I1049" s="23" t="s">
        <v>13</v>
      </c>
      <c r="J1049" s="49">
        <f>IF(Table44[[#This Row],[Source]]="Cash", SUM(J1048+Table44[[#This Row],[Income]]-Table44[[#This Row],[Expenses]]), J1048)</f>
        <v>294500</v>
      </c>
      <c r="K1049" s="49">
        <f>IF(Table44[[#This Row],[Source]]="Bank", SUM(K1048+Table44[[#This Row],[Income]]-Table44[[#This Row],[Expenses]]), K1048)</f>
        <v>610002.45000000019</v>
      </c>
      <c r="L1049" s="49">
        <f>IF(Table44[[#This Row],[Source]]="Mobile", SUM(L1048+Table44[[#This Row],[Income]]-Table44[[#This Row],[Expenses]]), L1048)</f>
        <v>324608</v>
      </c>
      <c r="M1049" s="49">
        <f>IF(Table44[[#This Row],[Source]]="Inv", SUM(M1048+Table44[[#This Row],[Income]]-Table44[[#This Row],[Expenses]]), M1048)</f>
        <v>1100000</v>
      </c>
    </row>
    <row r="1050" spans="1:13" x14ac:dyDescent="0.25">
      <c r="A1050" s="3">
        <f xml:space="preserve"> IF(C1050="", "", IF(Table44[[#This Row],[Month]]=C1049, A1049+1, 1))</f>
        <v>33</v>
      </c>
      <c r="B1050" s="22">
        <f>_xlfn.NUMBERVALUE(IF(Table44[[#This Row],[Date]]= "", "", TEXT(Table44[[#This Row],[Date]],"yyyy")))</f>
        <v>2025</v>
      </c>
      <c r="C1050" t="str">
        <f>IF(Table44[[#This Row],[Date]]= "", "", TEXT(Table44[[#This Row],[Date]],"mmmm"))</f>
        <v>October</v>
      </c>
      <c r="D1050" s="2">
        <v>45950</v>
      </c>
      <c r="E1050" s="1" t="s">
        <v>302</v>
      </c>
      <c r="F1050" s="1" t="s">
        <v>69</v>
      </c>
      <c r="H1050" s="1">
        <v>20650</v>
      </c>
      <c r="I1050" s="23" t="s">
        <v>483</v>
      </c>
      <c r="J1050" s="49">
        <f>IF(Table44[[#This Row],[Source]]="Cash", SUM(J1049+Table44[[#This Row],[Income]]-Table44[[#This Row],[Expenses]]), J1049)</f>
        <v>294500</v>
      </c>
      <c r="K1050" s="49">
        <f>IF(Table44[[#This Row],[Source]]="Bank", SUM(K1049+Table44[[#This Row],[Income]]-Table44[[#This Row],[Expenses]]), K1049)</f>
        <v>610002.45000000019</v>
      </c>
      <c r="L1050" s="49">
        <f>IF(Table44[[#This Row],[Source]]="Mobile", SUM(L1049+Table44[[#This Row],[Income]]-Table44[[#This Row],[Expenses]]), L1049)</f>
        <v>303958</v>
      </c>
      <c r="M1050" s="49">
        <f>IF(Table44[[#This Row],[Source]]="Inv", SUM(M1049+Table44[[#This Row],[Income]]-Table44[[#This Row],[Expenses]]), M1049)</f>
        <v>1100000</v>
      </c>
    </row>
    <row r="1051" spans="1:13" x14ac:dyDescent="0.25">
      <c r="A1051" s="3">
        <f xml:space="preserve"> IF(C1051="", "", IF(Table44[[#This Row],[Month]]=C1050, A1050+1, 1))</f>
        <v>34</v>
      </c>
      <c r="B1051" s="22">
        <f>_xlfn.NUMBERVALUE(IF(Table44[[#This Row],[Date]]= "", "", TEXT(Table44[[#This Row],[Date]],"yyyy")))</f>
        <v>2025</v>
      </c>
      <c r="C1051" t="str">
        <f>IF(Table44[[#This Row],[Date]]= "", "", TEXT(Table44[[#This Row],[Date]],"mmmm"))</f>
        <v>October</v>
      </c>
      <c r="D1051" s="2">
        <v>45950</v>
      </c>
      <c r="E1051" s="1" t="s">
        <v>302</v>
      </c>
      <c r="F1051" s="1" t="s">
        <v>69</v>
      </c>
      <c r="G1051" s="1">
        <v>20000</v>
      </c>
      <c r="I1051" s="23" t="s">
        <v>362</v>
      </c>
      <c r="J1051" s="49">
        <f>IF(Table44[[#This Row],[Source]]="Cash", SUM(J1050+Table44[[#This Row],[Income]]-Table44[[#This Row],[Expenses]]), J1050)</f>
        <v>294500</v>
      </c>
      <c r="K1051" s="49">
        <f>IF(Table44[[#This Row],[Source]]="Bank", SUM(K1050+Table44[[#This Row],[Income]]-Table44[[#This Row],[Expenses]]), K1050)</f>
        <v>610002.45000000019</v>
      </c>
      <c r="L1051" s="49">
        <f>IF(Table44[[#This Row],[Source]]="Mobile", SUM(L1050+Table44[[#This Row],[Income]]-Table44[[#This Row],[Expenses]]), L1050)</f>
        <v>303958</v>
      </c>
      <c r="M1051" s="49">
        <f>IF(Table44[[#This Row],[Source]]="Inv", SUM(M1050+Table44[[#This Row],[Income]]-Table44[[#This Row],[Expenses]]), M1050)</f>
        <v>1120000</v>
      </c>
    </row>
    <row r="1052" spans="1:13" x14ac:dyDescent="0.25">
      <c r="A1052" s="3">
        <f xml:space="preserve"> IF(C1052="", "", IF(Table44[[#This Row],[Month]]=C1051, A1051+1, 1))</f>
        <v>35</v>
      </c>
      <c r="B1052" s="22">
        <f>_xlfn.NUMBERVALUE(IF(Table44[[#This Row],[Date]]= "", "", TEXT(Table44[[#This Row],[Date]],"yyyy")))</f>
        <v>2025</v>
      </c>
      <c r="C1052" t="str">
        <f>IF(Table44[[#This Row],[Date]]= "", "", TEXT(Table44[[#This Row],[Date]],"mmmm"))</f>
        <v>October</v>
      </c>
      <c r="D1052" s="2">
        <v>45950</v>
      </c>
      <c r="E1052" s="1" t="s">
        <v>553</v>
      </c>
      <c r="F1052" s="1" t="s">
        <v>69</v>
      </c>
      <c r="H1052" s="1">
        <v>20500</v>
      </c>
      <c r="I1052" s="23" t="s">
        <v>14</v>
      </c>
      <c r="J1052" s="49">
        <f>IF(Table44[[#This Row],[Source]]="Cash", SUM(J1051+Table44[[#This Row],[Income]]-Table44[[#This Row],[Expenses]]), J1051)</f>
        <v>294500</v>
      </c>
      <c r="K1052" s="49">
        <f>IF(Table44[[#This Row],[Source]]="Bank", SUM(K1051+Table44[[#This Row],[Income]]-Table44[[#This Row],[Expenses]]), K1051)</f>
        <v>589502.45000000019</v>
      </c>
      <c r="L1052" s="49">
        <f>IF(Table44[[#This Row],[Source]]="Mobile", SUM(L1051+Table44[[#This Row],[Income]]-Table44[[#This Row],[Expenses]]), L1051)</f>
        <v>303958</v>
      </c>
      <c r="M1052" s="49">
        <f>IF(Table44[[#This Row],[Source]]="Inv", SUM(M1051+Table44[[#This Row],[Income]]-Table44[[#This Row],[Expenses]]), M1051)</f>
        <v>1120000</v>
      </c>
    </row>
    <row r="1053" spans="1:13" x14ac:dyDescent="0.25">
      <c r="A1053" s="3">
        <f xml:space="preserve"> IF(C1053="", "", IF(Table44[[#This Row],[Month]]=C1052, A1052+1, 1))</f>
        <v>36</v>
      </c>
      <c r="B1053" s="22">
        <f>_xlfn.NUMBERVALUE(IF(Table44[[#This Row],[Date]]= "", "", TEXT(Table44[[#This Row],[Date]],"yyyy")))</f>
        <v>2025</v>
      </c>
      <c r="C1053" t="str">
        <f>IF(Table44[[#This Row],[Date]]= "", "", TEXT(Table44[[#This Row],[Date]],"mmmm"))</f>
        <v>October</v>
      </c>
      <c r="D1053" s="2">
        <v>45950</v>
      </c>
      <c r="E1053" s="1" t="s">
        <v>553</v>
      </c>
      <c r="F1053" s="1" t="s">
        <v>69</v>
      </c>
      <c r="G1053" s="1">
        <v>20000</v>
      </c>
      <c r="I1053" s="23" t="s">
        <v>362</v>
      </c>
      <c r="J1053" s="49">
        <f>IF(Table44[[#This Row],[Source]]="Cash", SUM(J1052+Table44[[#This Row],[Income]]-Table44[[#This Row],[Expenses]]), J1052)</f>
        <v>294500</v>
      </c>
      <c r="K1053" s="49">
        <f>IF(Table44[[#This Row],[Source]]="Bank", SUM(K1052+Table44[[#This Row],[Income]]-Table44[[#This Row],[Expenses]]), K1052)</f>
        <v>589502.45000000019</v>
      </c>
      <c r="L1053" s="49">
        <f>IF(Table44[[#This Row],[Source]]="Mobile", SUM(L1052+Table44[[#This Row],[Income]]-Table44[[#This Row],[Expenses]]), L1052)</f>
        <v>303958</v>
      </c>
      <c r="M1053" s="49">
        <f>IF(Table44[[#This Row],[Source]]="Inv", SUM(M1052+Table44[[#This Row],[Income]]-Table44[[#This Row],[Expenses]]), M1052)</f>
        <v>1140000</v>
      </c>
    </row>
    <row r="1054" spans="1:13" x14ac:dyDescent="0.25">
      <c r="A1054" s="3">
        <f xml:space="preserve"> IF(C1054="", "", IF(Table44[[#This Row],[Month]]=C1053, A1053+1, 1))</f>
        <v>37</v>
      </c>
      <c r="B1054" s="22">
        <f>_xlfn.NUMBERVALUE(IF(Table44[[#This Row],[Date]]= "", "", TEXT(Table44[[#This Row],[Date]],"yyyy")))</f>
        <v>2025</v>
      </c>
      <c r="C1054" t="str">
        <f>IF(Table44[[#This Row],[Date]]= "", "", TEXT(Table44[[#This Row],[Date]],"mmmm"))</f>
        <v>October</v>
      </c>
      <c r="D1054" s="2">
        <v>45948</v>
      </c>
      <c r="E1054" s="1" t="s">
        <v>732</v>
      </c>
      <c r="F1054" s="1" t="s">
        <v>1</v>
      </c>
      <c r="H1054" s="1">
        <v>6180</v>
      </c>
      <c r="I1054" s="23" t="s">
        <v>483</v>
      </c>
      <c r="J1054" s="49">
        <f>IF(Table44[[#This Row],[Source]]="Cash", SUM(J1053+Table44[[#This Row],[Income]]-Table44[[#This Row],[Expenses]]), J1053)</f>
        <v>294500</v>
      </c>
      <c r="K1054" s="49">
        <f>IF(Table44[[#This Row],[Source]]="Bank", SUM(K1053+Table44[[#This Row],[Income]]-Table44[[#This Row],[Expenses]]), K1053)</f>
        <v>589502.45000000019</v>
      </c>
      <c r="L1054" s="49">
        <f>IF(Table44[[#This Row],[Source]]="Mobile", SUM(L1053+Table44[[#This Row],[Income]]-Table44[[#This Row],[Expenses]]), L1053)</f>
        <v>297778</v>
      </c>
      <c r="M1054" s="49">
        <f>IF(Table44[[#This Row],[Source]]="Inv", SUM(M1053+Table44[[#This Row],[Income]]-Table44[[#This Row],[Expenses]]), M1053)</f>
        <v>1140000</v>
      </c>
    </row>
    <row r="1055" spans="1:13" x14ac:dyDescent="0.25">
      <c r="A1055" s="3">
        <f xml:space="preserve"> IF(C1055="", "", IF(Table44[[#This Row],[Month]]=C1054, A1054+1, 1))</f>
        <v>38</v>
      </c>
      <c r="B1055" s="22">
        <f>_xlfn.NUMBERVALUE(IF(Table44[[#This Row],[Date]]= "", "", TEXT(Table44[[#This Row],[Date]],"yyyy")))</f>
        <v>2025</v>
      </c>
      <c r="C1055" t="str">
        <f>IF(Table44[[#This Row],[Date]]= "", "", TEXT(Table44[[#This Row],[Date]],"mmmm"))</f>
        <v>October</v>
      </c>
      <c r="D1055" s="2">
        <v>45948</v>
      </c>
      <c r="E1055" s="1" t="s">
        <v>733</v>
      </c>
      <c r="F1055" s="1" t="s">
        <v>1</v>
      </c>
      <c r="G1055" s="108"/>
      <c r="H1055" s="105">
        <v>5000</v>
      </c>
      <c r="I1055" s="23" t="s">
        <v>13</v>
      </c>
      <c r="J1055" s="49">
        <f>IF(Table44[[#This Row],[Source]]="Cash", SUM(J1054+Table44[[#This Row],[Income]]-Table44[[#This Row],[Expenses]]), J1054)</f>
        <v>289500</v>
      </c>
      <c r="K1055" s="49">
        <f>IF(Table44[[#This Row],[Source]]="Bank", SUM(K1054+Table44[[#This Row],[Income]]-Table44[[#This Row],[Expenses]]), K1054)</f>
        <v>589502.45000000019</v>
      </c>
      <c r="L1055" s="49">
        <f>IF(Table44[[#This Row],[Source]]="Mobile", SUM(L1054+Table44[[#This Row],[Income]]-Table44[[#This Row],[Expenses]]), L1054)</f>
        <v>297778</v>
      </c>
      <c r="M1055" s="49">
        <f>IF(Table44[[#This Row],[Source]]="Inv", SUM(M1054+Table44[[#This Row],[Income]]-Table44[[#This Row],[Expenses]]), M1054)</f>
        <v>1140000</v>
      </c>
    </row>
    <row r="1056" spans="1:13" x14ac:dyDescent="0.25">
      <c r="A1056" s="3">
        <f xml:space="preserve"> IF(C1056="", "", IF(Table44[[#This Row],[Month]]=C1055, A1055+1, 1))</f>
        <v>39</v>
      </c>
      <c r="B1056" s="22">
        <f>_xlfn.NUMBERVALUE(IF(Table44[[#This Row],[Date]]= "", "", TEXT(Table44[[#This Row],[Date]],"yyyy")))</f>
        <v>2025</v>
      </c>
      <c r="C1056" t="str">
        <f>IF(Table44[[#This Row],[Date]]= "", "", TEXT(Table44[[#This Row],[Date]],"mmmm"))</f>
        <v>October</v>
      </c>
      <c r="D1056" s="2">
        <v>45948</v>
      </c>
      <c r="E1056" s="1" t="s">
        <v>463</v>
      </c>
      <c r="F1056" s="1" t="s">
        <v>244</v>
      </c>
      <c r="H1056" s="1">
        <v>2000</v>
      </c>
      <c r="I1056" s="23" t="s">
        <v>483</v>
      </c>
      <c r="J1056" s="49">
        <f>IF(Table44[[#This Row],[Source]]="Cash", SUM(J1055+Table44[[#This Row],[Income]]-Table44[[#This Row],[Expenses]]), J1055)</f>
        <v>289500</v>
      </c>
      <c r="K1056" s="49">
        <f>IF(Table44[[#This Row],[Source]]="Bank", SUM(K1055+Table44[[#This Row],[Income]]-Table44[[#This Row],[Expenses]]), K1055)</f>
        <v>589502.45000000019</v>
      </c>
      <c r="L1056" s="49">
        <f>IF(Table44[[#This Row],[Source]]="Mobile", SUM(L1055+Table44[[#This Row],[Income]]-Table44[[#This Row],[Expenses]]), L1055)</f>
        <v>295778</v>
      </c>
      <c r="M1056" s="49">
        <f>IF(Table44[[#This Row],[Source]]="Inv", SUM(M1055+Table44[[#This Row],[Income]]-Table44[[#This Row],[Expenses]]), M1055)</f>
        <v>1140000</v>
      </c>
    </row>
    <row r="1057" spans="1:13" x14ac:dyDescent="0.25">
      <c r="A1057" s="3">
        <f xml:space="preserve"> IF(C1057="", "", IF(Table44[[#This Row],[Month]]=C1056, A1056+1, 1))</f>
        <v>40</v>
      </c>
      <c r="B1057" s="22">
        <f>_xlfn.NUMBERVALUE(IF(Table44[[#This Row],[Date]]= "", "", TEXT(Table44[[#This Row],[Date]],"yyyy")))</f>
        <v>2025</v>
      </c>
      <c r="C1057" t="str">
        <f>IF(Table44[[#This Row],[Date]]= "", "", TEXT(Table44[[#This Row],[Date]],"mmmm"))</f>
        <v>October</v>
      </c>
      <c r="D1057" s="2">
        <v>45950</v>
      </c>
      <c r="E1057" s="1" t="s">
        <v>734</v>
      </c>
      <c r="F1057" s="1" t="s">
        <v>9</v>
      </c>
      <c r="G1057" s="108"/>
      <c r="H1057" s="105">
        <v>3000</v>
      </c>
      <c r="I1057" s="23" t="s">
        <v>13</v>
      </c>
      <c r="J1057" s="49">
        <f>IF(Table44[[#This Row],[Source]]="Cash", SUM(J1056+Table44[[#This Row],[Income]]-Table44[[#This Row],[Expenses]]), J1056)</f>
        <v>286500</v>
      </c>
      <c r="K1057" s="49">
        <f>IF(Table44[[#This Row],[Source]]="Bank", SUM(K1056+Table44[[#This Row],[Income]]-Table44[[#This Row],[Expenses]]), K1056)</f>
        <v>589502.45000000019</v>
      </c>
      <c r="L1057" s="49">
        <f>IF(Table44[[#This Row],[Source]]="Mobile", SUM(L1056+Table44[[#This Row],[Income]]-Table44[[#This Row],[Expenses]]), L1056)</f>
        <v>295778</v>
      </c>
      <c r="M1057" s="49">
        <f>IF(Table44[[#This Row],[Source]]="Inv", SUM(M1056+Table44[[#This Row],[Income]]-Table44[[#This Row],[Expenses]]), M1056)</f>
        <v>1140000</v>
      </c>
    </row>
    <row r="1058" spans="1:13" x14ac:dyDescent="0.25">
      <c r="A1058" s="3">
        <f xml:space="preserve"> IF(C1058="", "", IF(Table44[[#This Row],[Month]]=C1057, A1057+1, 1))</f>
        <v>41</v>
      </c>
      <c r="B1058" s="22">
        <f>_xlfn.NUMBERVALUE(IF(Table44[[#This Row],[Date]]= "", "", TEXT(Table44[[#This Row],[Date]],"yyyy")))</f>
        <v>2025</v>
      </c>
      <c r="C1058" t="str">
        <f>IF(Table44[[#This Row],[Date]]= "", "", TEXT(Table44[[#This Row],[Date]],"mmmm"))</f>
        <v>October</v>
      </c>
      <c r="D1058" s="2">
        <v>45950</v>
      </c>
      <c r="E1058" s="1" t="s">
        <v>735</v>
      </c>
      <c r="F1058" s="1" t="s">
        <v>1</v>
      </c>
      <c r="G1058" s="108"/>
      <c r="H1058" s="105">
        <v>3000</v>
      </c>
      <c r="I1058" s="23" t="s">
        <v>13</v>
      </c>
      <c r="J1058" s="49">
        <f>IF(Table44[[#This Row],[Source]]="Cash", SUM(J1057+Table44[[#This Row],[Income]]-Table44[[#This Row],[Expenses]]), J1057)</f>
        <v>283500</v>
      </c>
      <c r="K1058" s="49">
        <f>IF(Table44[[#This Row],[Source]]="Bank", SUM(K1057+Table44[[#This Row],[Income]]-Table44[[#This Row],[Expenses]]), K1057)</f>
        <v>589502.45000000019</v>
      </c>
      <c r="L1058" s="49">
        <f>IF(Table44[[#This Row],[Source]]="Mobile", SUM(L1057+Table44[[#This Row],[Income]]-Table44[[#This Row],[Expenses]]), L1057)</f>
        <v>295778</v>
      </c>
      <c r="M1058" s="49">
        <f>IF(Table44[[#This Row],[Source]]="Inv", SUM(M1057+Table44[[#This Row],[Income]]-Table44[[#This Row],[Expenses]]), M1057)</f>
        <v>1140000</v>
      </c>
    </row>
    <row r="1059" spans="1:13" x14ac:dyDescent="0.25">
      <c r="A1059" s="3">
        <f xml:space="preserve"> IF(C1059="", "", IF(Table44[[#This Row],[Month]]=C1058, A1058+1, 1))</f>
        <v>42</v>
      </c>
      <c r="B1059" s="22">
        <f>_xlfn.NUMBERVALUE(IF(Table44[[#This Row],[Date]]= "", "", TEXT(Table44[[#This Row],[Date]],"yyyy")))</f>
        <v>2025</v>
      </c>
      <c r="C1059" t="str">
        <f>IF(Table44[[#This Row],[Date]]= "", "", TEXT(Table44[[#This Row],[Date]],"mmmm"))</f>
        <v>October</v>
      </c>
      <c r="D1059" s="2">
        <v>45950</v>
      </c>
      <c r="E1059" s="1" t="s">
        <v>736</v>
      </c>
      <c r="F1059" s="1" t="s">
        <v>0</v>
      </c>
      <c r="G1059" s="108"/>
      <c r="H1059" s="105">
        <v>75000</v>
      </c>
      <c r="I1059" s="23" t="s">
        <v>13</v>
      </c>
      <c r="J1059" s="49">
        <f>IF(Table44[[#This Row],[Source]]="Cash", SUM(J1058+Table44[[#This Row],[Income]]-Table44[[#This Row],[Expenses]]), J1058)</f>
        <v>208500</v>
      </c>
      <c r="K1059" s="49">
        <f>IF(Table44[[#This Row],[Source]]="Bank", SUM(K1058+Table44[[#This Row],[Income]]-Table44[[#This Row],[Expenses]]), K1058)</f>
        <v>589502.45000000019</v>
      </c>
      <c r="L1059" s="49">
        <f>IF(Table44[[#This Row],[Source]]="Mobile", SUM(L1058+Table44[[#This Row],[Income]]-Table44[[#This Row],[Expenses]]), L1058)</f>
        <v>295778</v>
      </c>
      <c r="M1059" s="49">
        <f>IF(Table44[[#This Row],[Source]]="Inv", SUM(M1058+Table44[[#This Row],[Income]]-Table44[[#This Row],[Expenses]]), M1058)</f>
        <v>1140000</v>
      </c>
    </row>
    <row r="1060" spans="1:13" x14ac:dyDescent="0.25">
      <c r="A1060" s="3">
        <f xml:space="preserve"> IF(C1060="", "", IF(Table44[[#This Row],[Month]]=C1059, A1059+1, 1))</f>
        <v>43</v>
      </c>
      <c r="B1060" s="22">
        <f>_xlfn.NUMBERVALUE(IF(Table44[[#This Row],[Date]]= "", "", TEXT(Table44[[#This Row],[Date]],"yyyy")))</f>
        <v>2025</v>
      </c>
      <c r="C1060" t="str">
        <f>IF(Table44[[#This Row],[Date]]= "", "", TEXT(Table44[[#This Row],[Date]],"mmmm"))</f>
        <v>October</v>
      </c>
      <c r="D1060" s="2">
        <v>45954</v>
      </c>
      <c r="E1060" s="1" t="s">
        <v>737</v>
      </c>
      <c r="F1060" s="1" t="s">
        <v>1</v>
      </c>
      <c r="G1060" s="108"/>
      <c r="H1060" s="105">
        <v>5000</v>
      </c>
      <c r="I1060" s="23" t="s">
        <v>13</v>
      </c>
      <c r="J1060" s="49">
        <f>IF(Table44[[#This Row],[Source]]="Cash", SUM(J1059+Table44[[#This Row],[Income]]-Table44[[#This Row],[Expenses]]), J1059)</f>
        <v>203500</v>
      </c>
      <c r="K1060" s="49">
        <f>IF(Table44[[#This Row],[Source]]="Bank", SUM(K1059+Table44[[#This Row],[Income]]-Table44[[#This Row],[Expenses]]), K1059)</f>
        <v>589502.45000000019</v>
      </c>
      <c r="L1060" s="49">
        <f>IF(Table44[[#This Row],[Source]]="Mobile", SUM(L1059+Table44[[#This Row],[Income]]-Table44[[#This Row],[Expenses]]), L1059)</f>
        <v>295778</v>
      </c>
      <c r="M1060" s="49">
        <f>IF(Table44[[#This Row],[Source]]="Inv", SUM(M1059+Table44[[#This Row],[Income]]-Table44[[#This Row],[Expenses]]), M1059)</f>
        <v>1140000</v>
      </c>
    </row>
    <row r="1061" spans="1:13" x14ac:dyDescent="0.25">
      <c r="A1061" s="3">
        <f xml:space="preserve"> IF(C1061="", "", IF(Table44[[#This Row],[Month]]=C1060, A1060+1, 1))</f>
        <v>44</v>
      </c>
      <c r="B1061" s="22">
        <f>_xlfn.NUMBERVALUE(IF(Table44[[#This Row],[Date]]= "", "", TEXT(Table44[[#This Row],[Date]],"yyyy")))</f>
        <v>2025</v>
      </c>
      <c r="C1061" t="str">
        <f>IF(Table44[[#This Row],[Date]]= "", "", TEXT(Table44[[#This Row],[Date]],"mmmm"))</f>
        <v>October</v>
      </c>
      <c r="D1061" s="2">
        <v>45955</v>
      </c>
      <c r="E1061" s="1" t="s">
        <v>738</v>
      </c>
      <c r="F1061" s="1" t="s">
        <v>337</v>
      </c>
      <c r="H1061" s="1">
        <v>77400</v>
      </c>
      <c r="I1061" s="23" t="s">
        <v>14</v>
      </c>
      <c r="J1061" s="49">
        <f>IF(Table44[[#This Row],[Source]]="Cash", SUM(J1060+Table44[[#This Row],[Income]]-Table44[[#This Row],[Expenses]]), J1060)</f>
        <v>203500</v>
      </c>
      <c r="K1061" s="49">
        <f>IF(Table44[[#This Row],[Source]]="Bank", SUM(K1060+Table44[[#This Row],[Income]]-Table44[[#This Row],[Expenses]]), K1060)</f>
        <v>512102.45000000019</v>
      </c>
      <c r="L1061" s="49">
        <f>IF(Table44[[#This Row],[Source]]="Mobile", SUM(L1060+Table44[[#This Row],[Income]]-Table44[[#This Row],[Expenses]]), L1060)</f>
        <v>295778</v>
      </c>
      <c r="M1061" s="49">
        <f>IF(Table44[[#This Row],[Source]]="Inv", SUM(M1060+Table44[[#This Row],[Income]]-Table44[[#This Row],[Expenses]]), M1060)</f>
        <v>1140000</v>
      </c>
    </row>
    <row r="1062" spans="1:13" x14ac:dyDescent="0.25">
      <c r="A1062" s="3">
        <f xml:space="preserve"> IF(C1062="", "", IF(Table44[[#This Row],[Month]]=C1061, A1061+1, 1))</f>
        <v>45</v>
      </c>
      <c r="B1062" s="22">
        <f>_xlfn.NUMBERVALUE(IF(Table44[[#This Row],[Date]]= "", "", TEXT(Table44[[#This Row],[Date]],"yyyy")))</f>
        <v>2025</v>
      </c>
      <c r="C1062" t="str">
        <f>IF(Table44[[#This Row],[Date]]= "", "", TEXT(Table44[[#This Row],[Date]],"mmmm"))</f>
        <v>October</v>
      </c>
      <c r="D1062" s="2">
        <v>45950</v>
      </c>
      <c r="E1062" s="1" t="s">
        <v>97</v>
      </c>
      <c r="F1062" s="1" t="s">
        <v>337</v>
      </c>
      <c r="G1062" s="108"/>
      <c r="H1062" s="105">
        <v>10000</v>
      </c>
      <c r="I1062" s="23" t="s">
        <v>13</v>
      </c>
      <c r="J1062" s="49">
        <f>IF(Table44[[#This Row],[Source]]="Cash", SUM(J1061+Table44[[#This Row],[Income]]-Table44[[#This Row],[Expenses]]), J1061)</f>
        <v>193500</v>
      </c>
      <c r="K1062" s="49">
        <f>IF(Table44[[#This Row],[Source]]="Bank", SUM(K1061+Table44[[#This Row],[Income]]-Table44[[#This Row],[Expenses]]), K1061)</f>
        <v>512102.45000000019</v>
      </c>
      <c r="L1062" s="49">
        <f>IF(Table44[[#This Row],[Source]]="Mobile", SUM(L1061+Table44[[#This Row],[Income]]-Table44[[#This Row],[Expenses]]), L1061)</f>
        <v>295778</v>
      </c>
      <c r="M1062" s="49">
        <f>IF(Table44[[#This Row],[Source]]="Inv", SUM(M1061+Table44[[#This Row],[Income]]-Table44[[#This Row],[Expenses]]), M1061)</f>
        <v>1140000</v>
      </c>
    </row>
    <row r="1063" spans="1:13" x14ac:dyDescent="0.25">
      <c r="A1063" s="3">
        <f xml:space="preserve"> IF(C1063="", "", IF(Table44[[#This Row],[Month]]=C1062, A1062+1, 1))</f>
        <v>46</v>
      </c>
      <c r="B1063" s="22">
        <f>_xlfn.NUMBERVALUE(IF(Table44[[#This Row],[Date]]= "", "", TEXT(Table44[[#This Row],[Date]],"yyyy")))</f>
        <v>2025</v>
      </c>
      <c r="C1063" t="str">
        <f>IF(Table44[[#This Row],[Date]]= "", "", TEXT(Table44[[#This Row],[Date]],"mmmm"))</f>
        <v>October</v>
      </c>
      <c r="D1063" s="2">
        <v>45956</v>
      </c>
      <c r="E1063" s="1" t="s">
        <v>739</v>
      </c>
      <c r="F1063" s="1" t="s">
        <v>0</v>
      </c>
      <c r="H1063" s="1">
        <v>6125</v>
      </c>
      <c r="I1063" s="23" t="s">
        <v>483</v>
      </c>
      <c r="J1063" s="49">
        <f>IF(Table44[[#This Row],[Source]]="Cash", SUM(J1062+Table44[[#This Row],[Income]]-Table44[[#This Row],[Expenses]]), J1062)</f>
        <v>193500</v>
      </c>
      <c r="K1063" s="49">
        <f>IF(Table44[[#This Row],[Source]]="Bank", SUM(K1062+Table44[[#This Row],[Income]]-Table44[[#This Row],[Expenses]]), K1062)</f>
        <v>512102.45000000019</v>
      </c>
      <c r="L1063" s="49">
        <f>IF(Table44[[#This Row],[Source]]="Mobile", SUM(L1062+Table44[[#This Row],[Income]]-Table44[[#This Row],[Expenses]]), L1062)</f>
        <v>289653</v>
      </c>
      <c r="M1063" s="49">
        <f>IF(Table44[[#This Row],[Source]]="Inv", SUM(M1062+Table44[[#This Row],[Income]]-Table44[[#This Row],[Expenses]]), M1062)</f>
        <v>1140000</v>
      </c>
    </row>
    <row r="1064" spans="1:13" x14ac:dyDescent="0.25">
      <c r="A1064" s="3">
        <f xml:space="preserve"> IF(C1064="", "", IF(Table44[[#This Row],[Month]]=C1063, A1063+1, 1))</f>
        <v>47</v>
      </c>
      <c r="B1064" s="22">
        <f>_xlfn.NUMBERVALUE(IF(Table44[[#This Row],[Date]]= "", "", TEXT(Table44[[#This Row],[Date]],"yyyy")))</f>
        <v>2025</v>
      </c>
      <c r="C1064" t="str">
        <f>IF(Table44[[#This Row],[Date]]= "", "", TEXT(Table44[[#This Row],[Date]],"mmmm"))</f>
        <v>October</v>
      </c>
      <c r="D1064" s="2">
        <v>45956</v>
      </c>
      <c r="E1064" s="1" t="s">
        <v>740</v>
      </c>
      <c r="F1064" s="1" t="s">
        <v>1</v>
      </c>
      <c r="G1064" s="108"/>
      <c r="H1064" s="105">
        <v>20000</v>
      </c>
      <c r="I1064" s="23" t="s">
        <v>13</v>
      </c>
      <c r="J1064" s="49">
        <f>IF(Table44[[#This Row],[Source]]="Cash", SUM(J1063+Table44[[#This Row],[Income]]-Table44[[#This Row],[Expenses]]), J1063)</f>
        <v>173500</v>
      </c>
      <c r="K1064" s="49">
        <f>IF(Table44[[#This Row],[Source]]="Bank", SUM(K1063+Table44[[#This Row],[Income]]-Table44[[#This Row],[Expenses]]), K1063)</f>
        <v>512102.45000000019</v>
      </c>
      <c r="L1064" s="49">
        <f>IF(Table44[[#This Row],[Source]]="Mobile", SUM(L1063+Table44[[#This Row],[Income]]-Table44[[#This Row],[Expenses]]), L1063)</f>
        <v>289653</v>
      </c>
      <c r="M1064" s="49">
        <f>IF(Table44[[#This Row],[Source]]="Inv", SUM(M1063+Table44[[#This Row],[Income]]-Table44[[#This Row],[Expenses]]), M1063)</f>
        <v>1140000</v>
      </c>
    </row>
    <row r="1065" spans="1:13" x14ac:dyDescent="0.25">
      <c r="A1065" s="3">
        <f xml:space="preserve"> IF(C1065="", "", IF(Table44[[#This Row],[Month]]=C1064, A1064+1, 1))</f>
        <v>48</v>
      </c>
      <c r="B1065" s="22">
        <f>_xlfn.NUMBERVALUE(IF(Table44[[#This Row],[Date]]= "", "", TEXT(Table44[[#This Row],[Date]],"yyyy")))</f>
        <v>2025</v>
      </c>
      <c r="C1065" t="str">
        <f>IF(Table44[[#This Row],[Date]]= "", "", TEXT(Table44[[#This Row],[Date]],"mmmm"))</f>
        <v>October</v>
      </c>
      <c r="D1065" s="2">
        <v>45954</v>
      </c>
      <c r="E1065" s="1" t="s">
        <v>463</v>
      </c>
      <c r="F1065" s="1" t="s">
        <v>244</v>
      </c>
      <c r="H1065" s="1">
        <v>2000</v>
      </c>
      <c r="I1065" s="23" t="s">
        <v>483</v>
      </c>
      <c r="J1065" s="49">
        <f>IF(Table44[[#This Row],[Source]]="Cash", SUM(J1064+Table44[[#This Row],[Income]]-Table44[[#This Row],[Expenses]]), J1064)</f>
        <v>173500</v>
      </c>
      <c r="K1065" s="49">
        <f>IF(Table44[[#This Row],[Source]]="Bank", SUM(K1064+Table44[[#This Row],[Income]]-Table44[[#This Row],[Expenses]]), K1064)</f>
        <v>512102.45000000019</v>
      </c>
      <c r="L1065" s="49">
        <f>IF(Table44[[#This Row],[Source]]="Mobile", SUM(L1064+Table44[[#This Row],[Income]]-Table44[[#This Row],[Expenses]]), L1064)</f>
        <v>287653</v>
      </c>
      <c r="M1065" s="49">
        <f>IF(Table44[[#This Row],[Source]]="Inv", SUM(M1064+Table44[[#This Row],[Income]]-Table44[[#This Row],[Expenses]]), M1064)</f>
        <v>1140000</v>
      </c>
    </row>
    <row r="1066" spans="1:13" x14ac:dyDescent="0.25">
      <c r="A1066" s="3">
        <f xml:space="preserve"> IF(C1066="", "", IF(Table44[[#This Row],[Month]]=C1065, A1065+1, 1))</f>
        <v>49</v>
      </c>
      <c r="B1066" s="22">
        <f>_xlfn.NUMBERVALUE(IF(Table44[[#This Row],[Date]]= "", "", TEXT(Table44[[#This Row],[Date]],"yyyy")))</f>
        <v>2025</v>
      </c>
      <c r="C1066" t="str">
        <f>IF(Table44[[#This Row],[Date]]= "", "", TEXT(Table44[[#This Row],[Date]],"mmmm"))</f>
        <v>October</v>
      </c>
      <c r="D1066" s="2">
        <v>45956</v>
      </c>
      <c r="E1066" s="1" t="s">
        <v>741</v>
      </c>
      <c r="F1066" s="1" t="s">
        <v>744</v>
      </c>
      <c r="G1066" s="1">
        <v>18000</v>
      </c>
      <c r="I1066" s="23" t="s">
        <v>483</v>
      </c>
      <c r="J1066" s="49">
        <f>IF(Table44[[#This Row],[Source]]="Cash", SUM(J1065+Table44[[#This Row],[Income]]-Table44[[#This Row],[Expenses]]), J1065)</f>
        <v>173500</v>
      </c>
      <c r="K1066" s="49">
        <f>IF(Table44[[#This Row],[Source]]="Bank", SUM(K1065+Table44[[#This Row],[Income]]-Table44[[#This Row],[Expenses]]), K1065)</f>
        <v>512102.45000000019</v>
      </c>
      <c r="L1066" s="49">
        <f>IF(Table44[[#This Row],[Source]]="Mobile", SUM(L1065+Table44[[#This Row],[Income]]-Table44[[#This Row],[Expenses]]), L1065)</f>
        <v>305653</v>
      </c>
      <c r="M1066" s="49">
        <f>IF(Table44[[#This Row],[Source]]="Inv", SUM(M1065+Table44[[#This Row],[Income]]-Table44[[#This Row],[Expenses]]), M1065)</f>
        <v>1140000</v>
      </c>
    </row>
    <row r="1067" spans="1:13" x14ac:dyDescent="0.25">
      <c r="A1067" s="3">
        <f xml:space="preserve"> IF(C1067="", "", IF(Table44[[#This Row],[Month]]=C1066, A1066+1, 1))</f>
        <v>50</v>
      </c>
      <c r="B1067" s="22">
        <f>_xlfn.NUMBERVALUE(IF(Table44[[#This Row],[Date]]= "", "", TEXT(Table44[[#This Row],[Date]],"yyyy")))</f>
        <v>2025</v>
      </c>
      <c r="C1067" t="str">
        <f>IF(Table44[[#This Row],[Date]]= "", "", TEXT(Table44[[#This Row],[Date]],"mmmm"))</f>
        <v>October</v>
      </c>
      <c r="D1067" s="2">
        <v>45955</v>
      </c>
      <c r="E1067" s="1" t="s">
        <v>505</v>
      </c>
      <c r="F1067" s="1" t="s">
        <v>742</v>
      </c>
      <c r="H1067" s="1">
        <v>8300</v>
      </c>
      <c r="I1067" s="23" t="s">
        <v>14</v>
      </c>
      <c r="J1067" s="49">
        <f>IF(Table44[[#This Row],[Source]]="Cash", SUM(J1066+Table44[[#This Row],[Income]]-Table44[[#This Row],[Expenses]]), J1066)</f>
        <v>173500</v>
      </c>
      <c r="K1067" s="49">
        <f>IF(Table44[[#This Row],[Source]]="Bank", SUM(K1066+Table44[[#This Row],[Income]]-Table44[[#This Row],[Expenses]]), K1066)</f>
        <v>503802.45000000019</v>
      </c>
      <c r="L1067" s="49">
        <f>IF(Table44[[#This Row],[Source]]="Mobile", SUM(L1066+Table44[[#This Row],[Income]]-Table44[[#This Row],[Expenses]]), L1066)</f>
        <v>305653</v>
      </c>
      <c r="M1067" s="49">
        <f>IF(Table44[[#This Row],[Source]]="Inv", SUM(M1066+Table44[[#This Row],[Income]]-Table44[[#This Row],[Expenses]]), M1066)</f>
        <v>1140000</v>
      </c>
    </row>
    <row r="1068" spans="1:13" x14ac:dyDescent="0.25">
      <c r="A1068" s="3">
        <f xml:space="preserve"> IF(C1068="", "", IF(Table44[[#This Row],[Month]]=C1067, A1067+1, 1))</f>
        <v>51</v>
      </c>
      <c r="B1068" s="22">
        <f>_xlfn.NUMBERVALUE(IF(Table44[[#This Row],[Date]]= "", "", TEXT(Table44[[#This Row],[Date]],"yyyy")))</f>
        <v>2025</v>
      </c>
      <c r="C1068" t="str">
        <f>IF(Table44[[#This Row],[Date]]= "", "", TEXT(Table44[[#This Row],[Date]],"mmmm"))</f>
        <v>October</v>
      </c>
      <c r="D1068" s="2">
        <v>45956</v>
      </c>
      <c r="E1068" s="1" t="s">
        <v>743</v>
      </c>
      <c r="F1068" s="1" t="s">
        <v>1</v>
      </c>
      <c r="H1068" s="1">
        <v>15000</v>
      </c>
      <c r="I1068" s="23" t="s">
        <v>14</v>
      </c>
      <c r="J1068" s="49">
        <f>IF(Table44[[#This Row],[Source]]="Cash", SUM(J1067+Table44[[#This Row],[Income]]-Table44[[#This Row],[Expenses]]), J1067)</f>
        <v>173500</v>
      </c>
      <c r="K1068" s="49">
        <f>IF(Table44[[#This Row],[Source]]="Bank", SUM(K1067+Table44[[#This Row],[Income]]-Table44[[#This Row],[Expenses]]), K1067)</f>
        <v>488802.45000000019</v>
      </c>
      <c r="L1068" s="49">
        <f>IF(Table44[[#This Row],[Source]]="Mobile", SUM(L1067+Table44[[#This Row],[Income]]-Table44[[#This Row],[Expenses]]), L1067)</f>
        <v>305653</v>
      </c>
      <c r="M1068" s="49">
        <f>IF(Table44[[#This Row],[Source]]="Inv", SUM(M1067+Table44[[#This Row],[Income]]-Table44[[#This Row],[Expenses]]), M1067)</f>
        <v>1140000</v>
      </c>
    </row>
    <row r="1069" spans="1:13" x14ac:dyDescent="0.25">
      <c r="A1069" s="3">
        <f xml:space="preserve"> IF(C1069="", "", IF(Table44[[#This Row],[Month]]=C1068, A1068+1, 1))</f>
        <v>52</v>
      </c>
      <c r="B1069" s="22">
        <f>_xlfn.NUMBERVALUE(IF(Table44[[#This Row],[Date]]= "", "", TEXT(Table44[[#This Row],[Date]],"yyyy")))</f>
        <v>2025</v>
      </c>
      <c r="C1069" t="str">
        <f>IF(Table44[[#This Row],[Date]]= "", "", TEXT(Table44[[#This Row],[Date]],"mmmm"))</f>
        <v>October</v>
      </c>
      <c r="D1069" s="2">
        <v>45956</v>
      </c>
      <c r="E1069" s="1" t="s">
        <v>741</v>
      </c>
      <c r="F1069" s="1" t="s">
        <v>744</v>
      </c>
      <c r="H1069" s="1">
        <v>37000</v>
      </c>
      <c r="I1069" s="23" t="s">
        <v>14</v>
      </c>
      <c r="J1069" s="49">
        <f>IF(Table44[[#This Row],[Source]]="Cash", SUM(J1068+Table44[[#This Row],[Income]]-Table44[[#This Row],[Expenses]]), J1068)</f>
        <v>173500</v>
      </c>
      <c r="K1069" s="49">
        <f>IF(Table44[[#This Row],[Source]]="Bank", SUM(K1068+Table44[[#This Row],[Income]]-Table44[[#This Row],[Expenses]]), K1068)</f>
        <v>451802.45000000019</v>
      </c>
      <c r="L1069" s="49">
        <f>IF(Table44[[#This Row],[Source]]="Mobile", SUM(L1068+Table44[[#This Row],[Income]]-Table44[[#This Row],[Expenses]]), L1068)</f>
        <v>305653</v>
      </c>
      <c r="M1069" s="49">
        <f>IF(Table44[[#This Row],[Source]]="Inv", SUM(M1068+Table44[[#This Row],[Income]]-Table44[[#This Row],[Expenses]]), M1068)</f>
        <v>1140000</v>
      </c>
    </row>
    <row r="1070" spans="1:13" x14ac:dyDescent="0.25">
      <c r="A1070" s="3" t="str">
        <f xml:space="preserve"> IF(C1070="", "", IF(Table44[[#This Row],[Month]]=C1069, A1069+1, 1))</f>
        <v/>
      </c>
      <c r="B1070" s="22">
        <f>_xlfn.NUMBERVALUE(IF(Table44[[#This Row],[Date]]= "", "", TEXT(Table44[[#This Row],[Date]],"yyyy")))</f>
        <v>0</v>
      </c>
      <c r="C1070" t="str">
        <f>IF(Table44[[#This Row],[Date]]= "", "", TEXT(Table44[[#This Row],[Date]],"mmmm"))</f>
        <v/>
      </c>
      <c r="D1070" s="2"/>
      <c r="I1070" s="23"/>
      <c r="J1070" s="49">
        <f>IF(Table44[[#This Row],[Source]]="Cash", SUM(J1069+Table44[[#This Row],[Income]]-Table44[[#This Row],[Expenses]]), J1069)</f>
        <v>173500</v>
      </c>
      <c r="K1070" s="49">
        <f>IF(Table44[[#This Row],[Source]]="Bank", SUM(K1069+Table44[[#This Row],[Income]]-Table44[[#This Row],[Expenses]]), K1069)</f>
        <v>451802.45000000019</v>
      </c>
      <c r="L1070" s="49">
        <f>IF(Table44[[#This Row],[Source]]="Mobile", SUM(L1069+Table44[[#This Row],[Income]]-Table44[[#This Row],[Expenses]]), L1069)</f>
        <v>305653</v>
      </c>
      <c r="M1070" s="49">
        <f>IF(Table44[[#This Row],[Source]]="Inv", SUM(M1069+Table44[[#This Row],[Income]]-Table44[[#This Row],[Expenses]]), M1069)</f>
        <v>1140000</v>
      </c>
    </row>
    <row r="1071" spans="1:13" x14ac:dyDescent="0.25">
      <c r="A1071" s="3" t="str">
        <f xml:space="preserve"> IF(C1071="", "", IF(Table44[[#This Row],[Month]]=C1070, A1070+1, 1))</f>
        <v/>
      </c>
      <c r="B1071" s="22">
        <f>_xlfn.NUMBERVALUE(IF(Table44[[#This Row],[Date]]= "", "", TEXT(Table44[[#This Row],[Date]],"yyyy")))</f>
        <v>0</v>
      </c>
      <c r="C1071" t="str">
        <f>IF(Table44[[#This Row],[Date]]= "", "", TEXT(Table44[[#This Row],[Date]],"mmmm"))</f>
        <v/>
      </c>
      <c r="D1071" s="2"/>
      <c r="I1071" s="23"/>
      <c r="J1071" s="49">
        <f>IF(Table44[[#This Row],[Source]]="Cash", SUM(J1070+Table44[[#This Row],[Income]]-Table44[[#This Row],[Expenses]]), J1070)</f>
        <v>173500</v>
      </c>
      <c r="K1071" s="49">
        <f>IF(Table44[[#This Row],[Source]]="Bank", SUM(K1070+Table44[[#This Row],[Income]]-Table44[[#This Row],[Expenses]]), K1070)</f>
        <v>451802.45000000019</v>
      </c>
      <c r="L1071" s="49">
        <f>IF(Table44[[#This Row],[Source]]="Mobile", SUM(L1070+Table44[[#This Row],[Income]]-Table44[[#This Row],[Expenses]]), L1070)</f>
        <v>305653</v>
      </c>
      <c r="M1071" s="49">
        <f>IF(Table44[[#This Row],[Source]]="Inv", SUM(M1070+Table44[[#This Row],[Income]]-Table44[[#This Row],[Expenses]]), M1070)</f>
        <v>1140000</v>
      </c>
    </row>
    <row r="1072" spans="1:13" x14ac:dyDescent="0.25">
      <c r="A1072" s="3" t="str">
        <f xml:space="preserve"> IF(C1072="", "", IF(Table44[[#This Row],[Month]]=C1071, A1071+1, 1))</f>
        <v/>
      </c>
      <c r="B1072" s="22">
        <f>_xlfn.NUMBERVALUE(IF(Table44[[#This Row],[Date]]= "", "", TEXT(Table44[[#This Row],[Date]],"yyyy")))</f>
        <v>0</v>
      </c>
      <c r="C1072" t="str">
        <f>IF(Table44[[#This Row],[Date]]= "", "", TEXT(Table44[[#This Row],[Date]],"mmmm"))</f>
        <v/>
      </c>
      <c r="D1072" s="2"/>
      <c r="I1072" s="23"/>
      <c r="J1072" s="49">
        <f>IF(Table44[[#This Row],[Source]]="Cash", SUM(J1071+Table44[[#This Row],[Income]]-Table44[[#This Row],[Expenses]]), J1071)</f>
        <v>173500</v>
      </c>
      <c r="K1072" s="49">
        <f>IF(Table44[[#This Row],[Source]]="Bank", SUM(K1071+Table44[[#This Row],[Income]]-Table44[[#This Row],[Expenses]]), K1071)</f>
        <v>451802.45000000019</v>
      </c>
      <c r="L1072" s="49">
        <f>IF(Table44[[#This Row],[Source]]="Mobile", SUM(L1071+Table44[[#This Row],[Income]]-Table44[[#This Row],[Expenses]]), L1071)</f>
        <v>305653</v>
      </c>
      <c r="M1072" s="49">
        <f>IF(Table44[[#This Row],[Source]]="Inv", SUM(M1071+Table44[[#This Row],[Income]]-Table44[[#This Row],[Expenses]]), M1071)</f>
        <v>1140000</v>
      </c>
    </row>
    <row r="1073" spans="1:13" x14ac:dyDescent="0.25">
      <c r="A1073" s="3" t="str">
        <f xml:space="preserve"> IF(C1073="", "", IF(Table44[[#This Row],[Month]]=C1072, A1072+1, 1))</f>
        <v/>
      </c>
      <c r="B1073" s="22">
        <f>_xlfn.NUMBERVALUE(IF(Table44[[#This Row],[Date]]= "", "", TEXT(Table44[[#This Row],[Date]],"yyyy")))</f>
        <v>0</v>
      </c>
      <c r="C1073" t="str">
        <f>IF(Table44[[#This Row],[Date]]= "", "", TEXT(Table44[[#This Row],[Date]],"mmmm"))</f>
        <v/>
      </c>
      <c r="D1073" s="2"/>
      <c r="I1073" s="23"/>
      <c r="J1073" s="49">
        <f>IF(Table44[[#This Row],[Source]]="Cash", SUM(J1072+Table44[[#This Row],[Income]]-Table44[[#This Row],[Expenses]]), J1072)</f>
        <v>173500</v>
      </c>
      <c r="K1073" s="49">
        <f>IF(Table44[[#This Row],[Source]]="Bank", SUM(K1072+Table44[[#This Row],[Income]]-Table44[[#This Row],[Expenses]]), K1072)</f>
        <v>451802.45000000019</v>
      </c>
      <c r="L1073" s="49">
        <f>IF(Table44[[#This Row],[Source]]="Mobile", SUM(L1072+Table44[[#This Row],[Income]]-Table44[[#This Row],[Expenses]]), L1072)</f>
        <v>305653</v>
      </c>
      <c r="M1073" s="49">
        <f>IF(Table44[[#This Row],[Source]]="Inv", SUM(M1072+Table44[[#This Row],[Income]]-Table44[[#This Row],[Expenses]]), M1072)</f>
        <v>1140000</v>
      </c>
    </row>
    <row r="1074" spans="1:13" x14ac:dyDescent="0.25">
      <c r="A1074" s="3" t="str">
        <f xml:space="preserve"> IF(C1074="", "", IF(Table44[[#This Row],[Month]]=C1073, A1073+1, 1))</f>
        <v/>
      </c>
      <c r="B1074" s="22">
        <f>_xlfn.NUMBERVALUE(IF(Table44[[#This Row],[Date]]= "", "", TEXT(Table44[[#This Row],[Date]],"yyyy")))</f>
        <v>0</v>
      </c>
      <c r="C1074" t="str">
        <f>IF(Table44[[#This Row],[Date]]= "", "", TEXT(Table44[[#This Row],[Date]],"mmmm"))</f>
        <v/>
      </c>
      <c r="D1074" s="2"/>
      <c r="I1074" s="23"/>
      <c r="J1074" s="49">
        <f>IF(Table44[[#This Row],[Source]]="Cash", SUM(J1073+Table44[[#This Row],[Income]]-Table44[[#This Row],[Expenses]]), J1073)</f>
        <v>173500</v>
      </c>
      <c r="K1074" s="49">
        <f>IF(Table44[[#This Row],[Source]]="Bank", SUM(K1073+Table44[[#This Row],[Income]]-Table44[[#This Row],[Expenses]]), K1073)</f>
        <v>451802.45000000019</v>
      </c>
      <c r="L1074" s="49">
        <f>IF(Table44[[#This Row],[Source]]="Mobile", SUM(L1073+Table44[[#This Row],[Income]]-Table44[[#This Row],[Expenses]]), L1073)</f>
        <v>305653</v>
      </c>
      <c r="M1074" s="49">
        <f>IF(Table44[[#This Row],[Source]]="Inv", SUM(M1073+Table44[[#This Row],[Income]]-Table44[[#This Row],[Expenses]]), M1073)</f>
        <v>1140000</v>
      </c>
    </row>
    <row r="1075" spans="1:13" x14ac:dyDescent="0.25">
      <c r="A1075" s="3" t="str">
        <f xml:space="preserve"> IF(C1075="", "", IF(Table44[[#This Row],[Month]]=C1074, A1074+1, 1))</f>
        <v/>
      </c>
      <c r="B1075" s="22">
        <f>_xlfn.NUMBERVALUE(IF(Table44[[#This Row],[Date]]= "", "", TEXT(Table44[[#This Row],[Date]],"yyyy")))</f>
        <v>0</v>
      </c>
      <c r="C1075" t="str">
        <f>IF(Table44[[#This Row],[Date]]= "", "", TEXT(Table44[[#This Row],[Date]],"mmmm"))</f>
        <v/>
      </c>
      <c r="D1075" s="2"/>
      <c r="I1075" s="23"/>
      <c r="J1075" s="49">
        <f>IF(Table44[[#This Row],[Source]]="Cash", SUM(J1074+Table44[[#This Row],[Income]]-Table44[[#This Row],[Expenses]]), J1074)</f>
        <v>173500</v>
      </c>
      <c r="K1075" s="49">
        <f>IF(Table44[[#This Row],[Source]]="Bank", SUM(K1074+Table44[[#This Row],[Income]]-Table44[[#This Row],[Expenses]]), K1074)</f>
        <v>451802.45000000019</v>
      </c>
      <c r="L1075" s="49">
        <f>IF(Table44[[#This Row],[Source]]="Mobile", SUM(L1074+Table44[[#This Row],[Income]]-Table44[[#This Row],[Expenses]]), L1074)</f>
        <v>305653</v>
      </c>
      <c r="M1075" s="49">
        <f>IF(Table44[[#This Row],[Source]]="Inv", SUM(M1074+Table44[[#This Row],[Income]]-Table44[[#This Row],[Expenses]]), M1074)</f>
        <v>1140000</v>
      </c>
    </row>
    <row r="1076" spans="1:13" x14ac:dyDescent="0.25">
      <c r="A1076" s="3" t="str">
        <f xml:space="preserve"> IF(C1076="", "", IF(Table44[[#This Row],[Month]]=C1075, A1075+1, 1))</f>
        <v/>
      </c>
      <c r="B1076" s="22">
        <f>_xlfn.NUMBERVALUE(IF(Table44[[#This Row],[Date]]= "", "", TEXT(Table44[[#This Row],[Date]],"yyyy")))</f>
        <v>0</v>
      </c>
      <c r="C1076" t="str">
        <f>IF(Table44[[#This Row],[Date]]= "", "", TEXT(Table44[[#This Row],[Date]],"mmmm"))</f>
        <v/>
      </c>
      <c r="D1076" s="2"/>
      <c r="I1076" s="23"/>
      <c r="J1076" s="49">
        <f>IF(Table44[[#This Row],[Source]]="Cash", SUM(J1075+Table44[[#This Row],[Income]]-Table44[[#This Row],[Expenses]]), J1075)</f>
        <v>173500</v>
      </c>
      <c r="K1076" s="49">
        <f>IF(Table44[[#This Row],[Source]]="Bank", SUM(K1075+Table44[[#This Row],[Income]]-Table44[[#This Row],[Expenses]]), K1075)</f>
        <v>451802.45000000019</v>
      </c>
      <c r="L1076" s="49">
        <f>IF(Table44[[#This Row],[Source]]="Mobile", SUM(L1075+Table44[[#This Row],[Income]]-Table44[[#This Row],[Expenses]]), L1075)</f>
        <v>305653</v>
      </c>
      <c r="M1076" s="49">
        <f>IF(Table44[[#This Row],[Source]]="Inv", SUM(M1075+Table44[[#This Row],[Income]]-Table44[[#This Row],[Expenses]]), M1075)</f>
        <v>1140000</v>
      </c>
    </row>
    <row r="1077" spans="1:13" x14ac:dyDescent="0.25">
      <c r="A1077" s="3" t="str">
        <f xml:space="preserve"> IF(C1077="", "", IF(Table44[[#This Row],[Month]]=C1076, A1076+1, 1))</f>
        <v/>
      </c>
      <c r="B1077" s="22">
        <f>_xlfn.NUMBERVALUE(IF(Table44[[#This Row],[Date]]= "", "", TEXT(Table44[[#This Row],[Date]],"yyyy")))</f>
        <v>0</v>
      </c>
      <c r="C1077" t="str">
        <f>IF(Table44[[#This Row],[Date]]= "", "", TEXT(Table44[[#This Row],[Date]],"mmmm"))</f>
        <v/>
      </c>
      <c r="D1077" s="2"/>
      <c r="I1077" s="23"/>
      <c r="J1077" s="49">
        <f>IF(Table44[[#This Row],[Source]]="Cash", SUM(J1076+Table44[[#This Row],[Income]]-Table44[[#This Row],[Expenses]]), J1076)</f>
        <v>173500</v>
      </c>
      <c r="K1077" s="49">
        <f>IF(Table44[[#This Row],[Source]]="Bank", SUM(K1076+Table44[[#This Row],[Income]]-Table44[[#This Row],[Expenses]]), K1076)</f>
        <v>451802.45000000019</v>
      </c>
      <c r="L1077" s="49">
        <f>IF(Table44[[#This Row],[Source]]="Mobile", SUM(L1076+Table44[[#This Row],[Income]]-Table44[[#This Row],[Expenses]]), L1076)</f>
        <v>305653</v>
      </c>
      <c r="M1077" s="49">
        <f>IF(Table44[[#This Row],[Source]]="Inv", SUM(M1076+Table44[[#This Row],[Income]]-Table44[[#This Row],[Expenses]]), M1076)</f>
        <v>1140000</v>
      </c>
    </row>
    <row r="1078" spans="1:13" x14ac:dyDescent="0.25">
      <c r="A1078" s="3" t="str">
        <f xml:space="preserve"> IF(C1078="", "", IF(Table44[[#This Row],[Month]]=C1077, A1077+1, 1))</f>
        <v/>
      </c>
      <c r="B1078" s="22">
        <f>_xlfn.NUMBERVALUE(IF(Table44[[#This Row],[Date]]= "", "", TEXT(Table44[[#This Row],[Date]],"yyyy")))</f>
        <v>0</v>
      </c>
      <c r="C1078" t="str">
        <f>IF(Table44[[#This Row],[Date]]= "", "", TEXT(Table44[[#This Row],[Date]],"mmmm"))</f>
        <v/>
      </c>
      <c r="D1078" s="2"/>
      <c r="I1078" s="23"/>
      <c r="J1078" s="49">
        <f>IF(Table44[[#This Row],[Source]]="Cash", SUM(J1077+Table44[[#This Row],[Income]]-Table44[[#This Row],[Expenses]]), J1077)</f>
        <v>173500</v>
      </c>
      <c r="K1078" s="49">
        <f>IF(Table44[[#This Row],[Source]]="Bank", SUM(K1077+Table44[[#This Row],[Income]]-Table44[[#This Row],[Expenses]]), K1077)</f>
        <v>451802.45000000019</v>
      </c>
      <c r="L1078" s="49">
        <f>IF(Table44[[#This Row],[Source]]="Mobile", SUM(L1077+Table44[[#This Row],[Income]]-Table44[[#This Row],[Expenses]]), L1077)</f>
        <v>305653</v>
      </c>
      <c r="M1078" s="49">
        <f>IF(Table44[[#This Row],[Source]]="Inv", SUM(M1077+Table44[[#This Row],[Income]]-Table44[[#This Row],[Expenses]]), M1077)</f>
        <v>1140000</v>
      </c>
    </row>
    <row r="1079" spans="1:13" x14ac:dyDescent="0.25">
      <c r="A1079" s="3" t="str">
        <f xml:space="preserve"> IF(C1079="", "", IF(Table44[[#This Row],[Month]]=C1078, A1078+1, 1))</f>
        <v/>
      </c>
      <c r="B1079" s="22">
        <f>_xlfn.NUMBERVALUE(IF(Table44[[#This Row],[Date]]= "", "", TEXT(Table44[[#This Row],[Date]],"yyyy")))</f>
        <v>0</v>
      </c>
      <c r="C1079" t="str">
        <f>IF(Table44[[#This Row],[Date]]= "", "", TEXT(Table44[[#This Row],[Date]],"mmmm"))</f>
        <v/>
      </c>
      <c r="D1079" s="2"/>
      <c r="I1079" s="23"/>
      <c r="J1079" s="49">
        <f>IF(Table44[[#This Row],[Source]]="Cash", SUM(J1078+Table44[[#This Row],[Income]]-Table44[[#This Row],[Expenses]]), J1078)</f>
        <v>173500</v>
      </c>
      <c r="K1079" s="49">
        <f>IF(Table44[[#This Row],[Source]]="Bank", SUM(K1078+Table44[[#This Row],[Income]]-Table44[[#This Row],[Expenses]]), K1078)</f>
        <v>451802.45000000019</v>
      </c>
      <c r="L1079" s="49">
        <f>IF(Table44[[#This Row],[Source]]="Mobile", SUM(L1078+Table44[[#This Row],[Income]]-Table44[[#This Row],[Expenses]]), L1078)</f>
        <v>305653</v>
      </c>
      <c r="M1079" s="49">
        <f>IF(Table44[[#This Row],[Source]]="Inv", SUM(M1078+Table44[[#This Row],[Income]]-Table44[[#This Row],[Expenses]]), M1078)</f>
        <v>1140000</v>
      </c>
    </row>
    <row r="1080" spans="1:13" x14ac:dyDescent="0.25">
      <c r="A1080" s="3" t="str">
        <f xml:space="preserve"> IF(C1080="", "", IF(Table44[[#This Row],[Month]]=C1079, A1079+1, 1))</f>
        <v/>
      </c>
      <c r="B1080" s="22">
        <f>_xlfn.NUMBERVALUE(IF(Table44[[#This Row],[Date]]= "", "", TEXT(Table44[[#This Row],[Date]],"yyyy")))</f>
        <v>0</v>
      </c>
      <c r="C1080" t="str">
        <f>IF(Table44[[#This Row],[Date]]= "", "", TEXT(Table44[[#This Row],[Date]],"mmmm"))</f>
        <v/>
      </c>
      <c r="D1080" s="2"/>
      <c r="I1080" s="23"/>
      <c r="J1080" s="49">
        <f>IF(Table44[[#This Row],[Source]]="Cash", SUM(J1079+Table44[[#This Row],[Income]]-Table44[[#This Row],[Expenses]]), J1079)</f>
        <v>173500</v>
      </c>
      <c r="K1080" s="49">
        <f>IF(Table44[[#This Row],[Source]]="Bank", SUM(K1079+Table44[[#This Row],[Income]]-Table44[[#This Row],[Expenses]]), K1079)</f>
        <v>451802.45000000019</v>
      </c>
      <c r="L1080" s="49">
        <f>IF(Table44[[#This Row],[Source]]="Mobile", SUM(L1079+Table44[[#This Row],[Income]]-Table44[[#This Row],[Expenses]]), L1079)</f>
        <v>305653</v>
      </c>
      <c r="M1080" s="49">
        <f>IF(Table44[[#This Row],[Source]]="Inv", SUM(M1079+Table44[[#This Row],[Income]]-Table44[[#This Row],[Expenses]]), M1079)</f>
        <v>1140000</v>
      </c>
    </row>
    <row r="1081" spans="1:13" x14ac:dyDescent="0.25">
      <c r="A1081" s="3" t="str">
        <f xml:space="preserve"> IF(C1081="", "", IF(Table44[[#This Row],[Month]]=C1080, A1080+1, 1))</f>
        <v/>
      </c>
      <c r="B1081" s="22">
        <f>_xlfn.NUMBERVALUE(IF(Table44[[#This Row],[Date]]= "", "", TEXT(Table44[[#This Row],[Date]],"yyyy")))</f>
        <v>0</v>
      </c>
      <c r="C1081" t="str">
        <f>IF(Table44[[#This Row],[Date]]= "", "", TEXT(Table44[[#This Row],[Date]],"mmmm"))</f>
        <v/>
      </c>
      <c r="D1081" s="2"/>
      <c r="I1081" s="23"/>
      <c r="J1081" s="49">
        <f>IF(Table44[[#This Row],[Source]]="Cash", SUM(J1080+Table44[[#This Row],[Income]]-Table44[[#This Row],[Expenses]]), J1080)</f>
        <v>173500</v>
      </c>
      <c r="K1081" s="49">
        <f>IF(Table44[[#This Row],[Source]]="Bank", SUM(K1080+Table44[[#This Row],[Income]]-Table44[[#This Row],[Expenses]]), K1080)</f>
        <v>451802.45000000019</v>
      </c>
      <c r="L1081" s="49">
        <f>IF(Table44[[#This Row],[Source]]="Mobile", SUM(L1080+Table44[[#This Row],[Income]]-Table44[[#This Row],[Expenses]]), L1080)</f>
        <v>305653</v>
      </c>
      <c r="M1081" s="49">
        <f>IF(Table44[[#This Row],[Source]]="Inv", SUM(M1080+Table44[[#This Row],[Income]]-Table44[[#This Row],[Expenses]]), M1080)</f>
        <v>1140000</v>
      </c>
    </row>
    <row r="1082" spans="1:13" x14ac:dyDescent="0.25">
      <c r="A1082" s="3" t="str">
        <f xml:space="preserve"> IF(C1082="", "", IF(Table44[[#This Row],[Month]]=C1081, A1081+1, 1))</f>
        <v/>
      </c>
      <c r="B1082" s="22">
        <f>_xlfn.NUMBERVALUE(IF(Table44[[#This Row],[Date]]= "", "", TEXT(Table44[[#This Row],[Date]],"yyyy")))</f>
        <v>0</v>
      </c>
      <c r="C1082" t="str">
        <f>IF(Table44[[#This Row],[Date]]= "", "", TEXT(Table44[[#This Row],[Date]],"mmmm"))</f>
        <v/>
      </c>
      <c r="D1082" s="2"/>
      <c r="I1082" s="23"/>
      <c r="J1082" s="49">
        <f>IF(Table44[[#This Row],[Source]]="Cash", SUM(J1081+Table44[[#This Row],[Income]]-Table44[[#This Row],[Expenses]]), J1081)</f>
        <v>173500</v>
      </c>
      <c r="K1082" s="49">
        <f>IF(Table44[[#This Row],[Source]]="Bank", SUM(K1081+Table44[[#This Row],[Income]]-Table44[[#This Row],[Expenses]]), K1081)</f>
        <v>451802.45000000019</v>
      </c>
      <c r="L1082" s="49">
        <f>IF(Table44[[#This Row],[Source]]="Mobile", SUM(L1081+Table44[[#This Row],[Income]]-Table44[[#This Row],[Expenses]]), L1081)</f>
        <v>305653</v>
      </c>
      <c r="M1082" s="49">
        <f>IF(Table44[[#This Row],[Source]]="Inv", SUM(M1081+Table44[[#This Row],[Income]]-Table44[[#This Row],[Expenses]]), M1081)</f>
        <v>1140000</v>
      </c>
    </row>
    <row r="1083" spans="1:13" x14ac:dyDescent="0.25">
      <c r="A1083" s="3" t="str">
        <f xml:space="preserve"> IF(C1083="", "", IF(Table44[[#This Row],[Month]]=C1082, A1082+1, 1))</f>
        <v/>
      </c>
      <c r="B1083" s="22">
        <f>_xlfn.NUMBERVALUE(IF(Table44[[#This Row],[Date]]= "", "", TEXT(Table44[[#This Row],[Date]],"yyyy")))</f>
        <v>0</v>
      </c>
      <c r="C1083" t="str">
        <f>IF(Table44[[#This Row],[Date]]= "", "", TEXT(Table44[[#This Row],[Date]],"mmmm"))</f>
        <v/>
      </c>
      <c r="D1083" s="2"/>
      <c r="I1083" s="23"/>
      <c r="J1083" s="49">
        <f>IF(Table44[[#This Row],[Source]]="Cash", SUM(J1082+Table44[[#This Row],[Income]]-Table44[[#This Row],[Expenses]]), J1082)</f>
        <v>173500</v>
      </c>
      <c r="K1083" s="49">
        <f>IF(Table44[[#This Row],[Source]]="Bank", SUM(K1082+Table44[[#This Row],[Income]]-Table44[[#This Row],[Expenses]]), K1082)</f>
        <v>451802.45000000019</v>
      </c>
      <c r="L1083" s="49">
        <f>IF(Table44[[#This Row],[Source]]="Mobile", SUM(L1082+Table44[[#This Row],[Income]]-Table44[[#This Row],[Expenses]]), L1082)</f>
        <v>305653</v>
      </c>
      <c r="M1083" s="49">
        <f>IF(Table44[[#This Row],[Source]]="Inv", SUM(M1082+Table44[[#This Row],[Income]]-Table44[[#This Row],[Expenses]]), M1082)</f>
        <v>1140000</v>
      </c>
    </row>
    <row r="1084" spans="1:13" x14ac:dyDescent="0.25">
      <c r="A1084" s="3" t="str">
        <f xml:space="preserve"> IF(C1084="", "", IF(Table44[[#This Row],[Month]]=C1083, A1083+1, 1))</f>
        <v/>
      </c>
      <c r="B1084" s="22">
        <f>_xlfn.NUMBERVALUE(IF(Table44[[#This Row],[Date]]= "", "", TEXT(Table44[[#This Row],[Date]],"yyyy")))</f>
        <v>0</v>
      </c>
      <c r="C1084" t="str">
        <f>IF(Table44[[#This Row],[Date]]= "", "", TEXT(Table44[[#This Row],[Date]],"mmmm"))</f>
        <v/>
      </c>
      <c r="D1084" s="2"/>
      <c r="I1084" s="23"/>
      <c r="J1084" s="49">
        <f>IF(Table44[[#This Row],[Source]]="Cash", SUM(J1083+Table44[[#This Row],[Income]]-Table44[[#This Row],[Expenses]]), J1083)</f>
        <v>173500</v>
      </c>
      <c r="K1084" s="49">
        <f>IF(Table44[[#This Row],[Source]]="Bank", SUM(K1083+Table44[[#This Row],[Income]]-Table44[[#This Row],[Expenses]]), K1083)</f>
        <v>451802.45000000019</v>
      </c>
      <c r="L1084" s="49">
        <f>IF(Table44[[#This Row],[Source]]="Mobile", SUM(L1083+Table44[[#This Row],[Income]]-Table44[[#This Row],[Expenses]]), L1083)</f>
        <v>305653</v>
      </c>
      <c r="M1084" s="49">
        <f>IF(Table44[[#This Row],[Source]]="Inv", SUM(M1083+Table44[[#This Row],[Income]]-Table44[[#This Row],[Expenses]]), M1083)</f>
        <v>1140000</v>
      </c>
    </row>
    <row r="1085" spans="1:13" x14ac:dyDescent="0.25">
      <c r="A1085" s="3" t="str">
        <f xml:space="preserve"> IF(C1085="", "", IF(Table44[[#This Row],[Month]]=C1084, A1084+1, 1))</f>
        <v/>
      </c>
      <c r="B1085" s="22">
        <f>_xlfn.NUMBERVALUE(IF(Table44[[#This Row],[Date]]= "", "", TEXT(Table44[[#This Row],[Date]],"yyyy")))</f>
        <v>0</v>
      </c>
      <c r="C1085" t="str">
        <f>IF(Table44[[#This Row],[Date]]= "", "", TEXT(Table44[[#This Row],[Date]],"mmmm"))</f>
        <v/>
      </c>
      <c r="D1085" s="2"/>
      <c r="I1085" s="23"/>
      <c r="J1085" s="49">
        <f>IF(Table44[[#This Row],[Source]]="Cash", SUM(J1084+Table44[[#This Row],[Income]]-Table44[[#This Row],[Expenses]]), J1084)</f>
        <v>173500</v>
      </c>
      <c r="K1085" s="49">
        <f>IF(Table44[[#This Row],[Source]]="Bank", SUM(K1084+Table44[[#This Row],[Income]]-Table44[[#This Row],[Expenses]]), K1084)</f>
        <v>451802.45000000019</v>
      </c>
      <c r="L1085" s="49">
        <f>IF(Table44[[#This Row],[Source]]="Mobile", SUM(L1084+Table44[[#This Row],[Income]]-Table44[[#This Row],[Expenses]]), L1084)</f>
        <v>305653</v>
      </c>
      <c r="M1085" s="49">
        <f>IF(Table44[[#This Row],[Source]]="Inv", SUM(M1084+Table44[[#This Row],[Income]]-Table44[[#This Row],[Expenses]]), M1084)</f>
        <v>1140000</v>
      </c>
    </row>
    <row r="1086" spans="1:13" x14ac:dyDescent="0.25">
      <c r="A1086" s="3" t="str">
        <f xml:space="preserve"> IF(C1086="", "", IF(Table44[[#This Row],[Month]]=C1085, A1085+1, 1))</f>
        <v/>
      </c>
      <c r="B1086" s="22">
        <f>_xlfn.NUMBERVALUE(IF(Table44[[#This Row],[Date]]= "", "", TEXT(Table44[[#This Row],[Date]],"yyyy")))</f>
        <v>0</v>
      </c>
      <c r="C1086" t="str">
        <f>IF(Table44[[#This Row],[Date]]= "", "", TEXT(Table44[[#This Row],[Date]],"mmmm"))</f>
        <v/>
      </c>
      <c r="D1086" s="2"/>
      <c r="I1086" s="23"/>
      <c r="J1086" s="49">
        <f>IF(Table44[[#This Row],[Source]]="Cash", SUM(J1085+Table44[[#This Row],[Income]]-Table44[[#This Row],[Expenses]]), J1085)</f>
        <v>173500</v>
      </c>
      <c r="K1086" s="49">
        <f>IF(Table44[[#This Row],[Source]]="Bank", SUM(K1085+Table44[[#This Row],[Income]]-Table44[[#This Row],[Expenses]]), K1085)</f>
        <v>451802.45000000019</v>
      </c>
      <c r="L1086" s="49">
        <f>IF(Table44[[#This Row],[Source]]="Mobile", SUM(L1085+Table44[[#This Row],[Income]]-Table44[[#This Row],[Expenses]]), L1085)</f>
        <v>305653</v>
      </c>
      <c r="M1086" s="49">
        <f>IF(Table44[[#This Row],[Source]]="Inv", SUM(M1085+Table44[[#This Row],[Income]]-Table44[[#This Row],[Expenses]]), M1085)</f>
        <v>1140000</v>
      </c>
    </row>
    <row r="1087" spans="1:13" x14ac:dyDescent="0.25">
      <c r="A1087" s="3" t="str">
        <f xml:space="preserve"> IF(C1087="", "", IF(Table44[[#This Row],[Month]]=C1086, A1086+1, 1))</f>
        <v/>
      </c>
      <c r="B1087" s="22">
        <f>_xlfn.NUMBERVALUE(IF(Table44[[#This Row],[Date]]= "", "", TEXT(Table44[[#This Row],[Date]],"yyyy")))</f>
        <v>0</v>
      </c>
      <c r="C1087" t="str">
        <f>IF(Table44[[#This Row],[Date]]= "", "", TEXT(Table44[[#This Row],[Date]],"mmmm"))</f>
        <v/>
      </c>
      <c r="D1087" s="2"/>
      <c r="I1087" s="23"/>
      <c r="J1087" s="49">
        <f>IF(Table44[[#This Row],[Source]]="Cash", SUM(J1086+Table44[[#This Row],[Income]]-Table44[[#This Row],[Expenses]]), J1086)</f>
        <v>173500</v>
      </c>
      <c r="K1087" s="49">
        <f>IF(Table44[[#This Row],[Source]]="Bank", SUM(K1086+Table44[[#This Row],[Income]]-Table44[[#This Row],[Expenses]]), K1086)</f>
        <v>451802.45000000019</v>
      </c>
      <c r="L1087" s="49">
        <f>IF(Table44[[#This Row],[Source]]="Mobile", SUM(L1086+Table44[[#This Row],[Income]]-Table44[[#This Row],[Expenses]]), L1086)</f>
        <v>305653</v>
      </c>
      <c r="M1087" s="49">
        <f>IF(Table44[[#This Row],[Source]]="Inv", SUM(M1086+Table44[[#This Row],[Income]]-Table44[[#This Row],[Expenses]]), M1086)</f>
        <v>1140000</v>
      </c>
    </row>
    <row r="1088" spans="1:13" x14ac:dyDescent="0.25">
      <c r="A1088" s="3" t="str">
        <f xml:space="preserve"> IF(C1088="", "", IF(Table44[[#This Row],[Month]]=C1087, A1087+1, 1))</f>
        <v/>
      </c>
      <c r="B1088" s="22">
        <f>_xlfn.NUMBERVALUE(IF(Table44[[#This Row],[Date]]= "", "", TEXT(Table44[[#This Row],[Date]],"yyyy")))</f>
        <v>0</v>
      </c>
      <c r="C1088" t="str">
        <f>IF(Table44[[#This Row],[Date]]= "", "", TEXT(Table44[[#This Row],[Date]],"mmmm"))</f>
        <v/>
      </c>
      <c r="D1088" s="2"/>
      <c r="I1088" s="23"/>
      <c r="J1088" s="49">
        <f>IF(Table44[[#This Row],[Source]]="Cash", SUM(J1087+Table44[[#This Row],[Income]]-Table44[[#This Row],[Expenses]]), J1087)</f>
        <v>173500</v>
      </c>
      <c r="K1088" s="49">
        <f>IF(Table44[[#This Row],[Source]]="Bank", SUM(K1087+Table44[[#This Row],[Income]]-Table44[[#This Row],[Expenses]]), K1087)</f>
        <v>451802.45000000019</v>
      </c>
      <c r="L1088" s="49">
        <f>IF(Table44[[#This Row],[Source]]="Mobile", SUM(L1087+Table44[[#This Row],[Income]]-Table44[[#This Row],[Expenses]]), L1087)</f>
        <v>305653</v>
      </c>
      <c r="M1088" s="49">
        <f>IF(Table44[[#This Row],[Source]]="Inv", SUM(M1087+Table44[[#This Row],[Income]]-Table44[[#This Row],[Expenses]]), M1087)</f>
        <v>1140000</v>
      </c>
    </row>
    <row r="1089" spans="1:13" x14ac:dyDescent="0.25">
      <c r="A1089" s="3" t="str">
        <f xml:space="preserve"> IF(C1089="", "", IF(Table44[[#This Row],[Month]]=C1088, A1088+1, 1))</f>
        <v/>
      </c>
      <c r="B1089" s="22">
        <f>_xlfn.NUMBERVALUE(IF(Table44[[#This Row],[Date]]= "", "", TEXT(Table44[[#This Row],[Date]],"yyyy")))</f>
        <v>0</v>
      </c>
      <c r="C1089" t="str">
        <f>IF(Table44[[#This Row],[Date]]= "", "", TEXT(Table44[[#This Row],[Date]],"mmmm"))</f>
        <v/>
      </c>
      <c r="D1089" s="2"/>
      <c r="I1089" s="23"/>
      <c r="J1089" s="49">
        <f>IF(Table44[[#This Row],[Source]]="Cash", SUM(J1088+Table44[[#This Row],[Income]]-Table44[[#This Row],[Expenses]]), J1088)</f>
        <v>173500</v>
      </c>
      <c r="K1089" s="49">
        <f>IF(Table44[[#This Row],[Source]]="Bank", SUM(K1088+Table44[[#This Row],[Income]]-Table44[[#This Row],[Expenses]]), K1088)</f>
        <v>451802.45000000019</v>
      </c>
      <c r="L1089" s="49">
        <f>IF(Table44[[#This Row],[Source]]="Mobile", SUM(L1088+Table44[[#This Row],[Income]]-Table44[[#This Row],[Expenses]]), L1088)</f>
        <v>305653</v>
      </c>
      <c r="M1089" s="49">
        <f>IF(Table44[[#This Row],[Source]]="Inv", SUM(M1088+Table44[[#This Row],[Income]]-Table44[[#This Row],[Expenses]]), M1088)</f>
        <v>1140000</v>
      </c>
    </row>
    <row r="1090" spans="1:13" x14ac:dyDescent="0.25">
      <c r="A1090" s="3" t="str">
        <f xml:space="preserve"> IF(C1090="", "", IF(Table44[[#This Row],[Month]]=C1089, A1089+1, 1))</f>
        <v/>
      </c>
      <c r="B1090" s="22">
        <f>_xlfn.NUMBERVALUE(IF(Table44[[#This Row],[Date]]= "", "", TEXT(Table44[[#This Row],[Date]],"yyyy")))</f>
        <v>0</v>
      </c>
      <c r="C1090" t="str">
        <f>IF(Table44[[#This Row],[Date]]= "", "", TEXT(Table44[[#This Row],[Date]],"mmmm"))</f>
        <v/>
      </c>
      <c r="D1090" s="2"/>
      <c r="I1090" s="23"/>
      <c r="J1090" s="49">
        <f>IF(Table44[[#This Row],[Source]]="Cash", SUM(J1089+Table44[[#This Row],[Income]]-Table44[[#This Row],[Expenses]]), J1089)</f>
        <v>173500</v>
      </c>
      <c r="K1090" s="49">
        <f>IF(Table44[[#This Row],[Source]]="Bank", SUM(K1089+Table44[[#This Row],[Income]]-Table44[[#This Row],[Expenses]]), K1089)</f>
        <v>451802.45000000019</v>
      </c>
      <c r="L1090" s="49">
        <f>IF(Table44[[#This Row],[Source]]="Mobile", SUM(L1089+Table44[[#This Row],[Income]]-Table44[[#This Row],[Expenses]]), L1089)</f>
        <v>305653</v>
      </c>
      <c r="M1090" s="49">
        <f>IF(Table44[[#This Row],[Source]]="Inv", SUM(M1089+Table44[[#This Row],[Income]]-Table44[[#This Row],[Expenses]]), M1089)</f>
        <v>1140000</v>
      </c>
    </row>
    <row r="1091" spans="1:13" x14ac:dyDescent="0.25">
      <c r="A1091" s="3" t="str">
        <f xml:space="preserve"> IF(C1091="", "", IF(Table44[[#This Row],[Month]]=C1090, A1090+1, 1))</f>
        <v/>
      </c>
      <c r="B1091" s="22">
        <f>_xlfn.NUMBERVALUE(IF(Table44[[#This Row],[Date]]= "", "", TEXT(Table44[[#This Row],[Date]],"yyyy")))</f>
        <v>0</v>
      </c>
      <c r="C1091" t="str">
        <f>IF(Table44[[#This Row],[Date]]= "", "", TEXT(Table44[[#This Row],[Date]],"mmmm"))</f>
        <v/>
      </c>
      <c r="D1091" s="2"/>
      <c r="I1091" s="23"/>
      <c r="J1091" s="49">
        <f>IF(Table44[[#This Row],[Source]]="Cash", SUM(J1090+Table44[[#This Row],[Income]]-Table44[[#This Row],[Expenses]]), J1090)</f>
        <v>173500</v>
      </c>
      <c r="K1091" s="49">
        <f>IF(Table44[[#This Row],[Source]]="Bank", SUM(K1090+Table44[[#This Row],[Income]]-Table44[[#This Row],[Expenses]]), K1090)</f>
        <v>451802.45000000019</v>
      </c>
      <c r="L1091" s="49">
        <f>IF(Table44[[#This Row],[Source]]="Mobile", SUM(L1090+Table44[[#This Row],[Income]]-Table44[[#This Row],[Expenses]]), L1090)</f>
        <v>305653</v>
      </c>
      <c r="M1091" s="49">
        <f>IF(Table44[[#This Row],[Source]]="Inv", SUM(M1090+Table44[[#This Row],[Income]]-Table44[[#This Row],[Expenses]]), M1090)</f>
        <v>1140000</v>
      </c>
    </row>
    <row r="1092" spans="1:13" x14ac:dyDescent="0.25">
      <c r="A1092" s="3" t="str">
        <f xml:space="preserve"> IF(C1092="", "", IF(Table44[[#This Row],[Month]]=C1091, A1091+1, 1))</f>
        <v/>
      </c>
      <c r="B1092" s="22">
        <f>_xlfn.NUMBERVALUE(IF(Table44[[#This Row],[Date]]= "", "", TEXT(Table44[[#This Row],[Date]],"yyyy")))</f>
        <v>0</v>
      </c>
      <c r="C1092" t="str">
        <f>IF(Table44[[#This Row],[Date]]= "", "", TEXT(Table44[[#This Row],[Date]],"mmmm"))</f>
        <v/>
      </c>
      <c r="D1092" s="2"/>
      <c r="I1092" s="23"/>
      <c r="J1092" s="49">
        <f>IF(Table44[[#This Row],[Source]]="Cash", SUM(J1091+Table44[[#This Row],[Income]]-Table44[[#This Row],[Expenses]]), J1091)</f>
        <v>173500</v>
      </c>
      <c r="K1092" s="49">
        <f>IF(Table44[[#This Row],[Source]]="Bank", SUM(K1091+Table44[[#This Row],[Income]]-Table44[[#This Row],[Expenses]]), K1091)</f>
        <v>451802.45000000019</v>
      </c>
      <c r="L1092" s="49">
        <f>IF(Table44[[#This Row],[Source]]="Mobile", SUM(L1091+Table44[[#This Row],[Income]]-Table44[[#This Row],[Expenses]]), L1091)</f>
        <v>305653</v>
      </c>
      <c r="M1092" s="49">
        <f>IF(Table44[[#This Row],[Source]]="Inv", SUM(M1091+Table44[[#This Row],[Income]]-Table44[[#This Row],[Expenses]]), M1091)</f>
        <v>1140000</v>
      </c>
    </row>
    <row r="1093" spans="1:13" x14ac:dyDescent="0.25">
      <c r="A1093" s="3" t="str">
        <f xml:space="preserve"> IF(C1093="", "", IF(Table44[[#This Row],[Month]]=C1092, A1092+1, 1))</f>
        <v/>
      </c>
      <c r="B1093" s="22">
        <f>_xlfn.NUMBERVALUE(IF(Table44[[#This Row],[Date]]= "", "", TEXT(Table44[[#This Row],[Date]],"yyyy")))</f>
        <v>0</v>
      </c>
      <c r="C1093" t="str">
        <f>IF(Table44[[#This Row],[Date]]= "", "", TEXT(Table44[[#This Row],[Date]],"mmmm"))</f>
        <v/>
      </c>
      <c r="D1093" s="2"/>
      <c r="I1093" s="23"/>
      <c r="J1093" s="49">
        <f>IF(Table44[[#This Row],[Source]]="Cash", SUM(J1092+Table44[[#This Row],[Income]]-Table44[[#This Row],[Expenses]]), J1092)</f>
        <v>173500</v>
      </c>
      <c r="K1093" s="49">
        <f>IF(Table44[[#This Row],[Source]]="Bank", SUM(K1092+Table44[[#This Row],[Income]]-Table44[[#This Row],[Expenses]]), K1092)</f>
        <v>451802.45000000019</v>
      </c>
      <c r="L1093" s="49">
        <f>IF(Table44[[#This Row],[Source]]="Mobile", SUM(L1092+Table44[[#This Row],[Income]]-Table44[[#This Row],[Expenses]]), L1092)</f>
        <v>305653</v>
      </c>
      <c r="M1093" s="49">
        <f>IF(Table44[[#This Row],[Source]]="Inv", SUM(M1092+Table44[[#This Row],[Income]]-Table44[[#This Row],[Expenses]]), M1092)</f>
        <v>1140000</v>
      </c>
    </row>
    <row r="1094" spans="1:13" x14ac:dyDescent="0.25">
      <c r="A1094" s="3" t="str">
        <f xml:space="preserve"> IF(C1094="", "", IF(Table44[[#This Row],[Month]]=C1093, A1093+1, 1))</f>
        <v/>
      </c>
      <c r="B1094" s="22">
        <f>_xlfn.NUMBERVALUE(IF(Table44[[#This Row],[Date]]= "", "", TEXT(Table44[[#This Row],[Date]],"yyyy")))</f>
        <v>0</v>
      </c>
      <c r="C1094" t="str">
        <f>IF(Table44[[#This Row],[Date]]= "", "", TEXT(Table44[[#This Row],[Date]],"mmmm"))</f>
        <v/>
      </c>
      <c r="D1094" s="2"/>
      <c r="I1094" s="23"/>
      <c r="J1094" s="49">
        <f>IF(Table44[[#This Row],[Source]]="Cash", SUM(J1093+Table44[[#This Row],[Income]]-Table44[[#This Row],[Expenses]]), J1093)</f>
        <v>173500</v>
      </c>
      <c r="K1094" s="49">
        <f>IF(Table44[[#This Row],[Source]]="Bank", SUM(K1093+Table44[[#This Row],[Income]]-Table44[[#This Row],[Expenses]]), K1093)</f>
        <v>451802.45000000019</v>
      </c>
      <c r="L1094" s="49">
        <f>IF(Table44[[#This Row],[Source]]="Mobile", SUM(L1093+Table44[[#This Row],[Income]]-Table44[[#This Row],[Expenses]]), L1093)</f>
        <v>305653</v>
      </c>
      <c r="M1094" s="49">
        <f>IF(Table44[[#This Row],[Source]]="Inv", SUM(M1093+Table44[[#This Row],[Income]]-Table44[[#This Row],[Expenses]]), M1093)</f>
        <v>1140000</v>
      </c>
    </row>
    <row r="1095" spans="1:13" x14ac:dyDescent="0.25">
      <c r="A1095" s="3" t="str">
        <f xml:space="preserve"> IF(C1095="", "", IF(Table44[[#This Row],[Month]]=C1094, A1094+1, 1))</f>
        <v/>
      </c>
      <c r="B1095" s="22">
        <f>_xlfn.NUMBERVALUE(IF(Table44[[#This Row],[Date]]= "", "", TEXT(Table44[[#This Row],[Date]],"yyyy")))</f>
        <v>0</v>
      </c>
      <c r="C1095" t="str">
        <f>IF(Table44[[#This Row],[Date]]= "", "", TEXT(Table44[[#This Row],[Date]],"mmmm"))</f>
        <v/>
      </c>
      <c r="D1095" s="2"/>
      <c r="I1095" s="23"/>
      <c r="J1095" s="49">
        <f>IF(Table44[[#This Row],[Source]]="Cash", SUM(J1094+Table44[[#This Row],[Income]]-Table44[[#This Row],[Expenses]]), J1094)</f>
        <v>173500</v>
      </c>
      <c r="K1095" s="49">
        <f>IF(Table44[[#This Row],[Source]]="Bank", SUM(K1094+Table44[[#This Row],[Income]]-Table44[[#This Row],[Expenses]]), K1094)</f>
        <v>451802.45000000019</v>
      </c>
      <c r="L1095" s="49">
        <f>IF(Table44[[#This Row],[Source]]="Mobile", SUM(L1094+Table44[[#This Row],[Income]]-Table44[[#This Row],[Expenses]]), L1094)</f>
        <v>305653</v>
      </c>
      <c r="M1095" s="49">
        <f>IF(Table44[[#This Row],[Source]]="Inv", SUM(M1094+Table44[[#This Row],[Income]]-Table44[[#This Row],[Expenses]]), M1094)</f>
        <v>1140000</v>
      </c>
    </row>
    <row r="1096" spans="1:13" x14ac:dyDescent="0.25">
      <c r="A1096" s="3" t="str">
        <f xml:space="preserve"> IF(C1096="", "", IF(Table44[[#This Row],[Month]]=C1095, A1095+1, 1))</f>
        <v/>
      </c>
      <c r="B1096" s="22">
        <f>_xlfn.NUMBERVALUE(IF(Table44[[#This Row],[Date]]= "", "", TEXT(Table44[[#This Row],[Date]],"yyyy")))</f>
        <v>0</v>
      </c>
      <c r="C1096" t="str">
        <f>IF(Table44[[#This Row],[Date]]= "", "", TEXT(Table44[[#This Row],[Date]],"mmmm"))</f>
        <v/>
      </c>
      <c r="D1096" s="2"/>
      <c r="I1096" s="23"/>
      <c r="J1096" s="49">
        <f>IF(Table44[[#This Row],[Source]]="Cash", SUM(J1095+Table44[[#This Row],[Income]]-Table44[[#This Row],[Expenses]]), J1095)</f>
        <v>173500</v>
      </c>
      <c r="K1096" s="49">
        <f>IF(Table44[[#This Row],[Source]]="Bank", SUM(K1095+Table44[[#This Row],[Income]]-Table44[[#This Row],[Expenses]]), K1095)</f>
        <v>451802.45000000019</v>
      </c>
      <c r="L1096" s="49">
        <f>IF(Table44[[#This Row],[Source]]="Mobile", SUM(L1095+Table44[[#This Row],[Income]]-Table44[[#This Row],[Expenses]]), L1095)</f>
        <v>305653</v>
      </c>
      <c r="M1096" s="49">
        <f>IF(Table44[[#This Row],[Source]]="Inv", SUM(M1095+Table44[[#This Row],[Income]]-Table44[[#This Row],[Expenses]]), M1095)</f>
        <v>1140000</v>
      </c>
    </row>
    <row r="1097" spans="1:13" x14ac:dyDescent="0.25">
      <c r="A1097" s="3" t="str">
        <f xml:space="preserve"> IF(C1097="", "", IF(Table44[[#This Row],[Month]]=C1096, A1096+1, 1))</f>
        <v/>
      </c>
      <c r="B1097" s="22">
        <f>_xlfn.NUMBERVALUE(IF(Table44[[#This Row],[Date]]= "", "", TEXT(Table44[[#This Row],[Date]],"yyyy")))</f>
        <v>0</v>
      </c>
      <c r="C1097" t="str">
        <f>IF(Table44[[#This Row],[Date]]= "", "", TEXT(Table44[[#This Row],[Date]],"mmmm"))</f>
        <v/>
      </c>
      <c r="D1097" s="2"/>
      <c r="I1097" s="23"/>
      <c r="J1097" s="49">
        <f>IF(Table44[[#This Row],[Source]]="Cash", SUM(J1096+Table44[[#This Row],[Income]]-Table44[[#This Row],[Expenses]]), J1096)</f>
        <v>173500</v>
      </c>
      <c r="K1097" s="49">
        <f>IF(Table44[[#This Row],[Source]]="Bank", SUM(K1096+Table44[[#This Row],[Income]]-Table44[[#This Row],[Expenses]]), K1096)</f>
        <v>451802.45000000019</v>
      </c>
      <c r="L1097" s="49">
        <f>IF(Table44[[#This Row],[Source]]="Mobile", SUM(L1096+Table44[[#This Row],[Income]]-Table44[[#This Row],[Expenses]]), L1096)</f>
        <v>305653</v>
      </c>
      <c r="M1097" s="49">
        <f>IF(Table44[[#This Row],[Source]]="Inv", SUM(M1096+Table44[[#This Row],[Income]]-Table44[[#This Row],[Expenses]]), M1096)</f>
        <v>1140000</v>
      </c>
    </row>
    <row r="1098" spans="1:13" x14ac:dyDescent="0.25">
      <c r="A1098" s="3" t="str">
        <f xml:space="preserve"> IF(C1098="", "", IF(Table44[[#This Row],[Month]]=C1097, A1097+1, 1))</f>
        <v/>
      </c>
      <c r="B1098" s="22">
        <f>_xlfn.NUMBERVALUE(IF(Table44[[#This Row],[Date]]= "", "", TEXT(Table44[[#This Row],[Date]],"yyyy")))</f>
        <v>0</v>
      </c>
      <c r="C1098" t="str">
        <f>IF(Table44[[#This Row],[Date]]= "", "", TEXT(Table44[[#This Row],[Date]],"mmmm"))</f>
        <v/>
      </c>
      <c r="D1098" s="2"/>
      <c r="I1098" s="23"/>
      <c r="J1098" s="49">
        <f>IF(Table44[[#This Row],[Source]]="Cash", SUM(J1097+Table44[[#This Row],[Income]]-Table44[[#This Row],[Expenses]]), J1097)</f>
        <v>173500</v>
      </c>
      <c r="K1098" s="49">
        <f>IF(Table44[[#This Row],[Source]]="Bank", SUM(K1097+Table44[[#This Row],[Income]]-Table44[[#This Row],[Expenses]]), K1097)</f>
        <v>451802.45000000019</v>
      </c>
      <c r="L1098" s="49">
        <f>IF(Table44[[#This Row],[Source]]="Mobile", SUM(L1097+Table44[[#This Row],[Income]]-Table44[[#This Row],[Expenses]]), L1097)</f>
        <v>305653</v>
      </c>
      <c r="M1098" s="49">
        <f>IF(Table44[[#This Row],[Source]]="Inv", SUM(M1097+Table44[[#This Row],[Income]]-Table44[[#This Row],[Expenses]]), M1097)</f>
        <v>1140000</v>
      </c>
    </row>
    <row r="1099" spans="1:13" x14ac:dyDescent="0.25">
      <c r="A1099" s="3" t="str">
        <f xml:space="preserve"> IF(C1099="", "", IF(Table44[[#This Row],[Month]]=C1098, A1098+1, 1))</f>
        <v/>
      </c>
      <c r="B1099" s="22">
        <f>_xlfn.NUMBERVALUE(IF(Table44[[#This Row],[Date]]= "", "", TEXT(Table44[[#This Row],[Date]],"yyyy")))</f>
        <v>0</v>
      </c>
      <c r="C1099" t="str">
        <f>IF(Table44[[#This Row],[Date]]= "", "", TEXT(Table44[[#This Row],[Date]],"mmmm"))</f>
        <v/>
      </c>
      <c r="D1099" s="2"/>
      <c r="I1099" s="23"/>
      <c r="J1099" s="49">
        <f>IF(Table44[[#This Row],[Source]]="Cash", SUM(J1098+Table44[[#This Row],[Income]]-Table44[[#This Row],[Expenses]]), J1098)</f>
        <v>173500</v>
      </c>
      <c r="K1099" s="49">
        <f>IF(Table44[[#This Row],[Source]]="Bank", SUM(K1098+Table44[[#This Row],[Income]]-Table44[[#This Row],[Expenses]]), K1098)</f>
        <v>451802.45000000019</v>
      </c>
      <c r="L1099" s="49">
        <f>IF(Table44[[#This Row],[Source]]="Mobile", SUM(L1098+Table44[[#This Row],[Income]]-Table44[[#This Row],[Expenses]]), L1098)</f>
        <v>305653</v>
      </c>
      <c r="M1099" s="49">
        <f>IF(Table44[[#This Row],[Source]]="Inv", SUM(M1098+Table44[[#This Row],[Income]]-Table44[[#This Row],[Expenses]]), M1098)</f>
        <v>1140000</v>
      </c>
    </row>
    <row r="1100" spans="1:13" x14ac:dyDescent="0.25">
      <c r="A1100" s="3" t="str">
        <f xml:space="preserve"> IF(C1100="", "", IF(Table44[[#This Row],[Month]]=C1099, A1099+1, 1))</f>
        <v/>
      </c>
      <c r="B1100" s="22">
        <f>_xlfn.NUMBERVALUE(IF(Table44[[#This Row],[Date]]= "", "", TEXT(Table44[[#This Row],[Date]],"yyyy")))</f>
        <v>0</v>
      </c>
      <c r="C1100" t="str">
        <f>IF(Table44[[#This Row],[Date]]= "", "", TEXT(Table44[[#This Row],[Date]],"mmmm"))</f>
        <v/>
      </c>
      <c r="D1100" s="2"/>
      <c r="I1100" s="23"/>
      <c r="J1100" s="49">
        <f>IF(Table44[[#This Row],[Source]]="Cash", SUM(J1099+Table44[[#This Row],[Income]]-Table44[[#This Row],[Expenses]]), J1099)</f>
        <v>173500</v>
      </c>
      <c r="K1100" s="49">
        <f>IF(Table44[[#This Row],[Source]]="Bank", SUM(K1099+Table44[[#This Row],[Income]]-Table44[[#This Row],[Expenses]]), K1099)</f>
        <v>451802.45000000019</v>
      </c>
      <c r="L1100" s="49">
        <f>IF(Table44[[#This Row],[Source]]="Mobile", SUM(L1099+Table44[[#This Row],[Income]]-Table44[[#This Row],[Expenses]]), L1099)</f>
        <v>305653</v>
      </c>
      <c r="M1100" s="49">
        <f>IF(Table44[[#This Row],[Source]]="Inv", SUM(M1099+Table44[[#This Row],[Income]]-Table44[[#This Row],[Expenses]]), M1099)</f>
        <v>1140000</v>
      </c>
    </row>
    <row r="1101" spans="1:13" x14ac:dyDescent="0.25">
      <c r="A1101" s="3" t="str">
        <f xml:space="preserve"> IF(C1101="", "", IF(Table44[[#This Row],[Month]]=C1100, A1100+1, 1))</f>
        <v/>
      </c>
      <c r="B1101" s="22">
        <f>_xlfn.NUMBERVALUE(IF(Table44[[#This Row],[Date]]= "", "", TEXT(Table44[[#This Row],[Date]],"yyyy")))</f>
        <v>0</v>
      </c>
      <c r="C1101" t="str">
        <f>IF(Table44[[#This Row],[Date]]= "", "", TEXT(Table44[[#This Row],[Date]],"mmmm"))</f>
        <v/>
      </c>
      <c r="D1101" s="2"/>
      <c r="I1101" s="23"/>
      <c r="J1101" s="49">
        <f>IF(Table44[[#This Row],[Source]]="Cash", SUM(J1100+Table44[[#This Row],[Income]]-Table44[[#This Row],[Expenses]]), J1100)</f>
        <v>173500</v>
      </c>
      <c r="K1101" s="49">
        <f>IF(Table44[[#This Row],[Source]]="Bank", SUM(K1100+Table44[[#This Row],[Income]]-Table44[[#This Row],[Expenses]]), K1100)</f>
        <v>451802.45000000019</v>
      </c>
      <c r="L1101" s="49">
        <f>IF(Table44[[#This Row],[Source]]="Mobile", SUM(L1100+Table44[[#This Row],[Income]]-Table44[[#This Row],[Expenses]]), L1100)</f>
        <v>305653</v>
      </c>
      <c r="M1101" s="49">
        <f>IF(Table44[[#This Row],[Source]]="Inv", SUM(M1100+Table44[[#This Row],[Income]]-Table44[[#This Row],[Expenses]]), M1100)</f>
        <v>1140000</v>
      </c>
    </row>
    <row r="1102" spans="1:13" x14ac:dyDescent="0.25">
      <c r="A1102" s="3" t="str">
        <f xml:space="preserve"> IF(C1102="", "", IF(Table44[[#This Row],[Month]]=C1101, A1101+1, 1))</f>
        <v/>
      </c>
      <c r="B1102" s="22">
        <f>_xlfn.NUMBERVALUE(IF(Table44[[#This Row],[Date]]= "", "", TEXT(Table44[[#This Row],[Date]],"yyyy")))</f>
        <v>0</v>
      </c>
      <c r="C1102" t="str">
        <f>IF(Table44[[#This Row],[Date]]= "", "", TEXT(Table44[[#This Row],[Date]],"mmmm"))</f>
        <v/>
      </c>
      <c r="D1102" s="2"/>
      <c r="I1102" s="23"/>
      <c r="J1102" s="49">
        <f>IF(Table44[[#This Row],[Source]]="Cash", SUM(J1101+Table44[[#This Row],[Income]]-Table44[[#This Row],[Expenses]]), J1101)</f>
        <v>173500</v>
      </c>
      <c r="K1102" s="49">
        <f>IF(Table44[[#This Row],[Source]]="Bank", SUM(K1101+Table44[[#This Row],[Income]]-Table44[[#This Row],[Expenses]]), K1101)</f>
        <v>451802.45000000019</v>
      </c>
      <c r="L1102" s="49">
        <f>IF(Table44[[#This Row],[Source]]="Mobile", SUM(L1101+Table44[[#This Row],[Income]]-Table44[[#This Row],[Expenses]]), L1101)</f>
        <v>305653</v>
      </c>
      <c r="M1102" s="49">
        <f>IF(Table44[[#This Row],[Source]]="Inv", SUM(M1101+Table44[[#This Row],[Income]]-Table44[[#This Row],[Expenses]]), M1101)</f>
        <v>1140000</v>
      </c>
    </row>
    <row r="1103" spans="1:13" x14ac:dyDescent="0.25">
      <c r="A1103" s="3" t="str">
        <f xml:space="preserve"> IF(C1103="", "", IF(Table44[[#This Row],[Month]]=C1102, A1102+1, 1))</f>
        <v/>
      </c>
      <c r="B1103" s="22">
        <f>_xlfn.NUMBERVALUE(IF(Table44[[#This Row],[Date]]= "", "", TEXT(Table44[[#This Row],[Date]],"yyyy")))</f>
        <v>0</v>
      </c>
      <c r="C1103" t="str">
        <f>IF(Table44[[#This Row],[Date]]= "", "", TEXT(Table44[[#This Row],[Date]],"mmmm"))</f>
        <v/>
      </c>
      <c r="D1103" s="2"/>
      <c r="I1103" s="23"/>
      <c r="J1103" s="49">
        <f>IF(Table44[[#This Row],[Source]]="Cash", SUM(J1102+Table44[[#This Row],[Income]]-Table44[[#This Row],[Expenses]]), J1102)</f>
        <v>173500</v>
      </c>
      <c r="K1103" s="49">
        <f>IF(Table44[[#This Row],[Source]]="Bank", SUM(K1102+Table44[[#This Row],[Income]]-Table44[[#This Row],[Expenses]]), K1102)</f>
        <v>451802.45000000019</v>
      </c>
      <c r="L1103" s="49">
        <f>IF(Table44[[#This Row],[Source]]="Mobile", SUM(L1102+Table44[[#This Row],[Income]]-Table44[[#This Row],[Expenses]]), L1102)</f>
        <v>305653</v>
      </c>
      <c r="M1103" s="49">
        <f>IF(Table44[[#This Row],[Source]]="Inv", SUM(M1102+Table44[[#This Row],[Income]]-Table44[[#This Row],[Expenses]]), M1102)</f>
        <v>1140000</v>
      </c>
    </row>
    <row r="1104" spans="1:13" x14ac:dyDescent="0.25">
      <c r="A1104" s="3" t="str">
        <f xml:space="preserve"> IF(C1104="", "", IF(Table44[[#This Row],[Month]]=C1103, A1103+1, 1))</f>
        <v/>
      </c>
      <c r="B1104" s="22">
        <f>_xlfn.NUMBERVALUE(IF(Table44[[#This Row],[Date]]= "", "", TEXT(Table44[[#This Row],[Date]],"yyyy")))</f>
        <v>0</v>
      </c>
      <c r="C1104" t="str">
        <f>IF(Table44[[#This Row],[Date]]= "", "", TEXT(Table44[[#This Row],[Date]],"mmmm"))</f>
        <v/>
      </c>
      <c r="D1104" s="2"/>
      <c r="I1104" s="23"/>
      <c r="J1104" s="49">
        <f>IF(Table44[[#This Row],[Source]]="Cash", SUM(J1103+Table44[[#This Row],[Income]]-Table44[[#This Row],[Expenses]]), J1103)</f>
        <v>173500</v>
      </c>
      <c r="K1104" s="49">
        <f>IF(Table44[[#This Row],[Source]]="Bank", SUM(K1103+Table44[[#This Row],[Income]]-Table44[[#This Row],[Expenses]]), K1103)</f>
        <v>451802.45000000019</v>
      </c>
      <c r="L1104" s="49">
        <f>IF(Table44[[#This Row],[Source]]="Mobile", SUM(L1103+Table44[[#This Row],[Income]]-Table44[[#This Row],[Expenses]]), L1103)</f>
        <v>305653</v>
      </c>
      <c r="M1104" s="49">
        <f>IF(Table44[[#This Row],[Source]]="Inv", SUM(M1103+Table44[[#This Row],[Income]]-Table44[[#This Row],[Expenses]]), M1103)</f>
        <v>1140000</v>
      </c>
    </row>
    <row r="1105" spans="1:13" x14ac:dyDescent="0.25">
      <c r="A1105" s="3" t="str">
        <f xml:space="preserve"> IF(C1105="", "", IF(Table44[[#This Row],[Month]]=C1104, A1104+1, 1))</f>
        <v/>
      </c>
      <c r="B1105" s="22">
        <f>_xlfn.NUMBERVALUE(IF(Table44[[#This Row],[Date]]= "", "", TEXT(Table44[[#This Row],[Date]],"yyyy")))</f>
        <v>0</v>
      </c>
      <c r="C1105" t="str">
        <f>IF(Table44[[#This Row],[Date]]= "", "", TEXT(Table44[[#This Row],[Date]],"mmmm"))</f>
        <v/>
      </c>
      <c r="D1105" s="2"/>
      <c r="I1105" s="23"/>
      <c r="J1105" s="49">
        <f>IF(Table44[[#This Row],[Source]]="Cash", SUM(J1104+Table44[[#This Row],[Income]]-Table44[[#This Row],[Expenses]]), J1104)</f>
        <v>173500</v>
      </c>
      <c r="K1105" s="49">
        <f>IF(Table44[[#This Row],[Source]]="Bank", SUM(K1104+Table44[[#This Row],[Income]]-Table44[[#This Row],[Expenses]]), K1104)</f>
        <v>451802.45000000019</v>
      </c>
      <c r="L1105" s="49">
        <f>IF(Table44[[#This Row],[Source]]="Mobile", SUM(L1104+Table44[[#This Row],[Income]]-Table44[[#This Row],[Expenses]]), L1104)</f>
        <v>305653</v>
      </c>
      <c r="M1105" s="49">
        <f>IF(Table44[[#This Row],[Source]]="Inv", SUM(M1104+Table44[[#This Row],[Income]]-Table44[[#This Row],[Expenses]]), M1104)</f>
        <v>1140000</v>
      </c>
    </row>
    <row r="1106" spans="1:13" x14ac:dyDescent="0.25">
      <c r="A1106" s="3" t="str">
        <f xml:space="preserve"> IF(C1106="", "", IF(Table44[[#This Row],[Month]]=C1105, A1105+1, 1))</f>
        <v/>
      </c>
      <c r="B1106" s="22">
        <f>_xlfn.NUMBERVALUE(IF(Table44[[#This Row],[Date]]= "", "", TEXT(Table44[[#This Row],[Date]],"yyyy")))</f>
        <v>0</v>
      </c>
      <c r="C1106" t="str">
        <f>IF(Table44[[#This Row],[Date]]= "", "", TEXT(Table44[[#This Row],[Date]],"mmmm"))</f>
        <v/>
      </c>
      <c r="D1106" s="2"/>
      <c r="I1106" s="23"/>
      <c r="J1106" s="49">
        <f>IF(Table44[[#This Row],[Source]]="Cash", SUM(J1105+Table44[[#This Row],[Income]]-Table44[[#This Row],[Expenses]]), J1105)</f>
        <v>173500</v>
      </c>
      <c r="K1106" s="49">
        <f>IF(Table44[[#This Row],[Source]]="Bank", SUM(K1105+Table44[[#This Row],[Income]]-Table44[[#This Row],[Expenses]]), K1105)</f>
        <v>451802.45000000019</v>
      </c>
      <c r="L1106" s="49">
        <f>IF(Table44[[#This Row],[Source]]="Mobile", SUM(L1105+Table44[[#This Row],[Income]]-Table44[[#This Row],[Expenses]]), L1105)</f>
        <v>305653</v>
      </c>
      <c r="M1106" s="49">
        <f>IF(Table44[[#This Row],[Source]]="Inv", SUM(M1105+Table44[[#This Row],[Income]]-Table44[[#This Row],[Expenses]]), M1105)</f>
        <v>1140000</v>
      </c>
    </row>
    <row r="1107" spans="1:13" x14ac:dyDescent="0.25">
      <c r="A1107" s="3" t="str">
        <f xml:space="preserve"> IF(C1107="", "", IF(Table44[[#This Row],[Month]]=C1106, A1106+1, 1))</f>
        <v/>
      </c>
      <c r="B1107" s="22">
        <f>_xlfn.NUMBERVALUE(IF(Table44[[#This Row],[Date]]= "", "", TEXT(Table44[[#This Row],[Date]],"yyyy")))</f>
        <v>0</v>
      </c>
      <c r="C1107" t="str">
        <f>IF(Table44[[#This Row],[Date]]= "", "", TEXT(Table44[[#This Row],[Date]],"mmmm"))</f>
        <v/>
      </c>
      <c r="D1107" s="2"/>
      <c r="I1107" s="23"/>
      <c r="J1107" s="49">
        <f>IF(Table44[[#This Row],[Source]]="Cash", SUM(J1106+Table44[[#This Row],[Income]]-Table44[[#This Row],[Expenses]]), J1106)</f>
        <v>173500</v>
      </c>
      <c r="K1107" s="49">
        <f>IF(Table44[[#This Row],[Source]]="Bank", SUM(K1106+Table44[[#This Row],[Income]]-Table44[[#This Row],[Expenses]]), K1106)</f>
        <v>451802.45000000019</v>
      </c>
      <c r="L1107" s="49">
        <f>IF(Table44[[#This Row],[Source]]="Mobile", SUM(L1106+Table44[[#This Row],[Income]]-Table44[[#This Row],[Expenses]]), L1106)</f>
        <v>305653</v>
      </c>
      <c r="M1107" s="49">
        <f>IF(Table44[[#This Row],[Source]]="Inv", SUM(M1106+Table44[[#This Row],[Income]]-Table44[[#This Row],[Expenses]]), M1106)</f>
        <v>1140000</v>
      </c>
    </row>
    <row r="1108" spans="1:13" x14ac:dyDescent="0.25">
      <c r="A1108" s="3" t="str">
        <f xml:space="preserve"> IF(C1108="", "", IF(Table44[[#This Row],[Month]]=C1107, A1107+1, 1))</f>
        <v/>
      </c>
      <c r="B1108" s="22">
        <f>_xlfn.NUMBERVALUE(IF(Table44[[#This Row],[Date]]= "", "", TEXT(Table44[[#This Row],[Date]],"yyyy")))</f>
        <v>0</v>
      </c>
      <c r="C1108" t="str">
        <f>IF(Table44[[#This Row],[Date]]= "", "", TEXT(Table44[[#This Row],[Date]],"mmmm"))</f>
        <v/>
      </c>
      <c r="D1108" s="2"/>
      <c r="I1108" s="23"/>
      <c r="J1108" s="49">
        <f>IF(Table44[[#This Row],[Source]]="Cash", SUM(J1107+Table44[[#This Row],[Income]]-Table44[[#This Row],[Expenses]]), J1107)</f>
        <v>173500</v>
      </c>
      <c r="K1108" s="49">
        <f>IF(Table44[[#This Row],[Source]]="Bank", SUM(K1107+Table44[[#This Row],[Income]]-Table44[[#This Row],[Expenses]]), K1107)</f>
        <v>451802.45000000019</v>
      </c>
      <c r="L1108" s="49">
        <f>IF(Table44[[#This Row],[Source]]="Mobile", SUM(L1107+Table44[[#This Row],[Income]]-Table44[[#This Row],[Expenses]]), L1107)</f>
        <v>305653</v>
      </c>
      <c r="M1108" s="49">
        <f>IF(Table44[[#This Row],[Source]]="Inv", SUM(M1107+Table44[[#This Row],[Income]]-Table44[[#This Row],[Expenses]]), M1107)</f>
        <v>1140000</v>
      </c>
    </row>
    <row r="1109" spans="1:13" x14ac:dyDescent="0.25">
      <c r="A1109" s="3" t="str">
        <f xml:space="preserve"> IF(C1109="", "", IF(Table44[[#This Row],[Month]]=C1108, A1108+1, 1))</f>
        <v/>
      </c>
      <c r="B1109" s="22">
        <f>_xlfn.NUMBERVALUE(IF(Table44[[#This Row],[Date]]= "", "", TEXT(Table44[[#This Row],[Date]],"yyyy")))</f>
        <v>0</v>
      </c>
      <c r="C1109" t="str">
        <f>IF(Table44[[#This Row],[Date]]= "", "", TEXT(Table44[[#This Row],[Date]],"mmmm"))</f>
        <v/>
      </c>
      <c r="D1109" s="2"/>
      <c r="I1109" s="23"/>
      <c r="J1109" s="49">
        <f>IF(Table44[[#This Row],[Source]]="Cash", SUM(J1108+Table44[[#This Row],[Income]]-Table44[[#This Row],[Expenses]]), J1108)</f>
        <v>173500</v>
      </c>
      <c r="K1109" s="49">
        <f>IF(Table44[[#This Row],[Source]]="Bank", SUM(K1108+Table44[[#This Row],[Income]]-Table44[[#This Row],[Expenses]]), K1108)</f>
        <v>451802.45000000019</v>
      </c>
      <c r="L1109" s="49">
        <f>IF(Table44[[#This Row],[Source]]="Mobile", SUM(L1108+Table44[[#This Row],[Income]]-Table44[[#This Row],[Expenses]]), L1108)</f>
        <v>305653</v>
      </c>
      <c r="M1109" s="49">
        <f>IF(Table44[[#This Row],[Source]]="Inv", SUM(M1108+Table44[[#This Row],[Income]]-Table44[[#This Row],[Expenses]]), M1108)</f>
        <v>1140000</v>
      </c>
    </row>
    <row r="1110" spans="1:13" x14ac:dyDescent="0.25">
      <c r="A1110" s="3" t="str">
        <f xml:space="preserve"> IF(C1110="", "", IF(Table44[[#This Row],[Month]]=C1109, A1109+1, 1))</f>
        <v/>
      </c>
      <c r="B1110" s="22">
        <f>_xlfn.NUMBERVALUE(IF(Table44[[#This Row],[Date]]= "", "", TEXT(Table44[[#This Row],[Date]],"yyyy")))</f>
        <v>0</v>
      </c>
      <c r="C1110" t="str">
        <f>IF(Table44[[#This Row],[Date]]= "", "", TEXT(Table44[[#This Row],[Date]],"mmmm"))</f>
        <v/>
      </c>
      <c r="D1110" s="2"/>
      <c r="I1110" s="23"/>
      <c r="J1110" s="49">
        <f>IF(Table44[[#This Row],[Source]]="Cash", SUM(J1109+Table44[[#This Row],[Income]]-Table44[[#This Row],[Expenses]]), J1109)</f>
        <v>173500</v>
      </c>
      <c r="K1110" s="49">
        <f>IF(Table44[[#This Row],[Source]]="Bank", SUM(K1109+Table44[[#This Row],[Income]]-Table44[[#This Row],[Expenses]]), K1109)</f>
        <v>451802.45000000019</v>
      </c>
      <c r="L1110" s="49">
        <f>IF(Table44[[#This Row],[Source]]="Mobile", SUM(L1109+Table44[[#This Row],[Income]]-Table44[[#This Row],[Expenses]]), L1109)</f>
        <v>305653</v>
      </c>
      <c r="M1110" s="49">
        <f>IF(Table44[[#This Row],[Source]]="Inv", SUM(M1109+Table44[[#This Row],[Income]]-Table44[[#This Row],[Expenses]]), M1109)</f>
        <v>1140000</v>
      </c>
    </row>
    <row r="1111" spans="1:13" x14ac:dyDescent="0.25">
      <c r="A1111" s="3" t="str">
        <f xml:space="preserve"> IF(C1111="", "", IF(Table44[[#This Row],[Month]]=C1110, A1110+1, 1))</f>
        <v/>
      </c>
      <c r="B1111" s="22">
        <f>_xlfn.NUMBERVALUE(IF(Table44[[#This Row],[Date]]= "", "", TEXT(Table44[[#This Row],[Date]],"yyyy")))</f>
        <v>0</v>
      </c>
      <c r="C1111" t="str">
        <f>IF(Table44[[#This Row],[Date]]= "", "", TEXT(Table44[[#This Row],[Date]],"mmmm"))</f>
        <v/>
      </c>
      <c r="D1111" s="2"/>
      <c r="I1111" s="23"/>
      <c r="J1111" s="49">
        <f>IF(Table44[[#This Row],[Source]]="Cash", SUM(J1110+Table44[[#This Row],[Income]]-Table44[[#This Row],[Expenses]]), J1110)</f>
        <v>173500</v>
      </c>
      <c r="K1111" s="49">
        <f>IF(Table44[[#This Row],[Source]]="Bank", SUM(K1110+Table44[[#This Row],[Income]]-Table44[[#This Row],[Expenses]]), K1110)</f>
        <v>451802.45000000019</v>
      </c>
      <c r="L1111" s="49">
        <f>IF(Table44[[#This Row],[Source]]="Mobile", SUM(L1110+Table44[[#This Row],[Income]]-Table44[[#This Row],[Expenses]]), L1110)</f>
        <v>305653</v>
      </c>
      <c r="M1111" s="49">
        <f>IF(Table44[[#This Row],[Source]]="Inv", SUM(M1110+Table44[[#This Row],[Income]]-Table44[[#This Row],[Expenses]]), M1110)</f>
        <v>1140000</v>
      </c>
    </row>
    <row r="1112" spans="1:13" x14ac:dyDescent="0.25">
      <c r="A1112" s="3" t="str">
        <f xml:space="preserve"> IF(C1112="", "", IF(Table44[[#This Row],[Month]]=C1111, A1111+1, 1))</f>
        <v/>
      </c>
      <c r="B1112" s="22">
        <f>_xlfn.NUMBERVALUE(IF(Table44[[#This Row],[Date]]= "", "", TEXT(Table44[[#This Row],[Date]],"yyyy")))</f>
        <v>0</v>
      </c>
      <c r="C1112" t="str">
        <f>IF(Table44[[#This Row],[Date]]= "", "", TEXT(Table44[[#This Row],[Date]],"mmmm"))</f>
        <v/>
      </c>
      <c r="D1112" s="2"/>
      <c r="I1112" s="23"/>
      <c r="J1112" s="49">
        <f>IF(Table44[[#This Row],[Source]]="Cash", SUM(J1111+Table44[[#This Row],[Income]]-Table44[[#This Row],[Expenses]]), J1111)</f>
        <v>173500</v>
      </c>
      <c r="K1112" s="49">
        <f>IF(Table44[[#This Row],[Source]]="Bank", SUM(K1111+Table44[[#This Row],[Income]]-Table44[[#This Row],[Expenses]]), K1111)</f>
        <v>451802.45000000019</v>
      </c>
      <c r="L1112" s="49">
        <f>IF(Table44[[#This Row],[Source]]="Mobile", SUM(L1111+Table44[[#This Row],[Income]]-Table44[[#This Row],[Expenses]]), L1111)</f>
        <v>305653</v>
      </c>
      <c r="M1112" s="49">
        <f>IF(Table44[[#This Row],[Source]]="Inv", SUM(M1111+Table44[[#This Row],[Income]]-Table44[[#This Row],[Expenses]]), M1111)</f>
        <v>1140000</v>
      </c>
    </row>
    <row r="1113" spans="1:13" x14ac:dyDescent="0.25">
      <c r="A1113" s="3" t="str">
        <f xml:space="preserve"> IF(C1113="", "", IF(Table44[[#This Row],[Month]]=C1112, A1112+1, 1))</f>
        <v/>
      </c>
      <c r="B1113" s="22">
        <f>_xlfn.NUMBERVALUE(IF(Table44[[#This Row],[Date]]= "", "", TEXT(Table44[[#This Row],[Date]],"yyyy")))</f>
        <v>0</v>
      </c>
      <c r="C1113" t="str">
        <f>IF(Table44[[#This Row],[Date]]= "", "", TEXT(Table44[[#This Row],[Date]],"mmmm"))</f>
        <v/>
      </c>
      <c r="D1113" s="2"/>
      <c r="I1113" s="23"/>
      <c r="J1113" s="49">
        <f>IF(Table44[[#This Row],[Source]]="Cash", SUM(J1112+Table44[[#This Row],[Income]]-Table44[[#This Row],[Expenses]]), J1112)</f>
        <v>173500</v>
      </c>
      <c r="K1113" s="49">
        <f>IF(Table44[[#This Row],[Source]]="Bank", SUM(K1112+Table44[[#This Row],[Income]]-Table44[[#This Row],[Expenses]]), K1112)</f>
        <v>451802.45000000019</v>
      </c>
      <c r="L1113" s="49">
        <f>IF(Table44[[#This Row],[Source]]="Mobile", SUM(L1112+Table44[[#This Row],[Income]]-Table44[[#This Row],[Expenses]]), L1112)</f>
        <v>305653</v>
      </c>
      <c r="M1113" s="49">
        <f>IF(Table44[[#This Row],[Source]]="Inv", SUM(M1112+Table44[[#This Row],[Income]]-Table44[[#This Row],[Expenses]]), M1112)</f>
        <v>1140000</v>
      </c>
    </row>
    <row r="1114" spans="1:13" x14ac:dyDescent="0.25">
      <c r="A1114" s="3" t="str">
        <f xml:space="preserve"> IF(C1114="", "", IF(Table44[[#This Row],[Month]]=C1113, A1113+1, 1))</f>
        <v/>
      </c>
      <c r="B1114" s="22">
        <f>_xlfn.NUMBERVALUE(IF(Table44[[#This Row],[Date]]= "", "", TEXT(Table44[[#This Row],[Date]],"yyyy")))</f>
        <v>0</v>
      </c>
      <c r="C1114" t="str">
        <f>IF(Table44[[#This Row],[Date]]= "", "", TEXT(Table44[[#This Row],[Date]],"mmmm"))</f>
        <v/>
      </c>
      <c r="D1114" s="2"/>
      <c r="I1114" s="23"/>
      <c r="J1114" s="49">
        <f>IF(Table44[[#This Row],[Source]]="Cash", SUM(J1113+Table44[[#This Row],[Income]]-Table44[[#This Row],[Expenses]]), J1113)</f>
        <v>173500</v>
      </c>
      <c r="K1114" s="49">
        <f>IF(Table44[[#This Row],[Source]]="Bank", SUM(K1113+Table44[[#This Row],[Income]]-Table44[[#This Row],[Expenses]]), K1113)</f>
        <v>451802.45000000019</v>
      </c>
      <c r="L1114" s="49">
        <f>IF(Table44[[#This Row],[Source]]="Mobile", SUM(L1113+Table44[[#This Row],[Income]]-Table44[[#This Row],[Expenses]]), L1113)</f>
        <v>305653</v>
      </c>
      <c r="M1114" s="49">
        <f>IF(Table44[[#This Row],[Source]]="Inv", SUM(M1113+Table44[[#This Row],[Income]]-Table44[[#This Row],[Expenses]]), M1113)</f>
        <v>1140000</v>
      </c>
    </row>
    <row r="1115" spans="1:13" x14ac:dyDescent="0.25">
      <c r="A1115" s="3" t="str">
        <f xml:space="preserve"> IF(C1115="", "", IF(Table44[[#This Row],[Month]]=C1114, A1114+1, 1))</f>
        <v/>
      </c>
      <c r="B1115" s="22">
        <f>_xlfn.NUMBERVALUE(IF(Table44[[#This Row],[Date]]= "", "", TEXT(Table44[[#This Row],[Date]],"yyyy")))</f>
        <v>0</v>
      </c>
      <c r="C1115" t="str">
        <f>IF(Table44[[#This Row],[Date]]= "", "", TEXT(Table44[[#This Row],[Date]],"mmmm"))</f>
        <v/>
      </c>
      <c r="D1115" s="2"/>
      <c r="I1115" s="23"/>
      <c r="J1115" s="49">
        <f>IF(Table44[[#This Row],[Source]]="Cash", SUM(J1114+Table44[[#This Row],[Income]]-Table44[[#This Row],[Expenses]]), J1114)</f>
        <v>173500</v>
      </c>
      <c r="K1115" s="49">
        <f>IF(Table44[[#This Row],[Source]]="Bank", SUM(K1114+Table44[[#This Row],[Income]]-Table44[[#This Row],[Expenses]]), K1114)</f>
        <v>451802.45000000019</v>
      </c>
      <c r="L1115" s="49">
        <f>IF(Table44[[#This Row],[Source]]="Mobile", SUM(L1114+Table44[[#This Row],[Income]]-Table44[[#This Row],[Expenses]]), L1114)</f>
        <v>305653</v>
      </c>
      <c r="M1115" s="49">
        <f>IF(Table44[[#This Row],[Source]]="Inv", SUM(M1114+Table44[[#This Row],[Income]]-Table44[[#This Row],[Expenses]]), M1114)</f>
        <v>1140000</v>
      </c>
    </row>
    <row r="1116" spans="1:13" x14ac:dyDescent="0.25">
      <c r="A1116" s="3" t="str">
        <f xml:space="preserve"> IF(C1116="", "", IF(Table44[[#This Row],[Month]]=C1115, A1115+1, 1))</f>
        <v/>
      </c>
      <c r="B1116" s="22">
        <f>_xlfn.NUMBERVALUE(IF(Table44[[#This Row],[Date]]= "", "", TEXT(Table44[[#This Row],[Date]],"yyyy")))</f>
        <v>0</v>
      </c>
      <c r="C1116" t="str">
        <f>IF(Table44[[#This Row],[Date]]= "", "", TEXT(Table44[[#This Row],[Date]],"mmmm"))</f>
        <v/>
      </c>
      <c r="D1116" s="2"/>
      <c r="I1116" s="23"/>
      <c r="J1116" s="49">
        <f>IF(Table44[[#This Row],[Source]]="Cash", SUM(J1115+Table44[[#This Row],[Income]]-Table44[[#This Row],[Expenses]]), J1115)</f>
        <v>173500</v>
      </c>
      <c r="K1116" s="49">
        <f>IF(Table44[[#This Row],[Source]]="Bank", SUM(K1115+Table44[[#This Row],[Income]]-Table44[[#This Row],[Expenses]]), K1115)</f>
        <v>451802.45000000019</v>
      </c>
      <c r="L1116" s="49">
        <f>IF(Table44[[#This Row],[Source]]="Mobile", SUM(L1115+Table44[[#This Row],[Income]]-Table44[[#This Row],[Expenses]]), L1115)</f>
        <v>305653</v>
      </c>
      <c r="M1116" s="49">
        <f>IF(Table44[[#This Row],[Source]]="Inv", SUM(M1115+Table44[[#This Row],[Income]]-Table44[[#This Row],[Expenses]]), M1115)</f>
        <v>1140000</v>
      </c>
    </row>
    <row r="1117" spans="1:13" x14ac:dyDescent="0.25">
      <c r="A1117" s="3" t="str">
        <f xml:space="preserve"> IF(C1117="", "", IF(Table44[[#This Row],[Month]]=C1116, A1116+1, 1))</f>
        <v/>
      </c>
      <c r="B1117" s="22">
        <f>_xlfn.NUMBERVALUE(IF(Table44[[#This Row],[Date]]= "", "", TEXT(Table44[[#This Row],[Date]],"yyyy")))</f>
        <v>0</v>
      </c>
      <c r="C1117" t="str">
        <f>IF(Table44[[#This Row],[Date]]= "", "", TEXT(Table44[[#This Row],[Date]],"mmmm"))</f>
        <v/>
      </c>
      <c r="D1117" s="2"/>
      <c r="I1117" s="23"/>
      <c r="J1117" s="49">
        <f>IF(Table44[[#This Row],[Source]]="Cash", SUM(J1116+Table44[[#This Row],[Income]]-Table44[[#This Row],[Expenses]]), J1116)</f>
        <v>173500</v>
      </c>
      <c r="K1117" s="49">
        <f>IF(Table44[[#This Row],[Source]]="Bank", SUM(K1116+Table44[[#This Row],[Income]]-Table44[[#This Row],[Expenses]]), K1116)</f>
        <v>451802.45000000019</v>
      </c>
      <c r="L1117" s="49">
        <f>IF(Table44[[#This Row],[Source]]="Mobile", SUM(L1116+Table44[[#This Row],[Income]]-Table44[[#This Row],[Expenses]]), L1116)</f>
        <v>305653</v>
      </c>
      <c r="M1117" s="49">
        <f>IF(Table44[[#This Row],[Source]]="Inv", SUM(M1116+Table44[[#This Row],[Income]]-Table44[[#This Row],[Expenses]]), M1116)</f>
        <v>1140000</v>
      </c>
    </row>
    <row r="1118" spans="1:13" x14ac:dyDescent="0.25">
      <c r="A1118" s="3" t="str">
        <f xml:space="preserve"> IF(C1118="", "", IF(Table44[[#This Row],[Month]]=C1117, A1117+1, 1))</f>
        <v/>
      </c>
      <c r="B1118" s="22">
        <f>_xlfn.NUMBERVALUE(IF(Table44[[#This Row],[Date]]= "", "", TEXT(Table44[[#This Row],[Date]],"yyyy")))</f>
        <v>0</v>
      </c>
      <c r="C1118" t="str">
        <f>IF(Table44[[#This Row],[Date]]= "", "", TEXT(Table44[[#This Row],[Date]],"mmmm"))</f>
        <v/>
      </c>
      <c r="D1118" s="2"/>
      <c r="I1118" s="23"/>
      <c r="J1118" s="49">
        <f>IF(Table44[[#This Row],[Source]]="Cash", SUM(J1117+Table44[[#This Row],[Income]]-Table44[[#This Row],[Expenses]]), J1117)</f>
        <v>173500</v>
      </c>
      <c r="K1118" s="49">
        <f>IF(Table44[[#This Row],[Source]]="Bank", SUM(K1117+Table44[[#This Row],[Income]]-Table44[[#This Row],[Expenses]]), K1117)</f>
        <v>451802.45000000019</v>
      </c>
      <c r="L1118" s="49">
        <f>IF(Table44[[#This Row],[Source]]="Mobile", SUM(L1117+Table44[[#This Row],[Income]]-Table44[[#This Row],[Expenses]]), L1117)</f>
        <v>305653</v>
      </c>
      <c r="M1118" s="49">
        <f>IF(Table44[[#This Row],[Source]]="Inv", SUM(M1117+Table44[[#This Row],[Income]]-Table44[[#This Row],[Expenses]]), M1117)</f>
        <v>1140000</v>
      </c>
    </row>
    <row r="1119" spans="1:13" x14ac:dyDescent="0.25">
      <c r="A1119" s="3" t="str">
        <f xml:space="preserve"> IF(C1119="", "", IF(Table44[[#This Row],[Month]]=C1118, A1118+1, 1))</f>
        <v/>
      </c>
      <c r="B1119" s="22">
        <f>_xlfn.NUMBERVALUE(IF(Table44[[#This Row],[Date]]= "", "", TEXT(Table44[[#This Row],[Date]],"yyyy")))</f>
        <v>0</v>
      </c>
      <c r="C1119" t="str">
        <f>IF(Table44[[#This Row],[Date]]= "", "", TEXT(Table44[[#This Row],[Date]],"mmmm"))</f>
        <v/>
      </c>
      <c r="D1119" s="2"/>
      <c r="I1119" s="23"/>
      <c r="J1119" s="49">
        <f>IF(Table44[[#This Row],[Source]]="Cash", SUM(J1118+Table44[[#This Row],[Income]]-Table44[[#This Row],[Expenses]]), J1118)</f>
        <v>173500</v>
      </c>
      <c r="K1119" s="49">
        <f>IF(Table44[[#This Row],[Source]]="Bank", SUM(K1118+Table44[[#This Row],[Income]]-Table44[[#This Row],[Expenses]]), K1118)</f>
        <v>451802.45000000019</v>
      </c>
      <c r="L1119" s="49">
        <f>IF(Table44[[#This Row],[Source]]="Mobile", SUM(L1118+Table44[[#This Row],[Income]]-Table44[[#This Row],[Expenses]]), L1118)</f>
        <v>305653</v>
      </c>
      <c r="M1119" s="49">
        <f>IF(Table44[[#This Row],[Source]]="Inv", SUM(M1118+Table44[[#This Row],[Income]]-Table44[[#This Row],[Expenses]]), M1118)</f>
        <v>1140000</v>
      </c>
    </row>
    <row r="1120" spans="1:13" x14ac:dyDescent="0.25">
      <c r="A1120" s="3" t="str">
        <f xml:space="preserve"> IF(C1120="", "", IF(Table44[[#This Row],[Month]]=C1119, A1119+1, 1))</f>
        <v/>
      </c>
      <c r="B1120" s="22">
        <f>_xlfn.NUMBERVALUE(IF(Table44[[#This Row],[Date]]= "", "", TEXT(Table44[[#This Row],[Date]],"yyyy")))</f>
        <v>0</v>
      </c>
      <c r="C1120" t="str">
        <f>IF(Table44[[#This Row],[Date]]= "", "", TEXT(Table44[[#This Row],[Date]],"mmmm"))</f>
        <v/>
      </c>
      <c r="D1120" s="2"/>
      <c r="I1120" s="23"/>
      <c r="J1120" s="49">
        <f>IF(Table44[[#This Row],[Source]]="Cash", SUM(J1119+Table44[[#This Row],[Income]]-Table44[[#This Row],[Expenses]]), J1119)</f>
        <v>173500</v>
      </c>
      <c r="K1120" s="49">
        <f>IF(Table44[[#This Row],[Source]]="Bank", SUM(K1119+Table44[[#This Row],[Income]]-Table44[[#This Row],[Expenses]]), K1119)</f>
        <v>451802.45000000019</v>
      </c>
      <c r="L1120" s="49">
        <f>IF(Table44[[#This Row],[Source]]="Mobile", SUM(L1119+Table44[[#This Row],[Income]]-Table44[[#This Row],[Expenses]]), L1119)</f>
        <v>305653</v>
      </c>
      <c r="M1120" s="49">
        <f>IF(Table44[[#This Row],[Source]]="Inv", SUM(M1119+Table44[[#This Row],[Income]]-Table44[[#This Row],[Expenses]]), M1119)</f>
        <v>1140000</v>
      </c>
    </row>
    <row r="1121" spans="1:13" x14ac:dyDescent="0.25">
      <c r="A1121" s="3" t="str">
        <f xml:space="preserve"> IF(C1121="", "", IF(Table44[[#This Row],[Month]]=C1120, A1120+1, 1))</f>
        <v/>
      </c>
      <c r="B1121" s="22">
        <f>_xlfn.NUMBERVALUE(IF(Table44[[#This Row],[Date]]= "", "", TEXT(Table44[[#This Row],[Date]],"yyyy")))</f>
        <v>0</v>
      </c>
      <c r="C1121" t="str">
        <f>IF(Table44[[#This Row],[Date]]= "", "", TEXT(Table44[[#This Row],[Date]],"mmmm"))</f>
        <v/>
      </c>
      <c r="D1121" s="2"/>
      <c r="I1121" s="23"/>
      <c r="J1121" s="49">
        <f>IF(Table44[[#This Row],[Source]]="Cash", SUM(J1120+Table44[[#This Row],[Income]]-Table44[[#This Row],[Expenses]]), J1120)</f>
        <v>173500</v>
      </c>
      <c r="K1121" s="49">
        <f>IF(Table44[[#This Row],[Source]]="Bank", SUM(K1120+Table44[[#This Row],[Income]]-Table44[[#This Row],[Expenses]]), K1120)</f>
        <v>451802.45000000019</v>
      </c>
      <c r="L1121" s="49">
        <f>IF(Table44[[#This Row],[Source]]="Mobile", SUM(L1120+Table44[[#This Row],[Income]]-Table44[[#This Row],[Expenses]]), L1120)</f>
        <v>305653</v>
      </c>
      <c r="M1121" s="49">
        <f>IF(Table44[[#This Row],[Source]]="Inv", SUM(M1120+Table44[[#This Row],[Income]]-Table44[[#This Row],[Expenses]]), M1120)</f>
        <v>1140000</v>
      </c>
    </row>
    <row r="1122" spans="1:13" x14ac:dyDescent="0.25">
      <c r="A1122" s="3" t="str">
        <f xml:space="preserve"> IF(C1122="", "", IF(Table44[[#This Row],[Month]]=C1121, A1121+1, 1))</f>
        <v/>
      </c>
      <c r="B1122" s="22">
        <f>_xlfn.NUMBERVALUE(IF(Table44[[#This Row],[Date]]= "", "", TEXT(Table44[[#This Row],[Date]],"yyyy")))</f>
        <v>0</v>
      </c>
      <c r="C1122" t="str">
        <f>IF(Table44[[#This Row],[Date]]= "", "", TEXT(Table44[[#This Row],[Date]],"mmmm"))</f>
        <v/>
      </c>
      <c r="D1122" s="2"/>
      <c r="I1122" s="23"/>
      <c r="J1122" s="49">
        <f>IF(Table44[[#This Row],[Source]]="Cash", SUM(J1121+Table44[[#This Row],[Income]]-Table44[[#This Row],[Expenses]]), J1121)</f>
        <v>173500</v>
      </c>
      <c r="K1122" s="49">
        <f>IF(Table44[[#This Row],[Source]]="Bank", SUM(K1121+Table44[[#This Row],[Income]]-Table44[[#This Row],[Expenses]]), K1121)</f>
        <v>451802.45000000019</v>
      </c>
      <c r="L1122" s="49">
        <f>IF(Table44[[#This Row],[Source]]="Mobile", SUM(L1121+Table44[[#This Row],[Income]]-Table44[[#This Row],[Expenses]]), L1121)</f>
        <v>305653</v>
      </c>
      <c r="M1122" s="49">
        <f>IF(Table44[[#This Row],[Source]]="Inv", SUM(M1121+Table44[[#This Row],[Income]]-Table44[[#This Row],[Expenses]]), M1121)</f>
        <v>1140000</v>
      </c>
    </row>
    <row r="1123" spans="1:13" x14ac:dyDescent="0.25">
      <c r="A1123" s="3" t="str">
        <f xml:space="preserve"> IF(C1123="", "", IF(Table44[[#This Row],[Month]]=C1122, A1122+1, 1))</f>
        <v/>
      </c>
      <c r="B1123" s="22">
        <f>_xlfn.NUMBERVALUE(IF(Table44[[#This Row],[Date]]= "", "", TEXT(Table44[[#This Row],[Date]],"yyyy")))</f>
        <v>0</v>
      </c>
      <c r="C1123" t="str">
        <f>IF(Table44[[#This Row],[Date]]= "", "", TEXT(Table44[[#This Row],[Date]],"mmmm"))</f>
        <v/>
      </c>
      <c r="D1123" s="2"/>
      <c r="I1123" s="23"/>
      <c r="J1123" s="49">
        <f>IF(Table44[[#This Row],[Source]]="Cash", SUM(J1122+Table44[[#This Row],[Income]]-Table44[[#This Row],[Expenses]]), J1122)</f>
        <v>173500</v>
      </c>
      <c r="K1123" s="49">
        <f>IF(Table44[[#This Row],[Source]]="Bank", SUM(K1122+Table44[[#This Row],[Income]]-Table44[[#This Row],[Expenses]]), K1122)</f>
        <v>451802.45000000019</v>
      </c>
      <c r="L1123" s="49">
        <f>IF(Table44[[#This Row],[Source]]="Mobile", SUM(L1122+Table44[[#This Row],[Income]]-Table44[[#This Row],[Expenses]]), L1122)</f>
        <v>305653</v>
      </c>
      <c r="M1123" s="49">
        <f>IF(Table44[[#This Row],[Source]]="Inv", SUM(M1122+Table44[[#This Row],[Income]]-Table44[[#This Row],[Expenses]]), M1122)</f>
        <v>1140000</v>
      </c>
    </row>
    <row r="1124" spans="1:13" x14ac:dyDescent="0.25">
      <c r="A1124" s="3" t="str">
        <f xml:space="preserve"> IF(C1124="", "", IF(Table44[[#This Row],[Month]]=C1123, A1123+1, 1))</f>
        <v/>
      </c>
      <c r="B1124" s="22">
        <f>_xlfn.NUMBERVALUE(IF(Table44[[#This Row],[Date]]= "", "", TEXT(Table44[[#This Row],[Date]],"yyyy")))</f>
        <v>0</v>
      </c>
      <c r="C1124" t="str">
        <f>IF(Table44[[#This Row],[Date]]= "", "", TEXT(Table44[[#This Row],[Date]],"mmmm"))</f>
        <v/>
      </c>
      <c r="D1124" s="2"/>
      <c r="I1124" s="23"/>
      <c r="J1124" s="49">
        <f>IF(Table44[[#This Row],[Source]]="Cash", SUM(J1123+Table44[[#This Row],[Income]]-Table44[[#This Row],[Expenses]]), J1123)</f>
        <v>173500</v>
      </c>
      <c r="K1124" s="49">
        <f>IF(Table44[[#This Row],[Source]]="Bank", SUM(K1123+Table44[[#This Row],[Income]]-Table44[[#This Row],[Expenses]]), K1123)</f>
        <v>451802.45000000019</v>
      </c>
      <c r="L1124" s="49">
        <f>IF(Table44[[#This Row],[Source]]="Mobile", SUM(L1123+Table44[[#This Row],[Income]]-Table44[[#This Row],[Expenses]]), L1123)</f>
        <v>305653</v>
      </c>
      <c r="M1124" s="49">
        <f>IF(Table44[[#This Row],[Source]]="Inv", SUM(M1123+Table44[[#This Row],[Income]]-Table44[[#This Row],[Expenses]]), M1123)</f>
        <v>1140000</v>
      </c>
    </row>
    <row r="1125" spans="1:13" x14ac:dyDescent="0.25">
      <c r="A1125" s="3" t="str">
        <f xml:space="preserve"> IF(C1125="", "", IF(Table44[[#This Row],[Month]]=C1124, A1124+1, 1))</f>
        <v/>
      </c>
      <c r="B1125" s="22">
        <f>_xlfn.NUMBERVALUE(IF(Table44[[#This Row],[Date]]= "", "", TEXT(Table44[[#This Row],[Date]],"yyyy")))</f>
        <v>0</v>
      </c>
      <c r="C1125" t="str">
        <f>IF(Table44[[#This Row],[Date]]= "", "", TEXT(Table44[[#This Row],[Date]],"mmmm"))</f>
        <v/>
      </c>
      <c r="D1125" s="2"/>
      <c r="I1125" s="23"/>
      <c r="J1125" s="49">
        <f>IF(Table44[[#This Row],[Source]]="Cash", SUM(J1124+Table44[[#This Row],[Income]]-Table44[[#This Row],[Expenses]]), J1124)</f>
        <v>173500</v>
      </c>
      <c r="K1125" s="49">
        <f>IF(Table44[[#This Row],[Source]]="Bank", SUM(K1124+Table44[[#This Row],[Income]]-Table44[[#This Row],[Expenses]]), K1124)</f>
        <v>451802.45000000019</v>
      </c>
      <c r="L1125" s="49">
        <f>IF(Table44[[#This Row],[Source]]="Mobile", SUM(L1124+Table44[[#This Row],[Income]]-Table44[[#This Row],[Expenses]]), L1124)</f>
        <v>305653</v>
      </c>
      <c r="M1125" s="49">
        <f>IF(Table44[[#This Row],[Source]]="Inv", SUM(M1124+Table44[[#This Row],[Income]]-Table44[[#This Row],[Expenses]]), M1124)</f>
        <v>1140000</v>
      </c>
    </row>
    <row r="1126" spans="1:13" x14ac:dyDescent="0.25">
      <c r="A1126" s="3" t="str">
        <f xml:space="preserve"> IF(C1126="", "", IF(Table44[[#This Row],[Month]]=C1125, A1125+1, 1))</f>
        <v/>
      </c>
      <c r="B1126" s="22">
        <f>_xlfn.NUMBERVALUE(IF(Table44[[#This Row],[Date]]= "", "", TEXT(Table44[[#This Row],[Date]],"yyyy")))</f>
        <v>0</v>
      </c>
      <c r="C1126" t="str">
        <f>IF(Table44[[#This Row],[Date]]= "", "", TEXT(Table44[[#This Row],[Date]],"mmmm"))</f>
        <v/>
      </c>
      <c r="D1126" s="2"/>
      <c r="I1126" s="23"/>
      <c r="J1126" s="49">
        <f>IF(Table44[[#This Row],[Source]]="Cash", SUM(J1125+Table44[[#This Row],[Income]]-Table44[[#This Row],[Expenses]]), J1125)</f>
        <v>173500</v>
      </c>
      <c r="K1126" s="49">
        <f>IF(Table44[[#This Row],[Source]]="Bank", SUM(K1125+Table44[[#This Row],[Income]]-Table44[[#This Row],[Expenses]]), K1125)</f>
        <v>451802.45000000019</v>
      </c>
      <c r="L1126" s="49">
        <f>IF(Table44[[#This Row],[Source]]="Mobile", SUM(L1125+Table44[[#This Row],[Income]]-Table44[[#This Row],[Expenses]]), L1125)</f>
        <v>305653</v>
      </c>
      <c r="M1126" s="49">
        <f>IF(Table44[[#This Row],[Source]]="Inv", SUM(M1125+Table44[[#This Row],[Income]]-Table44[[#This Row],[Expenses]]), M1125)</f>
        <v>1140000</v>
      </c>
    </row>
    <row r="1127" spans="1:13" x14ac:dyDescent="0.25">
      <c r="A1127" s="3" t="str">
        <f xml:space="preserve"> IF(C1127="", "", IF(Table44[[#This Row],[Month]]=C1126, A1126+1, 1))</f>
        <v/>
      </c>
      <c r="B1127" s="22">
        <f>_xlfn.NUMBERVALUE(IF(Table44[[#This Row],[Date]]= "", "", TEXT(Table44[[#This Row],[Date]],"yyyy")))</f>
        <v>0</v>
      </c>
      <c r="C1127" t="str">
        <f>IF(Table44[[#This Row],[Date]]= "", "", TEXT(Table44[[#This Row],[Date]],"mmmm"))</f>
        <v/>
      </c>
      <c r="D1127" s="2"/>
      <c r="I1127" s="23"/>
      <c r="J1127" s="49">
        <f>IF(Table44[[#This Row],[Source]]="Cash", SUM(J1126+Table44[[#This Row],[Income]]-Table44[[#This Row],[Expenses]]), J1126)</f>
        <v>173500</v>
      </c>
      <c r="K1127" s="49">
        <f>IF(Table44[[#This Row],[Source]]="Bank", SUM(K1126+Table44[[#This Row],[Income]]-Table44[[#This Row],[Expenses]]), K1126)</f>
        <v>451802.45000000019</v>
      </c>
      <c r="L1127" s="49">
        <f>IF(Table44[[#This Row],[Source]]="Mobile", SUM(L1126+Table44[[#This Row],[Income]]-Table44[[#This Row],[Expenses]]), L1126)</f>
        <v>305653</v>
      </c>
      <c r="M1127" s="49">
        <f>IF(Table44[[#This Row],[Source]]="Inv", SUM(M1126+Table44[[#This Row],[Income]]-Table44[[#This Row],[Expenses]]), M1126)</f>
        <v>1140000</v>
      </c>
    </row>
    <row r="1128" spans="1:13" x14ac:dyDescent="0.25">
      <c r="A1128" s="3" t="str">
        <f xml:space="preserve"> IF(C1128="", "", IF(Table44[[#This Row],[Month]]=C1127, A1127+1, 1))</f>
        <v/>
      </c>
      <c r="B1128" s="22">
        <f>_xlfn.NUMBERVALUE(IF(Table44[[#This Row],[Date]]= "", "", TEXT(Table44[[#This Row],[Date]],"yyyy")))</f>
        <v>0</v>
      </c>
      <c r="C1128" t="str">
        <f>IF(Table44[[#This Row],[Date]]= "", "", TEXT(Table44[[#This Row],[Date]],"mmmm"))</f>
        <v/>
      </c>
      <c r="D1128" s="2"/>
      <c r="I1128" s="23"/>
      <c r="J1128" s="49">
        <f>IF(Table44[[#This Row],[Source]]="Cash", SUM(J1127+Table44[[#This Row],[Income]]-Table44[[#This Row],[Expenses]]), J1127)</f>
        <v>173500</v>
      </c>
      <c r="K1128" s="49">
        <f>IF(Table44[[#This Row],[Source]]="Bank", SUM(K1127+Table44[[#This Row],[Income]]-Table44[[#This Row],[Expenses]]), K1127)</f>
        <v>451802.45000000019</v>
      </c>
      <c r="L1128" s="49">
        <f>IF(Table44[[#This Row],[Source]]="Mobile", SUM(L1127+Table44[[#This Row],[Income]]-Table44[[#This Row],[Expenses]]), L1127)</f>
        <v>305653</v>
      </c>
      <c r="M1128" s="49">
        <f>IF(Table44[[#This Row],[Source]]="Inv", SUM(M1127+Table44[[#This Row],[Income]]-Table44[[#This Row],[Expenses]]), M1127)</f>
        <v>1140000</v>
      </c>
    </row>
    <row r="1129" spans="1:13" x14ac:dyDescent="0.25">
      <c r="A1129" s="3" t="str">
        <f xml:space="preserve"> IF(C1129="", "", IF(Table44[[#This Row],[Month]]=C1128, A1128+1, 1))</f>
        <v/>
      </c>
      <c r="B1129" s="22">
        <f>_xlfn.NUMBERVALUE(IF(Table44[[#This Row],[Date]]= "", "", TEXT(Table44[[#This Row],[Date]],"yyyy")))</f>
        <v>0</v>
      </c>
      <c r="C1129" t="str">
        <f>IF(Table44[[#This Row],[Date]]= "", "", TEXT(Table44[[#This Row],[Date]],"mmmm"))</f>
        <v/>
      </c>
      <c r="D1129" s="2"/>
      <c r="I1129" s="23"/>
      <c r="J1129" s="49">
        <f>IF(Table44[[#This Row],[Source]]="Cash", SUM(J1128+Table44[[#This Row],[Income]]-Table44[[#This Row],[Expenses]]), J1128)</f>
        <v>173500</v>
      </c>
      <c r="K1129" s="49">
        <f>IF(Table44[[#This Row],[Source]]="Bank", SUM(K1128+Table44[[#This Row],[Income]]-Table44[[#This Row],[Expenses]]), K1128)</f>
        <v>451802.45000000019</v>
      </c>
      <c r="L1129" s="49">
        <f>IF(Table44[[#This Row],[Source]]="Mobile", SUM(L1128+Table44[[#This Row],[Income]]-Table44[[#This Row],[Expenses]]), L1128)</f>
        <v>305653</v>
      </c>
      <c r="M1129" s="49">
        <f>IF(Table44[[#This Row],[Source]]="Inv", SUM(M1128+Table44[[#This Row],[Income]]-Table44[[#This Row],[Expenses]]), M1128)</f>
        <v>1140000</v>
      </c>
    </row>
    <row r="1130" spans="1:13" x14ac:dyDescent="0.25">
      <c r="A1130" s="3" t="str">
        <f xml:space="preserve"> IF(C1130="", "", IF(Table44[[#This Row],[Month]]=C1129, A1129+1, 1))</f>
        <v/>
      </c>
      <c r="B1130" s="22">
        <f>_xlfn.NUMBERVALUE(IF(Table44[[#This Row],[Date]]= "", "", TEXT(Table44[[#This Row],[Date]],"yyyy")))</f>
        <v>0</v>
      </c>
      <c r="C1130" t="str">
        <f>IF(Table44[[#This Row],[Date]]= "", "", TEXT(Table44[[#This Row],[Date]],"mmmm"))</f>
        <v/>
      </c>
      <c r="D1130" s="2"/>
      <c r="I1130" s="23"/>
      <c r="J1130" s="49">
        <f>IF(Table44[[#This Row],[Source]]="Cash", SUM(J1129+Table44[[#This Row],[Income]]-Table44[[#This Row],[Expenses]]), J1129)</f>
        <v>173500</v>
      </c>
      <c r="K1130" s="49">
        <f>IF(Table44[[#This Row],[Source]]="Bank", SUM(K1129+Table44[[#This Row],[Income]]-Table44[[#This Row],[Expenses]]), K1129)</f>
        <v>451802.45000000019</v>
      </c>
      <c r="L1130" s="49">
        <f>IF(Table44[[#This Row],[Source]]="Mobile", SUM(L1129+Table44[[#This Row],[Income]]-Table44[[#This Row],[Expenses]]), L1129)</f>
        <v>305653</v>
      </c>
      <c r="M1130" s="49">
        <f>IF(Table44[[#This Row],[Source]]="Inv", SUM(M1129+Table44[[#This Row],[Income]]-Table44[[#This Row],[Expenses]]), M1129)</f>
        <v>1140000</v>
      </c>
    </row>
    <row r="1131" spans="1:13" x14ac:dyDescent="0.25">
      <c r="A1131" s="3" t="str">
        <f xml:space="preserve"> IF(C1131="", "", IF(Table44[[#This Row],[Month]]=C1130, A1130+1, 1))</f>
        <v/>
      </c>
      <c r="B1131" s="22">
        <f>_xlfn.NUMBERVALUE(IF(Table44[[#This Row],[Date]]= "", "", TEXT(Table44[[#This Row],[Date]],"yyyy")))</f>
        <v>0</v>
      </c>
      <c r="C1131" t="str">
        <f>IF(Table44[[#This Row],[Date]]= "", "", TEXT(Table44[[#This Row],[Date]],"mmmm"))</f>
        <v/>
      </c>
      <c r="D1131" s="2"/>
      <c r="I1131" s="23"/>
      <c r="J1131" s="49">
        <f>IF(Table44[[#This Row],[Source]]="Cash", SUM(J1130+Table44[[#This Row],[Income]]-Table44[[#This Row],[Expenses]]), J1130)</f>
        <v>173500</v>
      </c>
      <c r="K1131" s="49">
        <f>IF(Table44[[#This Row],[Source]]="Bank", SUM(K1130+Table44[[#This Row],[Income]]-Table44[[#This Row],[Expenses]]), K1130)</f>
        <v>451802.45000000019</v>
      </c>
      <c r="L1131" s="49">
        <f>IF(Table44[[#This Row],[Source]]="Mobile", SUM(L1130+Table44[[#This Row],[Income]]-Table44[[#This Row],[Expenses]]), L1130)</f>
        <v>305653</v>
      </c>
      <c r="M1131" s="49">
        <f>IF(Table44[[#This Row],[Source]]="Inv", SUM(M1130+Table44[[#This Row],[Income]]-Table44[[#This Row],[Expenses]]), M1130)</f>
        <v>1140000</v>
      </c>
    </row>
    <row r="1132" spans="1:13" x14ac:dyDescent="0.25">
      <c r="A1132" s="3" t="str">
        <f xml:space="preserve"> IF(C1132="", "", IF(Table44[[#This Row],[Month]]=C1131, A1131+1, 1))</f>
        <v/>
      </c>
      <c r="B1132" s="22">
        <f>_xlfn.NUMBERVALUE(IF(Table44[[#This Row],[Date]]= "", "", TEXT(Table44[[#This Row],[Date]],"yyyy")))</f>
        <v>0</v>
      </c>
      <c r="C1132" t="str">
        <f>IF(Table44[[#This Row],[Date]]= "", "", TEXT(Table44[[#This Row],[Date]],"mmmm"))</f>
        <v/>
      </c>
      <c r="D1132" s="2"/>
      <c r="I1132" s="23"/>
      <c r="J1132" s="49">
        <f>IF(Table44[[#This Row],[Source]]="Cash", SUM(J1131+Table44[[#This Row],[Income]]-Table44[[#This Row],[Expenses]]), J1131)</f>
        <v>173500</v>
      </c>
      <c r="K1132" s="49">
        <f>IF(Table44[[#This Row],[Source]]="Bank", SUM(K1131+Table44[[#This Row],[Income]]-Table44[[#This Row],[Expenses]]), K1131)</f>
        <v>451802.45000000019</v>
      </c>
      <c r="L1132" s="49">
        <f>IF(Table44[[#This Row],[Source]]="Mobile", SUM(L1131+Table44[[#This Row],[Income]]-Table44[[#This Row],[Expenses]]), L1131)</f>
        <v>305653</v>
      </c>
      <c r="M1132" s="49">
        <f>IF(Table44[[#This Row],[Source]]="Inv", SUM(M1131+Table44[[#This Row],[Income]]-Table44[[#This Row],[Expenses]]), M1131)</f>
        <v>1140000</v>
      </c>
    </row>
    <row r="1133" spans="1:13" x14ac:dyDescent="0.25">
      <c r="A1133" s="3" t="str">
        <f xml:space="preserve"> IF(C1133="", "", IF(Table44[[#This Row],[Month]]=C1132, A1132+1, 1))</f>
        <v/>
      </c>
      <c r="B1133" s="22">
        <f>_xlfn.NUMBERVALUE(IF(Table44[[#This Row],[Date]]= "", "", TEXT(Table44[[#This Row],[Date]],"yyyy")))</f>
        <v>0</v>
      </c>
      <c r="C1133" t="str">
        <f>IF(Table44[[#This Row],[Date]]= "", "", TEXT(Table44[[#This Row],[Date]],"mmmm"))</f>
        <v/>
      </c>
      <c r="D1133" s="2"/>
      <c r="I1133" s="23"/>
      <c r="J1133" s="49">
        <f>IF(Table44[[#This Row],[Source]]="Cash", SUM(J1132+Table44[[#This Row],[Income]]-Table44[[#This Row],[Expenses]]), J1132)</f>
        <v>173500</v>
      </c>
      <c r="K1133" s="49">
        <f>IF(Table44[[#This Row],[Source]]="Bank", SUM(K1132+Table44[[#This Row],[Income]]-Table44[[#This Row],[Expenses]]), K1132)</f>
        <v>451802.45000000019</v>
      </c>
      <c r="L1133" s="49">
        <f>IF(Table44[[#This Row],[Source]]="Mobile", SUM(L1132+Table44[[#This Row],[Income]]-Table44[[#This Row],[Expenses]]), L1132)</f>
        <v>305653</v>
      </c>
      <c r="M1133" s="49">
        <f>IF(Table44[[#This Row],[Source]]="Inv", SUM(M1132+Table44[[#This Row],[Income]]-Table44[[#This Row],[Expenses]]), M1132)</f>
        <v>1140000</v>
      </c>
    </row>
    <row r="1134" spans="1:13" x14ac:dyDescent="0.25">
      <c r="A1134" s="3" t="str">
        <f xml:space="preserve"> IF(C1134="", "", IF(Table44[[#This Row],[Month]]=C1133, A1133+1, 1))</f>
        <v/>
      </c>
      <c r="B1134" s="22">
        <f>_xlfn.NUMBERVALUE(IF(Table44[[#This Row],[Date]]= "", "", TEXT(Table44[[#This Row],[Date]],"yyyy")))</f>
        <v>0</v>
      </c>
      <c r="C1134" t="str">
        <f>IF(Table44[[#This Row],[Date]]= "", "", TEXT(Table44[[#This Row],[Date]],"mmmm"))</f>
        <v/>
      </c>
      <c r="D1134" s="2"/>
      <c r="I1134" s="23"/>
      <c r="J1134" s="49">
        <f>IF(Table44[[#This Row],[Source]]="Cash", SUM(J1133+Table44[[#This Row],[Income]]-Table44[[#This Row],[Expenses]]), J1133)</f>
        <v>173500</v>
      </c>
      <c r="K1134" s="49">
        <f>IF(Table44[[#This Row],[Source]]="Bank", SUM(K1133+Table44[[#This Row],[Income]]-Table44[[#This Row],[Expenses]]), K1133)</f>
        <v>451802.45000000019</v>
      </c>
      <c r="L1134" s="49">
        <f>IF(Table44[[#This Row],[Source]]="Mobile", SUM(L1133+Table44[[#This Row],[Income]]-Table44[[#This Row],[Expenses]]), L1133)</f>
        <v>305653</v>
      </c>
      <c r="M1134" s="49">
        <f>IF(Table44[[#This Row],[Source]]="Inv", SUM(M1133+Table44[[#This Row],[Income]]-Table44[[#This Row],[Expenses]]), M1133)</f>
        <v>1140000</v>
      </c>
    </row>
    <row r="1135" spans="1:13" x14ac:dyDescent="0.25">
      <c r="A1135" s="3" t="str">
        <f xml:space="preserve"> IF(C1135="", "", IF(Table44[[#This Row],[Month]]=C1134, A1134+1, 1))</f>
        <v/>
      </c>
      <c r="B1135" s="22">
        <f>_xlfn.NUMBERVALUE(IF(Table44[[#This Row],[Date]]= "", "", TEXT(Table44[[#This Row],[Date]],"yyyy")))</f>
        <v>0</v>
      </c>
      <c r="C1135" t="str">
        <f>IF(Table44[[#This Row],[Date]]= "", "", TEXT(Table44[[#This Row],[Date]],"mmmm"))</f>
        <v/>
      </c>
      <c r="D1135" s="2"/>
      <c r="I1135" s="23"/>
      <c r="J1135" s="49">
        <f>IF(Table44[[#This Row],[Source]]="Cash", SUM(J1134+Table44[[#This Row],[Income]]-Table44[[#This Row],[Expenses]]), J1134)</f>
        <v>173500</v>
      </c>
      <c r="K1135" s="49">
        <f>IF(Table44[[#This Row],[Source]]="Bank", SUM(K1134+Table44[[#This Row],[Income]]-Table44[[#This Row],[Expenses]]), K1134)</f>
        <v>451802.45000000019</v>
      </c>
      <c r="L1135" s="49">
        <f>IF(Table44[[#This Row],[Source]]="Mobile", SUM(L1134+Table44[[#This Row],[Income]]-Table44[[#This Row],[Expenses]]), L1134)</f>
        <v>305653</v>
      </c>
      <c r="M1135" s="49">
        <f>IF(Table44[[#This Row],[Source]]="Inv", SUM(M1134+Table44[[#This Row],[Income]]-Table44[[#This Row],[Expenses]]), M1134)</f>
        <v>1140000</v>
      </c>
    </row>
    <row r="1136" spans="1:13" x14ac:dyDescent="0.25">
      <c r="A1136" s="3" t="str">
        <f xml:space="preserve"> IF(C1136="", "", IF(Table44[[#This Row],[Month]]=C1135, A1135+1, 1))</f>
        <v/>
      </c>
      <c r="B1136" s="22">
        <f>_xlfn.NUMBERVALUE(IF(Table44[[#This Row],[Date]]= "", "", TEXT(Table44[[#This Row],[Date]],"yyyy")))</f>
        <v>0</v>
      </c>
      <c r="C1136" t="str">
        <f>IF(Table44[[#This Row],[Date]]= "", "", TEXT(Table44[[#This Row],[Date]],"mmmm"))</f>
        <v/>
      </c>
      <c r="D1136" s="2"/>
      <c r="I1136" s="23"/>
      <c r="J1136" s="49">
        <f>IF(Table44[[#This Row],[Source]]="Cash", SUM(J1135+Table44[[#This Row],[Income]]-Table44[[#This Row],[Expenses]]), J1135)</f>
        <v>173500</v>
      </c>
      <c r="K1136" s="49">
        <f>IF(Table44[[#This Row],[Source]]="Bank", SUM(K1135+Table44[[#This Row],[Income]]-Table44[[#This Row],[Expenses]]), K1135)</f>
        <v>451802.45000000019</v>
      </c>
      <c r="L1136" s="49">
        <f>IF(Table44[[#This Row],[Source]]="Mobile", SUM(L1135+Table44[[#This Row],[Income]]-Table44[[#This Row],[Expenses]]), L1135)</f>
        <v>305653</v>
      </c>
      <c r="M1136" s="49">
        <f>IF(Table44[[#This Row],[Source]]="Inv", SUM(M1135+Table44[[#This Row],[Income]]-Table44[[#This Row],[Expenses]]), M1135)</f>
        <v>1140000</v>
      </c>
    </row>
    <row r="1137" spans="1:13" x14ac:dyDescent="0.25">
      <c r="A1137" s="3" t="str">
        <f xml:space="preserve"> IF(C1137="", "", IF(Table44[[#This Row],[Month]]=C1136, A1136+1, 1))</f>
        <v/>
      </c>
      <c r="B1137" s="22">
        <f>_xlfn.NUMBERVALUE(IF(Table44[[#This Row],[Date]]= "", "", TEXT(Table44[[#This Row],[Date]],"yyyy")))</f>
        <v>0</v>
      </c>
      <c r="C1137" t="str">
        <f>IF(Table44[[#This Row],[Date]]= "", "", TEXT(Table44[[#This Row],[Date]],"mmmm"))</f>
        <v/>
      </c>
      <c r="D1137" s="2"/>
      <c r="I1137" s="23"/>
      <c r="J1137" s="49">
        <f>IF(Table44[[#This Row],[Source]]="Cash", SUM(J1136+Table44[[#This Row],[Income]]-Table44[[#This Row],[Expenses]]), J1136)</f>
        <v>173500</v>
      </c>
      <c r="K1137" s="49">
        <f>IF(Table44[[#This Row],[Source]]="Bank", SUM(K1136+Table44[[#This Row],[Income]]-Table44[[#This Row],[Expenses]]), K1136)</f>
        <v>451802.45000000019</v>
      </c>
      <c r="L1137" s="49">
        <f>IF(Table44[[#This Row],[Source]]="Mobile", SUM(L1136+Table44[[#This Row],[Income]]-Table44[[#This Row],[Expenses]]), L1136)</f>
        <v>305653</v>
      </c>
      <c r="M1137" s="49">
        <f>IF(Table44[[#This Row],[Source]]="Inv", SUM(M1136+Table44[[#This Row],[Income]]-Table44[[#This Row],[Expenses]]), M1136)</f>
        <v>1140000</v>
      </c>
    </row>
    <row r="1138" spans="1:13" x14ac:dyDescent="0.25">
      <c r="A1138" s="3" t="str">
        <f xml:space="preserve"> IF(C1138="", "", IF(Table44[[#This Row],[Month]]=C1137, A1137+1, 1))</f>
        <v/>
      </c>
      <c r="B1138" s="22">
        <f>_xlfn.NUMBERVALUE(IF(Table44[[#This Row],[Date]]= "", "", TEXT(Table44[[#This Row],[Date]],"yyyy")))</f>
        <v>0</v>
      </c>
      <c r="C1138" t="str">
        <f>IF(Table44[[#This Row],[Date]]= "", "", TEXT(Table44[[#This Row],[Date]],"mmmm"))</f>
        <v/>
      </c>
      <c r="D1138" s="2"/>
      <c r="I1138" s="23"/>
      <c r="J1138" s="49">
        <f>IF(Table44[[#This Row],[Source]]="Cash", SUM(J1137+Table44[[#This Row],[Income]]-Table44[[#This Row],[Expenses]]), J1137)</f>
        <v>173500</v>
      </c>
      <c r="K1138" s="49">
        <f>IF(Table44[[#This Row],[Source]]="Bank", SUM(K1137+Table44[[#This Row],[Income]]-Table44[[#This Row],[Expenses]]), K1137)</f>
        <v>451802.45000000019</v>
      </c>
      <c r="L1138" s="49">
        <f>IF(Table44[[#This Row],[Source]]="Mobile", SUM(L1137+Table44[[#This Row],[Income]]-Table44[[#This Row],[Expenses]]), L1137)</f>
        <v>305653</v>
      </c>
      <c r="M1138" s="49">
        <f>IF(Table44[[#This Row],[Source]]="Inv", SUM(M1137+Table44[[#This Row],[Income]]-Table44[[#This Row],[Expenses]]), M1137)</f>
        <v>1140000</v>
      </c>
    </row>
    <row r="1139" spans="1:13" x14ac:dyDescent="0.25">
      <c r="A1139" s="3" t="str">
        <f xml:space="preserve"> IF(C1139="", "", IF(Table44[[#This Row],[Month]]=C1138, A1138+1, 1))</f>
        <v/>
      </c>
      <c r="B1139" s="22">
        <f>_xlfn.NUMBERVALUE(IF(Table44[[#This Row],[Date]]= "", "", TEXT(Table44[[#This Row],[Date]],"yyyy")))</f>
        <v>0</v>
      </c>
      <c r="C1139" t="str">
        <f>IF(Table44[[#This Row],[Date]]= "", "", TEXT(Table44[[#This Row],[Date]],"mmmm"))</f>
        <v/>
      </c>
      <c r="D1139" s="2"/>
      <c r="I1139" s="23"/>
      <c r="J1139" s="49">
        <f>IF(Table44[[#This Row],[Source]]="Cash", SUM(J1138+Table44[[#This Row],[Income]]-Table44[[#This Row],[Expenses]]), J1138)</f>
        <v>173500</v>
      </c>
      <c r="K1139" s="49">
        <f>IF(Table44[[#This Row],[Source]]="Bank", SUM(K1138+Table44[[#This Row],[Income]]-Table44[[#This Row],[Expenses]]), K1138)</f>
        <v>451802.45000000019</v>
      </c>
      <c r="L1139" s="49">
        <f>IF(Table44[[#This Row],[Source]]="Mobile", SUM(L1138+Table44[[#This Row],[Income]]-Table44[[#This Row],[Expenses]]), L1138)</f>
        <v>305653</v>
      </c>
      <c r="M1139" s="49">
        <f>IF(Table44[[#This Row],[Source]]="Inv", SUM(M1138+Table44[[#This Row],[Income]]-Table44[[#This Row],[Expenses]]), M1138)</f>
        <v>1140000</v>
      </c>
    </row>
    <row r="1140" spans="1:13" x14ac:dyDescent="0.25">
      <c r="A1140" s="3" t="str">
        <f xml:space="preserve"> IF(C1140="", "", IF(Table44[[#This Row],[Month]]=C1139, A1139+1, 1))</f>
        <v/>
      </c>
      <c r="B1140" s="22">
        <f>_xlfn.NUMBERVALUE(IF(Table44[[#This Row],[Date]]= "", "", TEXT(Table44[[#This Row],[Date]],"yyyy")))</f>
        <v>0</v>
      </c>
      <c r="C1140" t="str">
        <f>IF(Table44[[#This Row],[Date]]= "", "", TEXT(Table44[[#This Row],[Date]],"mmmm"))</f>
        <v/>
      </c>
      <c r="D1140" s="2"/>
      <c r="I1140" s="23"/>
      <c r="J1140" s="49">
        <f>IF(Table44[[#This Row],[Source]]="Cash", SUM(J1139+Table44[[#This Row],[Income]]-Table44[[#This Row],[Expenses]]), J1139)</f>
        <v>173500</v>
      </c>
      <c r="K1140" s="49">
        <f>IF(Table44[[#This Row],[Source]]="Bank", SUM(K1139+Table44[[#This Row],[Income]]-Table44[[#This Row],[Expenses]]), K1139)</f>
        <v>451802.45000000019</v>
      </c>
      <c r="L1140" s="49">
        <f>IF(Table44[[#This Row],[Source]]="Mobile", SUM(L1139+Table44[[#This Row],[Income]]-Table44[[#This Row],[Expenses]]), L1139)</f>
        <v>305653</v>
      </c>
      <c r="M1140" s="49">
        <f>IF(Table44[[#This Row],[Source]]="Inv", SUM(M1139+Table44[[#This Row],[Income]]-Table44[[#This Row],[Expenses]]), M1139)</f>
        <v>1140000</v>
      </c>
    </row>
    <row r="1141" spans="1:13" x14ac:dyDescent="0.25">
      <c r="A1141" s="3" t="str">
        <f xml:space="preserve"> IF(C1141="", "", IF(Table44[[#This Row],[Month]]=C1140, A1140+1, 1))</f>
        <v/>
      </c>
      <c r="B1141" s="22">
        <f>_xlfn.NUMBERVALUE(IF(Table44[[#This Row],[Date]]= "", "", TEXT(Table44[[#This Row],[Date]],"yyyy")))</f>
        <v>0</v>
      </c>
      <c r="C1141" t="str">
        <f>IF(Table44[[#This Row],[Date]]= "", "", TEXT(Table44[[#This Row],[Date]],"mmmm"))</f>
        <v/>
      </c>
      <c r="D1141" s="2"/>
      <c r="I1141" s="23"/>
      <c r="J1141" s="49">
        <f>IF(Table44[[#This Row],[Source]]="Cash", SUM(J1140+Table44[[#This Row],[Income]]-Table44[[#This Row],[Expenses]]), J1140)</f>
        <v>173500</v>
      </c>
      <c r="K1141" s="49">
        <f>IF(Table44[[#This Row],[Source]]="Bank", SUM(K1140+Table44[[#This Row],[Income]]-Table44[[#This Row],[Expenses]]), K1140)</f>
        <v>451802.45000000019</v>
      </c>
      <c r="L1141" s="49">
        <f>IF(Table44[[#This Row],[Source]]="Mobile", SUM(L1140+Table44[[#This Row],[Income]]-Table44[[#This Row],[Expenses]]), L1140)</f>
        <v>305653</v>
      </c>
      <c r="M1141" s="49">
        <f>IF(Table44[[#This Row],[Source]]="Inv", SUM(M1140+Table44[[#This Row],[Income]]-Table44[[#This Row],[Expenses]]), M1140)</f>
        <v>1140000</v>
      </c>
    </row>
    <row r="1142" spans="1:13" x14ac:dyDescent="0.25">
      <c r="A1142" s="3" t="str">
        <f xml:space="preserve"> IF(C1142="", "", IF(Table44[[#This Row],[Month]]=C1141, A1141+1, 1))</f>
        <v/>
      </c>
      <c r="B1142" s="22">
        <f>_xlfn.NUMBERVALUE(IF(Table44[[#This Row],[Date]]= "", "", TEXT(Table44[[#This Row],[Date]],"yyyy")))</f>
        <v>0</v>
      </c>
      <c r="C1142" t="str">
        <f>IF(Table44[[#This Row],[Date]]= "", "", TEXT(Table44[[#This Row],[Date]],"mmmm"))</f>
        <v/>
      </c>
      <c r="D1142" s="2"/>
      <c r="I1142" s="23"/>
      <c r="J1142" s="49">
        <f>IF(Table44[[#This Row],[Source]]="Cash", SUM(J1141+Table44[[#This Row],[Income]]-Table44[[#This Row],[Expenses]]), J1141)</f>
        <v>173500</v>
      </c>
      <c r="K1142" s="49">
        <f>IF(Table44[[#This Row],[Source]]="Bank", SUM(K1141+Table44[[#This Row],[Income]]-Table44[[#This Row],[Expenses]]), K1141)</f>
        <v>451802.45000000019</v>
      </c>
      <c r="L1142" s="49">
        <f>IF(Table44[[#This Row],[Source]]="Mobile", SUM(L1141+Table44[[#This Row],[Income]]-Table44[[#This Row],[Expenses]]), L1141)</f>
        <v>305653</v>
      </c>
      <c r="M1142" s="49">
        <f>IF(Table44[[#This Row],[Source]]="Inv", SUM(M1141+Table44[[#This Row],[Income]]-Table44[[#This Row],[Expenses]]), M1141)</f>
        <v>1140000</v>
      </c>
    </row>
    <row r="1143" spans="1:13" x14ac:dyDescent="0.25">
      <c r="A1143" s="3" t="str">
        <f xml:space="preserve"> IF(C1143="", "", IF(Table44[[#This Row],[Month]]=C1142, A1142+1, 1))</f>
        <v/>
      </c>
      <c r="B1143" s="22">
        <f>_xlfn.NUMBERVALUE(IF(Table44[[#This Row],[Date]]= "", "", TEXT(Table44[[#This Row],[Date]],"yyyy")))</f>
        <v>0</v>
      </c>
      <c r="C1143" t="str">
        <f>IF(Table44[[#This Row],[Date]]= "", "", TEXT(Table44[[#This Row],[Date]],"mmmm"))</f>
        <v/>
      </c>
      <c r="D1143" s="2"/>
      <c r="I1143" s="23"/>
      <c r="J1143" s="49">
        <f>IF(Table44[[#This Row],[Source]]="Cash", SUM(J1142+Table44[[#This Row],[Income]]-Table44[[#This Row],[Expenses]]), J1142)</f>
        <v>173500</v>
      </c>
      <c r="K1143" s="49">
        <f>IF(Table44[[#This Row],[Source]]="Bank", SUM(K1142+Table44[[#This Row],[Income]]-Table44[[#This Row],[Expenses]]), K1142)</f>
        <v>451802.45000000019</v>
      </c>
      <c r="L1143" s="49">
        <f>IF(Table44[[#This Row],[Source]]="Mobile", SUM(L1142+Table44[[#This Row],[Income]]-Table44[[#This Row],[Expenses]]), L1142)</f>
        <v>305653</v>
      </c>
      <c r="M1143" s="49">
        <f>IF(Table44[[#This Row],[Source]]="Inv", SUM(M1142+Table44[[#This Row],[Income]]-Table44[[#This Row],[Expenses]]), M1142)</f>
        <v>1140000</v>
      </c>
    </row>
    <row r="1144" spans="1:13" x14ac:dyDescent="0.25">
      <c r="A1144" s="3" t="str">
        <f xml:space="preserve"> IF(C1144="", "", IF(Table44[[#This Row],[Month]]=C1143, A1143+1, 1))</f>
        <v/>
      </c>
      <c r="B1144" s="22">
        <f>_xlfn.NUMBERVALUE(IF(Table44[[#This Row],[Date]]= "", "", TEXT(Table44[[#This Row],[Date]],"yyyy")))</f>
        <v>0</v>
      </c>
      <c r="C1144" t="str">
        <f>IF(Table44[[#This Row],[Date]]= "", "", TEXT(Table44[[#This Row],[Date]],"mmmm"))</f>
        <v/>
      </c>
      <c r="D1144" s="2"/>
      <c r="I1144" s="23"/>
      <c r="J1144" s="49">
        <f>IF(Table44[[#This Row],[Source]]="Cash", SUM(J1143+Table44[[#This Row],[Income]]-Table44[[#This Row],[Expenses]]), J1143)</f>
        <v>173500</v>
      </c>
      <c r="K1144" s="49">
        <f>IF(Table44[[#This Row],[Source]]="Bank", SUM(K1143+Table44[[#This Row],[Income]]-Table44[[#This Row],[Expenses]]), K1143)</f>
        <v>451802.45000000019</v>
      </c>
      <c r="L1144" s="49">
        <f>IF(Table44[[#This Row],[Source]]="Mobile", SUM(L1143+Table44[[#This Row],[Income]]-Table44[[#This Row],[Expenses]]), L1143)</f>
        <v>305653</v>
      </c>
      <c r="M1144" s="49">
        <f>IF(Table44[[#This Row],[Source]]="Inv", SUM(M1143+Table44[[#This Row],[Income]]-Table44[[#This Row],[Expenses]]), M1143)</f>
        <v>1140000</v>
      </c>
    </row>
    <row r="1145" spans="1:13" x14ac:dyDescent="0.25">
      <c r="A1145" s="3" t="str">
        <f xml:space="preserve"> IF(C1145="", "", IF(Table44[[#This Row],[Month]]=C1144, A1144+1, 1))</f>
        <v/>
      </c>
      <c r="B1145" s="22">
        <f>_xlfn.NUMBERVALUE(IF(Table44[[#This Row],[Date]]= "", "", TEXT(Table44[[#This Row],[Date]],"yyyy")))</f>
        <v>0</v>
      </c>
      <c r="C1145" t="str">
        <f>IF(Table44[[#This Row],[Date]]= "", "", TEXT(Table44[[#This Row],[Date]],"mmmm"))</f>
        <v/>
      </c>
      <c r="D1145" s="2"/>
      <c r="I1145" s="23"/>
      <c r="J1145" s="49">
        <f>IF(Table44[[#This Row],[Source]]="Cash", SUM(J1144+Table44[[#This Row],[Income]]-Table44[[#This Row],[Expenses]]), J1144)</f>
        <v>173500</v>
      </c>
      <c r="K1145" s="49">
        <f>IF(Table44[[#This Row],[Source]]="Bank", SUM(K1144+Table44[[#This Row],[Income]]-Table44[[#This Row],[Expenses]]), K1144)</f>
        <v>451802.45000000019</v>
      </c>
      <c r="L1145" s="49">
        <f>IF(Table44[[#This Row],[Source]]="Mobile", SUM(L1144+Table44[[#This Row],[Income]]-Table44[[#This Row],[Expenses]]), L1144)</f>
        <v>305653</v>
      </c>
      <c r="M1145" s="49">
        <f>IF(Table44[[#This Row],[Source]]="Inv", SUM(M1144+Table44[[#This Row],[Income]]-Table44[[#This Row],[Expenses]]), M1144)</f>
        <v>1140000</v>
      </c>
    </row>
    <row r="1146" spans="1:13" x14ac:dyDescent="0.25">
      <c r="A1146" s="3" t="str">
        <f xml:space="preserve"> IF(C1146="", "", IF(Table44[[#This Row],[Month]]=C1145, A1145+1, 1))</f>
        <v/>
      </c>
      <c r="B1146" s="22">
        <f>_xlfn.NUMBERVALUE(IF(Table44[[#This Row],[Date]]= "", "", TEXT(Table44[[#This Row],[Date]],"yyyy")))</f>
        <v>0</v>
      </c>
      <c r="C1146" t="str">
        <f>IF(Table44[[#This Row],[Date]]= "", "", TEXT(Table44[[#This Row],[Date]],"mmmm"))</f>
        <v/>
      </c>
      <c r="D1146" s="2"/>
      <c r="I1146" s="23"/>
      <c r="J1146" s="49">
        <f>IF(Table44[[#This Row],[Source]]="Cash", SUM(J1145+Table44[[#This Row],[Income]]-Table44[[#This Row],[Expenses]]), J1145)</f>
        <v>173500</v>
      </c>
      <c r="K1146" s="49">
        <f>IF(Table44[[#This Row],[Source]]="Bank", SUM(K1145+Table44[[#This Row],[Income]]-Table44[[#This Row],[Expenses]]), K1145)</f>
        <v>451802.45000000019</v>
      </c>
      <c r="L1146" s="49">
        <f>IF(Table44[[#This Row],[Source]]="Mobile", SUM(L1145+Table44[[#This Row],[Income]]-Table44[[#This Row],[Expenses]]), L1145)</f>
        <v>305653</v>
      </c>
      <c r="M1146" s="49">
        <f>IF(Table44[[#This Row],[Source]]="Inv", SUM(M1145+Table44[[#This Row],[Income]]-Table44[[#This Row],[Expenses]]), M1145)</f>
        <v>1140000</v>
      </c>
    </row>
    <row r="1147" spans="1:13" x14ac:dyDescent="0.25">
      <c r="A1147" s="3" t="str">
        <f xml:space="preserve"> IF(C1147="", "", IF(Table44[[#This Row],[Month]]=C1146, A1146+1, 1))</f>
        <v/>
      </c>
      <c r="B1147" s="22">
        <f>_xlfn.NUMBERVALUE(IF(Table44[[#This Row],[Date]]= "", "", TEXT(Table44[[#This Row],[Date]],"yyyy")))</f>
        <v>0</v>
      </c>
      <c r="C1147" t="str">
        <f>IF(Table44[[#This Row],[Date]]= "", "", TEXT(Table44[[#This Row],[Date]],"mmmm"))</f>
        <v/>
      </c>
      <c r="D1147" s="2"/>
      <c r="I1147" s="23"/>
      <c r="J1147" s="49">
        <f>IF(Table44[[#This Row],[Source]]="Cash", SUM(J1146+Table44[[#This Row],[Income]]-Table44[[#This Row],[Expenses]]), J1146)</f>
        <v>173500</v>
      </c>
      <c r="K1147" s="49">
        <f>IF(Table44[[#This Row],[Source]]="Bank", SUM(K1146+Table44[[#This Row],[Income]]-Table44[[#This Row],[Expenses]]), K1146)</f>
        <v>451802.45000000019</v>
      </c>
      <c r="L1147" s="49">
        <f>IF(Table44[[#This Row],[Source]]="Mobile", SUM(L1146+Table44[[#This Row],[Income]]-Table44[[#This Row],[Expenses]]), L1146)</f>
        <v>305653</v>
      </c>
      <c r="M1147" s="49">
        <f>IF(Table44[[#This Row],[Source]]="Inv", SUM(M1146+Table44[[#This Row],[Income]]-Table44[[#This Row],[Expenses]]), M1146)</f>
        <v>1140000</v>
      </c>
    </row>
    <row r="1148" spans="1:13" x14ac:dyDescent="0.25">
      <c r="A1148" s="3" t="str">
        <f xml:space="preserve"> IF(C1148="", "", IF(Table44[[#This Row],[Month]]=C1147, A1147+1, 1))</f>
        <v/>
      </c>
      <c r="B1148" s="22">
        <f>_xlfn.NUMBERVALUE(IF(Table44[[#This Row],[Date]]= "", "", TEXT(Table44[[#This Row],[Date]],"yyyy")))</f>
        <v>0</v>
      </c>
      <c r="C1148" t="str">
        <f>IF(Table44[[#This Row],[Date]]= "", "", TEXT(Table44[[#This Row],[Date]],"mmmm"))</f>
        <v/>
      </c>
      <c r="D1148" s="2"/>
      <c r="I1148" s="23"/>
      <c r="J1148" s="49">
        <f>IF(Table44[[#This Row],[Source]]="Cash", SUM(J1147+Table44[[#This Row],[Income]]-Table44[[#This Row],[Expenses]]), J1147)</f>
        <v>173500</v>
      </c>
      <c r="K1148" s="49">
        <f>IF(Table44[[#This Row],[Source]]="Bank", SUM(K1147+Table44[[#This Row],[Income]]-Table44[[#This Row],[Expenses]]), K1147)</f>
        <v>451802.45000000019</v>
      </c>
      <c r="L1148" s="49">
        <f>IF(Table44[[#This Row],[Source]]="Mobile", SUM(L1147+Table44[[#This Row],[Income]]-Table44[[#This Row],[Expenses]]), L1147)</f>
        <v>305653</v>
      </c>
      <c r="M1148" s="49">
        <f>IF(Table44[[#This Row],[Source]]="Inv", SUM(M1147+Table44[[#This Row],[Income]]-Table44[[#This Row],[Expenses]]), M1147)</f>
        <v>1140000</v>
      </c>
    </row>
    <row r="1149" spans="1:13" x14ac:dyDescent="0.25">
      <c r="A1149" s="3" t="str">
        <f xml:space="preserve"> IF(C1149="", "", IF(Table44[[#This Row],[Month]]=C1148, A1148+1, 1))</f>
        <v/>
      </c>
      <c r="B1149" s="22">
        <f>_xlfn.NUMBERVALUE(IF(Table44[[#This Row],[Date]]= "", "", TEXT(Table44[[#This Row],[Date]],"yyyy")))</f>
        <v>0</v>
      </c>
      <c r="C1149" t="str">
        <f>IF(Table44[[#This Row],[Date]]= "", "", TEXT(Table44[[#This Row],[Date]],"mmmm"))</f>
        <v/>
      </c>
      <c r="D1149" s="2"/>
      <c r="I1149" s="23"/>
      <c r="J1149" s="49">
        <f>IF(Table44[[#This Row],[Source]]="Cash", SUM(J1148+Table44[[#This Row],[Income]]-Table44[[#This Row],[Expenses]]), J1148)</f>
        <v>173500</v>
      </c>
      <c r="K1149" s="49">
        <f>IF(Table44[[#This Row],[Source]]="Bank", SUM(K1148+Table44[[#This Row],[Income]]-Table44[[#This Row],[Expenses]]), K1148)</f>
        <v>451802.45000000019</v>
      </c>
      <c r="L1149" s="49">
        <f>IF(Table44[[#This Row],[Source]]="Mobile", SUM(L1148+Table44[[#This Row],[Income]]-Table44[[#This Row],[Expenses]]), L1148)</f>
        <v>305653</v>
      </c>
      <c r="M1149" s="49">
        <f>IF(Table44[[#This Row],[Source]]="Inv", SUM(M1148+Table44[[#This Row],[Income]]-Table44[[#This Row],[Expenses]]), M1148)</f>
        <v>1140000</v>
      </c>
    </row>
    <row r="1150" spans="1:13" x14ac:dyDescent="0.25">
      <c r="A1150" s="3" t="str">
        <f xml:space="preserve"> IF(C1150="", "", IF(Table44[[#This Row],[Month]]=C1149, A1149+1, 1))</f>
        <v/>
      </c>
      <c r="B1150" s="22">
        <f>_xlfn.NUMBERVALUE(IF(Table44[[#This Row],[Date]]= "", "", TEXT(Table44[[#This Row],[Date]],"yyyy")))</f>
        <v>0</v>
      </c>
      <c r="C1150" t="str">
        <f>IF(Table44[[#This Row],[Date]]= "", "", TEXT(Table44[[#This Row],[Date]],"mmmm"))</f>
        <v/>
      </c>
      <c r="D1150" s="2"/>
      <c r="I1150" s="23"/>
      <c r="J1150" s="49">
        <f>IF(Table44[[#This Row],[Source]]="Cash", SUM(J1149+Table44[[#This Row],[Income]]-Table44[[#This Row],[Expenses]]), J1149)</f>
        <v>173500</v>
      </c>
      <c r="K1150" s="49">
        <f>IF(Table44[[#This Row],[Source]]="Bank", SUM(K1149+Table44[[#This Row],[Income]]-Table44[[#This Row],[Expenses]]), K1149)</f>
        <v>451802.45000000019</v>
      </c>
      <c r="L1150" s="49">
        <f>IF(Table44[[#This Row],[Source]]="Mobile", SUM(L1149+Table44[[#This Row],[Income]]-Table44[[#This Row],[Expenses]]), L1149)</f>
        <v>305653</v>
      </c>
      <c r="M1150" s="49">
        <f>IF(Table44[[#This Row],[Source]]="Inv", SUM(M1149+Table44[[#This Row],[Income]]-Table44[[#This Row],[Expenses]]), M1149)</f>
        <v>1140000</v>
      </c>
    </row>
    <row r="1151" spans="1:13" x14ac:dyDescent="0.25">
      <c r="A1151" s="3" t="str">
        <f xml:space="preserve"> IF(C1151="", "", IF(Table44[[#This Row],[Month]]=C1150, A1150+1, 1))</f>
        <v/>
      </c>
      <c r="B1151" s="22">
        <f>_xlfn.NUMBERVALUE(IF(Table44[[#This Row],[Date]]= "", "", TEXT(Table44[[#This Row],[Date]],"yyyy")))</f>
        <v>0</v>
      </c>
      <c r="C1151" t="str">
        <f>IF(Table44[[#This Row],[Date]]= "", "", TEXT(Table44[[#This Row],[Date]],"mmmm"))</f>
        <v/>
      </c>
      <c r="D1151" s="2"/>
      <c r="I1151" s="23"/>
      <c r="J1151" s="49">
        <f>IF(Table44[[#This Row],[Source]]="Cash", SUM(J1150+Table44[[#This Row],[Income]]-Table44[[#This Row],[Expenses]]), J1150)</f>
        <v>173500</v>
      </c>
      <c r="K1151" s="49">
        <f>IF(Table44[[#This Row],[Source]]="Bank", SUM(K1150+Table44[[#This Row],[Income]]-Table44[[#This Row],[Expenses]]), K1150)</f>
        <v>451802.45000000019</v>
      </c>
      <c r="L1151" s="49">
        <f>IF(Table44[[#This Row],[Source]]="Mobile", SUM(L1150+Table44[[#This Row],[Income]]-Table44[[#This Row],[Expenses]]), L1150)</f>
        <v>305653</v>
      </c>
      <c r="M1151" s="49">
        <f>IF(Table44[[#This Row],[Source]]="Inv", SUM(M1150+Table44[[#This Row],[Income]]-Table44[[#This Row],[Expenses]]), M1150)</f>
        <v>1140000</v>
      </c>
    </row>
    <row r="1152" spans="1:13" x14ac:dyDescent="0.25">
      <c r="A1152" s="3" t="str">
        <f xml:space="preserve"> IF(C1152="", "", IF(Table44[[#This Row],[Month]]=C1151, A1151+1, 1))</f>
        <v/>
      </c>
      <c r="B1152" s="22">
        <f>_xlfn.NUMBERVALUE(IF(Table44[[#This Row],[Date]]= "", "", TEXT(Table44[[#This Row],[Date]],"yyyy")))</f>
        <v>0</v>
      </c>
      <c r="C1152" t="str">
        <f>IF(Table44[[#This Row],[Date]]= "", "", TEXT(Table44[[#This Row],[Date]],"mmmm"))</f>
        <v/>
      </c>
      <c r="D1152" s="2"/>
      <c r="I1152" s="23"/>
      <c r="J1152" s="49">
        <f>IF(Table44[[#This Row],[Source]]="Cash", SUM(J1151+Table44[[#This Row],[Income]]-Table44[[#This Row],[Expenses]]), J1151)</f>
        <v>173500</v>
      </c>
      <c r="K1152" s="49">
        <f>IF(Table44[[#This Row],[Source]]="Bank", SUM(K1151+Table44[[#This Row],[Income]]-Table44[[#This Row],[Expenses]]), K1151)</f>
        <v>451802.45000000019</v>
      </c>
      <c r="L1152" s="49">
        <f>IF(Table44[[#This Row],[Source]]="Mobile", SUM(L1151+Table44[[#This Row],[Income]]-Table44[[#This Row],[Expenses]]), L1151)</f>
        <v>305653</v>
      </c>
      <c r="M1152" s="49">
        <f>IF(Table44[[#This Row],[Source]]="Inv", SUM(M1151+Table44[[#This Row],[Income]]-Table44[[#This Row],[Expenses]]), M1151)</f>
        <v>1140000</v>
      </c>
    </row>
    <row r="1153" spans="1:13" x14ac:dyDescent="0.25">
      <c r="A1153" s="3" t="str">
        <f xml:space="preserve"> IF(C1153="", "", IF(Table44[[#This Row],[Month]]=C1152, A1152+1, 1))</f>
        <v/>
      </c>
      <c r="B1153" s="22">
        <f>_xlfn.NUMBERVALUE(IF(Table44[[#This Row],[Date]]= "", "", TEXT(Table44[[#This Row],[Date]],"yyyy")))</f>
        <v>0</v>
      </c>
      <c r="C1153" t="str">
        <f>IF(Table44[[#This Row],[Date]]= "", "", TEXT(Table44[[#This Row],[Date]],"mmmm"))</f>
        <v/>
      </c>
      <c r="D1153" s="2"/>
      <c r="I1153" s="23"/>
      <c r="J1153" s="49">
        <f>IF(Table44[[#This Row],[Source]]="Cash", SUM(J1152+Table44[[#This Row],[Income]]-Table44[[#This Row],[Expenses]]), J1152)</f>
        <v>173500</v>
      </c>
      <c r="K1153" s="49">
        <f>IF(Table44[[#This Row],[Source]]="Bank", SUM(K1152+Table44[[#This Row],[Income]]-Table44[[#This Row],[Expenses]]), K1152)</f>
        <v>451802.45000000019</v>
      </c>
      <c r="L1153" s="49">
        <f>IF(Table44[[#This Row],[Source]]="Mobile", SUM(L1152+Table44[[#This Row],[Income]]-Table44[[#This Row],[Expenses]]), L1152)</f>
        <v>305653</v>
      </c>
      <c r="M1153" s="49">
        <f>IF(Table44[[#This Row],[Source]]="Inv", SUM(M1152+Table44[[#This Row],[Income]]-Table44[[#This Row],[Expenses]]), M1152)</f>
        <v>1140000</v>
      </c>
    </row>
    <row r="1154" spans="1:13" x14ac:dyDescent="0.25">
      <c r="A1154" s="3" t="str">
        <f xml:space="preserve"> IF(C1154="", "", IF(Table44[[#This Row],[Month]]=C1153, A1153+1, 1))</f>
        <v/>
      </c>
      <c r="B1154" s="22">
        <f>_xlfn.NUMBERVALUE(IF(Table44[[#This Row],[Date]]= "", "", TEXT(Table44[[#This Row],[Date]],"yyyy")))</f>
        <v>0</v>
      </c>
      <c r="C1154" t="str">
        <f>IF(Table44[[#This Row],[Date]]= "", "", TEXT(Table44[[#This Row],[Date]],"mmmm"))</f>
        <v/>
      </c>
      <c r="D1154" s="2"/>
      <c r="I1154" s="23"/>
      <c r="J1154" s="49">
        <f>IF(Table44[[#This Row],[Source]]="Cash", SUM(J1153+Table44[[#This Row],[Income]]-Table44[[#This Row],[Expenses]]), J1153)</f>
        <v>173500</v>
      </c>
      <c r="K1154" s="49">
        <f>IF(Table44[[#This Row],[Source]]="Bank", SUM(K1153+Table44[[#This Row],[Income]]-Table44[[#This Row],[Expenses]]), K1153)</f>
        <v>451802.45000000019</v>
      </c>
      <c r="L1154" s="49">
        <f>IF(Table44[[#This Row],[Source]]="Mobile", SUM(L1153+Table44[[#This Row],[Income]]-Table44[[#This Row],[Expenses]]), L1153)</f>
        <v>305653</v>
      </c>
      <c r="M1154" s="49">
        <f>IF(Table44[[#This Row],[Source]]="Inv", SUM(M1153+Table44[[#This Row],[Income]]-Table44[[#This Row],[Expenses]]), M1153)</f>
        <v>1140000</v>
      </c>
    </row>
    <row r="1155" spans="1:13" x14ac:dyDescent="0.25">
      <c r="A1155" s="3" t="str">
        <f xml:space="preserve"> IF(C1155="", "", IF(Table44[[#This Row],[Month]]=C1154, A1154+1, 1))</f>
        <v/>
      </c>
      <c r="B1155" s="22">
        <f>_xlfn.NUMBERVALUE(IF(Table44[[#This Row],[Date]]= "", "", TEXT(Table44[[#This Row],[Date]],"yyyy")))</f>
        <v>0</v>
      </c>
      <c r="C1155" t="str">
        <f>IF(Table44[[#This Row],[Date]]= "", "", TEXT(Table44[[#This Row],[Date]],"mmmm"))</f>
        <v/>
      </c>
      <c r="D1155" s="2"/>
      <c r="I1155" s="23"/>
      <c r="J1155" s="49">
        <f>IF(Table44[[#This Row],[Source]]="Cash", SUM(J1154+Table44[[#This Row],[Income]]-Table44[[#This Row],[Expenses]]), J1154)</f>
        <v>173500</v>
      </c>
      <c r="K1155" s="49">
        <f>IF(Table44[[#This Row],[Source]]="Bank", SUM(K1154+Table44[[#This Row],[Income]]-Table44[[#This Row],[Expenses]]), K1154)</f>
        <v>451802.45000000019</v>
      </c>
      <c r="L1155" s="49">
        <f>IF(Table44[[#This Row],[Source]]="Mobile", SUM(L1154+Table44[[#This Row],[Income]]-Table44[[#This Row],[Expenses]]), L1154)</f>
        <v>305653</v>
      </c>
      <c r="M1155" s="49">
        <f>IF(Table44[[#This Row],[Source]]="Inv", SUM(M1154+Table44[[#This Row],[Income]]-Table44[[#This Row],[Expenses]]), M1154)</f>
        <v>1140000</v>
      </c>
    </row>
    <row r="1156" spans="1:13" x14ac:dyDescent="0.25">
      <c r="A1156" s="3" t="str">
        <f xml:space="preserve"> IF(C1156="", "", IF(Table44[[#This Row],[Month]]=C1155, A1155+1, 1))</f>
        <v/>
      </c>
      <c r="B1156" s="22">
        <f>_xlfn.NUMBERVALUE(IF(Table44[[#This Row],[Date]]= "", "", TEXT(Table44[[#This Row],[Date]],"yyyy")))</f>
        <v>0</v>
      </c>
      <c r="C1156" t="str">
        <f>IF(Table44[[#This Row],[Date]]= "", "", TEXT(Table44[[#This Row],[Date]],"mmmm"))</f>
        <v/>
      </c>
      <c r="D1156" s="2"/>
      <c r="I1156" s="23"/>
      <c r="J1156" s="49">
        <f>IF(Table44[[#This Row],[Source]]="Cash", SUM(J1155+Table44[[#This Row],[Income]]-Table44[[#This Row],[Expenses]]), J1155)</f>
        <v>173500</v>
      </c>
      <c r="K1156" s="49">
        <f>IF(Table44[[#This Row],[Source]]="Bank", SUM(K1155+Table44[[#This Row],[Income]]-Table44[[#This Row],[Expenses]]), K1155)</f>
        <v>451802.45000000019</v>
      </c>
      <c r="L1156" s="49">
        <f>IF(Table44[[#This Row],[Source]]="Mobile", SUM(L1155+Table44[[#This Row],[Income]]-Table44[[#This Row],[Expenses]]), L1155)</f>
        <v>305653</v>
      </c>
      <c r="M1156" s="49">
        <f>IF(Table44[[#This Row],[Source]]="Inv", SUM(M1155+Table44[[#This Row],[Income]]-Table44[[#This Row],[Expenses]]), M1155)</f>
        <v>1140000</v>
      </c>
    </row>
    <row r="1157" spans="1:13" x14ac:dyDescent="0.25">
      <c r="A1157" s="3" t="str">
        <f xml:space="preserve"> IF(C1157="", "", IF(Table44[[#This Row],[Month]]=C1156, A1156+1, 1))</f>
        <v/>
      </c>
      <c r="B1157" s="22">
        <f>_xlfn.NUMBERVALUE(IF(Table44[[#This Row],[Date]]= "", "", TEXT(Table44[[#This Row],[Date]],"yyyy")))</f>
        <v>0</v>
      </c>
      <c r="C1157" t="str">
        <f>IF(Table44[[#This Row],[Date]]= "", "", TEXT(Table44[[#This Row],[Date]],"mmmm"))</f>
        <v/>
      </c>
      <c r="D1157" s="2"/>
      <c r="I1157" s="23"/>
      <c r="J1157" s="49">
        <f>IF(Table44[[#This Row],[Source]]="Cash", SUM(J1156+Table44[[#This Row],[Income]]-Table44[[#This Row],[Expenses]]), J1156)</f>
        <v>173500</v>
      </c>
      <c r="K1157" s="49">
        <f>IF(Table44[[#This Row],[Source]]="Bank", SUM(K1156+Table44[[#This Row],[Income]]-Table44[[#This Row],[Expenses]]), K1156)</f>
        <v>451802.45000000019</v>
      </c>
      <c r="L1157" s="49">
        <f>IF(Table44[[#This Row],[Source]]="Mobile", SUM(L1156+Table44[[#This Row],[Income]]-Table44[[#This Row],[Expenses]]), L1156)</f>
        <v>305653</v>
      </c>
      <c r="M1157" s="49">
        <f>IF(Table44[[#This Row],[Source]]="Inv", SUM(M1156+Table44[[#This Row],[Income]]-Table44[[#This Row],[Expenses]]), M1156)</f>
        <v>1140000</v>
      </c>
    </row>
    <row r="1158" spans="1:13" x14ac:dyDescent="0.25">
      <c r="A1158" s="3" t="str">
        <f xml:space="preserve"> IF(C1158="", "", IF(Table44[[#This Row],[Month]]=C1157, A1157+1, 1))</f>
        <v/>
      </c>
      <c r="B1158" s="22">
        <f>_xlfn.NUMBERVALUE(IF(Table44[[#This Row],[Date]]= "", "", TEXT(Table44[[#This Row],[Date]],"yyyy")))</f>
        <v>0</v>
      </c>
      <c r="C1158" t="str">
        <f>IF(Table44[[#This Row],[Date]]= "", "", TEXT(Table44[[#This Row],[Date]],"mmmm"))</f>
        <v/>
      </c>
      <c r="D1158" s="2"/>
      <c r="I1158" s="23"/>
      <c r="J1158" s="49">
        <f>IF(Table44[[#This Row],[Source]]="Cash", SUM(J1157+Table44[[#This Row],[Income]]-Table44[[#This Row],[Expenses]]), J1157)</f>
        <v>173500</v>
      </c>
      <c r="K1158" s="49">
        <f>IF(Table44[[#This Row],[Source]]="Bank", SUM(K1157+Table44[[#This Row],[Income]]-Table44[[#This Row],[Expenses]]), K1157)</f>
        <v>451802.45000000019</v>
      </c>
      <c r="L1158" s="49">
        <f>IF(Table44[[#This Row],[Source]]="Mobile", SUM(L1157+Table44[[#This Row],[Income]]-Table44[[#This Row],[Expenses]]), L1157)</f>
        <v>305653</v>
      </c>
      <c r="M1158" s="49">
        <f>IF(Table44[[#This Row],[Source]]="Inv", SUM(M1157+Table44[[#This Row],[Income]]-Table44[[#This Row],[Expenses]]), M1157)</f>
        <v>1140000</v>
      </c>
    </row>
    <row r="1159" spans="1:13" x14ac:dyDescent="0.25">
      <c r="A1159" s="3" t="str">
        <f xml:space="preserve"> IF(C1159="", "", IF(Table44[[#This Row],[Month]]=C1158, A1158+1, 1))</f>
        <v/>
      </c>
      <c r="B1159" s="22">
        <f>_xlfn.NUMBERVALUE(IF(Table44[[#This Row],[Date]]= "", "", TEXT(Table44[[#This Row],[Date]],"yyyy")))</f>
        <v>0</v>
      </c>
      <c r="C1159" t="str">
        <f>IF(Table44[[#This Row],[Date]]= "", "", TEXT(Table44[[#This Row],[Date]],"mmmm"))</f>
        <v/>
      </c>
      <c r="D1159" s="2"/>
      <c r="I1159" s="23"/>
      <c r="J1159" s="49">
        <f>IF(Table44[[#This Row],[Source]]="Cash", SUM(J1158+Table44[[#This Row],[Income]]-Table44[[#This Row],[Expenses]]), J1158)</f>
        <v>173500</v>
      </c>
      <c r="K1159" s="49">
        <f>IF(Table44[[#This Row],[Source]]="Bank", SUM(K1158+Table44[[#This Row],[Income]]-Table44[[#This Row],[Expenses]]), K1158)</f>
        <v>451802.45000000019</v>
      </c>
      <c r="L1159" s="49">
        <f>IF(Table44[[#This Row],[Source]]="Mobile", SUM(L1158+Table44[[#This Row],[Income]]-Table44[[#This Row],[Expenses]]), L1158)</f>
        <v>305653</v>
      </c>
      <c r="M1159" s="49">
        <f>IF(Table44[[#This Row],[Source]]="Inv", SUM(M1158+Table44[[#This Row],[Income]]-Table44[[#This Row],[Expenses]]), M1158)</f>
        <v>1140000</v>
      </c>
    </row>
    <row r="1160" spans="1:13" x14ac:dyDescent="0.25">
      <c r="A1160" s="3" t="str">
        <f xml:space="preserve"> IF(C1160="", "", IF(Table44[[#This Row],[Month]]=C1159, A1159+1, 1))</f>
        <v/>
      </c>
      <c r="B1160" s="22">
        <f>_xlfn.NUMBERVALUE(IF(Table44[[#This Row],[Date]]= "", "", TEXT(Table44[[#This Row],[Date]],"yyyy")))</f>
        <v>0</v>
      </c>
      <c r="C1160" t="str">
        <f>IF(Table44[[#This Row],[Date]]= "", "", TEXT(Table44[[#This Row],[Date]],"mmmm"))</f>
        <v/>
      </c>
      <c r="D1160" s="2"/>
      <c r="I1160" s="23"/>
      <c r="J1160" s="49">
        <f>IF(Table44[[#This Row],[Source]]="Cash", SUM(J1159+Table44[[#This Row],[Income]]-Table44[[#This Row],[Expenses]]), J1159)</f>
        <v>173500</v>
      </c>
      <c r="K1160" s="49">
        <f>IF(Table44[[#This Row],[Source]]="Bank", SUM(K1159+Table44[[#This Row],[Income]]-Table44[[#This Row],[Expenses]]), K1159)</f>
        <v>451802.45000000019</v>
      </c>
      <c r="L1160" s="49">
        <f>IF(Table44[[#This Row],[Source]]="Mobile", SUM(L1159+Table44[[#This Row],[Income]]-Table44[[#This Row],[Expenses]]), L1159)</f>
        <v>305653</v>
      </c>
      <c r="M1160" s="49">
        <f>IF(Table44[[#This Row],[Source]]="Inv", SUM(M1159+Table44[[#This Row],[Income]]-Table44[[#This Row],[Expenses]]), M1159)</f>
        <v>1140000</v>
      </c>
    </row>
    <row r="1161" spans="1:13" x14ac:dyDescent="0.25">
      <c r="A1161" s="3" t="str">
        <f xml:space="preserve"> IF(C1161="", "", IF(Table44[[#This Row],[Month]]=C1160, A1160+1, 1))</f>
        <v/>
      </c>
      <c r="B1161" s="22">
        <f>_xlfn.NUMBERVALUE(IF(Table44[[#This Row],[Date]]= "", "", TEXT(Table44[[#This Row],[Date]],"yyyy")))</f>
        <v>0</v>
      </c>
      <c r="C1161" t="str">
        <f>IF(Table44[[#This Row],[Date]]= "", "", TEXT(Table44[[#This Row],[Date]],"mmmm"))</f>
        <v/>
      </c>
      <c r="D1161" s="2"/>
      <c r="I1161" s="23"/>
      <c r="J1161" s="49">
        <f>IF(Table44[[#This Row],[Source]]="Cash", SUM(J1160+Table44[[#This Row],[Income]]-Table44[[#This Row],[Expenses]]), J1160)</f>
        <v>173500</v>
      </c>
      <c r="K1161" s="49">
        <f>IF(Table44[[#This Row],[Source]]="Bank", SUM(K1160+Table44[[#This Row],[Income]]-Table44[[#This Row],[Expenses]]), K1160)</f>
        <v>451802.45000000019</v>
      </c>
      <c r="L1161" s="49">
        <f>IF(Table44[[#This Row],[Source]]="Mobile", SUM(L1160+Table44[[#This Row],[Income]]-Table44[[#This Row],[Expenses]]), L1160)</f>
        <v>305653</v>
      </c>
      <c r="M1161" s="49">
        <f>IF(Table44[[#This Row],[Source]]="Inv", SUM(M1160+Table44[[#This Row],[Income]]-Table44[[#This Row],[Expenses]]), M1160)</f>
        <v>1140000</v>
      </c>
    </row>
    <row r="1162" spans="1:13" x14ac:dyDescent="0.25">
      <c r="A1162" s="3" t="str">
        <f xml:space="preserve"> IF(C1162="", "", IF(Table44[[#This Row],[Month]]=C1161, A1161+1, 1))</f>
        <v/>
      </c>
      <c r="B1162" s="22">
        <f>_xlfn.NUMBERVALUE(IF(Table44[[#This Row],[Date]]= "", "", TEXT(Table44[[#This Row],[Date]],"yyyy")))</f>
        <v>0</v>
      </c>
      <c r="C1162" t="str">
        <f>IF(Table44[[#This Row],[Date]]= "", "", TEXT(Table44[[#This Row],[Date]],"mmmm"))</f>
        <v/>
      </c>
      <c r="D1162" s="2"/>
      <c r="I1162" s="23"/>
      <c r="J1162" s="49">
        <f>IF(Table44[[#This Row],[Source]]="Cash", SUM(J1161+Table44[[#This Row],[Income]]-Table44[[#This Row],[Expenses]]), J1161)</f>
        <v>173500</v>
      </c>
      <c r="K1162" s="49">
        <f>IF(Table44[[#This Row],[Source]]="Bank", SUM(K1161+Table44[[#This Row],[Income]]-Table44[[#This Row],[Expenses]]), K1161)</f>
        <v>451802.45000000019</v>
      </c>
      <c r="L1162" s="49">
        <f>IF(Table44[[#This Row],[Source]]="Mobile", SUM(L1161+Table44[[#This Row],[Income]]-Table44[[#This Row],[Expenses]]), L1161)</f>
        <v>305653</v>
      </c>
      <c r="M1162" s="49">
        <f>IF(Table44[[#This Row],[Source]]="Inv", SUM(M1161+Table44[[#This Row],[Income]]-Table44[[#This Row],[Expenses]]), M1161)</f>
        <v>1140000</v>
      </c>
    </row>
    <row r="1163" spans="1:13" x14ac:dyDescent="0.25">
      <c r="A1163" s="3" t="str">
        <f xml:space="preserve"> IF(C1163="", "", IF(Table44[[#This Row],[Month]]=C1162, A1162+1, 1))</f>
        <v/>
      </c>
      <c r="B1163" s="22">
        <f>_xlfn.NUMBERVALUE(IF(Table44[[#This Row],[Date]]= "", "", TEXT(Table44[[#This Row],[Date]],"yyyy")))</f>
        <v>0</v>
      </c>
      <c r="C1163" t="str">
        <f>IF(Table44[[#This Row],[Date]]= "", "", TEXT(Table44[[#This Row],[Date]],"mmmm"))</f>
        <v/>
      </c>
      <c r="D1163" s="2"/>
      <c r="I1163" s="23"/>
      <c r="J1163" s="49">
        <f>IF(Table44[[#This Row],[Source]]="Cash", SUM(J1162+Table44[[#This Row],[Income]]-Table44[[#This Row],[Expenses]]), J1162)</f>
        <v>173500</v>
      </c>
      <c r="K1163" s="49">
        <f>IF(Table44[[#This Row],[Source]]="Bank", SUM(K1162+Table44[[#This Row],[Income]]-Table44[[#This Row],[Expenses]]), K1162)</f>
        <v>451802.45000000019</v>
      </c>
      <c r="L1163" s="49">
        <f>IF(Table44[[#This Row],[Source]]="Mobile", SUM(L1162+Table44[[#This Row],[Income]]-Table44[[#This Row],[Expenses]]), L1162)</f>
        <v>305653</v>
      </c>
      <c r="M1163" s="49">
        <f>IF(Table44[[#This Row],[Source]]="Inv", SUM(M1162+Table44[[#This Row],[Income]]-Table44[[#This Row],[Expenses]]), M1162)</f>
        <v>1140000</v>
      </c>
    </row>
    <row r="1164" spans="1:13" x14ac:dyDescent="0.25">
      <c r="A1164" s="3" t="str">
        <f xml:space="preserve"> IF(C1164="", "", IF(Table44[[#This Row],[Month]]=C1163, A1163+1, 1))</f>
        <v/>
      </c>
      <c r="B1164" s="22">
        <f>_xlfn.NUMBERVALUE(IF(Table44[[#This Row],[Date]]= "", "", TEXT(Table44[[#This Row],[Date]],"yyyy")))</f>
        <v>0</v>
      </c>
      <c r="C1164" t="str">
        <f>IF(Table44[[#This Row],[Date]]= "", "", TEXT(Table44[[#This Row],[Date]],"mmmm"))</f>
        <v/>
      </c>
      <c r="D1164" s="2"/>
      <c r="I1164" s="23"/>
      <c r="J1164" s="49">
        <f>IF(Table44[[#This Row],[Source]]="Cash", SUM(J1163+Table44[[#This Row],[Income]]-Table44[[#This Row],[Expenses]]), J1163)</f>
        <v>173500</v>
      </c>
      <c r="K1164" s="49">
        <f>IF(Table44[[#This Row],[Source]]="Bank", SUM(K1163+Table44[[#This Row],[Income]]-Table44[[#This Row],[Expenses]]), K1163)</f>
        <v>451802.45000000019</v>
      </c>
      <c r="L1164" s="49">
        <f>IF(Table44[[#This Row],[Source]]="Mobile", SUM(L1163+Table44[[#This Row],[Income]]-Table44[[#This Row],[Expenses]]), L1163)</f>
        <v>305653</v>
      </c>
      <c r="M1164" s="49">
        <f>IF(Table44[[#This Row],[Source]]="Inv", SUM(M1163+Table44[[#This Row],[Income]]-Table44[[#This Row],[Expenses]]), M1163)</f>
        <v>1140000</v>
      </c>
    </row>
    <row r="1165" spans="1:13" x14ac:dyDescent="0.25">
      <c r="A1165" s="3" t="str">
        <f xml:space="preserve"> IF(C1165="", "", IF(Table44[[#This Row],[Month]]=C1164, A1164+1, 1))</f>
        <v/>
      </c>
      <c r="B1165" s="22">
        <f>_xlfn.NUMBERVALUE(IF(Table44[[#This Row],[Date]]= "", "", TEXT(Table44[[#This Row],[Date]],"yyyy")))</f>
        <v>0</v>
      </c>
      <c r="C1165" t="str">
        <f>IF(Table44[[#This Row],[Date]]= "", "", TEXT(Table44[[#This Row],[Date]],"mmmm"))</f>
        <v/>
      </c>
      <c r="D1165" s="2"/>
      <c r="I1165" s="23"/>
      <c r="J1165" s="49">
        <f>IF(Table44[[#This Row],[Source]]="Cash", SUM(J1164+Table44[[#This Row],[Income]]-Table44[[#This Row],[Expenses]]), J1164)</f>
        <v>173500</v>
      </c>
      <c r="K1165" s="49">
        <f>IF(Table44[[#This Row],[Source]]="Bank", SUM(K1164+Table44[[#This Row],[Income]]-Table44[[#This Row],[Expenses]]), K1164)</f>
        <v>451802.45000000019</v>
      </c>
      <c r="L1165" s="49">
        <f>IF(Table44[[#This Row],[Source]]="Mobile", SUM(L1164+Table44[[#This Row],[Income]]-Table44[[#This Row],[Expenses]]), L1164)</f>
        <v>305653</v>
      </c>
      <c r="M1165" s="49">
        <f>IF(Table44[[#This Row],[Source]]="Inv", SUM(M1164+Table44[[#This Row],[Income]]-Table44[[#This Row],[Expenses]]), M1164)</f>
        <v>1140000</v>
      </c>
    </row>
    <row r="1166" spans="1:13" x14ac:dyDescent="0.25">
      <c r="A1166" s="3" t="str">
        <f xml:space="preserve"> IF(C1166="", "", IF(Table44[[#This Row],[Month]]=C1165, A1165+1, 1))</f>
        <v/>
      </c>
      <c r="B1166" s="22">
        <f>_xlfn.NUMBERVALUE(IF(Table44[[#This Row],[Date]]= "", "", TEXT(Table44[[#This Row],[Date]],"yyyy")))</f>
        <v>0</v>
      </c>
      <c r="C1166" t="str">
        <f>IF(Table44[[#This Row],[Date]]= "", "", TEXT(Table44[[#This Row],[Date]],"mmmm"))</f>
        <v/>
      </c>
      <c r="D1166" s="2"/>
      <c r="I1166" s="23"/>
      <c r="J1166" s="49">
        <f>IF(Table44[[#This Row],[Source]]="Cash", SUM(J1165+Table44[[#This Row],[Income]]-Table44[[#This Row],[Expenses]]), J1165)</f>
        <v>173500</v>
      </c>
      <c r="K1166" s="49">
        <f>IF(Table44[[#This Row],[Source]]="Bank", SUM(K1165+Table44[[#This Row],[Income]]-Table44[[#This Row],[Expenses]]), K1165)</f>
        <v>451802.45000000019</v>
      </c>
      <c r="L1166" s="49">
        <f>IF(Table44[[#This Row],[Source]]="Mobile", SUM(L1165+Table44[[#This Row],[Income]]-Table44[[#This Row],[Expenses]]), L1165)</f>
        <v>305653</v>
      </c>
      <c r="M1166" s="49">
        <f>IF(Table44[[#This Row],[Source]]="Inv", SUM(M1165+Table44[[#This Row],[Income]]-Table44[[#This Row],[Expenses]]), M1165)</f>
        <v>1140000</v>
      </c>
    </row>
    <row r="1167" spans="1:13" x14ac:dyDescent="0.25">
      <c r="A1167" s="3" t="str">
        <f xml:space="preserve"> IF(C1167="", "", IF(Table44[[#This Row],[Month]]=C1166, A1166+1, 1))</f>
        <v/>
      </c>
      <c r="B1167" s="22">
        <f>_xlfn.NUMBERVALUE(IF(Table44[[#This Row],[Date]]= "", "", TEXT(Table44[[#This Row],[Date]],"yyyy")))</f>
        <v>0</v>
      </c>
      <c r="C1167" t="str">
        <f>IF(Table44[[#This Row],[Date]]= "", "", TEXT(Table44[[#This Row],[Date]],"mmmm"))</f>
        <v/>
      </c>
      <c r="D1167" s="2"/>
      <c r="I1167" s="23"/>
      <c r="J1167" s="49">
        <f>IF(Table44[[#This Row],[Source]]="Cash", SUM(J1166+Table44[[#This Row],[Income]]-Table44[[#This Row],[Expenses]]), J1166)</f>
        <v>173500</v>
      </c>
      <c r="K1167" s="49">
        <f>IF(Table44[[#This Row],[Source]]="Bank", SUM(K1166+Table44[[#This Row],[Income]]-Table44[[#This Row],[Expenses]]), K1166)</f>
        <v>451802.45000000019</v>
      </c>
      <c r="L1167" s="49">
        <f>IF(Table44[[#This Row],[Source]]="Mobile", SUM(L1166+Table44[[#This Row],[Income]]-Table44[[#This Row],[Expenses]]), L1166)</f>
        <v>305653</v>
      </c>
      <c r="M1167" s="49">
        <f>IF(Table44[[#This Row],[Source]]="Inv", SUM(M1166+Table44[[#This Row],[Income]]-Table44[[#This Row],[Expenses]]), M1166)</f>
        <v>1140000</v>
      </c>
    </row>
    <row r="1168" spans="1:13" x14ac:dyDescent="0.25">
      <c r="A1168" s="3" t="str">
        <f xml:space="preserve"> IF(C1168="", "", IF(Table44[[#This Row],[Month]]=C1167, A1167+1, 1))</f>
        <v/>
      </c>
      <c r="B1168" s="22">
        <f>_xlfn.NUMBERVALUE(IF(Table44[[#This Row],[Date]]= "", "", TEXT(Table44[[#This Row],[Date]],"yyyy")))</f>
        <v>0</v>
      </c>
      <c r="C1168" t="str">
        <f>IF(Table44[[#This Row],[Date]]= "", "", TEXT(Table44[[#This Row],[Date]],"mmmm"))</f>
        <v/>
      </c>
      <c r="D1168" s="2"/>
      <c r="I1168" s="23"/>
      <c r="J1168" s="49">
        <f>IF(Table44[[#This Row],[Source]]="Cash", SUM(J1167+Table44[[#This Row],[Income]]-Table44[[#This Row],[Expenses]]), J1167)</f>
        <v>173500</v>
      </c>
      <c r="K1168" s="49">
        <f>IF(Table44[[#This Row],[Source]]="Bank", SUM(K1167+Table44[[#This Row],[Income]]-Table44[[#This Row],[Expenses]]), K1167)</f>
        <v>451802.45000000019</v>
      </c>
      <c r="L1168" s="49">
        <f>IF(Table44[[#This Row],[Source]]="Mobile", SUM(L1167+Table44[[#This Row],[Income]]-Table44[[#This Row],[Expenses]]), L1167)</f>
        <v>305653</v>
      </c>
      <c r="M1168" s="49">
        <f>IF(Table44[[#This Row],[Source]]="Inv", SUM(M1167+Table44[[#This Row],[Income]]-Table44[[#This Row],[Expenses]]), M1167)</f>
        <v>1140000</v>
      </c>
    </row>
    <row r="1169" spans="1:13" x14ac:dyDescent="0.25">
      <c r="A1169" s="3" t="str">
        <f xml:space="preserve"> IF(C1169="", "", IF(Table44[[#This Row],[Month]]=C1168, A1168+1, 1))</f>
        <v/>
      </c>
      <c r="B1169" s="22">
        <f>_xlfn.NUMBERVALUE(IF(Table44[[#This Row],[Date]]= "", "", TEXT(Table44[[#This Row],[Date]],"yyyy")))</f>
        <v>0</v>
      </c>
      <c r="C1169" t="str">
        <f>IF(Table44[[#This Row],[Date]]= "", "", TEXT(Table44[[#This Row],[Date]],"mmmm"))</f>
        <v/>
      </c>
      <c r="D1169" s="2"/>
      <c r="I1169" s="23"/>
      <c r="J1169" s="49">
        <f>IF(Table44[[#This Row],[Source]]="Cash", SUM(J1168+Table44[[#This Row],[Income]]-Table44[[#This Row],[Expenses]]), J1168)</f>
        <v>173500</v>
      </c>
      <c r="K1169" s="49">
        <f>IF(Table44[[#This Row],[Source]]="Bank", SUM(K1168+Table44[[#This Row],[Income]]-Table44[[#This Row],[Expenses]]), K1168)</f>
        <v>451802.45000000019</v>
      </c>
      <c r="L1169" s="49">
        <f>IF(Table44[[#This Row],[Source]]="Mobile", SUM(L1168+Table44[[#This Row],[Income]]-Table44[[#This Row],[Expenses]]), L1168)</f>
        <v>305653</v>
      </c>
      <c r="M1169" s="49">
        <f>IF(Table44[[#This Row],[Source]]="Inv", SUM(M1168+Table44[[#This Row],[Income]]-Table44[[#This Row],[Expenses]]), M1168)</f>
        <v>1140000</v>
      </c>
    </row>
    <row r="1170" spans="1:13" x14ac:dyDescent="0.25">
      <c r="A1170" s="3" t="str">
        <f xml:space="preserve"> IF(C1170="", "", IF(Table44[[#This Row],[Month]]=C1169, A1169+1, 1))</f>
        <v/>
      </c>
      <c r="B1170" s="22">
        <f>_xlfn.NUMBERVALUE(IF(Table44[[#This Row],[Date]]= "", "", TEXT(Table44[[#This Row],[Date]],"yyyy")))</f>
        <v>0</v>
      </c>
      <c r="C1170" t="str">
        <f>IF(Table44[[#This Row],[Date]]= "", "", TEXT(Table44[[#This Row],[Date]],"mmmm"))</f>
        <v/>
      </c>
      <c r="D1170" s="2"/>
      <c r="I1170" s="23"/>
      <c r="J1170" s="49">
        <f>IF(Table44[[#This Row],[Source]]="Cash", SUM(J1169+Table44[[#This Row],[Income]]-Table44[[#This Row],[Expenses]]), J1169)</f>
        <v>173500</v>
      </c>
      <c r="K1170" s="49">
        <f>IF(Table44[[#This Row],[Source]]="Bank", SUM(K1169+Table44[[#This Row],[Income]]-Table44[[#This Row],[Expenses]]), K1169)</f>
        <v>451802.45000000019</v>
      </c>
      <c r="L1170" s="49">
        <f>IF(Table44[[#This Row],[Source]]="Mobile", SUM(L1169+Table44[[#This Row],[Income]]-Table44[[#This Row],[Expenses]]), L1169)</f>
        <v>305653</v>
      </c>
      <c r="M1170" s="49">
        <f>IF(Table44[[#This Row],[Source]]="Inv", SUM(M1169+Table44[[#This Row],[Income]]-Table44[[#This Row],[Expenses]]), M1169)</f>
        <v>1140000</v>
      </c>
    </row>
    <row r="1171" spans="1:13" x14ac:dyDescent="0.25">
      <c r="A1171" s="3" t="str">
        <f xml:space="preserve"> IF(C1171="", "", IF(Table44[[#This Row],[Month]]=C1170, A1170+1, 1))</f>
        <v/>
      </c>
      <c r="B1171" s="22">
        <f>_xlfn.NUMBERVALUE(IF(Table44[[#This Row],[Date]]= "", "", TEXT(Table44[[#This Row],[Date]],"yyyy")))</f>
        <v>0</v>
      </c>
      <c r="C1171" t="str">
        <f>IF(Table44[[#This Row],[Date]]= "", "", TEXT(Table44[[#This Row],[Date]],"mmmm"))</f>
        <v/>
      </c>
      <c r="D1171" s="2"/>
      <c r="I1171" s="23"/>
      <c r="J1171" s="49">
        <f>IF(Table44[[#This Row],[Source]]="Cash", SUM(J1170+Table44[[#This Row],[Income]]-Table44[[#This Row],[Expenses]]), J1170)</f>
        <v>173500</v>
      </c>
      <c r="K1171" s="49">
        <f>IF(Table44[[#This Row],[Source]]="Bank", SUM(K1170+Table44[[#This Row],[Income]]-Table44[[#This Row],[Expenses]]), K1170)</f>
        <v>451802.45000000019</v>
      </c>
      <c r="L1171" s="49">
        <f>IF(Table44[[#This Row],[Source]]="Mobile", SUM(L1170+Table44[[#This Row],[Income]]-Table44[[#This Row],[Expenses]]), L1170)</f>
        <v>305653</v>
      </c>
      <c r="M1171" s="49">
        <f>IF(Table44[[#This Row],[Source]]="Inv", SUM(M1170+Table44[[#This Row],[Income]]-Table44[[#This Row],[Expenses]]), M1170)</f>
        <v>1140000</v>
      </c>
    </row>
    <row r="1172" spans="1:13" x14ac:dyDescent="0.25">
      <c r="A1172" s="3" t="str">
        <f xml:space="preserve"> IF(C1172="", "", IF(Table44[[#This Row],[Month]]=C1171, A1171+1, 1))</f>
        <v/>
      </c>
      <c r="B1172" s="22">
        <f>_xlfn.NUMBERVALUE(IF(Table44[[#This Row],[Date]]= "", "", TEXT(Table44[[#This Row],[Date]],"yyyy")))</f>
        <v>0</v>
      </c>
      <c r="C1172" t="str">
        <f>IF(Table44[[#This Row],[Date]]= "", "", TEXT(Table44[[#This Row],[Date]],"mmmm"))</f>
        <v/>
      </c>
      <c r="D1172" s="2"/>
      <c r="I1172" s="23"/>
      <c r="J1172" s="49">
        <f>IF(Table44[[#This Row],[Source]]="Cash", SUM(J1171+Table44[[#This Row],[Income]]-Table44[[#This Row],[Expenses]]), J1171)</f>
        <v>173500</v>
      </c>
      <c r="K1172" s="49">
        <f>IF(Table44[[#This Row],[Source]]="Bank", SUM(K1171+Table44[[#This Row],[Income]]-Table44[[#This Row],[Expenses]]), K1171)</f>
        <v>451802.45000000019</v>
      </c>
      <c r="L1172" s="49">
        <f>IF(Table44[[#This Row],[Source]]="Mobile", SUM(L1171+Table44[[#This Row],[Income]]-Table44[[#This Row],[Expenses]]), L1171)</f>
        <v>305653</v>
      </c>
      <c r="M1172" s="49">
        <f>IF(Table44[[#This Row],[Source]]="Inv", SUM(M1171+Table44[[#This Row],[Income]]-Table44[[#This Row],[Expenses]]), M1171)</f>
        <v>1140000</v>
      </c>
    </row>
    <row r="1173" spans="1:13" x14ac:dyDescent="0.25">
      <c r="A1173" s="3" t="str">
        <f xml:space="preserve"> IF(C1173="", "", IF(Table44[[#This Row],[Month]]=C1172, A1172+1, 1))</f>
        <v/>
      </c>
      <c r="B1173" s="22">
        <f>_xlfn.NUMBERVALUE(IF(Table44[[#This Row],[Date]]= "", "", TEXT(Table44[[#This Row],[Date]],"yyyy")))</f>
        <v>0</v>
      </c>
      <c r="C1173" t="str">
        <f>IF(Table44[[#This Row],[Date]]= "", "", TEXT(Table44[[#This Row],[Date]],"mmmm"))</f>
        <v/>
      </c>
      <c r="D1173" s="2"/>
      <c r="I1173" s="23"/>
      <c r="J1173" s="49">
        <f>IF(Table44[[#This Row],[Source]]="Cash", SUM(J1172+Table44[[#This Row],[Income]]-Table44[[#This Row],[Expenses]]), J1172)</f>
        <v>173500</v>
      </c>
      <c r="K1173" s="49">
        <f>IF(Table44[[#This Row],[Source]]="Bank", SUM(K1172+Table44[[#This Row],[Income]]-Table44[[#This Row],[Expenses]]), K1172)</f>
        <v>451802.45000000019</v>
      </c>
      <c r="L1173" s="49">
        <f>IF(Table44[[#This Row],[Source]]="Mobile", SUM(L1172+Table44[[#This Row],[Income]]-Table44[[#This Row],[Expenses]]), L1172)</f>
        <v>305653</v>
      </c>
      <c r="M1173" s="49">
        <f>IF(Table44[[#This Row],[Source]]="Inv", SUM(M1172+Table44[[#This Row],[Income]]-Table44[[#This Row],[Expenses]]), M1172)</f>
        <v>1140000</v>
      </c>
    </row>
    <row r="1174" spans="1:13" x14ac:dyDescent="0.25">
      <c r="A1174" s="3" t="str">
        <f xml:space="preserve"> IF(C1174="", "", IF(Table44[[#This Row],[Month]]=C1173, A1173+1, 1))</f>
        <v/>
      </c>
      <c r="B1174" s="22">
        <f>_xlfn.NUMBERVALUE(IF(Table44[[#This Row],[Date]]= "", "", TEXT(Table44[[#This Row],[Date]],"yyyy")))</f>
        <v>0</v>
      </c>
      <c r="C1174" t="str">
        <f>IF(Table44[[#This Row],[Date]]= "", "", TEXT(Table44[[#This Row],[Date]],"mmmm"))</f>
        <v/>
      </c>
      <c r="D1174" s="2"/>
      <c r="I1174" s="23"/>
      <c r="J1174" s="49">
        <f>IF(Table44[[#This Row],[Source]]="Cash", SUM(J1173+Table44[[#This Row],[Income]]-Table44[[#This Row],[Expenses]]), J1173)</f>
        <v>173500</v>
      </c>
      <c r="K1174" s="49">
        <f>IF(Table44[[#This Row],[Source]]="Bank", SUM(K1173+Table44[[#This Row],[Income]]-Table44[[#This Row],[Expenses]]), K1173)</f>
        <v>451802.45000000019</v>
      </c>
      <c r="L1174" s="49">
        <f>IF(Table44[[#This Row],[Source]]="Mobile", SUM(L1173+Table44[[#This Row],[Income]]-Table44[[#This Row],[Expenses]]), L1173)</f>
        <v>305653</v>
      </c>
      <c r="M1174" s="49">
        <f>IF(Table44[[#This Row],[Source]]="Inv", SUM(M1173+Table44[[#This Row],[Income]]-Table44[[#This Row],[Expenses]]), M1173)</f>
        <v>1140000</v>
      </c>
    </row>
    <row r="1175" spans="1:13" x14ac:dyDescent="0.25">
      <c r="A1175" s="3" t="str">
        <f xml:space="preserve"> IF(C1175="", "", IF(Table44[[#This Row],[Month]]=C1174, A1174+1, 1))</f>
        <v/>
      </c>
      <c r="B1175" s="22">
        <f>_xlfn.NUMBERVALUE(IF(Table44[[#This Row],[Date]]= "", "", TEXT(Table44[[#This Row],[Date]],"yyyy")))</f>
        <v>0</v>
      </c>
      <c r="C1175" t="str">
        <f>IF(Table44[[#This Row],[Date]]= "", "", TEXT(Table44[[#This Row],[Date]],"mmmm"))</f>
        <v/>
      </c>
      <c r="D1175" s="2"/>
      <c r="I1175" s="23"/>
      <c r="J1175" s="49">
        <f>IF(Table44[[#This Row],[Source]]="Cash", SUM(J1174+Table44[[#This Row],[Income]]-Table44[[#This Row],[Expenses]]), J1174)</f>
        <v>173500</v>
      </c>
      <c r="K1175" s="49">
        <f>IF(Table44[[#This Row],[Source]]="Bank", SUM(K1174+Table44[[#This Row],[Income]]-Table44[[#This Row],[Expenses]]), K1174)</f>
        <v>451802.45000000019</v>
      </c>
      <c r="L1175" s="49">
        <f>IF(Table44[[#This Row],[Source]]="Mobile", SUM(L1174+Table44[[#This Row],[Income]]-Table44[[#This Row],[Expenses]]), L1174)</f>
        <v>305653</v>
      </c>
      <c r="M1175" s="49">
        <f>IF(Table44[[#This Row],[Source]]="Inv", SUM(M1174+Table44[[#This Row],[Income]]-Table44[[#This Row],[Expenses]]), M1174)</f>
        <v>1140000</v>
      </c>
    </row>
    <row r="1176" spans="1:13" x14ac:dyDescent="0.25">
      <c r="A1176" s="3" t="str">
        <f xml:space="preserve"> IF(C1176="", "", IF(Table44[[#This Row],[Month]]=C1175, A1175+1, 1))</f>
        <v/>
      </c>
      <c r="B1176" s="22">
        <f>_xlfn.NUMBERVALUE(IF(Table44[[#This Row],[Date]]= "", "", TEXT(Table44[[#This Row],[Date]],"yyyy")))</f>
        <v>0</v>
      </c>
      <c r="C1176" t="str">
        <f>IF(Table44[[#This Row],[Date]]= "", "", TEXT(Table44[[#This Row],[Date]],"mmmm"))</f>
        <v/>
      </c>
      <c r="D1176" s="2"/>
      <c r="I1176" s="23"/>
      <c r="J1176" s="49">
        <f>IF(Table44[[#This Row],[Source]]="Cash", SUM(J1175+Table44[[#This Row],[Income]]-Table44[[#This Row],[Expenses]]), J1175)</f>
        <v>173500</v>
      </c>
      <c r="K1176" s="49">
        <f>IF(Table44[[#This Row],[Source]]="Bank", SUM(K1175+Table44[[#This Row],[Income]]-Table44[[#This Row],[Expenses]]), K1175)</f>
        <v>451802.45000000019</v>
      </c>
      <c r="L1176" s="49">
        <f>IF(Table44[[#This Row],[Source]]="Mobile", SUM(L1175+Table44[[#This Row],[Income]]-Table44[[#This Row],[Expenses]]), L1175)</f>
        <v>305653</v>
      </c>
      <c r="M1176" s="49">
        <f>IF(Table44[[#This Row],[Source]]="Inv", SUM(M1175+Table44[[#This Row],[Income]]-Table44[[#This Row],[Expenses]]), M1175)</f>
        <v>1140000</v>
      </c>
    </row>
    <row r="1177" spans="1:13" x14ac:dyDescent="0.25">
      <c r="A1177" s="3" t="str">
        <f xml:space="preserve"> IF(C1177="", "", IF(Table44[[#This Row],[Month]]=C1176, A1176+1, 1))</f>
        <v/>
      </c>
      <c r="B1177" s="22">
        <f>_xlfn.NUMBERVALUE(IF(Table44[[#This Row],[Date]]= "", "", TEXT(Table44[[#This Row],[Date]],"yyyy")))</f>
        <v>0</v>
      </c>
      <c r="C1177" t="str">
        <f>IF(Table44[[#This Row],[Date]]= "", "", TEXT(Table44[[#This Row],[Date]],"mmmm"))</f>
        <v/>
      </c>
      <c r="D1177" s="2"/>
      <c r="I1177" s="23"/>
      <c r="J1177" s="49">
        <f>IF(Table44[[#This Row],[Source]]="Cash", SUM(J1176+Table44[[#This Row],[Income]]-Table44[[#This Row],[Expenses]]), J1176)</f>
        <v>173500</v>
      </c>
      <c r="K1177" s="49">
        <f>IF(Table44[[#This Row],[Source]]="Bank", SUM(K1176+Table44[[#This Row],[Income]]-Table44[[#This Row],[Expenses]]), K1176)</f>
        <v>451802.45000000019</v>
      </c>
      <c r="L1177" s="49">
        <f>IF(Table44[[#This Row],[Source]]="Mobile", SUM(L1176+Table44[[#This Row],[Income]]-Table44[[#This Row],[Expenses]]), L1176)</f>
        <v>305653</v>
      </c>
      <c r="M1177" s="49">
        <f>IF(Table44[[#This Row],[Source]]="Inv", SUM(M1176+Table44[[#This Row],[Income]]-Table44[[#This Row],[Expenses]]), M1176)</f>
        <v>1140000</v>
      </c>
    </row>
    <row r="1178" spans="1:13" x14ac:dyDescent="0.25">
      <c r="A1178" s="3" t="str">
        <f xml:space="preserve"> IF(C1178="", "", IF(Table44[[#This Row],[Month]]=C1177, A1177+1, 1))</f>
        <v/>
      </c>
      <c r="B1178" s="22">
        <f>_xlfn.NUMBERVALUE(IF(Table44[[#This Row],[Date]]= "", "", TEXT(Table44[[#This Row],[Date]],"yyyy")))</f>
        <v>0</v>
      </c>
      <c r="C1178" t="str">
        <f>IF(Table44[[#This Row],[Date]]= "", "", TEXT(Table44[[#This Row],[Date]],"mmmm"))</f>
        <v/>
      </c>
      <c r="D1178" s="2"/>
      <c r="I1178" s="23"/>
      <c r="J1178" s="49">
        <f>IF(Table44[[#This Row],[Source]]="Cash", SUM(J1177+Table44[[#This Row],[Income]]-Table44[[#This Row],[Expenses]]), J1177)</f>
        <v>173500</v>
      </c>
      <c r="K1178" s="49">
        <f>IF(Table44[[#This Row],[Source]]="Bank", SUM(K1177+Table44[[#This Row],[Income]]-Table44[[#This Row],[Expenses]]), K1177)</f>
        <v>451802.45000000019</v>
      </c>
      <c r="L1178" s="49">
        <f>IF(Table44[[#This Row],[Source]]="Mobile", SUM(L1177+Table44[[#This Row],[Income]]-Table44[[#This Row],[Expenses]]), L1177)</f>
        <v>305653</v>
      </c>
      <c r="M1178" s="49">
        <f>IF(Table44[[#This Row],[Source]]="Inv", SUM(M1177+Table44[[#This Row],[Income]]-Table44[[#This Row],[Expenses]]), M1177)</f>
        <v>1140000</v>
      </c>
    </row>
    <row r="1179" spans="1:13" x14ac:dyDescent="0.25">
      <c r="A1179" s="3" t="str">
        <f xml:space="preserve"> IF(C1179="", "", IF(Table44[[#This Row],[Month]]=C1178, A1178+1, 1))</f>
        <v/>
      </c>
      <c r="B1179" s="22">
        <f>_xlfn.NUMBERVALUE(IF(Table44[[#This Row],[Date]]= "", "", TEXT(Table44[[#This Row],[Date]],"yyyy")))</f>
        <v>0</v>
      </c>
      <c r="C1179" t="str">
        <f>IF(Table44[[#This Row],[Date]]= "", "", TEXT(Table44[[#This Row],[Date]],"mmmm"))</f>
        <v/>
      </c>
      <c r="D1179" s="2"/>
      <c r="I1179" s="23"/>
      <c r="J1179" s="49">
        <f>IF(Table44[[#This Row],[Source]]="Cash", SUM(J1178+Table44[[#This Row],[Income]]-Table44[[#This Row],[Expenses]]), J1178)</f>
        <v>173500</v>
      </c>
      <c r="K1179" s="49">
        <f>IF(Table44[[#This Row],[Source]]="Bank", SUM(K1178+Table44[[#This Row],[Income]]-Table44[[#This Row],[Expenses]]), K1178)</f>
        <v>451802.45000000019</v>
      </c>
      <c r="L1179" s="49">
        <f>IF(Table44[[#This Row],[Source]]="Mobile", SUM(L1178+Table44[[#This Row],[Income]]-Table44[[#This Row],[Expenses]]), L1178)</f>
        <v>305653</v>
      </c>
      <c r="M1179" s="49">
        <f>IF(Table44[[#This Row],[Source]]="Inv", SUM(M1178+Table44[[#This Row],[Income]]-Table44[[#This Row],[Expenses]]), M1178)</f>
        <v>1140000</v>
      </c>
    </row>
    <row r="1180" spans="1:13" x14ac:dyDescent="0.25">
      <c r="A1180" s="3" t="str">
        <f xml:space="preserve"> IF(C1180="", "", IF(Table44[[#This Row],[Month]]=C1179, A1179+1, 1))</f>
        <v/>
      </c>
      <c r="B1180" s="22">
        <f>_xlfn.NUMBERVALUE(IF(Table44[[#This Row],[Date]]= "", "", TEXT(Table44[[#This Row],[Date]],"yyyy")))</f>
        <v>0</v>
      </c>
      <c r="C1180" t="str">
        <f>IF(Table44[[#This Row],[Date]]= "", "", TEXT(Table44[[#This Row],[Date]],"mmmm"))</f>
        <v/>
      </c>
      <c r="D1180" s="2"/>
      <c r="I1180" s="23"/>
      <c r="J1180" s="49">
        <f>IF(Table44[[#This Row],[Source]]="Cash", SUM(J1179+Table44[[#This Row],[Income]]-Table44[[#This Row],[Expenses]]), J1179)</f>
        <v>173500</v>
      </c>
      <c r="K1180" s="49">
        <f>IF(Table44[[#This Row],[Source]]="Bank", SUM(K1179+Table44[[#This Row],[Income]]-Table44[[#This Row],[Expenses]]), K1179)</f>
        <v>451802.45000000019</v>
      </c>
      <c r="L1180" s="49">
        <f>IF(Table44[[#This Row],[Source]]="Mobile", SUM(L1179+Table44[[#This Row],[Income]]-Table44[[#This Row],[Expenses]]), L1179)</f>
        <v>305653</v>
      </c>
      <c r="M1180" s="49">
        <f>IF(Table44[[#This Row],[Source]]="Inv", SUM(M1179+Table44[[#This Row],[Income]]-Table44[[#This Row],[Expenses]]), M1179)</f>
        <v>1140000</v>
      </c>
    </row>
    <row r="1181" spans="1:13" x14ac:dyDescent="0.25">
      <c r="A1181" s="3" t="str">
        <f xml:space="preserve"> IF(C1181="", "", IF(Table44[[#This Row],[Month]]=C1180, A1180+1, 1))</f>
        <v/>
      </c>
      <c r="B1181" s="22">
        <f>_xlfn.NUMBERVALUE(IF(Table44[[#This Row],[Date]]= "", "", TEXT(Table44[[#This Row],[Date]],"yyyy")))</f>
        <v>0</v>
      </c>
      <c r="C1181" t="str">
        <f>IF(Table44[[#This Row],[Date]]= "", "", TEXT(Table44[[#This Row],[Date]],"mmmm"))</f>
        <v/>
      </c>
      <c r="D1181" s="2"/>
      <c r="I1181" s="23"/>
      <c r="J1181" s="49">
        <f>IF(Table44[[#This Row],[Source]]="Cash", SUM(J1180+Table44[[#This Row],[Income]]-Table44[[#This Row],[Expenses]]), J1180)</f>
        <v>173500</v>
      </c>
      <c r="K1181" s="49">
        <f>IF(Table44[[#This Row],[Source]]="Bank", SUM(K1180+Table44[[#This Row],[Income]]-Table44[[#This Row],[Expenses]]), K1180)</f>
        <v>451802.45000000019</v>
      </c>
      <c r="L1181" s="49">
        <f>IF(Table44[[#This Row],[Source]]="Mobile", SUM(L1180+Table44[[#This Row],[Income]]-Table44[[#This Row],[Expenses]]), L1180)</f>
        <v>305653</v>
      </c>
      <c r="M1181" s="49">
        <f>IF(Table44[[#This Row],[Source]]="Inv", SUM(M1180+Table44[[#This Row],[Income]]-Table44[[#This Row],[Expenses]]), M1180)</f>
        <v>1140000</v>
      </c>
    </row>
    <row r="1182" spans="1:13" x14ac:dyDescent="0.25">
      <c r="A1182" s="3" t="str">
        <f xml:space="preserve"> IF(C1182="", "", IF(Table44[[#This Row],[Month]]=C1181, A1181+1, 1))</f>
        <v/>
      </c>
      <c r="B1182" s="22">
        <f>_xlfn.NUMBERVALUE(IF(Table44[[#This Row],[Date]]= "", "", TEXT(Table44[[#This Row],[Date]],"yyyy")))</f>
        <v>0</v>
      </c>
      <c r="C1182" t="str">
        <f>IF(Table44[[#This Row],[Date]]= "", "", TEXT(Table44[[#This Row],[Date]],"mmmm"))</f>
        <v/>
      </c>
      <c r="D1182" s="2"/>
      <c r="I1182" s="23"/>
      <c r="J1182" s="49">
        <f>IF(Table44[[#This Row],[Source]]="Cash", SUM(J1181+Table44[[#This Row],[Income]]-Table44[[#This Row],[Expenses]]), J1181)</f>
        <v>173500</v>
      </c>
      <c r="K1182" s="49">
        <f>IF(Table44[[#This Row],[Source]]="Bank", SUM(K1181+Table44[[#This Row],[Income]]-Table44[[#This Row],[Expenses]]), K1181)</f>
        <v>451802.45000000019</v>
      </c>
      <c r="L1182" s="49">
        <f>IF(Table44[[#This Row],[Source]]="Mobile", SUM(L1181+Table44[[#This Row],[Income]]-Table44[[#This Row],[Expenses]]), L1181)</f>
        <v>305653</v>
      </c>
      <c r="M1182" s="49">
        <f>IF(Table44[[#This Row],[Source]]="Inv", SUM(M1181+Table44[[#This Row],[Income]]-Table44[[#This Row],[Expenses]]), M1181)</f>
        <v>1140000</v>
      </c>
    </row>
    <row r="1183" spans="1:13" x14ac:dyDescent="0.25">
      <c r="A1183" s="3" t="str">
        <f xml:space="preserve"> IF(C1183="", "", IF(Table44[[#This Row],[Month]]=C1182, A1182+1, 1))</f>
        <v/>
      </c>
      <c r="B1183" s="22">
        <f>_xlfn.NUMBERVALUE(IF(Table44[[#This Row],[Date]]= "", "", TEXT(Table44[[#This Row],[Date]],"yyyy")))</f>
        <v>0</v>
      </c>
      <c r="C1183" t="str">
        <f>IF(Table44[[#This Row],[Date]]= "", "", TEXT(Table44[[#This Row],[Date]],"mmmm"))</f>
        <v/>
      </c>
      <c r="D1183" s="2"/>
      <c r="I1183" s="23"/>
      <c r="J1183" s="49">
        <f>IF(Table44[[#This Row],[Source]]="Cash", SUM(J1182+Table44[[#This Row],[Income]]-Table44[[#This Row],[Expenses]]), J1182)</f>
        <v>173500</v>
      </c>
      <c r="K1183" s="49">
        <f>IF(Table44[[#This Row],[Source]]="Bank", SUM(K1182+Table44[[#This Row],[Income]]-Table44[[#This Row],[Expenses]]), K1182)</f>
        <v>451802.45000000019</v>
      </c>
      <c r="L1183" s="49">
        <f>IF(Table44[[#This Row],[Source]]="Mobile", SUM(L1182+Table44[[#This Row],[Income]]-Table44[[#This Row],[Expenses]]), L1182)</f>
        <v>305653</v>
      </c>
      <c r="M1183" s="49">
        <f>IF(Table44[[#This Row],[Source]]="Inv", SUM(M1182+Table44[[#This Row],[Income]]-Table44[[#This Row],[Expenses]]), M1182)</f>
        <v>1140000</v>
      </c>
    </row>
    <row r="1184" spans="1:13" x14ac:dyDescent="0.25">
      <c r="A1184" s="3" t="str">
        <f xml:space="preserve"> IF(C1184="", "", IF(Table44[[#This Row],[Month]]=C1183, A1183+1, 1))</f>
        <v/>
      </c>
      <c r="B1184" s="22">
        <f>_xlfn.NUMBERVALUE(IF(Table44[[#This Row],[Date]]= "", "", TEXT(Table44[[#This Row],[Date]],"yyyy")))</f>
        <v>0</v>
      </c>
      <c r="C1184" t="str">
        <f>IF(Table44[[#This Row],[Date]]= "", "", TEXT(Table44[[#This Row],[Date]],"mmmm"))</f>
        <v/>
      </c>
      <c r="D1184" s="2"/>
      <c r="I1184" s="23"/>
      <c r="J1184" s="49">
        <f>IF(Table44[[#This Row],[Source]]="Cash", SUM(J1183+Table44[[#This Row],[Income]]-Table44[[#This Row],[Expenses]]), J1183)</f>
        <v>173500</v>
      </c>
      <c r="K1184" s="49">
        <f>IF(Table44[[#This Row],[Source]]="Bank", SUM(K1183+Table44[[#This Row],[Income]]-Table44[[#This Row],[Expenses]]), K1183)</f>
        <v>451802.45000000019</v>
      </c>
      <c r="L1184" s="49">
        <f>IF(Table44[[#This Row],[Source]]="Mobile", SUM(L1183+Table44[[#This Row],[Income]]-Table44[[#This Row],[Expenses]]), L1183)</f>
        <v>305653</v>
      </c>
      <c r="M1184" s="49">
        <f>IF(Table44[[#This Row],[Source]]="Inv", SUM(M1183+Table44[[#This Row],[Income]]-Table44[[#This Row],[Expenses]]), M1183)</f>
        <v>1140000</v>
      </c>
    </row>
    <row r="1185" spans="1:13" x14ac:dyDescent="0.25">
      <c r="A1185" s="3" t="str">
        <f xml:space="preserve"> IF(C1185="", "", IF(Table44[[#This Row],[Month]]=C1184, A1184+1, 1))</f>
        <v/>
      </c>
      <c r="B1185" s="22">
        <f>_xlfn.NUMBERVALUE(IF(Table44[[#This Row],[Date]]= "", "", TEXT(Table44[[#This Row],[Date]],"yyyy")))</f>
        <v>0</v>
      </c>
      <c r="C1185" t="str">
        <f>IF(Table44[[#This Row],[Date]]= "", "", TEXT(Table44[[#This Row],[Date]],"mmmm"))</f>
        <v/>
      </c>
      <c r="D1185" s="2"/>
      <c r="I1185" s="23"/>
      <c r="J1185" s="49">
        <f>IF(Table44[[#This Row],[Source]]="Cash", SUM(J1184+Table44[[#This Row],[Income]]-Table44[[#This Row],[Expenses]]), J1184)</f>
        <v>173500</v>
      </c>
      <c r="K1185" s="49">
        <f>IF(Table44[[#This Row],[Source]]="Bank", SUM(K1184+Table44[[#This Row],[Income]]-Table44[[#This Row],[Expenses]]), K1184)</f>
        <v>451802.45000000019</v>
      </c>
      <c r="L1185" s="49">
        <f>IF(Table44[[#This Row],[Source]]="Mobile", SUM(L1184+Table44[[#This Row],[Income]]-Table44[[#This Row],[Expenses]]), L1184)</f>
        <v>305653</v>
      </c>
      <c r="M1185" s="49">
        <f>IF(Table44[[#This Row],[Source]]="Inv", SUM(M1184+Table44[[#This Row],[Income]]-Table44[[#This Row],[Expenses]]), M1184)</f>
        <v>1140000</v>
      </c>
    </row>
    <row r="1186" spans="1:13" x14ac:dyDescent="0.25">
      <c r="A1186" s="3" t="str">
        <f xml:space="preserve"> IF(C1186="", "", IF(Table44[[#This Row],[Month]]=C1185, A1185+1, 1))</f>
        <v/>
      </c>
      <c r="B1186" s="22">
        <f>_xlfn.NUMBERVALUE(IF(Table44[[#This Row],[Date]]= "", "", TEXT(Table44[[#This Row],[Date]],"yyyy")))</f>
        <v>0</v>
      </c>
      <c r="C1186" t="str">
        <f>IF(Table44[[#This Row],[Date]]= "", "", TEXT(Table44[[#This Row],[Date]],"mmmm"))</f>
        <v/>
      </c>
      <c r="D1186" s="2"/>
      <c r="I1186" s="23"/>
      <c r="J1186" s="49">
        <f>IF(Table44[[#This Row],[Source]]="Cash", SUM(J1185+Table44[[#This Row],[Income]]-Table44[[#This Row],[Expenses]]), J1185)</f>
        <v>173500</v>
      </c>
      <c r="K1186" s="49">
        <f>IF(Table44[[#This Row],[Source]]="Bank", SUM(K1185+Table44[[#This Row],[Income]]-Table44[[#This Row],[Expenses]]), K1185)</f>
        <v>451802.45000000019</v>
      </c>
      <c r="L1186" s="49">
        <f>IF(Table44[[#This Row],[Source]]="Mobile", SUM(L1185+Table44[[#This Row],[Income]]-Table44[[#This Row],[Expenses]]), L1185)</f>
        <v>305653</v>
      </c>
      <c r="M1186" s="49">
        <f>IF(Table44[[#This Row],[Source]]="Inv", SUM(M1185+Table44[[#This Row],[Income]]-Table44[[#This Row],[Expenses]]), M1185)</f>
        <v>1140000</v>
      </c>
    </row>
    <row r="1187" spans="1:13" x14ac:dyDescent="0.25">
      <c r="A1187" s="3" t="str">
        <f xml:space="preserve"> IF(C1187="", "", IF(Table44[[#This Row],[Month]]=C1186, A1186+1, 1))</f>
        <v/>
      </c>
      <c r="B1187" s="22">
        <f>_xlfn.NUMBERVALUE(IF(Table44[[#This Row],[Date]]= "", "", TEXT(Table44[[#This Row],[Date]],"yyyy")))</f>
        <v>0</v>
      </c>
      <c r="C1187" t="str">
        <f>IF(Table44[[#This Row],[Date]]= "", "", TEXT(Table44[[#This Row],[Date]],"mmmm"))</f>
        <v/>
      </c>
      <c r="D1187" s="2"/>
      <c r="I1187" s="23"/>
      <c r="J1187" s="49">
        <f>IF(Table44[[#This Row],[Source]]="Cash", SUM(J1186+Table44[[#This Row],[Income]]-Table44[[#This Row],[Expenses]]), J1186)</f>
        <v>173500</v>
      </c>
      <c r="K1187" s="49">
        <f>IF(Table44[[#This Row],[Source]]="Bank", SUM(K1186+Table44[[#This Row],[Income]]-Table44[[#This Row],[Expenses]]), K1186)</f>
        <v>451802.45000000019</v>
      </c>
      <c r="L1187" s="49">
        <f>IF(Table44[[#This Row],[Source]]="Mobile", SUM(L1186+Table44[[#This Row],[Income]]-Table44[[#This Row],[Expenses]]), L1186)</f>
        <v>305653</v>
      </c>
      <c r="M1187" s="49">
        <f>IF(Table44[[#This Row],[Source]]="Inv", SUM(M1186+Table44[[#This Row],[Income]]-Table44[[#This Row],[Expenses]]), M1186)</f>
        <v>1140000</v>
      </c>
    </row>
    <row r="1188" spans="1:13" x14ac:dyDescent="0.25">
      <c r="A1188" s="3" t="str">
        <f xml:space="preserve"> IF(C1188="", "", IF(Table44[[#This Row],[Month]]=C1187, A1187+1, 1))</f>
        <v/>
      </c>
      <c r="B1188" s="22">
        <f>_xlfn.NUMBERVALUE(IF(Table44[[#This Row],[Date]]= "", "", TEXT(Table44[[#This Row],[Date]],"yyyy")))</f>
        <v>0</v>
      </c>
      <c r="C1188" t="str">
        <f>IF(Table44[[#This Row],[Date]]= "", "", TEXT(Table44[[#This Row],[Date]],"mmmm"))</f>
        <v/>
      </c>
      <c r="D1188" s="2"/>
      <c r="I1188" s="23"/>
      <c r="J1188" s="49">
        <f>IF(Table44[[#This Row],[Source]]="Cash", SUM(J1187+Table44[[#This Row],[Income]]-Table44[[#This Row],[Expenses]]), J1187)</f>
        <v>173500</v>
      </c>
      <c r="K1188" s="49">
        <f>IF(Table44[[#This Row],[Source]]="Bank", SUM(K1187+Table44[[#This Row],[Income]]-Table44[[#This Row],[Expenses]]), K1187)</f>
        <v>451802.45000000019</v>
      </c>
      <c r="L1188" s="49">
        <f>IF(Table44[[#This Row],[Source]]="Mobile", SUM(L1187+Table44[[#This Row],[Income]]-Table44[[#This Row],[Expenses]]), L1187)</f>
        <v>305653</v>
      </c>
      <c r="M1188" s="49">
        <f>IF(Table44[[#This Row],[Source]]="Inv", SUM(M1187+Table44[[#This Row],[Income]]-Table44[[#This Row],[Expenses]]), M1187)</f>
        <v>1140000</v>
      </c>
    </row>
    <row r="1189" spans="1:13" x14ac:dyDescent="0.25">
      <c r="A1189" s="3" t="str">
        <f xml:space="preserve"> IF(C1189="", "", IF(Table44[[#This Row],[Month]]=C1188, A1188+1, 1))</f>
        <v/>
      </c>
      <c r="B1189" s="22">
        <f>_xlfn.NUMBERVALUE(IF(Table44[[#This Row],[Date]]= "", "", TEXT(Table44[[#This Row],[Date]],"yyyy")))</f>
        <v>0</v>
      </c>
      <c r="C1189" t="str">
        <f>IF(Table44[[#This Row],[Date]]= "", "", TEXT(Table44[[#This Row],[Date]],"mmmm"))</f>
        <v/>
      </c>
      <c r="D1189" s="2"/>
      <c r="I1189" s="23"/>
      <c r="J1189" s="49">
        <f>IF(Table44[[#This Row],[Source]]="Cash", SUM(J1188+Table44[[#This Row],[Income]]-Table44[[#This Row],[Expenses]]), J1188)</f>
        <v>173500</v>
      </c>
      <c r="K1189" s="49">
        <f>IF(Table44[[#This Row],[Source]]="Bank", SUM(K1188+Table44[[#This Row],[Income]]-Table44[[#This Row],[Expenses]]), K1188)</f>
        <v>451802.45000000019</v>
      </c>
      <c r="L1189" s="49">
        <f>IF(Table44[[#This Row],[Source]]="Mobile", SUM(L1188+Table44[[#This Row],[Income]]-Table44[[#This Row],[Expenses]]), L1188)</f>
        <v>305653</v>
      </c>
      <c r="M1189" s="49">
        <f>IF(Table44[[#This Row],[Source]]="Inv", SUM(M1188+Table44[[#This Row],[Income]]-Table44[[#This Row],[Expenses]]), M1188)</f>
        <v>1140000</v>
      </c>
    </row>
    <row r="1190" spans="1:13" x14ac:dyDescent="0.25">
      <c r="A1190" s="3" t="str">
        <f xml:space="preserve"> IF(C1190="", "", IF(Table44[[#This Row],[Month]]=C1189, A1189+1, 1))</f>
        <v/>
      </c>
      <c r="B1190" s="22">
        <f>_xlfn.NUMBERVALUE(IF(Table44[[#This Row],[Date]]= "", "", TEXT(Table44[[#This Row],[Date]],"yyyy")))</f>
        <v>0</v>
      </c>
      <c r="C1190" t="str">
        <f>IF(Table44[[#This Row],[Date]]= "", "", TEXT(Table44[[#This Row],[Date]],"mmmm"))</f>
        <v/>
      </c>
      <c r="D1190" s="2"/>
      <c r="I1190" s="23"/>
      <c r="J1190" s="49">
        <f>IF(Table44[[#This Row],[Source]]="Cash", SUM(J1189+Table44[[#This Row],[Income]]-Table44[[#This Row],[Expenses]]), J1189)</f>
        <v>173500</v>
      </c>
      <c r="K1190" s="49">
        <f>IF(Table44[[#This Row],[Source]]="Bank", SUM(K1189+Table44[[#This Row],[Income]]-Table44[[#This Row],[Expenses]]), K1189)</f>
        <v>451802.45000000019</v>
      </c>
      <c r="L1190" s="49">
        <f>IF(Table44[[#This Row],[Source]]="Mobile", SUM(L1189+Table44[[#This Row],[Income]]-Table44[[#This Row],[Expenses]]), L1189)</f>
        <v>305653</v>
      </c>
      <c r="M1190" s="49">
        <f>IF(Table44[[#This Row],[Source]]="Inv", SUM(M1189+Table44[[#This Row],[Income]]-Table44[[#This Row],[Expenses]]), M1189)</f>
        <v>1140000</v>
      </c>
    </row>
    <row r="1191" spans="1:13" x14ac:dyDescent="0.25">
      <c r="A1191" s="3" t="str">
        <f xml:space="preserve"> IF(C1191="", "", IF(Table44[[#This Row],[Month]]=C1190, A1190+1, 1))</f>
        <v/>
      </c>
      <c r="B1191" s="22">
        <f>_xlfn.NUMBERVALUE(IF(Table44[[#This Row],[Date]]= "", "", TEXT(Table44[[#This Row],[Date]],"yyyy")))</f>
        <v>0</v>
      </c>
      <c r="C1191" t="str">
        <f>IF(Table44[[#This Row],[Date]]= "", "", TEXT(Table44[[#This Row],[Date]],"mmmm"))</f>
        <v/>
      </c>
      <c r="D1191" s="2"/>
      <c r="I1191" s="23"/>
      <c r="J1191" s="49">
        <f>IF(Table44[[#This Row],[Source]]="Cash", SUM(J1190+Table44[[#This Row],[Income]]-Table44[[#This Row],[Expenses]]), J1190)</f>
        <v>173500</v>
      </c>
      <c r="K1191" s="49">
        <f>IF(Table44[[#This Row],[Source]]="Bank", SUM(K1190+Table44[[#This Row],[Income]]-Table44[[#This Row],[Expenses]]), K1190)</f>
        <v>451802.45000000019</v>
      </c>
      <c r="L1191" s="49">
        <f>IF(Table44[[#This Row],[Source]]="Mobile", SUM(L1190+Table44[[#This Row],[Income]]-Table44[[#This Row],[Expenses]]), L1190)</f>
        <v>305653</v>
      </c>
      <c r="M1191" s="49">
        <f>IF(Table44[[#This Row],[Source]]="Inv", SUM(M1190+Table44[[#This Row],[Income]]-Table44[[#This Row],[Expenses]]), M1190)</f>
        <v>1140000</v>
      </c>
    </row>
    <row r="1192" spans="1:13" x14ac:dyDescent="0.25">
      <c r="A1192" s="3" t="str">
        <f xml:space="preserve"> IF(C1192="", "", IF(Table44[[#This Row],[Month]]=C1191, A1191+1, 1))</f>
        <v/>
      </c>
      <c r="B1192" s="22">
        <f>_xlfn.NUMBERVALUE(IF(Table44[[#This Row],[Date]]= "", "", TEXT(Table44[[#This Row],[Date]],"yyyy")))</f>
        <v>0</v>
      </c>
      <c r="C1192" t="str">
        <f>IF(Table44[[#This Row],[Date]]= "", "", TEXT(Table44[[#This Row],[Date]],"mmmm"))</f>
        <v/>
      </c>
      <c r="D1192" s="2"/>
      <c r="I1192" s="23"/>
      <c r="J1192" s="49">
        <f>IF(Table44[[#This Row],[Source]]="Cash", SUM(J1191+Table44[[#This Row],[Income]]-Table44[[#This Row],[Expenses]]), J1191)</f>
        <v>173500</v>
      </c>
      <c r="K1192" s="49">
        <f>IF(Table44[[#This Row],[Source]]="Bank", SUM(K1191+Table44[[#This Row],[Income]]-Table44[[#This Row],[Expenses]]), K1191)</f>
        <v>451802.45000000019</v>
      </c>
      <c r="L1192" s="49">
        <f>IF(Table44[[#This Row],[Source]]="Mobile", SUM(L1191+Table44[[#This Row],[Income]]-Table44[[#This Row],[Expenses]]), L1191)</f>
        <v>305653</v>
      </c>
      <c r="M1192" s="49">
        <f>IF(Table44[[#This Row],[Source]]="Inv", SUM(M1191+Table44[[#This Row],[Income]]-Table44[[#This Row],[Expenses]]), M1191)</f>
        <v>1140000</v>
      </c>
    </row>
    <row r="1193" spans="1:13" x14ac:dyDescent="0.25">
      <c r="A1193" s="3" t="str">
        <f xml:space="preserve"> IF(C1193="", "", IF(Table44[[#This Row],[Month]]=C1192, A1192+1, 1))</f>
        <v/>
      </c>
      <c r="B1193" s="22">
        <f>_xlfn.NUMBERVALUE(IF(Table44[[#This Row],[Date]]= "", "", TEXT(Table44[[#This Row],[Date]],"yyyy")))</f>
        <v>0</v>
      </c>
      <c r="C1193" t="str">
        <f>IF(Table44[[#This Row],[Date]]= "", "", TEXT(Table44[[#This Row],[Date]],"mmmm"))</f>
        <v/>
      </c>
      <c r="D1193" s="2"/>
      <c r="I1193" s="23"/>
      <c r="J1193" s="49">
        <f>IF(Table44[[#This Row],[Source]]="Cash", SUM(J1192+Table44[[#This Row],[Income]]-Table44[[#This Row],[Expenses]]), J1192)</f>
        <v>173500</v>
      </c>
      <c r="K1193" s="49">
        <f>IF(Table44[[#This Row],[Source]]="Bank", SUM(K1192+Table44[[#This Row],[Income]]-Table44[[#This Row],[Expenses]]), K1192)</f>
        <v>451802.45000000019</v>
      </c>
      <c r="L1193" s="49">
        <f>IF(Table44[[#This Row],[Source]]="Mobile", SUM(L1192+Table44[[#This Row],[Income]]-Table44[[#This Row],[Expenses]]), L1192)</f>
        <v>305653</v>
      </c>
      <c r="M1193" s="49">
        <f>IF(Table44[[#This Row],[Source]]="Inv", SUM(M1192+Table44[[#This Row],[Income]]-Table44[[#This Row],[Expenses]]), M1192)</f>
        <v>1140000</v>
      </c>
    </row>
    <row r="1194" spans="1:13" x14ac:dyDescent="0.25">
      <c r="A1194" s="3" t="str">
        <f xml:space="preserve"> IF(C1194="", "", IF(Table44[[#This Row],[Month]]=C1193, A1193+1, 1))</f>
        <v/>
      </c>
      <c r="B1194" s="22">
        <f>_xlfn.NUMBERVALUE(IF(Table44[[#This Row],[Date]]= "", "", TEXT(Table44[[#This Row],[Date]],"yyyy")))</f>
        <v>0</v>
      </c>
      <c r="C1194" t="str">
        <f>IF(Table44[[#This Row],[Date]]= "", "", TEXT(Table44[[#This Row],[Date]],"mmmm"))</f>
        <v/>
      </c>
      <c r="D1194" s="2"/>
      <c r="I1194" s="23"/>
      <c r="J1194" s="49">
        <f>IF(Table44[[#This Row],[Source]]="Cash", SUM(J1193+Table44[[#This Row],[Income]]-Table44[[#This Row],[Expenses]]), J1193)</f>
        <v>173500</v>
      </c>
      <c r="K1194" s="49">
        <f>IF(Table44[[#This Row],[Source]]="Bank", SUM(K1193+Table44[[#This Row],[Income]]-Table44[[#This Row],[Expenses]]), K1193)</f>
        <v>451802.45000000019</v>
      </c>
      <c r="L1194" s="49">
        <f>IF(Table44[[#This Row],[Source]]="Mobile", SUM(L1193+Table44[[#This Row],[Income]]-Table44[[#This Row],[Expenses]]), L1193)</f>
        <v>305653</v>
      </c>
      <c r="M1194" s="49">
        <f>IF(Table44[[#This Row],[Source]]="Inv", SUM(M1193+Table44[[#This Row],[Income]]-Table44[[#This Row],[Expenses]]), M1193)</f>
        <v>1140000</v>
      </c>
    </row>
    <row r="1195" spans="1:13" x14ac:dyDescent="0.25">
      <c r="A1195" s="3" t="str">
        <f xml:space="preserve"> IF(C1195="", "", IF(Table44[[#This Row],[Month]]=C1194, A1194+1, 1))</f>
        <v/>
      </c>
      <c r="B1195" s="22">
        <f>_xlfn.NUMBERVALUE(IF(Table44[[#This Row],[Date]]= "", "", TEXT(Table44[[#This Row],[Date]],"yyyy")))</f>
        <v>0</v>
      </c>
      <c r="C1195" t="str">
        <f>IF(Table44[[#This Row],[Date]]= "", "", TEXT(Table44[[#This Row],[Date]],"mmmm"))</f>
        <v/>
      </c>
      <c r="D1195" s="2"/>
      <c r="I1195" s="23"/>
      <c r="J1195" s="49">
        <f>IF(Table44[[#This Row],[Source]]="Cash", SUM(J1194+Table44[[#This Row],[Income]]-Table44[[#This Row],[Expenses]]), J1194)</f>
        <v>173500</v>
      </c>
      <c r="K1195" s="49">
        <f>IF(Table44[[#This Row],[Source]]="Bank", SUM(K1194+Table44[[#This Row],[Income]]-Table44[[#This Row],[Expenses]]), K1194)</f>
        <v>451802.45000000019</v>
      </c>
      <c r="L1195" s="49">
        <f>IF(Table44[[#This Row],[Source]]="Mobile", SUM(L1194+Table44[[#This Row],[Income]]-Table44[[#This Row],[Expenses]]), L1194)</f>
        <v>305653</v>
      </c>
      <c r="M1195" s="49">
        <f>IF(Table44[[#This Row],[Source]]="Inv", SUM(M1194+Table44[[#This Row],[Income]]-Table44[[#This Row],[Expenses]]), M1194)</f>
        <v>1140000</v>
      </c>
    </row>
    <row r="1196" spans="1:13" x14ac:dyDescent="0.25">
      <c r="A1196" s="3" t="str">
        <f xml:space="preserve"> IF(C1196="", "", IF(Table44[[#This Row],[Month]]=C1195, A1195+1, 1))</f>
        <v/>
      </c>
      <c r="B1196" s="22">
        <f>_xlfn.NUMBERVALUE(IF(Table44[[#This Row],[Date]]= "", "", TEXT(Table44[[#This Row],[Date]],"yyyy")))</f>
        <v>0</v>
      </c>
      <c r="C1196" t="str">
        <f>IF(Table44[[#This Row],[Date]]= "", "", TEXT(Table44[[#This Row],[Date]],"mmmm"))</f>
        <v/>
      </c>
      <c r="D1196" s="2"/>
      <c r="I1196" s="23"/>
      <c r="J1196" s="49">
        <f>IF(Table44[[#This Row],[Source]]="Cash", SUM(J1195+Table44[[#This Row],[Income]]-Table44[[#This Row],[Expenses]]), J1195)</f>
        <v>173500</v>
      </c>
      <c r="K1196" s="49">
        <f>IF(Table44[[#This Row],[Source]]="Bank", SUM(K1195+Table44[[#This Row],[Income]]-Table44[[#This Row],[Expenses]]), K1195)</f>
        <v>451802.45000000019</v>
      </c>
      <c r="L1196" s="49">
        <f>IF(Table44[[#This Row],[Source]]="Mobile", SUM(L1195+Table44[[#This Row],[Income]]-Table44[[#This Row],[Expenses]]), L1195)</f>
        <v>305653</v>
      </c>
      <c r="M1196" s="49">
        <f>IF(Table44[[#This Row],[Source]]="Inv", SUM(M1195+Table44[[#This Row],[Income]]-Table44[[#This Row],[Expenses]]), M1195)</f>
        <v>1140000</v>
      </c>
    </row>
    <row r="1197" spans="1:13" x14ac:dyDescent="0.25">
      <c r="A1197" s="3" t="str">
        <f xml:space="preserve"> IF(C1197="", "", IF(Table44[[#This Row],[Month]]=C1196, A1196+1, 1))</f>
        <v/>
      </c>
      <c r="B1197" s="22">
        <f>_xlfn.NUMBERVALUE(IF(Table44[[#This Row],[Date]]= "", "", TEXT(Table44[[#This Row],[Date]],"yyyy")))</f>
        <v>0</v>
      </c>
      <c r="C1197" t="str">
        <f>IF(Table44[[#This Row],[Date]]= "", "", TEXT(Table44[[#This Row],[Date]],"mmmm"))</f>
        <v/>
      </c>
      <c r="D1197" s="2"/>
      <c r="I1197" s="23"/>
      <c r="J1197" s="49">
        <f>IF(Table44[[#This Row],[Source]]="Cash", SUM(J1196+Table44[[#This Row],[Income]]-Table44[[#This Row],[Expenses]]), J1196)</f>
        <v>173500</v>
      </c>
      <c r="K1197" s="49">
        <f>IF(Table44[[#This Row],[Source]]="Bank", SUM(K1196+Table44[[#This Row],[Income]]-Table44[[#This Row],[Expenses]]), K1196)</f>
        <v>451802.45000000019</v>
      </c>
      <c r="L1197" s="49">
        <f>IF(Table44[[#This Row],[Source]]="Mobile", SUM(L1196+Table44[[#This Row],[Income]]-Table44[[#This Row],[Expenses]]), L1196)</f>
        <v>305653</v>
      </c>
      <c r="M1197" s="49">
        <f>IF(Table44[[#This Row],[Source]]="Inv", SUM(M1196+Table44[[#This Row],[Income]]-Table44[[#This Row],[Expenses]]), M1196)</f>
        <v>1140000</v>
      </c>
    </row>
    <row r="1198" spans="1:13" x14ac:dyDescent="0.25">
      <c r="A1198" s="3" t="str">
        <f xml:space="preserve"> IF(C1198="", "", IF(Table44[[#This Row],[Month]]=C1197, A1197+1, 1))</f>
        <v/>
      </c>
      <c r="B1198" s="22">
        <f>_xlfn.NUMBERVALUE(IF(Table44[[#This Row],[Date]]= "", "", TEXT(Table44[[#This Row],[Date]],"yyyy")))</f>
        <v>0</v>
      </c>
      <c r="C1198" t="str">
        <f>IF(Table44[[#This Row],[Date]]= "", "", TEXT(Table44[[#This Row],[Date]],"mmmm"))</f>
        <v/>
      </c>
      <c r="D1198" s="2"/>
      <c r="I1198" s="23"/>
      <c r="J1198" s="49">
        <f>IF(Table44[[#This Row],[Source]]="Cash", SUM(J1197+Table44[[#This Row],[Income]]-Table44[[#This Row],[Expenses]]), J1197)</f>
        <v>173500</v>
      </c>
      <c r="K1198" s="49">
        <f>IF(Table44[[#This Row],[Source]]="Bank", SUM(K1197+Table44[[#This Row],[Income]]-Table44[[#This Row],[Expenses]]), K1197)</f>
        <v>451802.45000000019</v>
      </c>
      <c r="L1198" s="49">
        <f>IF(Table44[[#This Row],[Source]]="Mobile", SUM(L1197+Table44[[#This Row],[Income]]-Table44[[#This Row],[Expenses]]), L1197)</f>
        <v>305653</v>
      </c>
      <c r="M1198" s="49">
        <f>IF(Table44[[#This Row],[Source]]="Inv", SUM(M1197+Table44[[#This Row],[Income]]-Table44[[#This Row],[Expenses]]), M1197)</f>
        <v>1140000</v>
      </c>
    </row>
    <row r="1199" spans="1:13" x14ac:dyDescent="0.25">
      <c r="A1199" s="3" t="str">
        <f xml:space="preserve"> IF(C1199="", "", IF(Table44[[#This Row],[Month]]=C1198, A1198+1, 1))</f>
        <v/>
      </c>
      <c r="B1199" s="22">
        <f>_xlfn.NUMBERVALUE(IF(Table44[[#This Row],[Date]]= "", "", TEXT(Table44[[#This Row],[Date]],"yyyy")))</f>
        <v>0</v>
      </c>
      <c r="C1199" t="str">
        <f>IF(Table44[[#This Row],[Date]]= "", "", TEXT(Table44[[#This Row],[Date]],"mmmm"))</f>
        <v/>
      </c>
      <c r="D1199" s="2"/>
      <c r="I1199" s="23"/>
      <c r="J1199" s="49">
        <f>IF(Table44[[#This Row],[Source]]="Cash", SUM(J1198+Table44[[#This Row],[Income]]-Table44[[#This Row],[Expenses]]), J1198)</f>
        <v>173500</v>
      </c>
      <c r="K1199" s="49">
        <f>IF(Table44[[#This Row],[Source]]="Bank", SUM(K1198+Table44[[#This Row],[Income]]-Table44[[#This Row],[Expenses]]), K1198)</f>
        <v>451802.45000000019</v>
      </c>
      <c r="L1199" s="49">
        <f>IF(Table44[[#This Row],[Source]]="Mobile", SUM(L1198+Table44[[#This Row],[Income]]-Table44[[#This Row],[Expenses]]), L1198)</f>
        <v>305653</v>
      </c>
      <c r="M1199" s="49">
        <f>IF(Table44[[#This Row],[Source]]="Inv", SUM(M1198+Table44[[#This Row],[Income]]-Table44[[#This Row],[Expenses]]), M1198)</f>
        <v>1140000</v>
      </c>
    </row>
    <row r="1200" spans="1:13" x14ac:dyDescent="0.25">
      <c r="A1200" s="3" t="str">
        <f xml:space="preserve"> IF(C1200="", "", IF(Table44[[#This Row],[Month]]=C1199, A1199+1, 1))</f>
        <v/>
      </c>
      <c r="B1200" s="22">
        <f>_xlfn.NUMBERVALUE(IF(Table44[[#This Row],[Date]]= "", "", TEXT(Table44[[#This Row],[Date]],"yyyy")))</f>
        <v>0</v>
      </c>
      <c r="C1200" t="str">
        <f>IF(Table44[[#This Row],[Date]]= "", "", TEXT(Table44[[#This Row],[Date]],"mmmm"))</f>
        <v/>
      </c>
      <c r="D1200" s="2"/>
      <c r="I1200" s="23"/>
      <c r="J1200" s="49">
        <f>IF(Table44[[#This Row],[Source]]="Cash", SUM(J1199+Table44[[#This Row],[Income]]-Table44[[#This Row],[Expenses]]), J1199)</f>
        <v>173500</v>
      </c>
      <c r="K1200" s="49">
        <f>IF(Table44[[#This Row],[Source]]="Bank", SUM(K1199+Table44[[#This Row],[Income]]-Table44[[#This Row],[Expenses]]), K1199)</f>
        <v>451802.45000000019</v>
      </c>
      <c r="L1200" s="49">
        <f>IF(Table44[[#This Row],[Source]]="Mobile", SUM(L1199+Table44[[#This Row],[Income]]-Table44[[#This Row],[Expenses]]), L1199)</f>
        <v>305653</v>
      </c>
      <c r="M1200" s="49">
        <f>IF(Table44[[#This Row],[Source]]="Inv", SUM(M1199+Table44[[#This Row],[Income]]-Table44[[#This Row],[Expenses]]), M1199)</f>
        <v>1140000</v>
      </c>
    </row>
    <row r="1201" spans="1:13" x14ac:dyDescent="0.25">
      <c r="A1201" s="3" t="str">
        <f xml:space="preserve"> IF(C1201="", "", IF(Table44[[#This Row],[Month]]=C1200, A1200+1, 1))</f>
        <v/>
      </c>
      <c r="B1201" s="22">
        <f>_xlfn.NUMBERVALUE(IF(Table44[[#This Row],[Date]]= "", "", TEXT(Table44[[#This Row],[Date]],"yyyy")))</f>
        <v>0</v>
      </c>
      <c r="C1201" t="str">
        <f>IF(Table44[[#This Row],[Date]]= "", "", TEXT(Table44[[#This Row],[Date]],"mmmm"))</f>
        <v/>
      </c>
      <c r="D1201" s="2"/>
      <c r="I1201" s="23"/>
      <c r="J1201" s="49">
        <f>IF(Table44[[#This Row],[Source]]="Cash", SUM(J1200+Table44[[#This Row],[Income]]-Table44[[#This Row],[Expenses]]), J1200)</f>
        <v>173500</v>
      </c>
      <c r="K1201" s="49">
        <f>IF(Table44[[#This Row],[Source]]="Bank", SUM(K1200+Table44[[#This Row],[Income]]-Table44[[#This Row],[Expenses]]), K1200)</f>
        <v>451802.45000000019</v>
      </c>
      <c r="L1201" s="49">
        <f>IF(Table44[[#This Row],[Source]]="Mobile", SUM(L1200+Table44[[#This Row],[Income]]-Table44[[#This Row],[Expenses]]), L1200)</f>
        <v>305653</v>
      </c>
      <c r="M1201" s="49">
        <f>IF(Table44[[#This Row],[Source]]="Inv", SUM(M1200+Table44[[#This Row],[Income]]-Table44[[#This Row],[Expenses]]), M1200)</f>
        <v>1140000</v>
      </c>
    </row>
    <row r="1202" spans="1:13" x14ac:dyDescent="0.25">
      <c r="A1202" s="3" t="str">
        <f xml:space="preserve"> IF(C1202="", "", IF(Table44[[#This Row],[Month]]=C1201, A1201+1, 1))</f>
        <v/>
      </c>
      <c r="B1202" s="22">
        <f>_xlfn.NUMBERVALUE(IF(Table44[[#This Row],[Date]]= "", "", TEXT(Table44[[#This Row],[Date]],"yyyy")))</f>
        <v>0</v>
      </c>
      <c r="C1202" t="str">
        <f>IF(Table44[[#This Row],[Date]]= "", "", TEXT(Table44[[#This Row],[Date]],"mmmm"))</f>
        <v/>
      </c>
      <c r="D1202" s="2"/>
      <c r="I1202" s="23"/>
      <c r="J1202" s="49">
        <f>IF(Table44[[#This Row],[Source]]="Cash", SUM(J1201+Table44[[#This Row],[Income]]-Table44[[#This Row],[Expenses]]), J1201)</f>
        <v>173500</v>
      </c>
      <c r="K1202" s="49">
        <f>IF(Table44[[#This Row],[Source]]="Bank", SUM(K1201+Table44[[#This Row],[Income]]-Table44[[#This Row],[Expenses]]), K1201)</f>
        <v>451802.45000000019</v>
      </c>
      <c r="L1202" s="49">
        <f>IF(Table44[[#This Row],[Source]]="Mobile", SUM(L1201+Table44[[#This Row],[Income]]-Table44[[#This Row],[Expenses]]), L1201)</f>
        <v>305653</v>
      </c>
      <c r="M1202" s="49">
        <f>IF(Table44[[#This Row],[Source]]="Inv", SUM(M1201+Table44[[#This Row],[Income]]-Table44[[#This Row],[Expenses]]), M1201)</f>
        <v>1140000</v>
      </c>
    </row>
    <row r="1203" spans="1:13" x14ac:dyDescent="0.25">
      <c r="A1203" s="3" t="str">
        <f xml:space="preserve"> IF(C1203="", "", IF(Table44[[#This Row],[Month]]=C1202, A1202+1, 1))</f>
        <v/>
      </c>
      <c r="B1203" s="22">
        <f>_xlfn.NUMBERVALUE(IF(Table44[[#This Row],[Date]]= "", "", TEXT(Table44[[#This Row],[Date]],"yyyy")))</f>
        <v>0</v>
      </c>
      <c r="C1203" t="str">
        <f>IF(Table44[[#This Row],[Date]]= "", "", TEXT(Table44[[#This Row],[Date]],"mmmm"))</f>
        <v/>
      </c>
      <c r="D1203" s="2"/>
      <c r="I1203" s="23"/>
      <c r="J1203" s="49">
        <f>IF(Table44[[#This Row],[Source]]="Cash", SUM(J1202+Table44[[#This Row],[Income]]-Table44[[#This Row],[Expenses]]), J1202)</f>
        <v>173500</v>
      </c>
      <c r="K1203" s="49">
        <f>IF(Table44[[#This Row],[Source]]="Bank", SUM(K1202+Table44[[#This Row],[Income]]-Table44[[#This Row],[Expenses]]), K1202)</f>
        <v>451802.45000000019</v>
      </c>
      <c r="L1203" s="49">
        <f>IF(Table44[[#This Row],[Source]]="Mobile", SUM(L1202+Table44[[#This Row],[Income]]-Table44[[#This Row],[Expenses]]), L1202)</f>
        <v>305653</v>
      </c>
      <c r="M1203" s="49">
        <f>IF(Table44[[#This Row],[Source]]="Inv", SUM(M1202+Table44[[#This Row],[Income]]-Table44[[#This Row],[Expenses]]), M1202)</f>
        <v>1140000</v>
      </c>
    </row>
    <row r="1204" spans="1:13" x14ac:dyDescent="0.25">
      <c r="A1204" s="3" t="str">
        <f xml:space="preserve"> IF(C1204="", "", IF(Table44[[#This Row],[Month]]=C1203, A1203+1, 1))</f>
        <v/>
      </c>
      <c r="B1204" s="22">
        <f>_xlfn.NUMBERVALUE(IF(Table44[[#This Row],[Date]]= "", "", TEXT(Table44[[#This Row],[Date]],"yyyy")))</f>
        <v>0</v>
      </c>
      <c r="C1204" t="str">
        <f>IF(Table44[[#This Row],[Date]]= "", "", TEXT(Table44[[#This Row],[Date]],"mmmm"))</f>
        <v/>
      </c>
      <c r="D1204" s="2"/>
      <c r="I1204" s="23"/>
      <c r="J1204" s="49">
        <f>IF(Table44[[#This Row],[Source]]="Cash", SUM(J1203+Table44[[#This Row],[Income]]-Table44[[#This Row],[Expenses]]), J1203)</f>
        <v>173500</v>
      </c>
      <c r="K1204" s="49">
        <f>IF(Table44[[#This Row],[Source]]="Bank", SUM(K1203+Table44[[#This Row],[Income]]-Table44[[#This Row],[Expenses]]), K1203)</f>
        <v>451802.45000000019</v>
      </c>
      <c r="L1204" s="49">
        <f>IF(Table44[[#This Row],[Source]]="Mobile", SUM(L1203+Table44[[#This Row],[Income]]-Table44[[#This Row],[Expenses]]), L1203)</f>
        <v>305653</v>
      </c>
      <c r="M1204" s="49">
        <f>IF(Table44[[#This Row],[Source]]="Inv", SUM(M1203+Table44[[#This Row],[Income]]-Table44[[#This Row],[Expenses]]), M1203)</f>
        <v>1140000</v>
      </c>
    </row>
    <row r="1205" spans="1:13" x14ac:dyDescent="0.25">
      <c r="A1205" s="3" t="str">
        <f xml:space="preserve"> IF(C1205="", "", IF(Table44[[#This Row],[Month]]=C1204, A1204+1, 1))</f>
        <v/>
      </c>
      <c r="B1205" s="22">
        <f>_xlfn.NUMBERVALUE(IF(Table44[[#This Row],[Date]]= "", "", TEXT(Table44[[#This Row],[Date]],"yyyy")))</f>
        <v>0</v>
      </c>
      <c r="C1205" t="str">
        <f>IF(Table44[[#This Row],[Date]]= "", "", TEXT(Table44[[#This Row],[Date]],"mmmm"))</f>
        <v/>
      </c>
      <c r="D1205" s="2"/>
      <c r="I1205" s="23"/>
      <c r="J1205" s="49">
        <f>IF(Table44[[#This Row],[Source]]="Cash", SUM(J1204+Table44[[#This Row],[Income]]-Table44[[#This Row],[Expenses]]), J1204)</f>
        <v>173500</v>
      </c>
      <c r="K1205" s="49">
        <f>IF(Table44[[#This Row],[Source]]="Bank", SUM(K1204+Table44[[#This Row],[Income]]-Table44[[#This Row],[Expenses]]), K1204)</f>
        <v>451802.45000000019</v>
      </c>
      <c r="L1205" s="49">
        <f>IF(Table44[[#This Row],[Source]]="Mobile", SUM(L1204+Table44[[#This Row],[Income]]-Table44[[#This Row],[Expenses]]), L1204)</f>
        <v>305653</v>
      </c>
      <c r="M1205" s="49">
        <f>IF(Table44[[#This Row],[Source]]="Inv", SUM(M1204+Table44[[#This Row],[Income]]-Table44[[#This Row],[Expenses]]), M1204)</f>
        <v>1140000</v>
      </c>
    </row>
    <row r="1206" spans="1:13" x14ac:dyDescent="0.25">
      <c r="A1206" s="3" t="str">
        <f xml:space="preserve"> IF(C1206="", "", IF(Table44[[#This Row],[Month]]=C1205, A1205+1, 1))</f>
        <v/>
      </c>
      <c r="B1206" s="22">
        <f>_xlfn.NUMBERVALUE(IF(Table44[[#This Row],[Date]]= "", "", TEXT(Table44[[#This Row],[Date]],"yyyy")))</f>
        <v>0</v>
      </c>
      <c r="C1206" t="str">
        <f>IF(Table44[[#This Row],[Date]]= "", "", TEXT(Table44[[#This Row],[Date]],"mmmm"))</f>
        <v/>
      </c>
      <c r="D1206" s="2"/>
      <c r="I1206" s="23"/>
      <c r="J1206" s="49">
        <f>IF(Table44[[#This Row],[Source]]="Cash", SUM(J1205+Table44[[#This Row],[Income]]-Table44[[#This Row],[Expenses]]), J1205)</f>
        <v>173500</v>
      </c>
      <c r="K1206" s="49">
        <f>IF(Table44[[#This Row],[Source]]="Bank", SUM(K1205+Table44[[#This Row],[Income]]-Table44[[#This Row],[Expenses]]), K1205)</f>
        <v>451802.45000000019</v>
      </c>
      <c r="L1206" s="49">
        <f>IF(Table44[[#This Row],[Source]]="Mobile", SUM(L1205+Table44[[#This Row],[Income]]-Table44[[#This Row],[Expenses]]), L1205)</f>
        <v>305653</v>
      </c>
      <c r="M1206" s="49">
        <f>IF(Table44[[#This Row],[Source]]="Inv", SUM(M1205+Table44[[#This Row],[Income]]-Table44[[#This Row],[Expenses]]), M1205)</f>
        <v>1140000</v>
      </c>
    </row>
    <row r="1207" spans="1:13" x14ac:dyDescent="0.25">
      <c r="A1207" s="3" t="str">
        <f xml:space="preserve"> IF(C1207="", "", IF(Table44[[#This Row],[Month]]=C1206, A1206+1, 1))</f>
        <v/>
      </c>
      <c r="B1207" s="22">
        <f>_xlfn.NUMBERVALUE(IF(Table44[[#This Row],[Date]]= "", "", TEXT(Table44[[#This Row],[Date]],"yyyy")))</f>
        <v>0</v>
      </c>
      <c r="C1207" t="str">
        <f>IF(Table44[[#This Row],[Date]]= "", "", TEXT(Table44[[#This Row],[Date]],"mmmm"))</f>
        <v/>
      </c>
      <c r="D1207" s="2"/>
      <c r="I1207" s="23"/>
      <c r="J1207" s="49">
        <f>IF(Table44[[#This Row],[Source]]="Cash", SUM(J1206+Table44[[#This Row],[Income]]-Table44[[#This Row],[Expenses]]), J1206)</f>
        <v>173500</v>
      </c>
      <c r="K1207" s="49">
        <f>IF(Table44[[#This Row],[Source]]="Bank", SUM(K1206+Table44[[#This Row],[Income]]-Table44[[#This Row],[Expenses]]), K1206)</f>
        <v>451802.45000000019</v>
      </c>
      <c r="L1207" s="49">
        <f>IF(Table44[[#This Row],[Source]]="Mobile", SUM(L1206+Table44[[#This Row],[Income]]-Table44[[#This Row],[Expenses]]), L1206)</f>
        <v>305653</v>
      </c>
      <c r="M1207" s="49">
        <f>IF(Table44[[#This Row],[Source]]="Inv", SUM(M1206+Table44[[#This Row],[Income]]-Table44[[#This Row],[Expenses]]), M1206)</f>
        <v>1140000</v>
      </c>
    </row>
    <row r="1208" spans="1:13" x14ac:dyDescent="0.25">
      <c r="A1208" s="3" t="str">
        <f xml:space="preserve"> IF(C1208="", "", IF(Table44[[#This Row],[Month]]=C1207, A1207+1, 1))</f>
        <v/>
      </c>
      <c r="B1208" s="22">
        <f>_xlfn.NUMBERVALUE(IF(Table44[[#This Row],[Date]]= "", "", TEXT(Table44[[#This Row],[Date]],"yyyy")))</f>
        <v>0</v>
      </c>
      <c r="C1208" t="str">
        <f>IF(Table44[[#This Row],[Date]]= "", "", TEXT(Table44[[#This Row],[Date]],"mmmm"))</f>
        <v/>
      </c>
      <c r="D1208" s="2"/>
      <c r="I1208" s="23"/>
      <c r="J1208" s="49">
        <f>IF(Table44[[#This Row],[Source]]="Cash", SUM(J1207+Table44[[#This Row],[Income]]-Table44[[#This Row],[Expenses]]), J1207)</f>
        <v>173500</v>
      </c>
      <c r="K1208" s="49">
        <f>IF(Table44[[#This Row],[Source]]="Bank", SUM(K1207+Table44[[#This Row],[Income]]-Table44[[#This Row],[Expenses]]), K1207)</f>
        <v>451802.45000000019</v>
      </c>
      <c r="L1208" s="49">
        <f>IF(Table44[[#This Row],[Source]]="Mobile", SUM(L1207+Table44[[#This Row],[Income]]-Table44[[#This Row],[Expenses]]), L1207)</f>
        <v>305653</v>
      </c>
      <c r="M1208" s="49">
        <f>IF(Table44[[#This Row],[Source]]="Inv", SUM(M1207+Table44[[#This Row],[Income]]-Table44[[#This Row],[Expenses]]), M1207)</f>
        <v>1140000</v>
      </c>
    </row>
    <row r="1209" spans="1:13" x14ac:dyDescent="0.25">
      <c r="A1209" s="3" t="str">
        <f xml:space="preserve"> IF(C1209="", "", IF(Table44[[#This Row],[Month]]=C1208, A1208+1, 1))</f>
        <v/>
      </c>
      <c r="B1209" s="22">
        <f>_xlfn.NUMBERVALUE(IF(Table44[[#This Row],[Date]]= "", "", TEXT(Table44[[#This Row],[Date]],"yyyy")))</f>
        <v>0</v>
      </c>
      <c r="C1209" t="str">
        <f>IF(Table44[[#This Row],[Date]]= "", "", TEXT(Table44[[#This Row],[Date]],"mmmm"))</f>
        <v/>
      </c>
      <c r="D1209" s="2"/>
      <c r="I1209" s="23"/>
      <c r="J1209" s="49">
        <f>IF(Table44[[#This Row],[Source]]="Cash", SUM(J1208+Table44[[#This Row],[Income]]-Table44[[#This Row],[Expenses]]), J1208)</f>
        <v>173500</v>
      </c>
      <c r="K1209" s="49">
        <f>IF(Table44[[#This Row],[Source]]="Bank", SUM(K1208+Table44[[#This Row],[Income]]-Table44[[#This Row],[Expenses]]), K1208)</f>
        <v>451802.45000000019</v>
      </c>
      <c r="L1209" s="49">
        <f>IF(Table44[[#This Row],[Source]]="Mobile", SUM(L1208+Table44[[#This Row],[Income]]-Table44[[#This Row],[Expenses]]), L1208)</f>
        <v>305653</v>
      </c>
      <c r="M1209" s="49">
        <f>IF(Table44[[#This Row],[Source]]="Inv", SUM(M1208+Table44[[#This Row],[Income]]-Table44[[#This Row],[Expenses]]), M1208)</f>
        <v>1140000</v>
      </c>
    </row>
    <row r="1210" spans="1:13" x14ac:dyDescent="0.25">
      <c r="A1210" s="3" t="str">
        <f xml:space="preserve"> IF(C1210="", "", IF(Table44[[#This Row],[Month]]=C1209, A1209+1, 1))</f>
        <v/>
      </c>
      <c r="B1210" s="22">
        <f>_xlfn.NUMBERVALUE(IF(Table44[[#This Row],[Date]]= "", "", TEXT(Table44[[#This Row],[Date]],"yyyy")))</f>
        <v>0</v>
      </c>
      <c r="C1210" t="str">
        <f>IF(Table44[[#This Row],[Date]]= "", "", TEXT(Table44[[#This Row],[Date]],"mmmm"))</f>
        <v/>
      </c>
      <c r="D1210" s="2"/>
      <c r="I1210" s="23"/>
      <c r="J1210" s="49">
        <f>IF(Table44[[#This Row],[Source]]="Cash", SUM(J1209+Table44[[#This Row],[Income]]-Table44[[#This Row],[Expenses]]), J1209)</f>
        <v>173500</v>
      </c>
      <c r="K1210" s="49">
        <f>IF(Table44[[#This Row],[Source]]="Bank", SUM(K1209+Table44[[#This Row],[Income]]-Table44[[#This Row],[Expenses]]), K1209)</f>
        <v>451802.45000000019</v>
      </c>
      <c r="L1210" s="49">
        <f>IF(Table44[[#This Row],[Source]]="Mobile", SUM(L1209+Table44[[#This Row],[Income]]-Table44[[#This Row],[Expenses]]), L1209)</f>
        <v>305653</v>
      </c>
      <c r="M1210" s="49">
        <f>IF(Table44[[#This Row],[Source]]="Inv", SUM(M1209+Table44[[#This Row],[Income]]-Table44[[#This Row],[Expenses]]), M1209)</f>
        <v>1140000</v>
      </c>
    </row>
    <row r="1211" spans="1:13" x14ac:dyDescent="0.25">
      <c r="A1211" s="3" t="str">
        <f xml:space="preserve"> IF(C1211="", "", IF(Table44[[#This Row],[Month]]=C1210, A1210+1, 1))</f>
        <v/>
      </c>
      <c r="B1211" s="22">
        <f>_xlfn.NUMBERVALUE(IF(Table44[[#This Row],[Date]]= "", "", TEXT(Table44[[#This Row],[Date]],"yyyy")))</f>
        <v>0</v>
      </c>
      <c r="C1211" t="str">
        <f>IF(Table44[[#This Row],[Date]]= "", "", TEXT(Table44[[#This Row],[Date]],"mmmm"))</f>
        <v/>
      </c>
      <c r="D1211" s="2"/>
      <c r="I1211" s="23"/>
      <c r="J1211" s="49">
        <f>IF(Table44[[#This Row],[Source]]="Cash", SUM(J1210+Table44[[#This Row],[Income]]-Table44[[#This Row],[Expenses]]), J1210)</f>
        <v>173500</v>
      </c>
      <c r="K1211" s="49">
        <f>IF(Table44[[#This Row],[Source]]="Bank", SUM(K1210+Table44[[#This Row],[Income]]-Table44[[#This Row],[Expenses]]), K1210)</f>
        <v>451802.45000000019</v>
      </c>
      <c r="L1211" s="49">
        <f>IF(Table44[[#This Row],[Source]]="Mobile", SUM(L1210+Table44[[#This Row],[Income]]-Table44[[#This Row],[Expenses]]), L1210)</f>
        <v>305653</v>
      </c>
      <c r="M1211" s="49">
        <f>IF(Table44[[#This Row],[Source]]="Inv", SUM(M1210+Table44[[#This Row],[Income]]-Table44[[#This Row],[Expenses]]), M1210)</f>
        <v>1140000</v>
      </c>
    </row>
    <row r="1212" spans="1:13" x14ac:dyDescent="0.25">
      <c r="A1212" s="3" t="str">
        <f xml:space="preserve"> IF(C1212="", "", IF(Table44[[#This Row],[Month]]=C1211, A1211+1, 1))</f>
        <v/>
      </c>
      <c r="B1212" s="22">
        <f>_xlfn.NUMBERVALUE(IF(Table44[[#This Row],[Date]]= "", "", TEXT(Table44[[#This Row],[Date]],"yyyy")))</f>
        <v>0</v>
      </c>
      <c r="C1212" t="str">
        <f>IF(Table44[[#This Row],[Date]]= "", "", TEXT(Table44[[#This Row],[Date]],"mmmm"))</f>
        <v/>
      </c>
      <c r="D1212" s="2"/>
      <c r="I1212" s="23"/>
      <c r="J1212" s="49">
        <f>IF(Table44[[#This Row],[Source]]="Cash", SUM(J1211+Table44[[#This Row],[Income]]-Table44[[#This Row],[Expenses]]), J1211)</f>
        <v>173500</v>
      </c>
      <c r="K1212" s="49">
        <f>IF(Table44[[#This Row],[Source]]="Bank", SUM(K1211+Table44[[#This Row],[Income]]-Table44[[#This Row],[Expenses]]), K1211)</f>
        <v>451802.45000000019</v>
      </c>
      <c r="L1212" s="49">
        <f>IF(Table44[[#This Row],[Source]]="Mobile", SUM(L1211+Table44[[#This Row],[Income]]-Table44[[#This Row],[Expenses]]), L1211)</f>
        <v>305653</v>
      </c>
      <c r="M1212" s="49">
        <f>IF(Table44[[#This Row],[Source]]="Inv", SUM(M1211+Table44[[#This Row],[Income]]-Table44[[#This Row],[Expenses]]), M1211)</f>
        <v>1140000</v>
      </c>
    </row>
    <row r="1213" spans="1:13" x14ac:dyDescent="0.25">
      <c r="A1213" s="3" t="str">
        <f xml:space="preserve"> IF(C1213="", "", IF(Table44[[#This Row],[Month]]=C1212, A1212+1, 1))</f>
        <v/>
      </c>
      <c r="B1213" s="22">
        <f>_xlfn.NUMBERVALUE(IF(Table44[[#This Row],[Date]]= "", "", TEXT(Table44[[#This Row],[Date]],"yyyy")))</f>
        <v>0</v>
      </c>
      <c r="C1213" t="str">
        <f>IF(Table44[[#This Row],[Date]]= "", "", TEXT(Table44[[#This Row],[Date]],"mmmm"))</f>
        <v/>
      </c>
      <c r="D1213" s="2"/>
      <c r="I1213" s="23"/>
      <c r="J1213" s="49">
        <f>IF(Table44[[#This Row],[Source]]="Cash", SUM(J1212+Table44[[#This Row],[Income]]-Table44[[#This Row],[Expenses]]), J1212)</f>
        <v>173500</v>
      </c>
      <c r="K1213" s="49">
        <f>IF(Table44[[#This Row],[Source]]="Bank", SUM(K1212+Table44[[#This Row],[Income]]-Table44[[#This Row],[Expenses]]), K1212)</f>
        <v>451802.45000000019</v>
      </c>
      <c r="L1213" s="49">
        <f>IF(Table44[[#This Row],[Source]]="Mobile", SUM(L1212+Table44[[#This Row],[Income]]-Table44[[#This Row],[Expenses]]), L1212)</f>
        <v>305653</v>
      </c>
      <c r="M1213" s="49">
        <f>IF(Table44[[#This Row],[Source]]="Inv", SUM(M1212+Table44[[#This Row],[Income]]-Table44[[#This Row],[Expenses]]), M1212)</f>
        <v>1140000</v>
      </c>
    </row>
    <row r="1214" spans="1:13" x14ac:dyDescent="0.25">
      <c r="A1214" s="3" t="str">
        <f xml:space="preserve"> IF(C1214="", "", IF(Table44[[#This Row],[Month]]=C1213, A1213+1, 1))</f>
        <v/>
      </c>
      <c r="B1214" s="22">
        <f>_xlfn.NUMBERVALUE(IF(Table44[[#This Row],[Date]]= "", "", TEXT(Table44[[#This Row],[Date]],"yyyy")))</f>
        <v>0</v>
      </c>
      <c r="C1214" t="str">
        <f>IF(Table44[[#This Row],[Date]]= "", "", TEXT(Table44[[#This Row],[Date]],"mmmm"))</f>
        <v/>
      </c>
      <c r="D1214" s="2"/>
      <c r="I1214" s="23"/>
      <c r="J1214" s="49">
        <f>IF(Table44[[#This Row],[Source]]="Cash", SUM(J1213+Table44[[#This Row],[Income]]-Table44[[#This Row],[Expenses]]), J1213)</f>
        <v>173500</v>
      </c>
      <c r="K1214" s="49">
        <f>IF(Table44[[#This Row],[Source]]="Bank", SUM(K1213+Table44[[#This Row],[Income]]-Table44[[#This Row],[Expenses]]), K1213)</f>
        <v>451802.45000000019</v>
      </c>
      <c r="L1214" s="49">
        <f>IF(Table44[[#This Row],[Source]]="Mobile", SUM(L1213+Table44[[#This Row],[Income]]-Table44[[#This Row],[Expenses]]), L1213)</f>
        <v>305653</v>
      </c>
      <c r="M1214" s="49">
        <f>IF(Table44[[#This Row],[Source]]="Inv", SUM(M1213+Table44[[#This Row],[Income]]-Table44[[#This Row],[Expenses]]), M1213)</f>
        <v>1140000</v>
      </c>
    </row>
    <row r="1215" spans="1:13" x14ac:dyDescent="0.25">
      <c r="A1215" s="3" t="str">
        <f xml:space="preserve"> IF(C1215="", "", IF(Table44[[#This Row],[Month]]=C1214, A1214+1, 1))</f>
        <v/>
      </c>
      <c r="B1215" s="22">
        <f>_xlfn.NUMBERVALUE(IF(Table44[[#This Row],[Date]]= "", "", TEXT(Table44[[#This Row],[Date]],"yyyy")))</f>
        <v>0</v>
      </c>
      <c r="C1215" t="str">
        <f>IF(Table44[[#This Row],[Date]]= "", "", TEXT(Table44[[#This Row],[Date]],"mmmm"))</f>
        <v/>
      </c>
      <c r="D1215" s="2"/>
      <c r="I1215" s="23"/>
      <c r="J1215" s="49">
        <f>IF(Table44[[#This Row],[Source]]="Cash", SUM(J1214+Table44[[#This Row],[Income]]-Table44[[#This Row],[Expenses]]), J1214)</f>
        <v>173500</v>
      </c>
      <c r="K1215" s="49">
        <f>IF(Table44[[#This Row],[Source]]="Bank", SUM(K1214+Table44[[#This Row],[Income]]-Table44[[#This Row],[Expenses]]), K1214)</f>
        <v>451802.45000000019</v>
      </c>
      <c r="L1215" s="49">
        <f>IF(Table44[[#This Row],[Source]]="Mobile", SUM(L1214+Table44[[#This Row],[Income]]-Table44[[#This Row],[Expenses]]), L1214)</f>
        <v>305653</v>
      </c>
      <c r="M1215" s="49">
        <f>IF(Table44[[#This Row],[Source]]="Inv", SUM(M1214+Table44[[#This Row],[Income]]-Table44[[#This Row],[Expenses]]), M1214)</f>
        <v>1140000</v>
      </c>
    </row>
    <row r="1216" spans="1:13" x14ac:dyDescent="0.25">
      <c r="A1216" s="3" t="str">
        <f xml:space="preserve"> IF(C1216="", "", IF(Table44[[#This Row],[Month]]=C1215, A1215+1, 1))</f>
        <v/>
      </c>
      <c r="B1216" s="22">
        <f>_xlfn.NUMBERVALUE(IF(Table44[[#This Row],[Date]]= "", "", TEXT(Table44[[#This Row],[Date]],"yyyy")))</f>
        <v>0</v>
      </c>
      <c r="C1216" t="str">
        <f>IF(Table44[[#This Row],[Date]]= "", "", TEXT(Table44[[#This Row],[Date]],"mmmm"))</f>
        <v/>
      </c>
      <c r="D1216" s="2"/>
      <c r="I1216" s="23"/>
      <c r="J1216" s="49">
        <f>IF(Table44[[#This Row],[Source]]="Cash", SUM(J1215+Table44[[#This Row],[Income]]-Table44[[#This Row],[Expenses]]), J1215)</f>
        <v>173500</v>
      </c>
      <c r="K1216" s="49">
        <f>IF(Table44[[#This Row],[Source]]="Bank", SUM(K1215+Table44[[#This Row],[Income]]-Table44[[#This Row],[Expenses]]), K1215)</f>
        <v>451802.45000000019</v>
      </c>
      <c r="L1216" s="49">
        <f>IF(Table44[[#This Row],[Source]]="Mobile", SUM(L1215+Table44[[#This Row],[Income]]-Table44[[#This Row],[Expenses]]), L1215)</f>
        <v>305653</v>
      </c>
      <c r="M1216" s="49">
        <f>IF(Table44[[#This Row],[Source]]="Inv", SUM(M1215+Table44[[#This Row],[Income]]-Table44[[#This Row],[Expenses]]), M1215)</f>
        <v>1140000</v>
      </c>
    </row>
    <row r="1217" spans="1:13" x14ac:dyDescent="0.25">
      <c r="A1217" s="3" t="str">
        <f xml:space="preserve"> IF(C1217="", "", IF(Table44[[#This Row],[Month]]=C1216, A1216+1, 1))</f>
        <v/>
      </c>
      <c r="B1217" s="22">
        <f>_xlfn.NUMBERVALUE(IF(Table44[[#This Row],[Date]]= "", "", TEXT(Table44[[#This Row],[Date]],"yyyy")))</f>
        <v>0</v>
      </c>
      <c r="C1217" t="str">
        <f>IF(Table44[[#This Row],[Date]]= "", "", TEXT(Table44[[#This Row],[Date]],"mmmm"))</f>
        <v/>
      </c>
      <c r="D1217" s="2"/>
      <c r="I1217" s="23"/>
      <c r="J1217" s="49">
        <f>IF(Table44[[#This Row],[Source]]="Cash", SUM(J1216+Table44[[#This Row],[Income]]-Table44[[#This Row],[Expenses]]), J1216)</f>
        <v>173500</v>
      </c>
      <c r="K1217" s="49">
        <f>IF(Table44[[#This Row],[Source]]="Bank", SUM(K1216+Table44[[#This Row],[Income]]-Table44[[#This Row],[Expenses]]), K1216)</f>
        <v>451802.45000000019</v>
      </c>
      <c r="L1217" s="49">
        <f>IF(Table44[[#This Row],[Source]]="Mobile", SUM(L1216+Table44[[#This Row],[Income]]-Table44[[#This Row],[Expenses]]), L1216)</f>
        <v>305653</v>
      </c>
      <c r="M1217" s="49">
        <f>IF(Table44[[#This Row],[Source]]="Inv", SUM(M1216+Table44[[#This Row],[Income]]-Table44[[#This Row],[Expenses]]), M1216)</f>
        <v>1140000</v>
      </c>
    </row>
    <row r="1218" spans="1:13" x14ac:dyDescent="0.25">
      <c r="A1218" s="3" t="str">
        <f xml:space="preserve"> IF(C1218="", "", IF(Table44[[#This Row],[Month]]=C1217, A1217+1, 1))</f>
        <v/>
      </c>
      <c r="B1218" s="22">
        <f>_xlfn.NUMBERVALUE(IF(Table44[[#This Row],[Date]]= "", "", TEXT(Table44[[#This Row],[Date]],"yyyy")))</f>
        <v>0</v>
      </c>
      <c r="C1218" t="str">
        <f>IF(Table44[[#This Row],[Date]]= "", "", TEXT(Table44[[#This Row],[Date]],"mmmm"))</f>
        <v/>
      </c>
      <c r="D1218" s="2"/>
      <c r="I1218" s="23"/>
      <c r="J1218" s="49">
        <f>IF(Table44[[#This Row],[Source]]="Cash", SUM(J1217+Table44[[#This Row],[Income]]-Table44[[#This Row],[Expenses]]), J1217)</f>
        <v>173500</v>
      </c>
      <c r="K1218" s="49">
        <f>IF(Table44[[#This Row],[Source]]="Bank", SUM(K1217+Table44[[#This Row],[Income]]-Table44[[#This Row],[Expenses]]), K1217)</f>
        <v>451802.45000000019</v>
      </c>
      <c r="L1218" s="49">
        <f>IF(Table44[[#This Row],[Source]]="Mobile", SUM(L1217+Table44[[#This Row],[Income]]-Table44[[#This Row],[Expenses]]), L1217)</f>
        <v>305653</v>
      </c>
      <c r="M1218" s="49">
        <f>IF(Table44[[#This Row],[Source]]="Inv", SUM(M1217+Table44[[#This Row],[Income]]-Table44[[#This Row],[Expenses]]), M1217)</f>
        <v>1140000</v>
      </c>
    </row>
    <row r="1219" spans="1:13" x14ac:dyDescent="0.25">
      <c r="A1219" s="3" t="str">
        <f xml:space="preserve"> IF(C1219="", "", IF(Table44[[#This Row],[Month]]=C1218, A1218+1, 1))</f>
        <v/>
      </c>
      <c r="B1219" s="22">
        <f>_xlfn.NUMBERVALUE(IF(Table44[[#This Row],[Date]]= "", "", TEXT(Table44[[#This Row],[Date]],"yyyy")))</f>
        <v>0</v>
      </c>
      <c r="C1219" t="str">
        <f>IF(Table44[[#This Row],[Date]]= "", "", TEXT(Table44[[#This Row],[Date]],"mmmm"))</f>
        <v/>
      </c>
      <c r="D1219" s="2"/>
      <c r="I1219" s="23"/>
      <c r="J1219" s="49">
        <f>IF(Table44[[#This Row],[Source]]="Cash", SUM(J1218+Table44[[#This Row],[Income]]-Table44[[#This Row],[Expenses]]), J1218)</f>
        <v>173500</v>
      </c>
      <c r="K1219" s="49">
        <f>IF(Table44[[#This Row],[Source]]="Bank", SUM(K1218+Table44[[#This Row],[Income]]-Table44[[#This Row],[Expenses]]), K1218)</f>
        <v>451802.45000000019</v>
      </c>
      <c r="L1219" s="49">
        <f>IF(Table44[[#This Row],[Source]]="Mobile", SUM(L1218+Table44[[#This Row],[Income]]-Table44[[#This Row],[Expenses]]), L1218)</f>
        <v>305653</v>
      </c>
      <c r="M1219" s="49">
        <f>IF(Table44[[#This Row],[Source]]="Inv", SUM(M1218+Table44[[#This Row],[Income]]-Table44[[#This Row],[Expenses]]), M1218)</f>
        <v>1140000</v>
      </c>
    </row>
    <row r="1220" spans="1:13" x14ac:dyDescent="0.25">
      <c r="A1220" s="3" t="str">
        <f xml:space="preserve"> IF(C1220="", "", IF(Table44[[#This Row],[Month]]=C1219, A1219+1, 1))</f>
        <v/>
      </c>
      <c r="B1220" s="22">
        <f>_xlfn.NUMBERVALUE(IF(Table44[[#This Row],[Date]]= "", "", TEXT(Table44[[#This Row],[Date]],"yyyy")))</f>
        <v>0</v>
      </c>
      <c r="C1220" t="str">
        <f>IF(Table44[[#This Row],[Date]]= "", "", TEXT(Table44[[#This Row],[Date]],"mmmm"))</f>
        <v/>
      </c>
      <c r="D1220" s="2"/>
      <c r="I1220" s="23"/>
      <c r="J1220" s="49">
        <f>IF(Table44[[#This Row],[Source]]="Cash", SUM(J1219+Table44[[#This Row],[Income]]-Table44[[#This Row],[Expenses]]), J1219)</f>
        <v>173500</v>
      </c>
      <c r="K1220" s="49">
        <f>IF(Table44[[#This Row],[Source]]="Bank", SUM(K1219+Table44[[#This Row],[Income]]-Table44[[#This Row],[Expenses]]), K1219)</f>
        <v>451802.45000000019</v>
      </c>
      <c r="L1220" s="49">
        <f>IF(Table44[[#This Row],[Source]]="Mobile", SUM(L1219+Table44[[#This Row],[Income]]-Table44[[#This Row],[Expenses]]), L1219)</f>
        <v>305653</v>
      </c>
      <c r="M1220" s="49">
        <f>IF(Table44[[#This Row],[Source]]="Inv", SUM(M1219+Table44[[#This Row],[Income]]-Table44[[#This Row],[Expenses]]), M1219)</f>
        <v>1140000</v>
      </c>
    </row>
    <row r="1221" spans="1:13" x14ac:dyDescent="0.25">
      <c r="A1221" s="3" t="str">
        <f xml:space="preserve"> IF(C1221="", "", IF(Table44[[#This Row],[Month]]=C1220, A1220+1, 1))</f>
        <v/>
      </c>
      <c r="B1221" s="22">
        <f>_xlfn.NUMBERVALUE(IF(Table44[[#This Row],[Date]]= "", "", TEXT(Table44[[#This Row],[Date]],"yyyy")))</f>
        <v>0</v>
      </c>
      <c r="C1221" t="str">
        <f>IF(Table44[[#This Row],[Date]]= "", "", TEXT(Table44[[#This Row],[Date]],"mmmm"))</f>
        <v/>
      </c>
      <c r="D1221" s="2"/>
      <c r="I1221" s="23"/>
      <c r="J1221" s="49">
        <f>IF(Table44[[#This Row],[Source]]="Cash", SUM(J1220+Table44[[#This Row],[Income]]-Table44[[#This Row],[Expenses]]), J1220)</f>
        <v>173500</v>
      </c>
      <c r="K1221" s="49">
        <f>IF(Table44[[#This Row],[Source]]="Bank", SUM(K1220+Table44[[#This Row],[Income]]-Table44[[#This Row],[Expenses]]), K1220)</f>
        <v>451802.45000000019</v>
      </c>
      <c r="L1221" s="49">
        <f>IF(Table44[[#This Row],[Source]]="Mobile", SUM(L1220+Table44[[#This Row],[Income]]-Table44[[#This Row],[Expenses]]), L1220)</f>
        <v>305653</v>
      </c>
      <c r="M1221" s="49">
        <f>IF(Table44[[#This Row],[Source]]="Inv", SUM(M1220+Table44[[#This Row],[Income]]-Table44[[#This Row],[Expenses]]), M1220)</f>
        <v>1140000</v>
      </c>
    </row>
    <row r="1222" spans="1:13" x14ac:dyDescent="0.25">
      <c r="A1222" s="3" t="str">
        <f xml:space="preserve"> IF(C1222="", "", IF(Table44[[#This Row],[Month]]=C1221, A1221+1, 1))</f>
        <v/>
      </c>
      <c r="B1222" s="22">
        <f>_xlfn.NUMBERVALUE(IF(Table44[[#This Row],[Date]]= "", "", TEXT(Table44[[#This Row],[Date]],"yyyy")))</f>
        <v>0</v>
      </c>
      <c r="C1222" t="str">
        <f>IF(Table44[[#This Row],[Date]]= "", "", TEXT(Table44[[#This Row],[Date]],"mmmm"))</f>
        <v/>
      </c>
      <c r="D1222" s="2"/>
      <c r="I1222" s="23"/>
      <c r="J1222" s="49">
        <f>IF(Table44[[#This Row],[Source]]="Cash", SUM(J1221+Table44[[#This Row],[Income]]-Table44[[#This Row],[Expenses]]), J1221)</f>
        <v>173500</v>
      </c>
      <c r="K1222" s="49">
        <f>IF(Table44[[#This Row],[Source]]="Bank", SUM(K1221+Table44[[#This Row],[Income]]-Table44[[#This Row],[Expenses]]), K1221)</f>
        <v>451802.45000000019</v>
      </c>
      <c r="L1222" s="49">
        <f>IF(Table44[[#This Row],[Source]]="Mobile", SUM(L1221+Table44[[#This Row],[Income]]-Table44[[#This Row],[Expenses]]), L1221)</f>
        <v>305653</v>
      </c>
      <c r="M1222" s="49">
        <f>IF(Table44[[#This Row],[Source]]="Inv", SUM(M1221+Table44[[#This Row],[Income]]-Table44[[#This Row],[Expenses]]), M1221)</f>
        <v>1140000</v>
      </c>
    </row>
    <row r="1223" spans="1:13" x14ac:dyDescent="0.25">
      <c r="A1223" s="3" t="str">
        <f xml:space="preserve"> IF(C1223="", "", IF(Table44[[#This Row],[Month]]=C1222, A1222+1, 1))</f>
        <v/>
      </c>
      <c r="B1223" s="22">
        <f>_xlfn.NUMBERVALUE(IF(Table44[[#This Row],[Date]]= "", "", TEXT(Table44[[#This Row],[Date]],"yyyy")))</f>
        <v>0</v>
      </c>
      <c r="C1223" t="str">
        <f>IF(Table44[[#This Row],[Date]]= "", "", TEXT(Table44[[#This Row],[Date]],"mmmm"))</f>
        <v/>
      </c>
      <c r="D1223" s="2"/>
      <c r="I1223" s="23"/>
      <c r="J1223" s="49">
        <f>IF(Table44[[#This Row],[Source]]="Cash", SUM(J1222+Table44[[#This Row],[Income]]-Table44[[#This Row],[Expenses]]), J1222)</f>
        <v>173500</v>
      </c>
      <c r="K1223" s="49">
        <f>IF(Table44[[#This Row],[Source]]="Bank", SUM(K1222+Table44[[#This Row],[Income]]-Table44[[#This Row],[Expenses]]), K1222)</f>
        <v>451802.45000000019</v>
      </c>
      <c r="L1223" s="49">
        <f>IF(Table44[[#This Row],[Source]]="Mobile", SUM(L1222+Table44[[#This Row],[Income]]-Table44[[#This Row],[Expenses]]), L1222)</f>
        <v>305653</v>
      </c>
      <c r="M1223" s="49">
        <f>IF(Table44[[#This Row],[Source]]="Inv", SUM(M1222+Table44[[#This Row],[Income]]-Table44[[#This Row],[Expenses]]), M1222)</f>
        <v>1140000</v>
      </c>
    </row>
    <row r="1224" spans="1:13" x14ac:dyDescent="0.25">
      <c r="A1224" s="3" t="str">
        <f xml:space="preserve"> IF(C1224="", "", IF(Table44[[#This Row],[Month]]=C1223, A1223+1, 1))</f>
        <v/>
      </c>
      <c r="B1224" s="22">
        <f>_xlfn.NUMBERVALUE(IF(Table44[[#This Row],[Date]]= "", "", TEXT(Table44[[#This Row],[Date]],"yyyy")))</f>
        <v>0</v>
      </c>
      <c r="C1224" t="str">
        <f>IF(Table44[[#This Row],[Date]]= "", "", TEXT(Table44[[#This Row],[Date]],"mmmm"))</f>
        <v/>
      </c>
      <c r="D1224" s="2"/>
      <c r="I1224" s="23"/>
      <c r="J1224" s="49">
        <f>IF(Table44[[#This Row],[Source]]="Cash", SUM(J1223+Table44[[#This Row],[Income]]-Table44[[#This Row],[Expenses]]), J1223)</f>
        <v>173500</v>
      </c>
      <c r="K1224" s="49">
        <f>IF(Table44[[#This Row],[Source]]="Bank", SUM(K1223+Table44[[#This Row],[Income]]-Table44[[#This Row],[Expenses]]), K1223)</f>
        <v>451802.45000000019</v>
      </c>
      <c r="L1224" s="49">
        <f>IF(Table44[[#This Row],[Source]]="Mobile", SUM(L1223+Table44[[#This Row],[Income]]-Table44[[#This Row],[Expenses]]), L1223)</f>
        <v>305653</v>
      </c>
      <c r="M1224" s="49">
        <f>IF(Table44[[#This Row],[Source]]="Inv", SUM(M1223+Table44[[#This Row],[Income]]-Table44[[#This Row],[Expenses]]), M1223)</f>
        <v>1140000</v>
      </c>
    </row>
    <row r="1225" spans="1:13" x14ac:dyDescent="0.25">
      <c r="A1225" s="3" t="str">
        <f xml:space="preserve"> IF(C1225="", "", IF(Table44[[#This Row],[Month]]=C1224, A1224+1, 1))</f>
        <v/>
      </c>
      <c r="B1225" s="22">
        <f>_xlfn.NUMBERVALUE(IF(Table44[[#This Row],[Date]]= "", "", TEXT(Table44[[#This Row],[Date]],"yyyy")))</f>
        <v>0</v>
      </c>
      <c r="C1225" t="str">
        <f>IF(Table44[[#This Row],[Date]]= "", "", TEXT(Table44[[#This Row],[Date]],"mmmm"))</f>
        <v/>
      </c>
      <c r="D1225" s="2"/>
      <c r="I1225" s="23"/>
      <c r="J1225" s="49">
        <f>IF(Table44[[#This Row],[Source]]="Cash", SUM(J1224+Table44[[#This Row],[Income]]-Table44[[#This Row],[Expenses]]), J1224)</f>
        <v>173500</v>
      </c>
      <c r="K1225" s="49">
        <f>IF(Table44[[#This Row],[Source]]="Bank", SUM(K1224+Table44[[#This Row],[Income]]-Table44[[#This Row],[Expenses]]), K1224)</f>
        <v>451802.45000000019</v>
      </c>
      <c r="L1225" s="49">
        <f>IF(Table44[[#This Row],[Source]]="Mobile", SUM(L1224+Table44[[#This Row],[Income]]-Table44[[#This Row],[Expenses]]), L1224)</f>
        <v>305653</v>
      </c>
      <c r="M1225" s="49">
        <f>IF(Table44[[#This Row],[Source]]="Inv", SUM(M1224+Table44[[#This Row],[Income]]-Table44[[#This Row],[Expenses]]), M1224)</f>
        <v>1140000</v>
      </c>
    </row>
    <row r="1226" spans="1:13" x14ac:dyDescent="0.25">
      <c r="A1226" s="3" t="str">
        <f xml:space="preserve"> IF(C1226="", "", IF(Table44[[#This Row],[Month]]=C1225, A1225+1, 1))</f>
        <v/>
      </c>
      <c r="B1226" s="22">
        <f>_xlfn.NUMBERVALUE(IF(Table44[[#This Row],[Date]]= "", "", TEXT(Table44[[#This Row],[Date]],"yyyy")))</f>
        <v>0</v>
      </c>
      <c r="C1226" t="str">
        <f>IF(Table44[[#This Row],[Date]]= "", "", TEXT(Table44[[#This Row],[Date]],"mmmm"))</f>
        <v/>
      </c>
      <c r="D1226" s="2"/>
      <c r="I1226" s="23"/>
      <c r="J1226" s="49">
        <f>IF(Table44[[#This Row],[Source]]="Cash", SUM(J1225+Table44[[#This Row],[Income]]-Table44[[#This Row],[Expenses]]), J1225)</f>
        <v>173500</v>
      </c>
      <c r="K1226" s="49">
        <f>IF(Table44[[#This Row],[Source]]="Bank", SUM(K1225+Table44[[#This Row],[Income]]-Table44[[#This Row],[Expenses]]), K1225)</f>
        <v>451802.45000000019</v>
      </c>
      <c r="L1226" s="49">
        <f>IF(Table44[[#This Row],[Source]]="Mobile", SUM(L1225+Table44[[#This Row],[Income]]-Table44[[#This Row],[Expenses]]), L1225)</f>
        <v>305653</v>
      </c>
      <c r="M1226" s="49">
        <f>IF(Table44[[#This Row],[Source]]="Inv", SUM(M1225+Table44[[#This Row],[Income]]-Table44[[#This Row],[Expenses]]), M1225)</f>
        <v>1140000</v>
      </c>
    </row>
    <row r="1227" spans="1:13" x14ac:dyDescent="0.25">
      <c r="A1227" s="3" t="str">
        <f xml:space="preserve"> IF(C1227="", "", IF(Table44[[#This Row],[Month]]=C1226, A1226+1, 1))</f>
        <v/>
      </c>
      <c r="B1227" s="22">
        <f>_xlfn.NUMBERVALUE(IF(Table44[[#This Row],[Date]]= "", "", TEXT(Table44[[#This Row],[Date]],"yyyy")))</f>
        <v>0</v>
      </c>
      <c r="C1227" t="str">
        <f>IF(Table44[[#This Row],[Date]]= "", "", TEXT(Table44[[#This Row],[Date]],"mmmm"))</f>
        <v/>
      </c>
      <c r="D1227" s="2"/>
      <c r="I1227" s="23"/>
      <c r="J1227" s="49">
        <f>IF(Table44[[#This Row],[Source]]="Cash", SUM(J1226+Table44[[#This Row],[Income]]-Table44[[#This Row],[Expenses]]), J1226)</f>
        <v>173500</v>
      </c>
      <c r="K1227" s="49">
        <f>IF(Table44[[#This Row],[Source]]="Bank", SUM(K1226+Table44[[#This Row],[Income]]-Table44[[#This Row],[Expenses]]), K1226)</f>
        <v>451802.45000000019</v>
      </c>
      <c r="L1227" s="49">
        <f>IF(Table44[[#This Row],[Source]]="Mobile", SUM(L1226+Table44[[#This Row],[Income]]-Table44[[#This Row],[Expenses]]), L1226)</f>
        <v>305653</v>
      </c>
      <c r="M1227" s="49">
        <f>IF(Table44[[#This Row],[Source]]="Inv", SUM(M1226+Table44[[#This Row],[Income]]-Table44[[#This Row],[Expenses]]), M1226)</f>
        <v>1140000</v>
      </c>
    </row>
    <row r="1228" spans="1:13" x14ac:dyDescent="0.25">
      <c r="A1228" s="3" t="str">
        <f xml:space="preserve"> IF(C1228="", "", IF(Table44[[#This Row],[Month]]=C1227, A1227+1, 1))</f>
        <v/>
      </c>
      <c r="B1228" s="22">
        <f>_xlfn.NUMBERVALUE(IF(Table44[[#This Row],[Date]]= "", "", TEXT(Table44[[#This Row],[Date]],"yyyy")))</f>
        <v>0</v>
      </c>
      <c r="C1228" t="str">
        <f>IF(Table44[[#This Row],[Date]]= "", "", TEXT(Table44[[#This Row],[Date]],"mmmm"))</f>
        <v/>
      </c>
      <c r="D1228" s="2"/>
      <c r="I1228" s="23"/>
      <c r="J1228" s="49">
        <f>IF(Table44[[#This Row],[Source]]="Cash", SUM(J1227+Table44[[#This Row],[Income]]-Table44[[#This Row],[Expenses]]), J1227)</f>
        <v>173500</v>
      </c>
      <c r="K1228" s="49">
        <f>IF(Table44[[#This Row],[Source]]="Bank", SUM(K1227+Table44[[#This Row],[Income]]-Table44[[#This Row],[Expenses]]), K1227)</f>
        <v>451802.45000000019</v>
      </c>
      <c r="L1228" s="49">
        <f>IF(Table44[[#This Row],[Source]]="Mobile", SUM(L1227+Table44[[#This Row],[Income]]-Table44[[#This Row],[Expenses]]), L1227)</f>
        <v>305653</v>
      </c>
      <c r="M1228" s="49">
        <f>IF(Table44[[#This Row],[Source]]="Inv", SUM(M1227+Table44[[#This Row],[Income]]-Table44[[#This Row],[Expenses]]), M1227)</f>
        <v>1140000</v>
      </c>
    </row>
    <row r="1229" spans="1:13" x14ac:dyDescent="0.25">
      <c r="A1229" s="3" t="str">
        <f xml:space="preserve"> IF(C1229="", "", IF(Table44[[#This Row],[Month]]=C1228, A1228+1, 1))</f>
        <v/>
      </c>
      <c r="B1229" s="22">
        <f>_xlfn.NUMBERVALUE(IF(Table44[[#This Row],[Date]]= "", "", TEXT(Table44[[#This Row],[Date]],"yyyy")))</f>
        <v>0</v>
      </c>
      <c r="C1229" t="str">
        <f>IF(Table44[[#This Row],[Date]]= "", "", TEXT(Table44[[#This Row],[Date]],"mmmm"))</f>
        <v/>
      </c>
      <c r="D1229" s="2"/>
      <c r="I1229" s="23"/>
      <c r="J1229" s="49">
        <f>IF(Table44[[#This Row],[Source]]="Cash", SUM(J1228+Table44[[#This Row],[Income]]-Table44[[#This Row],[Expenses]]), J1228)</f>
        <v>173500</v>
      </c>
      <c r="K1229" s="49">
        <f>IF(Table44[[#This Row],[Source]]="Bank", SUM(K1228+Table44[[#This Row],[Income]]-Table44[[#This Row],[Expenses]]), K1228)</f>
        <v>451802.45000000019</v>
      </c>
      <c r="L1229" s="49">
        <f>IF(Table44[[#This Row],[Source]]="Mobile", SUM(L1228+Table44[[#This Row],[Income]]-Table44[[#This Row],[Expenses]]), L1228)</f>
        <v>305653</v>
      </c>
      <c r="M1229" s="49">
        <f>IF(Table44[[#This Row],[Source]]="Inv", SUM(M1228+Table44[[#This Row],[Income]]-Table44[[#This Row],[Expenses]]), M1228)</f>
        <v>1140000</v>
      </c>
    </row>
    <row r="1230" spans="1:13" x14ac:dyDescent="0.25">
      <c r="A1230" s="3" t="str">
        <f xml:space="preserve"> IF(C1230="", "", IF(Table44[[#This Row],[Month]]=C1229, A1229+1, 1))</f>
        <v/>
      </c>
      <c r="B1230" s="22">
        <f>_xlfn.NUMBERVALUE(IF(Table44[[#This Row],[Date]]= "", "", TEXT(Table44[[#This Row],[Date]],"yyyy")))</f>
        <v>0</v>
      </c>
      <c r="C1230" t="str">
        <f>IF(Table44[[#This Row],[Date]]= "", "", TEXT(Table44[[#This Row],[Date]],"mmmm"))</f>
        <v/>
      </c>
      <c r="D1230" s="2"/>
      <c r="I1230" s="23"/>
      <c r="J1230" s="49">
        <f>IF(Table44[[#This Row],[Source]]="Cash", SUM(J1229+Table44[[#This Row],[Income]]-Table44[[#This Row],[Expenses]]), J1229)</f>
        <v>173500</v>
      </c>
      <c r="K1230" s="49">
        <f>IF(Table44[[#This Row],[Source]]="Bank", SUM(K1229+Table44[[#This Row],[Income]]-Table44[[#This Row],[Expenses]]), K1229)</f>
        <v>451802.45000000019</v>
      </c>
      <c r="L1230" s="49">
        <f>IF(Table44[[#This Row],[Source]]="Mobile", SUM(L1229+Table44[[#This Row],[Income]]-Table44[[#This Row],[Expenses]]), L1229)</f>
        <v>305653</v>
      </c>
      <c r="M1230" s="49">
        <f>IF(Table44[[#This Row],[Source]]="Inv", SUM(M1229+Table44[[#This Row],[Income]]-Table44[[#This Row],[Expenses]]), M1229)</f>
        <v>1140000</v>
      </c>
    </row>
    <row r="1231" spans="1:13" x14ac:dyDescent="0.25">
      <c r="A1231" s="3" t="str">
        <f xml:space="preserve"> IF(C1231="", "", IF(Table44[[#This Row],[Month]]=C1230, A1230+1, 1))</f>
        <v/>
      </c>
      <c r="B1231" s="22">
        <f>_xlfn.NUMBERVALUE(IF(Table44[[#This Row],[Date]]= "", "", TEXT(Table44[[#This Row],[Date]],"yyyy")))</f>
        <v>0</v>
      </c>
      <c r="C1231" t="str">
        <f>IF(Table44[[#This Row],[Date]]= "", "", TEXT(Table44[[#This Row],[Date]],"mmmm"))</f>
        <v/>
      </c>
      <c r="D1231" s="2"/>
      <c r="I1231" s="23"/>
      <c r="J1231" s="49">
        <f>IF(Table44[[#This Row],[Source]]="Cash", SUM(J1230+Table44[[#This Row],[Income]]-Table44[[#This Row],[Expenses]]), J1230)</f>
        <v>173500</v>
      </c>
      <c r="K1231" s="49">
        <f>IF(Table44[[#This Row],[Source]]="Bank", SUM(K1230+Table44[[#This Row],[Income]]-Table44[[#This Row],[Expenses]]), K1230)</f>
        <v>451802.45000000019</v>
      </c>
      <c r="L1231" s="49">
        <f>IF(Table44[[#This Row],[Source]]="Mobile", SUM(L1230+Table44[[#This Row],[Income]]-Table44[[#This Row],[Expenses]]), L1230)</f>
        <v>305653</v>
      </c>
      <c r="M1231" s="49">
        <f>IF(Table44[[#This Row],[Source]]="Inv", SUM(M1230+Table44[[#This Row],[Income]]-Table44[[#This Row],[Expenses]]), M1230)</f>
        <v>1140000</v>
      </c>
    </row>
    <row r="1232" spans="1:13" x14ac:dyDescent="0.25">
      <c r="A1232" s="3" t="str">
        <f xml:space="preserve"> IF(C1232="", "", IF(Table44[[#This Row],[Month]]=C1231, A1231+1, 1))</f>
        <v/>
      </c>
      <c r="B1232" s="22">
        <f>_xlfn.NUMBERVALUE(IF(Table44[[#This Row],[Date]]= "", "", TEXT(Table44[[#This Row],[Date]],"yyyy")))</f>
        <v>0</v>
      </c>
      <c r="C1232" t="str">
        <f>IF(Table44[[#This Row],[Date]]= "", "", TEXT(Table44[[#This Row],[Date]],"mmmm"))</f>
        <v/>
      </c>
      <c r="D1232" s="2"/>
      <c r="I1232" s="23"/>
      <c r="J1232" s="49">
        <f>IF(Table44[[#This Row],[Source]]="Cash", SUM(J1231+Table44[[#This Row],[Income]]-Table44[[#This Row],[Expenses]]), J1231)</f>
        <v>173500</v>
      </c>
      <c r="K1232" s="49">
        <f>IF(Table44[[#This Row],[Source]]="Bank", SUM(K1231+Table44[[#This Row],[Income]]-Table44[[#This Row],[Expenses]]), K1231)</f>
        <v>451802.45000000019</v>
      </c>
      <c r="L1232" s="49">
        <f>IF(Table44[[#This Row],[Source]]="Mobile", SUM(L1231+Table44[[#This Row],[Income]]-Table44[[#This Row],[Expenses]]), L1231)</f>
        <v>305653</v>
      </c>
      <c r="M1232" s="49">
        <f>IF(Table44[[#This Row],[Source]]="Inv", SUM(M1231+Table44[[#This Row],[Income]]-Table44[[#This Row],[Expenses]]), M1231)</f>
        <v>1140000</v>
      </c>
    </row>
    <row r="1233" spans="1:13" x14ac:dyDescent="0.25">
      <c r="A1233" s="3" t="str">
        <f xml:space="preserve"> IF(C1233="", "", IF(Table44[[#This Row],[Month]]=C1232, A1232+1, 1))</f>
        <v/>
      </c>
      <c r="B1233" s="22">
        <f>_xlfn.NUMBERVALUE(IF(Table44[[#This Row],[Date]]= "", "", TEXT(Table44[[#This Row],[Date]],"yyyy")))</f>
        <v>0</v>
      </c>
      <c r="C1233" t="str">
        <f>IF(Table44[[#This Row],[Date]]= "", "", TEXT(Table44[[#This Row],[Date]],"mmmm"))</f>
        <v/>
      </c>
      <c r="D1233" s="2"/>
      <c r="I1233" s="23"/>
      <c r="J1233" s="49">
        <f>IF(Table44[[#This Row],[Source]]="Cash", SUM(J1232+Table44[[#This Row],[Income]]-Table44[[#This Row],[Expenses]]), J1232)</f>
        <v>173500</v>
      </c>
      <c r="K1233" s="49">
        <f>IF(Table44[[#This Row],[Source]]="Bank", SUM(K1232+Table44[[#This Row],[Income]]-Table44[[#This Row],[Expenses]]), K1232)</f>
        <v>451802.45000000019</v>
      </c>
      <c r="L1233" s="49">
        <f>IF(Table44[[#This Row],[Source]]="Mobile", SUM(L1232+Table44[[#This Row],[Income]]-Table44[[#This Row],[Expenses]]), L1232)</f>
        <v>305653</v>
      </c>
      <c r="M1233" s="49">
        <f>IF(Table44[[#This Row],[Source]]="Inv", SUM(M1232+Table44[[#This Row],[Income]]-Table44[[#This Row],[Expenses]]), M1232)</f>
        <v>1140000</v>
      </c>
    </row>
    <row r="1234" spans="1:13" x14ac:dyDescent="0.25">
      <c r="A1234" s="3" t="str">
        <f xml:space="preserve"> IF(C1234="", "", IF(Table44[[#This Row],[Month]]=C1233, A1233+1, 1))</f>
        <v/>
      </c>
      <c r="B1234" s="22">
        <f>_xlfn.NUMBERVALUE(IF(Table44[[#This Row],[Date]]= "", "", TEXT(Table44[[#This Row],[Date]],"yyyy")))</f>
        <v>0</v>
      </c>
      <c r="C1234" t="str">
        <f>IF(Table44[[#This Row],[Date]]= "", "", TEXT(Table44[[#This Row],[Date]],"mmmm"))</f>
        <v/>
      </c>
      <c r="D1234" s="2"/>
      <c r="I1234" s="23"/>
      <c r="J1234" s="49">
        <f>IF(Table44[[#This Row],[Source]]="Cash", SUM(J1233+Table44[[#This Row],[Income]]-Table44[[#This Row],[Expenses]]), J1233)</f>
        <v>173500</v>
      </c>
      <c r="K1234" s="49">
        <f>IF(Table44[[#This Row],[Source]]="Bank", SUM(K1233+Table44[[#This Row],[Income]]-Table44[[#This Row],[Expenses]]), K1233)</f>
        <v>451802.45000000019</v>
      </c>
      <c r="L1234" s="49">
        <f>IF(Table44[[#This Row],[Source]]="Mobile", SUM(L1233+Table44[[#This Row],[Income]]-Table44[[#This Row],[Expenses]]), L1233)</f>
        <v>305653</v>
      </c>
      <c r="M1234" s="49">
        <f>IF(Table44[[#This Row],[Source]]="Inv", SUM(M1233+Table44[[#This Row],[Income]]-Table44[[#This Row],[Expenses]]), M1233)</f>
        <v>1140000</v>
      </c>
    </row>
    <row r="1235" spans="1:13" x14ac:dyDescent="0.25">
      <c r="A1235" s="3" t="str">
        <f xml:space="preserve"> IF(C1235="", "", IF(Table44[[#This Row],[Month]]=C1234, A1234+1, 1))</f>
        <v/>
      </c>
      <c r="B1235" s="22">
        <f>_xlfn.NUMBERVALUE(IF(Table44[[#This Row],[Date]]= "", "", TEXT(Table44[[#This Row],[Date]],"yyyy")))</f>
        <v>0</v>
      </c>
      <c r="C1235" t="str">
        <f>IF(Table44[[#This Row],[Date]]= "", "", TEXT(Table44[[#This Row],[Date]],"mmmm"))</f>
        <v/>
      </c>
      <c r="D1235" s="2"/>
      <c r="I1235" s="23"/>
      <c r="J1235" s="49">
        <f>IF(Table44[[#This Row],[Source]]="Cash", SUM(J1234+Table44[[#This Row],[Income]]-Table44[[#This Row],[Expenses]]), J1234)</f>
        <v>173500</v>
      </c>
      <c r="K1235" s="49">
        <f>IF(Table44[[#This Row],[Source]]="Bank", SUM(K1234+Table44[[#This Row],[Income]]-Table44[[#This Row],[Expenses]]), K1234)</f>
        <v>451802.45000000019</v>
      </c>
      <c r="L1235" s="49">
        <f>IF(Table44[[#This Row],[Source]]="Mobile", SUM(L1234+Table44[[#This Row],[Income]]-Table44[[#This Row],[Expenses]]), L1234)</f>
        <v>305653</v>
      </c>
      <c r="M1235" s="49">
        <f>IF(Table44[[#This Row],[Source]]="Inv", SUM(M1234+Table44[[#This Row],[Income]]-Table44[[#This Row],[Expenses]]), M1234)</f>
        <v>1140000</v>
      </c>
    </row>
    <row r="1236" spans="1:13" x14ac:dyDescent="0.25">
      <c r="A1236" s="3" t="str">
        <f xml:space="preserve"> IF(C1236="", "", IF(Table44[[#This Row],[Month]]=C1235, A1235+1, 1))</f>
        <v/>
      </c>
      <c r="B1236" s="22">
        <f>_xlfn.NUMBERVALUE(IF(Table44[[#This Row],[Date]]= "", "", TEXT(Table44[[#This Row],[Date]],"yyyy")))</f>
        <v>0</v>
      </c>
      <c r="C1236" t="str">
        <f>IF(Table44[[#This Row],[Date]]= "", "", TEXT(Table44[[#This Row],[Date]],"mmmm"))</f>
        <v/>
      </c>
      <c r="D1236" s="2"/>
      <c r="I1236" s="23"/>
      <c r="J1236" s="49">
        <f>IF(Table44[[#This Row],[Source]]="Cash", SUM(J1235+Table44[[#This Row],[Income]]-Table44[[#This Row],[Expenses]]), J1235)</f>
        <v>173500</v>
      </c>
      <c r="K1236" s="49">
        <f>IF(Table44[[#This Row],[Source]]="Bank", SUM(K1235+Table44[[#This Row],[Income]]-Table44[[#This Row],[Expenses]]), K1235)</f>
        <v>451802.45000000019</v>
      </c>
      <c r="L1236" s="49">
        <f>IF(Table44[[#This Row],[Source]]="Mobile", SUM(L1235+Table44[[#This Row],[Income]]-Table44[[#This Row],[Expenses]]), L1235)</f>
        <v>305653</v>
      </c>
      <c r="M1236" s="49">
        <f>IF(Table44[[#This Row],[Source]]="Inv", SUM(M1235+Table44[[#This Row],[Income]]-Table44[[#This Row],[Expenses]]), M1235)</f>
        <v>1140000</v>
      </c>
    </row>
    <row r="1237" spans="1:13" x14ac:dyDescent="0.25">
      <c r="A1237" s="3" t="str">
        <f xml:space="preserve"> IF(C1237="", "", IF(Table44[[#This Row],[Month]]=C1236, A1236+1, 1))</f>
        <v/>
      </c>
      <c r="B1237" s="22">
        <f>_xlfn.NUMBERVALUE(IF(Table44[[#This Row],[Date]]= "", "", TEXT(Table44[[#This Row],[Date]],"yyyy")))</f>
        <v>0</v>
      </c>
      <c r="C1237" t="str">
        <f>IF(Table44[[#This Row],[Date]]= "", "", TEXT(Table44[[#This Row],[Date]],"mmmm"))</f>
        <v/>
      </c>
      <c r="D1237" s="2"/>
      <c r="I1237" s="23"/>
      <c r="J1237" s="49">
        <f>IF(Table44[[#This Row],[Source]]="Cash", SUM(J1236+Table44[[#This Row],[Income]]-Table44[[#This Row],[Expenses]]), J1236)</f>
        <v>173500</v>
      </c>
      <c r="K1237" s="49">
        <f>IF(Table44[[#This Row],[Source]]="Bank", SUM(K1236+Table44[[#This Row],[Income]]-Table44[[#This Row],[Expenses]]), K1236)</f>
        <v>451802.45000000019</v>
      </c>
      <c r="L1237" s="49">
        <f>IF(Table44[[#This Row],[Source]]="Mobile", SUM(L1236+Table44[[#This Row],[Income]]-Table44[[#This Row],[Expenses]]), L1236)</f>
        <v>305653</v>
      </c>
      <c r="M1237" s="49">
        <f>IF(Table44[[#This Row],[Source]]="Inv", SUM(M1236+Table44[[#This Row],[Income]]-Table44[[#This Row],[Expenses]]), M1236)</f>
        <v>1140000</v>
      </c>
    </row>
    <row r="1238" spans="1:13" x14ac:dyDescent="0.25">
      <c r="A1238" s="3" t="str">
        <f xml:space="preserve"> IF(C1238="", "", IF(Table44[[#This Row],[Month]]=C1237, A1237+1, 1))</f>
        <v/>
      </c>
      <c r="B1238" s="22">
        <f>_xlfn.NUMBERVALUE(IF(Table44[[#This Row],[Date]]= "", "", TEXT(Table44[[#This Row],[Date]],"yyyy")))</f>
        <v>0</v>
      </c>
      <c r="C1238" t="str">
        <f>IF(Table44[[#This Row],[Date]]= "", "", TEXT(Table44[[#This Row],[Date]],"mmmm"))</f>
        <v/>
      </c>
      <c r="D1238" s="2"/>
      <c r="I1238" s="23"/>
      <c r="J1238" s="49">
        <f>IF(Table44[[#This Row],[Source]]="Cash", SUM(J1237+Table44[[#This Row],[Income]]-Table44[[#This Row],[Expenses]]), J1237)</f>
        <v>173500</v>
      </c>
      <c r="K1238" s="49">
        <f>IF(Table44[[#This Row],[Source]]="Bank", SUM(K1237+Table44[[#This Row],[Income]]-Table44[[#This Row],[Expenses]]), K1237)</f>
        <v>451802.45000000019</v>
      </c>
      <c r="L1238" s="49">
        <f>IF(Table44[[#This Row],[Source]]="Mobile", SUM(L1237+Table44[[#This Row],[Income]]-Table44[[#This Row],[Expenses]]), L1237)</f>
        <v>305653</v>
      </c>
      <c r="M1238" s="49">
        <f>IF(Table44[[#This Row],[Source]]="Inv", SUM(M1237+Table44[[#This Row],[Income]]-Table44[[#This Row],[Expenses]]), M1237)</f>
        <v>1140000</v>
      </c>
    </row>
    <row r="1239" spans="1:13" x14ac:dyDescent="0.25">
      <c r="A1239" s="3" t="str">
        <f xml:space="preserve"> IF(C1239="", "", IF(Table44[[#This Row],[Month]]=C1238, A1238+1, 1))</f>
        <v/>
      </c>
      <c r="B1239" s="22">
        <f>_xlfn.NUMBERVALUE(IF(Table44[[#This Row],[Date]]= "", "", TEXT(Table44[[#This Row],[Date]],"yyyy")))</f>
        <v>0</v>
      </c>
      <c r="C1239" t="str">
        <f>IF(Table44[[#This Row],[Date]]= "", "", TEXT(Table44[[#This Row],[Date]],"mmmm"))</f>
        <v/>
      </c>
      <c r="D1239" s="2"/>
      <c r="I1239" s="23"/>
      <c r="J1239" s="49">
        <f>IF(Table44[[#This Row],[Source]]="Cash", SUM(J1238+Table44[[#This Row],[Income]]-Table44[[#This Row],[Expenses]]), J1238)</f>
        <v>173500</v>
      </c>
      <c r="K1239" s="49">
        <f>IF(Table44[[#This Row],[Source]]="Bank", SUM(K1238+Table44[[#This Row],[Income]]-Table44[[#This Row],[Expenses]]), K1238)</f>
        <v>451802.45000000019</v>
      </c>
      <c r="L1239" s="49">
        <f>IF(Table44[[#This Row],[Source]]="Mobile", SUM(L1238+Table44[[#This Row],[Income]]-Table44[[#This Row],[Expenses]]), L1238)</f>
        <v>305653</v>
      </c>
      <c r="M1239" s="49">
        <f>IF(Table44[[#This Row],[Source]]="Inv", SUM(M1238+Table44[[#This Row],[Income]]-Table44[[#This Row],[Expenses]]), M1238)</f>
        <v>1140000</v>
      </c>
    </row>
    <row r="1240" spans="1:13" x14ac:dyDescent="0.25">
      <c r="A1240" s="3" t="str">
        <f xml:space="preserve"> IF(C1240="", "", IF(Table44[[#This Row],[Month]]=C1239, A1239+1, 1))</f>
        <v/>
      </c>
      <c r="B1240" s="22">
        <f>_xlfn.NUMBERVALUE(IF(Table44[[#This Row],[Date]]= "", "", TEXT(Table44[[#This Row],[Date]],"yyyy")))</f>
        <v>0</v>
      </c>
      <c r="C1240" t="str">
        <f>IF(Table44[[#This Row],[Date]]= "", "", TEXT(Table44[[#This Row],[Date]],"mmmm"))</f>
        <v/>
      </c>
      <c r="D1240" s="2"/>
      <c r="I1240" s="23"/>
      <c r="J1240" s="49">
        <f>IF(Table44[[#This Row],[Source]]="Cash", SUM(J1239+Table44[[#This Row],[Income]]-Table44[[#This Row],[Expenses]]), J1239)</f>
        <v>173500</v>
      </c>
      <c r="K1240" s="49">
        <f>IF(Table44[[#This Row],[Source]]="Bank", SUM(K1239+Table44[[#This Row],[Income]]-Table44[[#This Row],[Expenses]]), K1239)</f>
        <v>451802.45000000019</v>
      </c>
      <c r="L1240" s="49">
        <f>IF(Table44[[#This Row],[Source]]="Mobile", SUM(L1239+Table44[[#This Row],[Income]]-Table44[[#This Row],[Expenses]]), L1239)</f>
        <v>305653</v>
      </c>
      <c r="M1240" s="49">
        <f>IF(Table44[[#This Row],[Source]]="Inv", SUM(M1239+Table44[[#This Row],[Income]]-Table44[[#This Row],[Expenses]]), M1239)</f>
        <v>1140000</v>
      </c>
    </row>
    <row r="1241" spans="1:13" x14ac:dyDescent="0.25">
      <c r="A1241" s="3" t="str">
        <f xml:space="preserve"> IF(C1241="", "", IF(Table44[[#This Row],[Month]]=C1240, A1240+1, 1))</f>
        <v/>
      </c>
      <c r="B1241" s="22">
        <f>_xlfn.NUMBERVALUE(IF(Table44[[#This Row],[Date]]= "", "", TEXT(Table44[[#This Row],[Date]],"yyyy")))</f>
        <v>0</v>
      </c>
      <c r="C1241" t="str">
        <f>IF(Table44[[#This Row],[Date]]= "", "", TEXT(Table44[[#This Row],[Date]],"mmmm"))</f>
        <v/>
      </c>
      <c r="D1241" s="2"/>
      <c r="I1241" s="23"/>
      <c r="J1241" s="49">
        <f>IF(Table44[[#This Row],[Source]]="Cash", SUM(J1240+Table44[[#This Row],[Income]]-Table44[[#This Row],[Expenses]]), J1240)</f>
        <v>173500</v>
      </c>
      <c r="K1241" s="49">
        <f>IF(Table44[[#This Row],[Source]]="Bank", SUM(K1240+Table44[[#This Row],[Income]]-Table44[[#This Row],[Expenses]]), K1240)</f>
        <v>451802.45000000019</v>
      </c>
      <c r="L1241" s="49">
        <f>IF(Table44[[#This Row],[Source]]="Mobile", SUM(L1240+Table44[[#This Row],[Income]]-Table44[[#This Row],[Expenses]]), L1240)</f>
        <v>305653</v>
      </c>
      <c r="M1241" s="49">
        <f>IF(Table44[[#This Row],[Source]]="Inv", SUM(M1240+Table44[[#This Row],[Income]]-Table44[[#This Row],[Expenses]]), M1240)</f>
        <v>1140000</v>
      </c>
    </row>
    <row r="1242" spans="1:13" x14ac:dyDescent="0.25">
      <c r="A1242" s="3" t="str">
        <f xml:space="preserve"> IF(C1242="", "", IF(Table44[[#This Row],[Month]]=C1241, A1241+1, 1))</f>
        <v/>
      </c>
      <c r="B1242" s="22">
        <f>_xlfn.NUMBERVALUE(IF(Table44[[#This Row],[Date]]= "", "", TEXT(Table44[[#This Row],[Date]],"yyyy")))</f>
        <v>0</v>
      </c>
      <c r="C1242" t="str">
        <f>IF(Table44[[#This Row],[Date]]= "", "", TEXT(Table44[[#This Row],[Date]],"mmmm"))</f>
        <v/>
      </c>
      <c r="D1242" s="2"/>
      <c r="I1242" s="23"/>
      <c r="J1242" s="49">
        <f>IF(Table44[[#This Row],[Source]]="Cash", SUM(J1241+Table44[[#This Row],[Income]]-Table44[[#This Row],[Expenses]]), J1241)</f>
        <v>173500</v>
      </c>
      <c r="K1242" s="49">
        <f>IF(Table44[[#This Row],[Source]]="Bank", SUM(K1241+Table44[[#This Row],[Income]]-Table44[[#This Row],[Expenses]]), K1241)</f>
        <v>451802.45000000019</v>
      </c>
      <c r="L1242" s="49">
        <f>IF(Table44[[#This Row],[Source]]="Mobile", SUM(L1241+Table44[[#This Row],[Income]]-Table44[[#This Row],[Expenses]]), L1241)</f>
        <v>305653</v>
      </c>
      <c r="M1242" s="49">
        <f>IF(Table44[[#This Row],[Source]]="Inv", SUM(M1241+Table44[[#This Row],[Income]]-Table44[[#This Row],[Expenses]]), M1241)</f>
        <v>1140000</v>
      </c>
    </row>
    <row r="1243" spans="1:13" x14ac:dyDescent="0.25">
      <c r="A1243" s="3" t="str">
        <f xml:space="preserve"> IF(C1243="", "", IF(Table44[[#This Row],[Month]]=C1242, A1242+1, 1))</f>
        <v/>
      </c>
      <c r="B1243" s="22">
        <f>_xlfn.NUMBERVALUE(IF(Table44[[#This Row],[Date]]= "", "", TEXT(Table44[[#This Row],[Date]],"yyyy")))</f>
        <v>0</v>
      </c>
      <c r="C1243" t="str">
        <f>IF(Table44[[#This Row],[Date]]= "", "", TEXT(Table44[[#This Row],[Date]],"mmmm"))</f>
        <v/>
      </c>
      <c r="D1243" s="2"/>
      <c r="I1243" s="23"/>
      <c r="J1243" s="49">
        <f>IF(Table44[[#This Row],[Source]]="Cash", SUM(J1242+Table44[[#This Row],[Income]]-Table44[[#This Row],[Expenses]]), J1242)</f>
        <v>173500</v>
      </c>
      <c r="K1243" s="49">
        <f>IF(Table44[[#This Row],[Source]]="Bank", SUM(K1242+Table44[[#This Row],[Income]]-Table44[[#This Row],[Expenses]]), K1242)</f>
        <v>451802.45000000019</v>
      </c>
      <c r="L1243" s="49">
        <f>IF(Table44[[#This Row],[Source]]="Mobile", SUM(L1242+Table44[[#This Row],[Income]]-Table44[[#This Row],[Expenses]]), L1242)</f>
        <v>305653</v>
      </c>
      <c r="M1243" s="49">
        <f>IF(Table44[[#This Row],[Source]]="Inv", SUM(M1242+Table44[[#This Row],[Income]]-Table44[[#This Row],[Expenses]]), M1242)</f>
        <v>1140000</v>
      </c>
    </row>
    <row r="1244" spans="1:13" x14ac:dyDescent="0.25">
      <c r="A1244" s="3" t="str">
        <f xml:space="preserve"> IF(C1244="", "", IF(Table44[[#This Row],[Month]]=C1243, A1243+1, 1))</f>
        <v/>
      </c>
      <c r="B1244" s="22">
        <f>_xlfn.NUMBERVALUE(IF(Table44[[#This Row],[Date]]= "", "", TEXT(Table44[[#This Row],[Date]],"yyyy")))</f>
        <v>0</v>
      </c>
      <c r="C1244" t="str">
        <f>IF(Table44[[#This Row],[Date]]= "", "", TEXT(Table44[[#This Row],[Date]],"mmmm"))</f>
        <v/>
      </c>
      <c r="D1244" s="2"/>
      <c r="I1244" s="23"/>
      <c r="J1244" s="49">
        <f>IF(Table44[[#This Row],[Source]]="Cash", SUM(J1243+Table44[[#This Row],[Income]]-Table44[[#This Row],[Expenses]]), J1243)</f>
        <v>173500</v>
      </c>
      <c r="K1244" s="49">
        <f>IF(Table44[[#This Row],[Source]]="Bank", SUM(K1243+Table44[[#This Row],[Income]]-Table44[[#This Row],[Expenses]]), K1243)</f>
        <v>451802.45000000019</v>
      </c>
      <c r="L1244" s="49">
        <f>IF(Table44[[#This Row],[Source]]="Mobile", SUM(L1243+Table44[[#This Row],[Income]]-Table44[[#This Row],[Expenses]]), L1243)</f>
        <v>305653</v>
      </c>
      <c r="M1244" s="49">
        <f>IF(Table44[[#This Row],[Source]]="Inv", SUM(M1243+Table44[[#This Row],[Income]]-Table44[[#This Row],[Expenses]]), M1243)</f>
        <v>1140000</v>
      </c>
    </row>
    <row r="1245" spans="1:13" x14ac:dyDescent="0.25">
      <c r="A1245" s="3" t="str">
        <f xml:space="preserve"> IF(C1245="", "", IF(Table44[[#This Row],[Month]]=C1244, A1244+1, 1))</f>
        <v/>
      </c>
      <c r="B1245" s="22">
        <f>_xlfn.NUMBERVALUE(IF(Table44[[#This Row],[Date]]= "", "", TEXT(Table44[[#This Row],[Date]],"yyyy")))</f>
        <v>0</v>
      </c>
      <c r="C1245" t="str">
        <f>IF(Table44[[#This Row],[Date]]= "", "", TEXT(Table44[[#This Row],[Date]],"mmmm"))</f>
        <v/>
      </c>
      <c r="D1245" s="2"/>
      <c r="I1245" s="23"/>
      <c r="J1245" s="49">
        <f>IF(Table44[[#This Row],[Source]]="Cash", SUM(J1244+Table44[[#This Row],[Income]]-Table44[[#This Row],[Expenses]]), J1244)</f>
        <v>173500</v>
      </c>
      <c r="K1245" s="49">
        <f>IF(Table44[[#This Row],[Source]]="Bank", SUM(K1244+Table44[[#This Row],[Income]]-Table44[[#This Row],[Expenses]]), K1244)</f>
        <v>451802.45000000019</v>
      </c>
      <c r="L1245" s="49">
        <f>IF(Table44[[#This Row],[Source]]="Mobile", SUM(L1244+Table44[[#This Row],[Income]]-Table44[[#This Row],[Expenses]]), L1244)</f>
        <v>305653</v>
      </c>
      <c r="M1245" s="49">
        <f>IF(Table44[[#This Row],[Source]]="Inv", SUM(M1244+Table44[[#This Row],[Income]]-Table44[[#This Row],[Expenses]]), M1244)</f>
        <v>1140000</v>
      </c>
    </row>
    <row r="1246" spans="1:13" x14ac:dyDescent="0.25">
      <c r="A1246" s="3" t="str">
        <f xml:space="preserve"> IF(C1246="", "", IF(Table44[[#This Row],[Month]]=C1245, A1245+1, 1))</f>
        <v/>
      </c>
      <c r="B1246" s="22">
        <f>_xlfn.NUMBERVALUE(IF(Table44[[#This Row],[Date]]= "", "", TEXT(Table44[[#This Row],[Date]],"yyyy")))</f>
        <v>0</v>
      </c>
      <c r="C1246" t="str">
        <f>IF(Table44[[#This Row],[Date]]= "", "", TEXT(Table44[[#This Row],[Date]],"mmmm"))</f>
        <v/>
      </c>
      <c r="D1246" s="2"/>
      <c r="I1246" s="23"/>
      <c r="J1246" s="49">
        <f>IF(Table44[[#This Row],[Source]]="Cash", SUM(J1245+Table44[[#This Row],[Income]]-Table44[[#This Row],[Expenses]]), J1245)</f>
        <v>173500</v>
      </c>
      <c r="K1246" s="49">
        <f>IF(Table44[[#This Row],[Source]]="Bank", SUM(K1245+Table44[[#This Row],[Income]]-Table44[[#This Row],[Expenses]]), K1245)</f>
        <v>451802.45000000019</v>
      </c>
      <c r="L1246" s="49">
        <f>IF(Table44[[#This Row],[Source]]="Mobile", SUM(L1245+Table44[[#This Row],[Income]]-Table44[[#This Row],[Expenses]]), L1245)</f>
        <v>305653</v>
      </c>
      <c r="M1246" s="49">
        <f>IF(Table44[[#This Row],[Source]]="Inv", SUM(M1245+Table44[[#This Row],[Income]]-Table44[[#This Row],[Expenses]]), M1245)</f>
        <v>1140000</v>
      </c>
    </row>
    <row r="1247" spans="1:13" x14ac:dyDescent="0.25">
      <c r="A1247" s="3" t="str">
        <f xml:space="preserve"> IF(C1247="", "", IF(Table44[[#This Row],[Month]]=C1246, A1246+1, 1))</f>
        <v/>
      </c>
      <c r="B1247" s="22">
        <f>_xlfn.NUMBERVALUE(IF(Table44[[#This Row],[Date]]= "", "", TEXT(Table44[[#This Row],[Date]],"yyyy")))</f>
        <v>0</v>
      </c>
      <c r="C1247" t="str">
        <f>IF(Table44[[#This Row],[Date]]= "", "", TEXT(Table44[[#This Row],[Date]],"mmmm"))</f>
        <v/>
      </c>
      <c r="D1247" s="2"/>
      <c r="I1247" s="23"/>
      <c r="J1247" s="49">
        <f>IF(Table44[[#This Row],[Source]]="Cash", SUM(J1246+Table44[[#This Row],[Income]]-Table44[[#This Row],[Expenses]]), J1246)</f>
        <v>173500</v>
      </c>
      <c r="K1247" s="49">
        <f>IF(Table44[[#This Row],[Source]]="Bank", SUM(K1246+Table44[[#This Row],[Income]]-Table44[[#This Row],[Expenses]]), K1246)</f>
        <v>451802.45000000019</v>
      </c>
      <c r="L1247" s="49">
        <f>IF(Table44[[#This Row],[Source]]="Mobile", SUM(L1246+Table44[[#This Row],[Income]]-Table44[[#This Row],[Expenses]]), L1246)</f>
        <v>305653</v>
      </c>
      <c r="M1247" s="49">
        <f>IF(Table44[[#This Row],[Source]]="Inv", SUM(M1246+Table44[[#This Row],[Income]]-Table44[[#This Row],[Expenses]]), M1246)</f>
        <v>1140000</v>
      </c>
    </row>
    <row r="1248" spans="1:13" x14ac:dyDescent="0.25">
      <c r="A1248" s="3" t="str">
        <f xml:space="preserve"> IF(C1248="", "", IF(Table44[[#This Row],[Month]]=C1247, A1247+1, 1))</f>
        <v/>
      </c>
      <c r="B1248" s="22">
        <f>_xlfn.NUMBERVALUE(IF(Table44[[#This Row],[Date]]= "", "", TEXT(Table44[[#This Row],[Date]],"yyyy")))</f>
        <v>0</v>
      </c>
      <c r="C1248" t="str">
        <f>IF(Table44[[#This Row],[Date]]= "", "", TEXT(Table44[[#This Row],[Date]],"mmmm"))</f>
        <v/>
      </c>
      <c r="D1248" s="2"/>
      <c r="I1248" s="23"/>
      <c r="J1248" s="49">
        <f>IF(Table44[[#This Row],[Source]]="Cash", SUM(J1247+Table44[[#This Row],[Income]]-Table44[[#This Row],[Expenses]]), J1247)</f>
        <v>173500</v>
      </c>
      <c r="K1248" s="49">
        <f>IF(Table44[[#This Row],[Source]]="Bank", SUM(K1247+Table44[[#This Row],[Income]]-Table44[[#This Row],[Expenses]]), K1247)</f>
        <v>451802.45000000019</v>
      </c>
      <c r="L1248" s="49">
        <f>IF(Table44[[#This Row],[Source]]="Mobile", SUM(L1247+Table44[[#This Row],[Income]]-Table44[[#This Row],[Expenses]]), L1247)</f>
        <v>305653</v>
      </c>
      <c r="M1248" s="49">
        <f>IF(Table44[[#This Row],[Source]]="Inv", SUM(M1247+Table44[[#This Row],[Income]]-Table44[[#This Row],[Expenses]]), M1247)</f>
        <v>1140000</v>
      </c>
    </row>
    <row r="1249" spans="1:13" x14ac:dyDescent="0.25">
      <c r="A1249" s="3" t="str">
        <f xml:space="preserve"> IF(C1249="", "", IF(Table44[[#This Row],[Month]]=C1248, A1248+1, 1))</f>
        <v/>
      </c>
      <c r="B1249" s="22">
        <f>_xlfn.NUMBERVALUE(IF(Table44[[#This Row],[Date]]= "", "", TEXT(Table44[[#This Row],[Date]],"yyyy")))</f>
        <v>0</v>
      </c>
      <c r="C1249" t="str">
        <f>IF(Table44[[#This Row],[Date]]= "", "", TEXT(Table44[[#This Row],[Date]],"mmmm"))</f>
        <v/>
      </c>
      <c r="D1249" s="2"/>
      <c r="I1249" s="23"/>
      <c r="J1249" s="49">
        <f>IF(Table44[[#This Row],[Source]]="Cash", SUM(J1248+Table44[[#This Row],[Income]]-Table44[[#This Row],[Expenses]]), J1248)</f>
        <v>173500</v>
      </c>
      <c r="K1249" s="49">
        <f>IF(Table44[[#This Row],[Source]]="Bank", SUM(K1248+Table44[[#This Row],[Income]]-Table44[[#This Row],[Expenses]]), K1248)</f>
        <v>451802.45000000019</v>
      </c>
      <c r="L1249" s="49">
        <f>IF(Table44[[#This Row],[Source]]="Mobile", SUM(L1248+Table44[[#This Row],[Income]]-Table44[[#This Row],[Expenses]]), L1248)</f>
        <v>305653</v>
      </c>
      <c r="M1249" s="49">
        <f>IF(Table44[[#This Row],[Source]]="Inv", SUM(M1248+Table44[[#This Row],[Income]]-Table44[[#This Row],[Expenses]]), M1248)</f>
        <v>1140000</v>
      </c>
    </row>
    <row r="1250" spans="1:13" x14ac:dyDescent="0.25">
      <c r="A1250" s="3" t="str">
        <f xml:space="preserve"> IF(C1250="", "", IF(Table44[[#This Row],[Month]]=C1249, A1249+1, 1))</f>
        <v/>
      </c>
      <c r="B1250" s="22">
        <f>_xlfn.NUMBERVALUE(IF(Table44[[#This Row],[Date]]= "", "", TEXT(Table44[[#This Row],[Date]],"yyyy")))</f>
        <v>0</v>
      </c>
      <c r="C1250" t="str">
        <f>IF(Table44[[#This Row],[Date]]= "", "", TEXT(Table44[[#This Row],[Date]],"mmmm"))</f>
        <v/>
      </c>
      <c r="D1250" s="2"/>
      <c r="I1250" s="23"/>
      <c r="J1250" s="49">
        <f>IF(Table44[[#This Row],[Source]]="Cash", SUM(J1249+Table44[[#This Row],[Income]]-Table44[[#This Row],[Expenses]]), J1249)</f>
        <v>173500</v>
      </c>
      <c r="K1250" s="49">
        <f>IF(Table44[[#This Row],[Source]]="Bank", SUM(K1249+Table44[[#This Row],[Income]]-Table44[[#This Row],[Expenses]]), K1249)</f>
        <v>451802.45000000019</v>
      </c>
      <c r="L1250" s="49">
        <f>IF(Table44[[#This Row],[Source]]="Mobile", SUM(L1249+Table44[[#This Row],[Income]]-Table44[[#This Row],[Expenses]]), L1249)</f>
        <v>305653</v>
      </c>
      <c r="M1250" s="49">
        <f>IF(Table44[[#This Row],[Source]]="Inv", SUM(M1249+Table44[[#This Row],[Income]]-Table44[[#This Row],[Expenses]]), M1249)</f>
        <v>1140000</v>
      </c>
    </row>
    <row r="1251" spans="1:13" x14ac:dyDescent="0.25">
      <c r="A1251" s="3" t="str">
        <f xml:space="preserve"> IF(C1251="", "", IF(Table44[[#This Row],[Month]]=C1250, A1250+1, 1))</f>
        <v/>
      </c>
      <c r="B1251" s="22">
        <f>_xlfn.NUMBERVALUE(IF(Table44[[#This Row],[Date]]= "", "", TEXT(Table44[[#This Row],[Date]],"yyyy")))</f>
        <v>0</v>
      </c>
      <c r="C1251" t="str">
        <f>IF(Table44[[#This Row],[Date]]= "", "", TEXT(Table44[[#This Row],[Date]],"mmmm"))</f>
        <v/>
      </c>
      <c r="D1251" s="2"/>
      <c r="I1251" s="23"/>
      <c r="J1251" s="49">
        <f>IF(Table44[[#This Row],[Source]]="Cash", SUM(J1250+Table44[[#This Row],[Income]]-Table44[[#This Row],[Expenses]]), J1250)</f>
        <v>173500</v>
      </c>
      <c r="K1251" s="49">
        <f>IF(Table44[[#This Row],[Source]]="Bank", SUM(K1250+Table44[[#This Row],[Income]]-Table44[[#This Row],[Expenses]]), K1250)</f>
        <v>451802.45000000019</v>
      </c>
      <c r="L1251" s="49">
        <f>IF(Table44[[#This Row],[Source]]="Mobile", SUM(L1250+Table44[[#This Row],[Income]]-Table44[[#This Row],[Expenses]]), L1250)</f>
        <v>305653</v>
      </c>
      <c r="M1251" s="49">
        <f>IF(Table44[[#This Row],[Source]]="Inv", SUM(M1250+Table44[[#This Row],[Income]]-Table44[[#This Row],[Expenses]]), M1250)</f>
        <v>1140000</v>
      </c>
    </row>
    <row r="1252" spans="1:13" x14ac:dyDescent="0.25">
      <c r="A1252" s="3" t="str">
        <f xml:space="preserve"> IF(C1252="", "", IF(Table44[[#This Row],[Month]]=C1251, A1251+1, 1))</f>
        <v/>
      </c>
      <c r="B1252" s="22">
        <f>_xlfn.NUMBERVALUE(IF(Table44[[#This Row],[Date]]= "", "", TEXT(Table44[[#This Row],[Date]],"yyyy")))</f>
        <v>0</v>
      </c>
      <c r="C1252" t="str">
        <f>IF(Table44[[#This Row],[Date]]= "", "", TEXT(Table44[[#This Row],[Date]],"mmmm"))</f>
        <v/>
      </c>
      <c r="D1252" s="2"/>
      <c r="I1252" s="23"/>
      <c r="J1252" s="49">
        <f>IF(Table44[[#This Row],[Source]]="Cash", SUM(J1251+Table44[[#This Row],[Income]]-Table44[[#This Row],[Expenses]]), J1251)</f>
        <v>173500</v>
      </c>
      <c r="K1252" s="49">
        <f>IF(Table44[[#This Row],[Source]]="Bank", SUM(K1251+Table44[[#This Row],[Income]]-Table44[[#This Row],[Expenses]]), K1251)</f>
        <v>451802.45000000019</v>
      </c>
      <c r="L1252" s="49">
        <f>IF(Table44[[#This Row],[Source]]="Mobile", SUM(L1251+Table44[[#This Row],[Income]]-Table44[[#This Row],[Expenses]]), L1251)</f>
        <v>305653</v>
      </c>
      <c r="M1252" s="49">
        <f>IF(Table44[[#This Row],[Source]]="Inv", SUM(M1251+Table44[[#This Row],[Income]]-Table44[[#This Row],[Expenses]]), M1251)</f>
        <v>1140000</v>
      </c>
    </row>
    <row r="1253" spans="1:13" x14ac:dyDescent="0.25">
      <c r="A1253" s="3" t="str">
        <f xml:space="preserve"> IF(C1253="", "", IF(Table44[[#This Row],[Month]]=C1252, A1252+1, 1))</f>
        <v/>
      </c>
      <c r="B1253" s="22">
        <f>_xlfn.NUMBERVALUE(IF(Table44[[#This Row],[Date]]= "", "", TEXT(Table44[[#This Row],[Date]],"yyyy")))</f>
        <v>0</v>
      </c>
      <c r="C1253" t="str">
        <f>IF(Table44[[#This Row],[Date]]= "", "", TEXT(Table44[[#This Row],[Date]],"mmmm"))</f>
        <v/>
      </c>
      <c r="D1253" s="2"/>
      <c r="I1253" s="23"/>
      <c r="J1253" s="49">
        <f>IF(Table44[[#This Row],[Source]]="Cash", SUM(J1252+Table44[[#This Row],[Income]]-Table44[[#This Row],[Expenses]]), J1252)</f>
        <v>173500</v>
      </c>
      <c r="K1253" s="49">
        <f>IF(Table44[[#This Row],[Source]]="Bank", SUM(K1252+Table44[[#This Row],[Income]]-Table44[[#This Row],[Expenses]]), K1252)</f>
        <v>451802.45000000019</v>
      </c>
      <c r="L1253" s="49">
        <f>IF(Table44[[#This Row],[Source]]="Mobile", SUM(L1252+Table44[[#This Row],[Income]]-Table44[[#This Row],[Expenses]]), L1252)</f>
        <v>305653</v>
      </c>
      <c r="M1253" s="49">
        <f>IF(Table44[[#This Row],[Source]]="Inv", SUM(M1252+Table44[[#This Row],[Income]]-Table44[[#This Row],[Expenses]]), M1252)</f>
        <v>1140000</v>
      </c>
    </row>
    <row r="1254" spans="1:13" x14ac:dyDescent="0.25">
      <c r="A1254" s="3" t="str">
        <f xml:space="preserve"> IF(C1254="", "", IF(Table44[[#This Row],[Month]]=C1253, A1253+1, 1))</f>
        <v/>
      </c>
      <c r="B1254" s="22">
        <f>_xlfn.NUMBERVALUE(IF(Table44[[#This Row],[Date]]= "", "", TEXT(Table44[[#This Row],[Date]],"yyyy")))</f>
        <v>0</v>
      </c>
      <c r="C1254" t="str">
        <f>IF(Table44[[#This Row],[Date]]= "", "", TEXT(Table44[[#This Row],[Date]],"mmmm"))</f>
        <v/>
      </c>
      <c r="D1254" s="2"/>
      <c r="I1254" s="23"/>
      <c r="J1254" s="49">
        <f>IF(Table44[[#This Row],[Source]]="Cash", SUM(J1253+Table44[[#This Row],[Income]]-Table44[[#This Row],[Expenses]]), J1253)</f>
        <v>173500</v>
      </c>
      <c r="K1254" s="49">
        <f>IF(Table44[[#This Row],[Source]]="Bank", SUM(K1253+Table44[[#This Row],[Income]]-Table44[[#This Row],[Expenses]]), K1253)</f>
        <v>451802.45000000019</v>
      </c>
      <c r="L1254" s="49">
        <f>IF(Table44[[#This Row],[Source]]="Mobile", SUM(L1253+Table44[[#This Row],[Income]]-Table44[[#This Row],[Expenses]]), L1253)</f>
        <v>305653</v>
      </c>
      <c r="M1254" s="49">
        <f>IF(Table44[[#This Row],[Source]]="Inv", SUM(M1253+Table44[[#This Row],[Income]]-Table44[[#This Row],[Expenses]]), M1253)</f>
        <v>1140000</v>
      </c>
    </row>
    <row r="1255" spans="1:13" x14ac:dyDescent="0.25">
      <c r="A1255" s="3" t="str">
        <f xml:space="preserve"> IF(C1255="", "", IF(Table44[[#This Row],[Month]]=C1254, A1254+1, 1))</f>
        <v/>
      </c>
      <c r="B1255" s="22">
        <f>_xlfn.NUMBERVALUE(IF(Table44[[#This Row],[Date]]= "", "", TEXT(Table44[[#This Row],[Date]],"yyyy")))</f>
        <v>0</v>
      </c>
      <c r="C1255" t="str">
        <f>IF(Table44[[#This Row],[Date]]= "", "", TEXT(Table44[[#This Row],[Date]],"mmmm"))</f>
        <v/>
      </c>
      <c r="D1255" s="2"/>
      <c r="I1255" s="23"/>
      <c r="J1255" s="49">
        <f>IF(Table44[[#This Row],[Source]]="Cash", SUM(J1254+Table44[[#This Row],[Income]]-Table44[[#This Row],[Expenses]]), J1254)</f>
        <v>173500</v>
      </c>
      <c r="K1255" s="49">
        <f>IF(Table44[[#This Row],[Source]]="Bank", SUM(K1254+Table44[[#This Row],[Income]]-Table44[[#This Row],[Expenses]]), K1254)</f>
        <v>451802.45000000019</v>
      </c>
      <c r="L1255" s="49">
        <f>IF(Table44[[#This Row],[Source]]="Mobile", SUM(L1254+Table44[[#This Row],[Income]]-Table44[[#This Row],[Expenses]]), L1254)</f>
        <v>305653</v>
      </c>
      <c r="M1255" s="49">
        <f>IF(Table44[[#This Row],[Source]]="Inv", SUM(M1254+Table44[[#This Row],[Income]]-Table44[[#This Row],[Expenses]]), M1254)</f>
        <v>1140000</v>
      </c>
    </row>
    <row r="1256" spans="1:13" x14ac:dyDescent="0.25">
      <c r="A1256" s="3" t="str">
        <f xml:space="preserve"> IF(C1256="", "", IF(Table44[[#This Row],[Month]]=C1255, A1255+1, 1))</f>
        <v/>
      </c>
      <c r="B1256" s="22">
        <f>_xlfn.NUMBERVALUE(IF(Table44[[#This Row],[Date]]= "", "", TEXT(Table44[[#This Row],[Date]],"yyyy")))</f>
        <v>0</v>
      </c>
      <c r="C1256" t="str">
        <f>IF(Table44[[#This Row],[Date]]= "", "", TEXT(Table44[[#This Row],[Date]],"mmmm"))</f>
        <v/>
      </c>
      <c r="D1256" s="2"/>
      <c r="I1256" s="23"/>
      <c r="J1256" s="49">
        <f>IF(Table44[[#This Row],[Source]]="Cash", SUM(J1255+Table44[[#This Row],[Income]]-Table44[[#This Row],[Expenses]]), J1255)</f>
        <v>173500</v>
      </c>
      <c r="K1256" s="49">
        <f>IF(Table44[[#This Row],[Source]]="Bank", SUM(K1255+Table44[[#This Row],[Income]]-Table44[[#This Row],[Expenses]]), K1255)</f>
        <v>451802.45000000019</v>
      </c>
      <c r="L1256" s="49">
        <f>IF(Table44[[#This Row],[Source]]="Mobile", SUM(L1255+Table44[[#This Row],[Income]]-Table44[[#This Row],[Expenses]]), L1255)</f>
        <v>305653</v>
      </c>
      <c r="M1256" s="49">
        <f>IF(Table44[[#This Row],[Source]]="Inv", SUM(M1255+Table44[[#This Row],[Income]]-Table44[[#This Row],[Expenses]]), M1255)</f>
        <v>1140000</v>
      </c>
    </row>
    <row r="1257" spans="1:13" x14ac:dyDescent="0.25">
      <c r="A1257" s="3" t="str">
        <f xml:space="preserve"> IF(C1257="", "", IF(Table44[[#This Row],[Month]]=C1256, A1256+1, 1))</f>
        <v/>
      </c>
      <c r="B1257" s="22">
        <f>_xlfn.NUMBERVALUE(IF(Table44[[#This Row],[Date]]= "", "", TEXT(Table44[[#This Row],[Date]],"yyyy")))</f>
        <v>0</v>
      </c>
      <c r="C1257" t="str">
        <f>IF(Table44[[#This Row],[Date]]= "", "", TEXT(Table44[[#This Row],[Date]],"mmmm"))</f>
        <v/>
      </c>
      <c r="D1257" s="2"/>
      <c r="I1257" s="23"/>
      <c r="J1257" s="49">
        <f>IF(Table44[[#This Row],[Source]]="Cash", SUM(J1256+Table44[[#This Row],[Income]]-Table44[[#This Row],[Expenses]]), J1256)</f>
        <v>173500</v>
      </c>
      <c r="K1257" s="49">
        <f>IF(Table44[[#This Row],[Source]]="Bank", SUM(K1256+Table44[[#This Row],[Income]]-Table44[[#This Row],[Expenses]]), K1256)</f>
        <v>451802.45000000019</v>
      </c>
      <c r="L1257" s="49">
        <f>IF(Table44[[#This Row],[Source]]="Mobile", SUM(L1256+Table44[[#This Row],[Income]]-Table44[[#This Row],[Expenses]]), L1256)</f>
        <v>305653</v>
      </c>
      <c r="M1257" s="49">
        <f>IF(Table44[[#This Row],[Source]]="Inv", SUM(M1256+Table44[[#This Row],[Income]]-Table44[[#This Row],[Expenses]]), M1256)</f>
        <v>1140000</v>
      </c>
    </row>
    <row r="1258" spans="1:13" x14ac:dyDescent="0.25">
      <c r="A1258" s="3" t="str">
        <f xml:space="preserve"> IF(C1258="", "", IF(Table44[[#This Row],[Month]]=C1257, A1257+1, 1))</f>
        <v/>
      </c>
      <c r="B1258" s="22">
        <f>_xlfn.NUMBERVALUE(IF(Table44[[#This Row],[Date]]= "", "", TEXT(Table44[[#This Row],[Date]],"yyyy")))</f>
        <v>0</v>
      </c>
      <c r="C1258" t="str">
        <f>IF(Table44[[#This Row],[Date]]= "", "", TEXT(Table44[[#This Row],[Date]],"mmmm"))</f>
        <v/>
      </c>
      <c r="D1258" s="2"/>
      <c r="I1258" s="23"/>
      <c r="J1258" s="49">
        <f>IF(Table44[[#This Row],[Source]]="Cash", SUM(J1257+Table44[[#This Row],[Income]]-Table44[[#This Row],[Expenses]]), J1257)</f>
        <v>173500</v>
      </c>
      <c r="K1258" s="49">
        <f>IF(Table44[[#This Row],[Source]]="Bank", SUM(K1257+Table44[[#This Row],[Income]]-Table44[[#This Row],[Expenses]]), K1257)</f>
        <v>451802.45000000019</v>
      </c>
      <c r="L1258" s="49">
        <f>IF(Table44[[#This Row],[Source]]="Mobile", SUM(L1257+Table44[[#This Row],[Income]]-Table44[[#This Row],[Expenses]]), L1257)</f>
        <v>305653</v>
      </c>
      <c r="M1258" s="49">
        <f>IF(Table44[[#This Row],[Source]]="Inv", SUM(M1257+Table44[[#This Row],[Income]]-Table44[[#This Row],[Expenses]]), M1257)</f>
        <v>1140000</v>
      </c>
    </row>
    <row r="1259" spans="1:13" x14ac:dyDescent="0.25">
      <c r="A1259" s="3" t="str">
        <f xml:space="preserve"> IF(C1259="", "", IF(Table44[[#This Row],[Month]]=C1258, A1258+1, 1))</f>
        <v/>
      </c>
      <c r="B1259" s="22">
        <f>_xlfn.NUMBERVALUE(IF(Table44[[#This Row],[Date]]= "", "", TEXT(Table44[[#This Row],[Date]],"yyyy")))</f>
        <v>0</v>
      </c>
      <c r="C1259" t="str">
        <f>IF(Table44[[#This Row],[Date]]= "", "", TEXT(Table44[[#This Row],[Date]],"mmmm"))</f>
        <v/>
      </c>
      <c r="D1259" s="2"/>
      <c r="I1259" s="23"/>
      <c r="J1259" s="49">
        <f>IF(Table44[[#This Row],[Source]]="Cash", SUM(J1258+Table44[[#This Row],[Income]]-Table44[[#This Row],[Expenses]]), J1258)</f>
        <v>173500</v>
      </c>
      <c r="K1259" s="49">
        <f>IF(Table44[[#This Row],[Source]]="Bank", SUM(K1258+Table44[[#This Row],[Income]]-Table44[[#This Row],[Expenses]]), K1258)</f>
        <v>451802.45000000019</v>
      </c>
      <c r="L1259" s="49">
        <f>IF(Table44[[#This Row],[Source]]="Mobile", SUM(L1258+Table44[[#This Row],[Income]]-Table44[[#This Row],[Expenses]]), L1258)</f>
        <v>305653</v>
      </c>
      <c r="M1259" s="49">
        <f>IF(Table44[[#This Row],[Source]]="Inv", SUM(M1258+Table44[[#This Row],[Income]]-Table44[[#This Row],[Expenses]]), M1258)</f>
        <v>1140000</v>
      </c>
    </row>
    <row r="1260" spans="1:13" x14ac:dyDescent="0.25">
      <c r="A1260" s="3" t="str">
        <f xml:space="preserve"> IF(C1260="", "", IF(Table44[[#This Row],[Month]]=C1259, A1259+1, 1))</f>
        <v/>
      </c>
      <c r="B1260" s="22">
        <f>_xlfn.NUMBERVALUE(IF(Table44[[#This Row],[Date]]= "", "", TEXT(Table44[[#This Row],[Date]],"yyyy")))</f>
        <v>0</v>
      </c>
      <c r="C1260" t="str">
        <f>IF(Table44[[#This Row],[Date]]= "", "", TEXT(Table44[[#This Row],[Date]],"mmmm"))</f>
        <v/>
      </c>
      <c r="D1260" s="2"/>
      <c r="I1260" s="23"/>
      <c r="J1260" s="49">
        <f>IF(Table44[[#This Row],[Source]]="Cash", SUM(J1259+Table44[[#This Row],[Income]]-Table44[[#This Row],[Expenses]]), J1259)</f>
        <v>173500</v>
      </c>
      <c r="K1260" s="49">
        <f>IF(Table44[[#This Row],[Source]]="Bank", SUM(K1259+Table44[[#This Row],[Income]]-Table44[[#This Row],[Expenses]]), K1259)</f>
        <v>451802.45000000019</v>
      </c>
      <c r="L1260" s="49">
        <f>IF(Table44[[#This Row],[Source]]="Mobile", SUM(L1259+Table44[[#This Row],[Income]]-Table44[[#This Row],[Expenses]]), L1259)</f>
        <v>305653</v>
      </c>
      <c r="M1260" s="49">
        <f>IF(Table44[[#This Row],[Source]]="Inv", SUM(M1259+Table44[[#This Row],[Income]]-Table44[[#This Row],[Expenses]]), M1259)</f>
        <v>1140000</v>
      </c>
    </row>
    <row r="1261" spans="1:13" x14ac:dyDescent="0.25">
      <c r="A1261" s="3" t="str">
        <f xml:space="preserve"> IF(C1261="", "", IF(Table44[[#This Row],[Month]]=C1260, A1260+1, 1))</f>
        <v/>
      </c>
      <c r="B1261" s="22">
        <f>_xlfn.NUMBERVALUE(IF(Table44[[#This Row],[Date]]= "", "", TEXT(Table44[[#This Row],[Date]],"yyyy")))</f>
        <v>0</v>
      </c>
      <c r="C1261" t="str">
        <f>IF(Table44[[#This Row],[Date]]= "", "", TEXT(Table44[[#This Row],[Date]],"mmmm"))</f>
        <v/>
      </c>
      <c r="D1261" s="2"/>
      <c r="I1261" s="23"/>
      <c r="J1261" s="49">
        <f>IF(Table44[[#This Row],[Source]]="Cash", SUM(J1260+Table44[[#This Row],[Income]]-Table44[[#This Row],[Expenses]]), J1260)</f>
        <v>173500</v>
      </c>
      <c r="K1261" s="49">
        <f>IF(Table44[[#This Row],[Source]]="Bank", SUM(K1260+Table44[[#This Row],[Income]]-Table44[[#This Row],[Expenses]]), K1260)</f>
        <v>451802.45000000019</v>
      </c>
      <c r="L1261" s="49">
        <f>IF(Table44[[#This Row],[Source]]="Mobile", SUM(L1260+Table44[[#This Row],[Income]]-Table44[[#This Row],[Expenses]]), L1260)</f>
        <v>305653</v>
      </c>
      <c r="M1261" s="49">
        <f>IF(Table44[[#This Row],[Source]]="Inv", SUM(M1260+Table44[[#This Row],[Income]]-Table44[[#This Row],[Expenses]]), M1260)</f>
        <v>1140000</v>
      </c>
    </row>
    <row r="1262" spans="1:13" x14ac:dyDescent="0.25">
      <c r="A1262" s="3" t="str">
        <f xml:space="preserve"> IF(C1262="", "", IF(Table44[[#This Row],[Month]]=C1261, A1261+1, 1))</f>
        <v/>
      </c>
      <c r="B1262" s="22">
        <f>_xlfn.NUMBERVALUE(IF(Table44[[#This Row],[Date]]= "", "", TEXT(Table44[[#This Row],[Date]],"yyyy")))</f>
        <v>0</v>
      </c>
      <c r="C1262" t="str">
        <f>IF(Table44[[#This Row],[Date]]= "", "", TEXT(Table44[[#This Row],[Date]],"mmmm"))</f>
        <v/>
      </c>
      <c r="D1262" s="2"/>
      <c r="I1262" s="23"/>
      <c r="J1262" s="49">
        <f>IF(Table44[[#This Row],[Source]]="Cash", SUM(J1261+Table44[[#This Row],[Income]]-Table44[[#This Row],[Expenses]]), J1261)</f>
        <v>173500</v>
      </c>
      <c r="K1262" s="49">
        <f>IF(Table44[[#This Row],[Source]]="Bank", SUM(K1261+Table44[[#This Row],[Income]]-Table44[[#This Row],[Expenses]]), K1261)</f>
        <v>451802.45000000019</v>
      </c>
      <c r="L1262" s="49">
        <f>IF(Table44[[#This Row],[Source]]="Mobile", SUM(L1261+Table44[[#This Row],[Income]]-Table44[[#This Row],[Expenses]]), L1261)</f>
        <v>305653</v>
      </c>
      <c r="M1262" s="49">
        <f>IF(Table44[[#This Row],[Source]]="Inv", SUM(M1261+Table44[[#This Row],[Income]]-Table44[[#This Row],[Expenses]]), M1261)</f>
        <v>1140000</v>
      </c>
    </row>
    <row r="1263" spans="1:13" x14ac:dyDescent="0.25">
      <c r="A1263" s="3" t="str">
        <f xml:space="preserve"> IF(C1263="", "", IF(Table44[[#This Row],[Month]]=C1262, A1262+1, 1))</f>
        <v/>
      </c>
      <c r="B1263" s="22">
        <f>_xlfn.NUMBERVALUE(IF(Table44[[#This Row],[Date]]= "", "", TEXT(Table44[[#This Row],[Date]],"yyyy")))</f>
        <v>0</v>
      </c>
      <c r="C1263" t="str">
        <f>IF(Table44[[#This Row],[Date]]= "", "", TEXT(Table44[[#This Row],[Date]],"mmmm"))</f>
        <v/>
      </c>
      <c r="D1263" s="2"/>
      <c r="I1263" s="23"/>
      <c r="J1263" s="49">
        <f>IF(Table44[[#This Row],[Source]]="Cash", SUM(J1262+Table44[[#This Row],[Income]]-Table44[[#This Row],[Expenses]]), J1262)</f>
        <v>173500</v>
      </c>
      <c r="K1263" s="49">
        <f>IF(Table44[[#This Row],[Source]]="Bank", SUM(K1262+Table44[[#This Row],[Income]]-Table44[[#This Row],[Expenses]]), K1262)</f>
        <v>451802.45000000019</v>
      </c>
      <c r="L1263" s="49">
        <f>IF(Table44[[#This Row],[Source]]="Mobile", SUM(L1262+Table44[[#This Row],[Income]]-Table44[[#This Row],[Expenses]]), L1262)</f>
        <v>305653</v>
      </c>
      <c r="M1263" s="49">
        <f>IF(Table44[[#This Row],[Source]]="Inv", SUM(M1262+Table44[[#This Row],[Income]]-Table44[[#This Row],[Expenses]]), M1262)</f>
        <v>1140000</v>
      </c>
    </row>
    <row r="1264" spans="1:13" x14ac:dyDescent="0.25">
      <c r="A1264" s="3" t="str">
        <f xml:space="preserve"> IF(C1264="", "", IF(Table44[[#This Row],[Month]]=C1263, A1263+1, 1))</f>
        <v/>
      </c>
      <c r="B1264" s="22">
        <f>_xlfn.NUMBERVALUE(IF(Table44[[#This Row],[Date]]= "", "", TEXT(Table44[[#This Row],[Date]],"yyyy")))</f>
        <v>0</v>
      </c>
      <c r="C1264" t="str">
        <f>IF(Table44[[#This Row],[Date]]= "", "", TEXT(Table44[[#This Row],[Date]],"mmmm"))</f>
        <v/>
      </c>
      <c r="D1264" s="2"/>
      <c r="I1264" s="23"/>
      <c r="J1264" s="49">
        <f>IF(Table44[[#This Row],[Source]]="Cash", SUM(J1263+Table44[[#This Row],[Income]]-Table44[[#This Row],[Expenses]]), J1263)</f>
        <v>173500</v>
      </c>
      <c r="K1264" s="49">
        <f>IF(Table44[[#This Row],[Source]]="Bank", SUM(K1263+Table44[[#This Row],[Income]]-Table44[[#This Row],[Expenses]]), K1263)</f>
        <v>451802.45000000019</v>
      </c>
      <c r="L1264" s="49">
        <f>IF(Table44[[#This Row],[Source]]="Mobile", SUM(L1263+Table44[[#This Row],[Income]]-Table44[[#This Row],[Expenses]]), L1263)</f>
        <v>305653</v>
      </c>
      <c r="M1264" s="49">
        <f>IF(Table44[[#This Row],[Source]]="Inv", SUM(M1263+Table44[[#This Row],[Income]]-Table44[[#This Row],[Expenses]]), M1263)</f>
        <v>1140000</v>
      </c>
    </row>
    <row r="1265" spans="1:13" x14ac:dyDescent="0.25">
      <c r="A1265" s="3" t="str">
        <f xml:space="preserve"> IF(C1265="", "", IF(Table44[[#This Row],[Month]]=C1264, A1264+1, 1))</f>
        <v/>
      </c>
      <c r="B1265" s="22">
        <f>_xlfn.NUMBERVALUE(IF(Table44[[#This Row],[Date]]= "", "", TEXT(Table44[[#This Row],[Date]],"yyyy")))</f>
        <v>0</v>
      </c>
      <c r="C1265" t="str">
        <f>IF(Table44[[#This Row],[Date]]= "", "", TEXT(Table44[[#This Row],[Date]],"mmmm"))</f>
        <v/>
      </c>
      <c r="D1265" s="2"/>
      <c r="I1265" s="23"/>
      <c r="J1265" s="49">
        <f>IF(Table44[[#This Row],[Source]]="Cash", SUM(J1264+Table44[[#This Row],[Income]]-Table44[[#This Row],[Expenses]]), J1264)</f>
        <v>173500</v>
      </c>
      <c r="K1265" s="49">
        <f>IF(Table44[[#This Row],[Source]]="Bank", SUM(K1264+Table44[[#This Row],[Income]]-Table44[[#This Row],[Expenses]]), K1264)</f>
        <v>451802.45000000019</v>
      </c>
      <c r="L1265" s="49">
        <f>IF(Table44[[#This Row],[Source]]="Mobile", SUM(L1264+Table44[[#This Row],[Income]]-Table44[[#This Row],[Expenses]]), L1264)</f>
        <v>305653</v>
      </c>
      <c r="M1265" s="49">
        <f>IF(Table44[[#This Row],[Source]]="Inv", SUM(M1264+Table44[[#This Row],[Income]]-Table44[[#This Row],[Expenses]]), M1264)</f>
        <v>1140000</v>
      </c>
    </row>
    <row r="1266" spans="1:13" x14ac:dyDescent="0.25">
      <c r="A1266" s="3" t="str">
        <f xml:space="preserve"> IF(C1266="", "", IF(Table44[[#This Row],[Month]]=C1265, A1265+1, 1))</f>
        <v/>
      </c>
      <c r="B1266" s="22">
        <f>_xlfn.NUMBERVALUE(IF(Table44[[#This Row],[Date]]= "", "", TEXT(Table44[[#This Row],[Date]],"yyyy")))</f>
        <v>0</v>
      </c>
      <c r="C1266" t="str">
        <f>IF(Table44[[#This Row],[Date]]= "", "", TEXT(Table44[[#This Row],[Date]],"mmmm"))</f>
        <v/>
      </c>
      <c r="D1266" s="2"/>
      <c r="I1266" s="23"/>
      <c r="J1266" s="49">
        <f>IF(Table44[[#This Row],[Source]]="Cash", SUM(J1265+Table44[[#This Row],[Income]]-Table44[[#This Row],[Expenses]]), J1265)</f>
        <v>173500</v>
      </c>
      <c r="K1266" s="49">
        <f>IF(Table44[[#This Row],[Source]]="Bank", SUM(K1265+Table44[[#This Row],[Income]]-Table44[[#This Row],[Expenses]]), K1265)</f>
        <v>451802.45000000019</v>
      </c>
      <c r="L1266" s="49">
        <f>IF(Table44[[#This Row],[Source]]="Mobile", SUM(L1265+Table44[[#This Row],[Income]]-Table44[[#This Row],[Expenses]]), L1265)</f>
        <v>305653</v>
      </c>
      <c r="M1266" s="49">
        <f>IF(Table44[[#This Row],[Source]]="Inv", SUM(M1265+Table44[[#This Row],[Income]]-Table44[[#This Row],[Expenses]]), M1265)</f>
        <v>1140000</v>
      </c>
    </row>
    <row r="1267" spans="1:13" x14ac:dyDescent="0.25">
      <c r="A1267" s="3" t="str">
        <f xml:space="preserve"> IF(C1267="", "", IF(Table44[[#This Row],[Month]]=C1266, A1266+1, 1))</f>
        <v/>
      </c>
      <c r="B1267" s="22">
        <f>_xlfn.NUMBERVALUE(IF(Table44[[#This Row],[Date]]= "", "", TEXT(Table44[[#This Row],[Date]],"yyyy")))</f>
        <v>0</v>
      </c>
      <c r="C1267" t="str">
        <f>IF(Table44[[#This Row],[Date]]= "", "", TEXT(Table44[[#This Row],[Date]],"mmmm"))</f>
        <v/>
      </c>
      <c r="D1267" s="2"/>
      <c r="I1267" s="23"/>
      <c r="J1267" s="49">
        <f>IF(Table44[[#This Row],[Source]]="Cash", SUM(J1266+Table44[[#This Row],[Income]]-Table44[[#This Row],[Expenses]]), J1266)</f>
        <v>173500</v>
      </c>
      <c r="K1267" s="49">
        <f>IF(Table44[[#This Row],[Source]]="Bank", SUM(K1266+Table44[[#This Row],[Income]]-Table44[[#This Row],[Expenses]]), K1266)</f>
        <v>451802.45000000019</v>
      </c>
      <c r="L1267" s="49">
        <f>IF(Table44[[#This Row],[Source]]="Mobile", SUM(L1266+Table44[[#This Row],[Income]]-Table44[[#This Row],[Expenses]]), L1266)</f>
        <v>305653</v>
      </c>
      <c r="M1267" s="49">
        <f>IF(Table44[[#This Row],[Source]]="Inv", SUM(M1266+Table44[[#This Row],[Income]]-Table44[[#This Row],[Expenses]]), M1266)</f>
        <v>1140000</v>
      </c>
    </row>
    <row r="1268" spans="1:13" x14ac:dyDescent="0.25">
      <c r="A1268" s="3" t="str">
        <f xml:space="preserve"> IF(C1268="", "", IF(Table44[[#This Row],[Month]]=C1267, A1267+1, 1))</f>
        <v/>
      </c>
      <c r="B1268" s="22">
        <f>_xlfn.NUMBERVALUE(IF(Table44[[#This Row],[Date]]= "", "", TEXT(Table44[[#This Row],[Date]],"yyyy")))</f>
        <v>0</v>
      </c>
      <c r="C1268" t="str">
        <f>IF(Table44[[#This Row],[Date]]= "", "", TEXT(Table44[[#This Row],[Date]],"mmmm"))</f>
        <v/>
      </c>
      <c r="D1268" s="2"/>
      <c r="I1268" s="23"/>
      <c r="J1268" s="49">
        <f>IF(Table44[[#This Row],[Source]]="Cash", SUM(J1267+Table44[[#This Row],[Income]]-Table44[[#This Row],[Expenses]]), J1267)</f>
        <v>173500</v>
      </c>
      <c r="K1268" s="49">
        <f>IF(Table44[[#This Row],[Source]]="Bank", SUM(K1267+Table44[[#This Row],[Income]]-Table44[[#This Row],[Expenses]]), K1267)</f>
        <v>451802.45000000019</v>
      </c>
      <c r="L1268" s="49">
        <f>IF(Table44[[#This Row],[Source]]="Mobile", SUM(L1267+Table44[[#This Row],[Income]]-Table44[[#This Row],[Expenses]]), L1267)</f>
        <v>305653</v>
      </c>
      <c r="M1268" s="49">
        <f>IF(Table44[[#This Row],[Source]]="Inv", SUM(M1267+Table44[[#This Row],[Income]]-Table44[[#This Row],[Expenses]]), M1267)</f>
        <v>1140000</v>
      </c>
    </row>
    <row r="1269" spans="1:13" x14ac:dyDescent="0.25">
      <c r="A1269" s="3" t="str">
        <f xml:space="preserve"> IF(C1269="", "", IF(Table44[[#This Row],[Month]]=C1268, A1268+1, 1))</f>
        <v/>
      </c>
      <c r="B1269" s="22">
        <f>_xlfn.NUMBERVALUE(IF(Table44[[#This Row],[Date]]= "", "", TEXT(Table44[[#This Row],[Date]],"yyyy")))</f>
        <v>0</v>
      </c>
      <c r="C1269" t="str">
        <f>IF(Table44[[#This Row],[Date]]= "", "", TEXT(Table44[[#This Row],[Date]],"mmmm"))</f>
        <v/>
      </c>
      <c r="D1269" s="2"/>
      <c r="I1269" s="23"/>
      <c r="J1269" s="49">
        <f>IF(Table44[[#This Row],[Source]]="Cash", SUM(J1268+Table44[[#This Row],[Income]]-Table44[[#This Row],[Expenses]]), J1268)</f>
        <v>173500</v>
      </c>
      <c r="K1269" s="49">
        <f>IF(Table44[[#This Row],[Source]]="Bank", SUM(K1268+Table44[[#This Row],[Income]]-Table44[[#This Row],[Expenses]]), K1268)</f>
        <v>451802.45000000019</v>
      </c>
      <c r="L1269" s="49">
        <f>IF(Table44[[#This Row],[Source]]="Mobile", SUM(L1268+Table44[[#This Row],[Income]]-Table44[[#This Row],[Expenses]]), L1268)</f>
        <v>305653</v>
      </c>
      <c r="M1269" s="49">
        <f>IF(Table44[[#This Row],[Source]]="Inv", SUM(M1268+Table44[[#This Row],[Income]]-Table44[[#This Row],[Expenses]]), M1268)</f>
        <v>1140000</v>
      </c>
    </row>
    <row r="1270" spans="1:13" x14ac:dyDescent="0.25">
      <c r="A1270" s="3" t="str">
        <f xml:space="preserve"> IF(C1270="", "", IF(Table44[[#This Row],[Month]]=C1269, A1269+1, 1))</f>
        <v/>
      </c>
      <c r="B1270" s="22">
        <f>_xlfn.NUMBERVALUE(IF(Table44[[#This Row],[Date]]= "", "", TEXT(Table44[[#This Row],[Date]],"yyyy")))</f>
        <v>0</v>
      </c>
      <c r="C1270" t="str">
        <f>IF(Table44[[#This Row],[Date]]= "", "", TEXT(Table44[[#This Row],[Date]],"mmmm"))</f>
        <v/>
      </c>
      <c r="D1270" s="2"/>
      <c r="I1270" s="23"/>
      <c r="J1270" s="49">
        <f>IF(Table44[[#This Row],[Source]]="Cash", SUM(J1269+Table44[[#This Row],[Income]]-Table44[[#This Row],[Expenses]]), J1269)</f>
        <v>173500</v>
      </c>
      <c r="K1270" s="49">
        <f>IF(Table44[[#This Row],[Source]]="Bank", SUM(K1269+Table44[[#This Row],[Income]]-Table44[[#This Row],[Expenses]]), K1269)</f>
        <v>451802.45000000019</v>
      </c>
      <c r="L1270" s="49">
        <f>IF(Table44[[#This Row],[Source]]="Mobile", SUM(L1269+Table44[[#This Row],[Income]]-Table44[[#This Row],[Expenses]]), L1269)</f>
        <v>305653</v>
      </c>
      <c r="M1270" s="49">
        <f>IF(Table44[[#This Row],[Source]]="Inv", SUM(M1269+Table44[[#This Row],[Income]]-Table44[[#This Row],[Expenses]]), M1269)</f>
        <v>1140000</v>
      </c>
    </row>
    <row r="1271" spans="1:13" x14ac:dyDescent="0.25">
      <c r="A1271" s="3" t="str">
        <f xml:space="preserve"> IF(C1271="", "", IF(Table44[[#This Row],[Month]]=C1270, A1270+1, 1))</f>
        <v/>
      </c>
      <c r="B1271" s="22">
        <f>_xlfn.NUMBERVALUE(IF(Table44[[#This Row],[Date]]= "", "", TEXT(Table44[[#This Row],[Date]],"yyyy")))</f>
        <v>0</v>
      </c>
      <c r="C1271" t="str">
        <f>IF(Table44[[#This Row],[Date]]= "", "", TEXT(Table44[[#This Row],[Date]],"mmmm"))</f>
        <v/>
      </c>
      <c r="D1271" s="2"/>
      <c r="I1271" s="23"/>
      <c r="J1271" s="49">
        <f>IF(Table44[[#This Row],[Source]]="Cash", SUM(J1270+Table44[[#This Row],[Income]]-Table44[[#This Row],[Expenses]]), J1270)</f>
        <v>173500</v>
      </c>
      <c r="K1271" s="49">
        <f>IF(Table44[[#This Row],[Source]]="Bank", SUM(K1270+Table44[[#This Row],[Income]]-Table44[[#This Row],[Expenses]]), K1270)</f>
        <v>451802.45000000019</v>
      </c>
      <c r="L1271" s="49">
        <f>IF(Table44[[#This Row],[Source]]="Mobile", SUM(L1270+Table44[[#This Row],[Income]]-Table44[[#This Row],[Expenses]]), L1270)</f>
        <v>305653</v>
      </c>
      <c r="M1271" s="49">
        <f>IF(Table44[[#This Row],[Source]]="Inv", SUM(M1270+Table44[[#This Row],[Income]]-Table44[[#This Row],[Expenses]]), M1270)</f>
        <v>1140000</v>
      </c>
    </row>
    <row r="1272" spans="1:13" x14ac:dyDescent="0.25">
      <c r="A1272" s="3" t="str">
        <f xml:space="preserve"> IF(C1272="", "", IF(Table44[[#This Row],[Month]]=C1271, A1271+1, 1))</f>
        <v/>
      </c>
      <c r="B1272" s="22">
        <f>_xlfn.NUMBERVALUE(IF(Table44[[#This Row],[Date]]= "", "", TEXT(Table44[[#This Row],[Date]],"yyyy")))</f>
        <v>0</v>
      </c>
      <c r="C1272" t="str">
        <f>IF(Table44[[#This Row],[Date]]= "", "", TEXT(Table44[[#This Row],[Date]],"mmmm"))</f>
        <v/>
      </c>
      <c r="D1272" s="2"/>
      <c r="I1272" s="23"/>
      <c r="J1272" s="49">
        <f>IF(Table44[[#This Row],[Source]]="Cash", SUM(J1271+Table44[[#This Row],[Income]]-Table44[[#This Row],[Expenses]]), J1271)</f>
        <v>173500</v>
      </c>
      <c r="K1272" s="49">
        <f>IF(Table44[[#This Row],[Source]]="Bank", SUM(K1271+Table44[[#This Row],[Income]]-Table44[[#This Row],[Expenses]]), K1271)</f>
        <v>451802.45000000019</v>
      </c>
      <c r="L1272" s="49">
        <f>IF(Table44[[#This Row],[Source]]="Mobile", SUM(L1271+Table44[[#This Row],[Income]]-Table44[[#This Row],[Expenses]]), L1271)</f>
        <v>305653</v>
      </c>
      <c r="M1272" s="49">
        <f>IF(Table44[[#This Row],[Source]]="Inv", SUM(M1271+Table44[[#This Row],[Income]]-Table44[[#This Row],[Expenses]]), M1271)</f>
        <v>1140000</v>
      </c>
    </row>
    <row r="1273" spans="1:13" x14ac:dyDescent="0.25">
      <c r="A1273" s="3" t="str">
        <f xml:space="preserve"> IF(C1273="", "", IF(Table44[[#This Row],[Month]]=C1272, A1272+1, 1))</f>
        <v/>
      </c>
      <c r="B1273" s="22">
        <f>_xlfn.NUMBERVALUE(IF(Table44[[#This Row],[Date]]= "", "", TEXT(Table44[[#This Row],[Date]],"yyyy")))</f>
        <v>0</v>
      </c>
      <c r="C1273" t="str">
        <f>IF(Table44[[#This Row],[Date]]= "", "", TEXT(Table44[[#This Row],[Date]],"mmmm"))</f>
        <v/>
      </c>
      <c r="D1273" s="2"/>
      <c r="I1273" s="23"/>
      <c r="J1273" s="49">
        <f>IF(Table44[[#This Row],[Source]]="Cash", SUM(J1272+Table44[[#This Row],[Income]]-Table44[[#This Row],[Expenses]]), J1272)</f>
        <v>173500</v>
      </c>
      <c r="K1273" s="49">
        <f>IF(Table44[[#This Row],[Source]]="Bank", SUM(K1272+Table44[[#This Row],[Income]]-Table44[[#This Row],[Expenses]]), K1272)</f>
        <v>451802.45000000019</v>
      </c>
      <c r="L1273" s="49">
        <f>IF(Table44[[#This Row],[Source]]="Mobile", SUM(L1272+Table44[[#This Row],[Income]]-Table44[[#This Row],[Expenses]]), L1272)</f>
        <v>305653</v>
      </c>
      <c r="M1273" s="49">
        <f>IF(Table44[[#This Row],[Source]]="Inv", SUM(M1272+Table44[[#This Row],[Income]]-Table44[[#This Row],[Expenses]]), M1272)</f>
        <v>1140000</v>
      </c>
    </row>
    <row r="1274" spans="1:13" x14ac:dyDescent="0.25">
      <c r="A1274" s="3" t="str">
        <f xml:space="preserve"> IF(C1274="", "", IF(Table44[[#This Row],[Month]]=C1273, A1273+1, 1))</f>
        <v/>
      </c>
      <c r="B1274" s="22">
        <f>_xlfn.NUMBERVALUE(IF(Table44[[#This Row],[Date]]= "", "", TEXT(Table44[[#This Row],[Date]],"yyyy")))</f>
        <v>0</v>
      </c>
      <c r="C1274" t="str">
        <f>IF(Table44[[#This Row],[Date]]= "", "", TEXT(Table44[[#This Row],[Date]],"mmmm"))</f>
        <v/>
      </c>
      <c r="D1274" s="2"/>
      <c r="I1274" s="23"/>
      <c r="J1274" s="49">
        <f>IF(Table44[[#This Row],[Source]]="Cash", SUM(J1273+Table44[[#This Row],[Income]]-Table44[[#This Row],[Expenses]]), J1273)</f>
        <v>173500</v>
      </c>
      <c r="K1274" s="49">
        <f>IF(Table44[[#This Row],[Source]]="Bank", SUM(K1273+Table44[[#This Row],[Income]]-Table44[[#This Row],[Expenses]]), K1273)</f>
        <v>451802.45000000019</v>
      </c>
      <c r="L1274" s="49">
        <f>IF(Table44[[#This Row],[Source]]="Mobile", SUM(L1273+Table44[[#This Row],[Income]]-Table44[[#This Row],[Expenses]]), L1273)</f>
        <v>305653</v>
      </c>
      <c r="M1274" s="49">
        <f>IF(Table44[[#This Row],[Source]]="Inv", SUM(M1273+Table44[[#This Row],[Income]]-Table44[[#This Row],[Expenses]]), M1273)</f>
        <v>1140000</v>
      </c>
    </row>
    <row r="1275" spans="1:13" x14ac:dyDescent="0.25">
      <c r="A1275" s="3" t="str">
        <f xml:space="preserve"> IF(C1275="", "", IF(Table44[[#This Row],[Month]]=C1274, A1274+1, 1))</f>
        <v/>
      </c>
      <c r="B1275" s="22">
        <f>_xlfn.NUMBERVALUE(IF(Table44[[#This Row],[Date]]= "", "", TEXT(Table44[[#This Row],[Date]],"yyyy")))</f>
        <v>0</v>
      </c>
      <c r="C1275" t="str">
        <f>IF(Table44[[#This Row],[Date]]= "", "", TEXT(Table44[[#This Row],[Date]],"mmmm"))</f>
        <v/>
      </c>
      <c r="D1275" s="2"/>
      <c r="I1275" s="23"/>
      <c r="J1275" s="49">
        <f>IF(Table44[[#This Row],[Source]]="Cash", SUM(J1274+Table44[[#This Row],[Income]]-Table44[[#This Row],[Expenses]]), J1274)</f>
        <v>173500</v>
      </c>
      <c r="K1275" s="49">
        <f>IF(Table44[[#This Row],[Source]]="Bank", SUM(K1274+Table44[[#This Row],[Income]]-Table44[[#This Row],[Expenses]]), K1274)</f>
        <v>451802.45000000019</v>
      </c>
      <c r="L1275" s="49">
        <f>IF(Table44[[#This Row],[Source]]="Mobile", SUM(L1274+Table44[[#This Row],[Income]]-Table44[[#This Row],[Expenses]]), L1274)</f>
        <v>305653</v>
      </c>
      <c r="M1275" s="49">
        <f>IF(Table44[[#This Row],[Source]]="Inv", SUM(M1274+Table44[[#This Row],[Income]]-Table44[[#This Row],[Expenses]]), M1274)</f>
        <v>1140000</v>
      </c>
    </row>
    <row r="1276" spans="1:13" x14ac:dyDescent="0.25">
      <c r="A1276" s="3" t="str">
        <f xml:space="preserve"> IF(C1276="", "", IF(Table44[[#This Row],[Month]]=C1275, A1275+1, 1))</f>
        <v/>
      </c>
      <c r="B1276" s="22">
        <f>_xlfn.NUMBERVALUE(IF(Table44[[#This Row],[Date]]= "", "", TEXT(Table44[[#This Row],[Date]],"yyyy")))</f>
        <v>0</v>
      </c>
      <c r="C1276" t="str">
        <f>IF(Table44[[#This Row],[Date]]= "", "", TEXT(Table44[[#This Row],[Date]],"mmmm"))</f>
        <v/>
      </c>
      <c r="D1276" s="2"/>
      <c r="I1276" s="23"/>
      <c r="J1276" s="49">
        <f>IF(Table44[[#This Row],[Source]]="Cash", SUM(J1275+Table44[[#This Row],[Income]]-Table44[[#This Row],[Expenses]]), J1275)</f>
        <v>173500</v>
      </c>
      <c r="K1276" s="49">
        <f>IF(Table44[[#This Row],[Source]]="Bank", SUM(K1275+Table44[[#This Row],[Income]]-Table44[[#This Row],[Expenses]]), K1275)</f>
        <v>451802.45000000019</v>
      </c>
      <c r="L1276" s="49">
        <f>IF(Table44[[#This Row],[Source]]="Mobile", SUM(L1275+Table44[[#This Row],[Income]]-Table44[[#This Row],[Expenses]]), L1275)</f>
        <v>305653</v>
      </c>
      <c r="M1276" s="49">
        <f>IF(Table44[[#This Row],[Source]]="Inv", SUM(M1275+Table44[[#This Row],[Income]]-Table44[[#This Row],[Expenses]]), M1275)</f>
        <v>1140000</v>
      </c>
    </row>
    <row r="1277" spans="1:13" x14ac:dyDescent="0.25">
      <c r="A1277" s="3" t="str">
        <f xml:space="preserve"> IF(C1277="", "", IF(Table44[[#This Row],[Month]]=C1276, A1276+1, 1))</f>
        <v/>
      </c>
      <c r="B1277" s="22">
        <f>_xlfn.NUMBERVALUE(IF(Table44[[#This Row],[Date]]= "", "", TEXT(Table44[[#This Row],[Date]],"yyyy")))</f>
        <v>0</v>
      </c>
      <c r="C1277" t="str">
        <f>IF(Table44[[#This Row],[Date]]= "", "", TEXT(Table44[[#This Row],[Date]],"mmmm"))</f>
        <v/>
      </c>
      <c r="D1277" s="2"/>
      <c r="I1277" s="23"/>
      <c r="J1277" s="49">
        <f>IF(Table44[[#This Row],[Source]]="Cash", SUM(J1276+Table44[[#This Row],[Income]]-Table44[[#This Row],[Expenses]]), J1276)</f>
        <v>173500</v>
      </c>
      <c r="K1277" s="49">
        <f>IF(Table44[[#This Row],[Source]]="Bank", SUM(K1276+Table44[[#This Row],[Income]]-Table44[[#This Row],[Expenses]]), K1276)</f>
        <v>451802.45000000019</v>
      </c>
      <c r="L1277" s="49">
        <f>IF(Table44[[#This Row],[Source]]="Mobile", SUM(L1276+Table44[[#This Row],[Income]]-Table44[[#This Row],[Expenses]]), L1276)</f>
        <v>305653</v>
      </c>
      <c r="M1277" s="49">
        <f>IF(Table44[[#This Row],[Source]]="Inv", SUM(M1276+Table44[[#This Row],[Income]]-Table44[[#This Row],[Expenses]]), M1276)</f>
        <v>1140000</v>
      </c>
    </row>
    <row r="1278" spans="1:13" x14ac:dyDescent="0.25">
      <c r="A1278" s="3" t="str">
        <f xml:space="preserve"> IF(C1278="", "", IF(Table44[[#This Row],[Month]]=C1277, A1277+1, 1))</f>
        <v/>
      </c>
      <c r="B1278" s="22">
        <f>_xlfn.NUMBERVALUE(IF(Table44[[#This Row],[Date]]= "", "", TEXT(Table44[[#This Row],[Date]],"yyyy")))</f>
        <v>0</v>
      </c>
      <c r="C1278" t="str">
        <f>IF(Table44[[#This Row],[Date]]= "", "", TEXT(Table44[[#This Row],[Date]],"mmmm"))</f>
        <v/>
      </c>
      <c r="D1278" s="2"/>
      <c r="I1278" s="23"/>
      <c r="J1278" s="49">
        <f>IF(Table44[[#This Row],[Source]]="Cash", SUM(J1277+Table44[[#This Row],[Income]]-Table44[[#This Row],[Expenses]]), J1277)</f>
        <v>173500</v>
      </c>
      <c r="K1278" s="49">
        <f>IF(Table44[[#This Row],[Source]]="Bank", SUM(K1277+Table44[[#This Row],[Income]]-Table44[[#This Row],[Expenses]]), K1277)</f>
        <v>451802.45000000019</v>
      </c>
      <c r="L1278" s="49">
        <f>IF(Table44[[#This Row],[Source]]="Mobile", SUM(L1277+Table44[[#This Row],[Income]]-Table44[[#This Row],[Expenses]]), L1277)</f>
        <v>305653</v>
      </c>
      <c r="M1278" s="49">
        <f>IF(Table44[[#This Row],[Source]]="Inv", SUM(M1277+Table44[[#This Row],[Income]]-Table44[[#This Row],[Expenses]]), M1277)</f>
        <v>1140000</v>
      </c>
    </row>
    <row r="1279" spans="1:13" x14ac:dyDescent="0.25">
      <c r="A1279" s="3" t="str">
        <f xml:space="preserve"> IF(C1279="", "", IF(Table44[[#This Row],[Month]]=C1278, A1278+1, 1))</f>
        <v/>
      </c>
      <c r="B1279" s="22">
        <f>_xlfn.NUMBERVALUE(IF(Table44[[#This Row],[Date]]= "", "", TEXT(Table44[[#This Row],[Date]],"yyyy")))</f>
        <v>0</v>
      </c>
      <c r="C1279" t="str">
        <f>IF(Table44[[#This Row],[Date]]= "", "", TEXT(Table44[[#This Row],[Date]],"mmmm"))</f>
        <v/>
      </c>
      <c r="D1279" s="2"/>
      <c r="I1279" s="23"/>
      <c r="J1279" s="49">
        <f>IF(Table44[[#This Row],[Source]]="Cash", SUM(J1278+Table44[[#This Row],[Income]]-Table44[[#This Row],[Expenses]]), J1278)</f>
        <v>173500</v>
      </c>
      <c r="K1279" s="49">
        <f>IF(Table44[[#This Row],[Source]]="Bank", SUM(K1278+Table44[[#This Row],[Income]]-Table44[[#This Row],[Expenses]]), K1278)</f>
        <v>451802.45000000019</v>
      </c>
      <c r="L1279" s="49">
        <f>IF(Table44[[#This Row],[Source]]="Mobile", SUM(L1278+Table44[[#This Row],[Income]]-Table44[[#This Row],[Expenses]]), L1278)</f>
        <v>305653</v>
      </c>
      <c r="M1279" s="49">
        <f>IF(Table44[[#This Row],[Source]]="Inv", SUM(M1278+Table44[[#This Row],[Income]]-Table44[[#This Row],[Expenses]]), M1278)</f>
        <v>1140000</v>
      </c>
    </row>
    <row r="1280" spans="1:13" x14ac:dyDescent="0.25">
      <c r="A1280" s="3" t="str">
        <f xml:space="preserve"> IF(C1280="", "", IF(Table44[[#This Row],[Month]]=C1279, A1279+1, 1))</f>
        <v/>
      </c>
      <c r="B1280" s="22">
        <f>_xlfn.NUMBERVALUE(IF(Table44[[#This Row],[Date]]= "", "", TEXT(Table44[[#This Row],[Date]],"yyyy")))</f>
        <v>0</v>
      </c>
      <c r="C1280" t="str">
        <f>IF(Table44[[#This Row],[Date]]= "", "", TEXT(Table44[[#This Row],[Date]],"mmmm"))</f>
        <v/>
      </c>
      <c r="D1280" s="2"/>
      <c r="I1280" s="23"/>
      <c r="J1280" s="49">
        <f>IF(Table44[[#This Row],[Source]]="Cash", SUM(J1279+Table44[[#This Row],[Income]]-Table44[[#This Row],[Expenses]]), J1279)</f>
        <v>173500</v>
      </c>
      <c r="K1280" s="49">
        <f>IF(Table44[[#This Row],[Source]]="Bank", SUM(K1279+Table44[[#This Row],[Income]]-Table44[[#This Row],[Expenses]]), K1279)</f>
        <v>451802.45000000019</v>
      </c>
      <c r="L1280" s="49">
        <f>IF(Table44[[#This Row],[Source]]="Mobile", SUM(L1279+Table44[[#This Row],[Income]]-Table44[[#This Row],[Expenses]]), L1279)</f>
        <v>305653</v>
      </c>
      <c r="M1280" s="49">
        <f>IF(Table44[[#This Row],[Source]]="Inv", SUM(M1279+Table44[[#This Row],[Income]]-Table44[[#This Row],[Expenses]]), M1279)</f>
        <v>1140000</v>
      </c>
    </row>
    <row r="1281" spans="1:13" x14ac:dyDescent="0.25">
      <c r="A1281" s="3" t="str">
        <f xml:space="preserve"> IF(C1281="", "", IF(Table44[[#This Row],[Month]]=C1280, A1280+1, 1))</f>
        <v/>
      </c>
      <c r="B1281" s="22">
        <f>_xlfn.NUMBERVALUE(IF(Table44[[#This Row],[Date]]= "", "", TEXT(Table44[[#This Row],[Date]],"yyyy")))</f>
        <v>0</v>
      </c>
      <c r="C1281" t="str">
        <f>IF(Table44[[#This Row],[Date]]= "", "", TEXT(Table44[[#This Row],[Date]],"mmmm"))</f>
        <v/>
      </c>
      <c r="D1281" s="2"/>
      <c r="I1281" s="23"/>
      <c r="J1281" s="49">
        <f>IF(Table44[[#This Row],[Source]]="Cash", SUM(J1280+Table44[[#This Row],[Income]]-Table44[[#This Row],[Expenses]]), J1280)</f>
        <v>173500</v>
      </c>
      <c r="K1281" s="49">
        <f>IF(Table44[[#This Row],[Source]]="Bank", SUM(K1280+Table44[[#This Row],[Income]]-Table44[[#This Row],[Expenses]]), K1280)</f>
        <v>451802.45000000019</v>
      </c>
      <c r="L1281" s="49">
        <f>IF(Table44[[#This Row],[Source]]="Mobile", SUM(L1280+Table44[[#This Row],[Income]]-Table44[[#This Row],[Expenses]]), L1280)</f>
        <v>305653</v>
      </c>
      <c r="M1281" s="49">
        <f>IF(Table44[[#This Row],[Source]]="Inv", SUM(M1280+Table44[[#This Row],[Income]]-Table44[[#This Row],[Expenses]]), M1280)</f>
        <v>1140000</v>
      </c>
    </row>
    <row r="1282" spans="1:13" x14ac:dyDescent="0.25">
      <c r="A1282" s="3" t="str">
        <f xml:space="preserve"> IF(C1282="", "", IF(Table44[[#This Row],[Month]]=C1281, A1281+1, 1))</f>
        <v/>
      </c>
      <c r="B1282" s="22">
        <f>_xlfn.NUMBERVALUE(IF(Table44[[#This Row],[Date]]= "", "", TEXT(Table44[[#This Row],[Date]],"yyyy")))</f>
        <v>0</v>
      </c>
      <c r="C1282" t="str">
        <f>IF(Table44[[#This Row],[Date]]= "", "", TEXT(Table44[[#This Row],[Date]],"mmmm"))</f>
        <v/>
      </c>
      <c r="D1282" s="2"/>
      <c r="I1282" s="23"/>
      <c r="J1282" s="49">
        <f>IF(Table44[[#This Row],[Source]]="Cash", SUM(J1281+Table44[[#This Row],[Income]]-Table44[[#This Row],[Expenses]]), J1281)</f>
        <v>173500</v>
      </c>
      <c r="K1282" s="49">
        <f>IF(Table44[[#This Row],[Source]]="Bank", SUM(K1281+Table44[[#This Row],[Income]]-Table44[[#This Row],[Expenses]]), K1281)</f>
        <v>451802.45000000019</v>
      </c>
      <c r="L1282" s="49">
        <f>IF(Table44[[#This Row],[Source]]="Mobile", SUM(L1281+Table44[[#This Row],[Income]]-Table44[[#This Row],[Expenses]]), L1281)</f>
        <v>305653</v>
      </c>
      <c r="M1282" s="49">
        <f>IF(Table44[[#This Row],[Source]]="Inv", SUM(M1281+Table44[[#This Row],[Income]]-Table44[[#This Row],[Expenses]]), M1281)</f>
        <v>1140000</v>
      </c>
    </row>
    <row r="1283" spans="1:13" x14ac:dyDescent="0.25">
      <c r="A1283" s="3" t="str">
        <f xml:space="preserve"> IF(C1283="", "", IF(Table44[[#This Row],[Month]]=C1282, A1282+1, 1))</f>
        <v/>
      </c>
      <c r="B1283" s="22">
        <f>_xlfn.NUMBERVALUE(IF(Table44[[#This Row],[Date]]= "", "", TEXT(Table44[[#This Row],[Date]],"yyyy")))</f>
        <v>0</v>
      </c>
      <c r="C1283" t="str">
        <f>IF(Table44[[#This Row],[Date]]= "", "", TEXT(Table44[[#This Row],[Date]],"mmmm"))</f>
        <v/>
      </c>
      <c r="D1283" s="2"/>
      <c r="I1283" s="23"/>
      <c r="J1283" s="49">
        <f>IF(Table44[[#This Row],[Source]]="Cash", SUM(J1282+Table44[[#This Row],[Income]]-Table44[[#This Row],[Expenses]]), J1282)</f>
        <v>173500</v>
      </c>
      <c r="K1283" s="49">
        <f>IF(Table44[[#This Row],[Source]]="Bank", SUM(K1282+Table44[[#This Row],[Income]]-Table44[[#This Row],[Expenses]]), K1282)</f>
        <v>451802.45000000019</v>
      </c>
      <c r="L1283" s="49">
        <f>IF(Table44[[#This Row],[Source]]="Mobile", SUM(L1282+Table44[[#This Row],[Income]]-Table44[[#This Row],[Expenses]]), L1282)</f>
        <v>305653</v>
      </c>
      <c r="M1283" s="49">
        <f>IF(Table44[[#This Row],[Source]]="Inv", SUM(M1282+Table44[[#This Row],[Income]]-Table44[[#This Row],[Expenses]]), M1282)</f>
        <v>1140000</v>
      </c>
    </row>
    <row r="1284" spans="1:13" x14ac:dyDescent="0.25">
      <c r="A1284" s="3" t="str">
        <f xml:space="preserve"> IF(C1284="", "", IF(Table44[[#This Row],[Month]]=C1283, A1283+1, 1))</f>
        <v/>
      </c>
      <c r="B1284" s="22">
        <f>_xlfn.NUMBERVALUE(IF(Table44[[#This Row],[Date]]= "", "", TEXT(Table44[[#This Row],[Date]],"yyyy")))</f>
        <v>0</v>
      </c>
      <c r="C1284" t="str">
        <f>IF(Table44[[#This Row],[Date]]= "", "", TEXT(Table44[[#This Row],[Date]],"mmmm"))</f>
        <v/>
      </c>
      <c r="D1284" s="2"/>
      <c r="I1284" s="23"/>
      <c r="J1284" s="49">
        <f>IF(Table44[[#This Row],[Source]]="Cash", SUM(J1283+Table44[[#This Row],[Income]]-Table44[[#This Row],[Expenses]]), J1283)</f>
        <v>173500</v>
      </c>
      <c r="K1284" s="49">
        <f>IF(Table44[[#This Row],[Source]]="Bank", SUM(K1283+Table44[[#This Row],[Income]]-Table44[[#This Row],[Expenses]]), K1283)</f>
        <v>451802.45000000019</v>
      </c>
      <c r="L1284" s="49">
        <f>IF(Table44[[#This Row],[Source]]="Mobile", SUM(L1283+Table44[[#This Row],[Income]]-Table44[[#This Row],[Expenses]]), L1283)</f>
        <v>305653</v>
      </c>
      <c r="M1284" s="49">
        <f>IF(Table44[[#This Row],[Source]]="Inv", SUM(M1283+Table44[[#This Row],[Income]]-Table44[[#This Row],[Expenses]]), M1283)</f>
        <v>1140000</v>
      </c>
    </row>
    <row r="1285" spans="1:13" x14ac:dyDescent="0.25">
      <c r="A1285" s="3" t="str">
        <f xml:space="preserve"> IF(C1285="", "", IF(Table44[[#This Row],[Month]]=C1284, A1284+1, 1))</f>
        <v/>
      </c>
      <c r="B1285" s="22">
        <f>_xlfn.NUMBERVALUE(IF(Table44[[#This Row],[Date]]= "", "", TEXT(Table44[[#This Row],[Date]],"yyyy")))</f>
        <v>0</v>
      </c>
      <c r="C1285" t="str">
        <f>IF(Table44[[#This Row],[Date]]= "", "", TEXT(Table44[[#This Row],[Date]],"mmmm"))</f>
        <v/>
      </c>
      <c r="D1285" s="2"/>
      <c r="I1285" s="23"/>
      <c r="J1285" s="49">
        <f>IF(Table44[[#This Row],[Source]]="Cash", SUM(J1284+Table44[[#This Row],[Income]]-Table44[[#This Row],[Expenses]]), J1284)</f>
        <v>173500</v>
      </c>
      <c r="K1285" s="49">
        <f>IF(Table44[[#This Row],[Source]]="Bank", SUM(K1284+Table44[[#This Row],[Income]]-Table44[[#This Row],[Expenses]]), K1284)</f>
        <v>451802.45000000019</v>
      </c>
      <c r="L1285" s="49">
        <f>IF(Table44[[#This Row],[Source]]="Mobile", SUM(L1284+Table44[[#This Row],[Income]]-Table44[[#This Row],[Expenses]]), L1284)</f>
        <v>305653</v>
      </c>
      <c r="M1285" s="49">
        <f>IF(Table44[[#This Row],[Source]]="Inv", SUM(M1284+Table44[[#This Row],[Income]]-Table44[[#This Row],[Expenses]]), M1284)</f>
        <v>1140000</v>
      </c>
    </row>
    <row r="1286" spans="1:13" x14ac:dyDescent="0.25">
      <c r="A1286" s="3" t="str">
        <f xml:space="preserve"> IF(C1286="", "", IF(Table44[[#This Row],[Month]]=C1285, A1285+1, 1))</f>
        <v/>
      </c>
      <c r="B1286" s="22">
        <f>_xlfn.NUMBERVALUE(IF(Table44[[#This Row],[Date]]= "", "", TEXT(Table44[[#This Row],[Date]],"yyyy")))</f>
        <v>0</v>
      </c>
      <c r="C1286" t="str">
        <f>IF(Table44[[#This Row],[Date]]= "", "", TEXT(Table44[[#This Row],[Date]],"mmmm"))</f>
        <v/>
      </c>
      <c r="D1286" s="2"/>
      <c r="I1286" s="23"/>
      <c r="J1286" s="49">
        <f>IF(Table44[[#This Row],[Source]]="Cash", SUM(J1285+Table44[[#This Row],[Income]]-Table44[[#This Row],[Expenses]]), J1285)</f>
        <v>173500</v>
      </c>
      <c r="K1286" s="49">
        <f>IF(Table44[[#This Row],[Source]]="Bank", SUM(K1285+Table44[[#This Row],[Income]]-Table44[[#This Row],[Expenses]]), K1285)</f>
        <v>451802.45000000019</v>
      </c>
      <c r="L1286" s="49">
        <f>IF(Table44[[#This Row],[Source]]="Mobile", SUM(L1285+Table44[[#This Row],[Income]]-Table44[[#This Row],[Expenses]]), L1285)</f>
        <v>305653</v>
      </c>
      <c r="M1286" s="49">
        <f>IF(Table44[[#This Row],[Source]]="Inv", SUM(M1285+Table44[[#This Row],[Income]]-Table44[[#This Row],[Expenses]]), M1285)</f>
        <v>1140000</v>
      </c>
    </row>
    <row r="1287" spans="1:13" x14ac:dyDescent="0.25">
      <c r="A1287" s="3" t="str">
        <f xml:space="preserve"> IF(C1287="", "", IF(Table44[[#This Row],[Month]]=C1286, A1286+1, 1))</f>
        <v/>
      </c>
      <c r="B1287" s="22">
        <f>_xlfn.NUMBERVALUE(IF(Table44[[#This Row],[Date]]= "", "", TEXT(Table44[[#This Row],[Date]],"yyyy")))</f>
        <v>0</v>
      </c>
      <c r="C1287" t="str">
        <f>IF(Table44[[#This Row],[Date]]= "", "", TEXT(Table44[[#This Row],[Date]],"mmmm"))</f>
        <v/>
      </c>
      <c r="D1287" s="2"/>
      <c r="I1287" s="23"/>
      <c r="J1287" s="49">
        <f>IF(Table44[[#This Row],[Source]]="Cash", SUM(J1286+Table44[[#This Row],[Income]]-Table44[[#This Row],[Expenses]]), J1286)</f>
        <v>173500</v>
      </c>
      <c r="K1287" s="49">
        <f>IF(Table44[[#This Row],[Source]]="Bank", SUM(K1286+Table44[[#This Row],[Income]]-Table44[[#This Row],[Expenses]]), K1286)</f>
        <v>451802.45000000019</v>
      </c>
      <c r="L1287" s="49">
        <f>IF(Table44[[#This Row],[Source]]="Mobile", SUM(L1286+Table44[[#This Row],[Income]]-Table44[[#This Row],[Expenses]]), L1286)</f>
        <v>305653</v>
      </c>
      <c r="M1287" s="49">
        <f>IF(Table44[[#This Row],[Source]]="Inv", SUM(M1286+Table44[[#This Row],[Income]]-Table44[[#This Row],[Expenses]]), M1286)</f>
        <v>1140000</v>
      </c>
    </row>
    <row r="1288" spans="1:13" x14ac:dyDescent="0.25">
      <c r="A1288" s="3" t="str">
        <f xml:space="preserve"> IF(C1288="", "", IF(Table44[[#This Row],[Month]]=C1287, A1287+1, 1))</f>
        <v/>
      </c>
      <c r="B1288" s="22">
        <f>_xlfn.NUMBERVALUE(IF(Table44[[#This Row],[Date]]= "", "", TEXT(Table44[[#This Row],[Date]],"yyyy")))</f>
        <v>0</v>
      </c>
      <c r="C1288" t="str">
        <f>IF(Table44[[#This Row],[Date]]= "", "", TEXT(Table44[[#This Row],[Date]],"mmmm"))</f>
        <v/>
      </c>
      <c r="D1288" s="2"/>
      <c r="I1288" s="23"/>
      <c r="J1288" s="49">
        <f>IF(Table44[[#This Row],[Source]]="Cash", SUM(J1287+Table44[[#This Row],[Income]]-Table44[[#This Row],[Expenses]]), J1287)</f>
        <v>173500</v>
      </c>
      <c r="K1288" s="49">
        <f>IF(Table44[[#This Row],[Source]]="Bank", SUM(K1287+Table44[[#This Row],[Income]]-Table44[[#This Row],[Expenses]]), K1287)</f>
        <v>451802.45000000019</v>
      </c>
      <c r="L1288" s="49">
        <f>IF(Table44[[#This Row],[Source]]="Mobile", SUM(L1287+Table44[[#This Row],[Income]]-Table44[[#This Row],[Expenses]]), L1287)</f>
        <v>305653</v>
      </c>
      <c r="M1288" s="49">
        <f>IF(Table44[[#This Row],[Source]]="Inv", SUM(M1287+Table44[[#This Row],[Income]]-Table44[[#This Row],[Expenses]]), M1287)</f>
        <v>1140000</v>
      </c>
    </row>
    <row r="1289" spans="1:13" x14ac:dyDescent="0.25">
      <c r="A1289" s="3" t="str">
        <f xml:space="preserve"> IF(C1289="", "", IF(Table44[[#This Row],[Month]]=C1288, A1288+1, 1))</f>
        <v/>
      </c>
      <c r="B1289" s="22">
        <f>_xlfn.NUMBERVALUE(IF(Table44[[#This Row],[Date]]= "", "", TEXT(Table44[[#This Row],[Date]],"yyyy")))</f>
        <v>0</v>
      </c>
      <c r="C1289" t="str">
        <f>IF(Table44[[#This Row],[Date]]= "", "", TEXT(Table44[[#This Row],[Date]],"mmmm"))</f>
        <v/>
      </c>
      <c r="D1289" s="2"/>
      <c r="I1289" s="23"/>
      <c r="J1289" s="49">
        <f>IF(Table44[[#This Row],[Source]]="Cash", SUM(J1288+Table44[[#This Row],[Income]]-Table44[[#This Row],[Expenses]]), J1288)</f>
        <v>173500</v>
      </c>
      <c r="K1289" s="49">
        <f>IF(Table44[[#This Row],[Source]]="Bank", SUM(K1288+Table44[[#This Row],[Income]]-Table44[[#This Row],[Expenses]]), K1288)</f>
        <v>451802.45000000019</v>
      </c>
      <c r="L1289" s="49">
        <f>IF(Table44[[#This Row],[Source]]="Mobile", SUM(L1288+Table44[[#This Row],[Income]]-Table44[[#This Row],[Expenses]]), L1288)</f>
        <v>305653</v>
      </c>
      <c r="M1289" s="49">
        <f>IF(Table44[[#This Row],[Source]]="Inv", SUM(M1288+Table44[[#This Row],[Income]]-Table44[[#This Row],[Expenses]]), M1288)</f>
        <v>1140000</v>
      </c>
    </row>
    <row r="1290" spans="1:13" x14ac:dyDescent="0.25">
      <c r="A1290" s="3" t="str">
        <f xml:space="preserve"> IF(C1290="", "", IF(Table44[[#This Row],[Month]]=C1289, A1289+1, 1))</f>
        <v/>
      </c>
      <c r="B1290" s="22">
        <f>_xlfn.NUMBERVALUE(IF(Table44[[#This Row],[Date]]= "", "", TEXT(Table44[[#This Row],[Date]],"yyyy")))</f>
        <v>0</v>
      </c>
      <c r="C1290" t="str">
        <f>IF(Table44[[#This Row],[Date]]= "", "", TEXT(Table44[[#This Row],[Date]],"mmmm"))</f>
        <v/>
      </c>
      <c r="D1290" s="2"/>
      <c r="I1290" s="23"/>
      <c r="J1290" s="49">
        <f>IF(Table44[[#This Row],[Source]]="Cash", SUM(J1289+Table44[[#This Row],[Income]]-Table44[[#This Row],[Expenses]]), J1289)</f>
        <v>173500</v>
      </c>
      <c r="K1290" s="49">
        <f>IF(Table44[[#This Row],[Source]]="Bank", SUM(K1289+Table44[[#This Row],[Income]]-Table44[[#This Row],[Expenses]]), K1289)</f>
        <v>451802.45000000019</v>
      </c>
      <c r="L1290" s="49">
        <f>IF(Table44[[#This Row],[Source]]="Mobile", SUM(L1289+Table44[[#This Row],[Income]]-Table44[[#This Row],[Expenses]]), L1289)</f>
        <v>305653</v>
      </c>
      <c r="M1290" s="49">
        <f>IF(Table44[[#This Row],[Source]]="Inv", SUM(M1289+Table44[[#This Row],[Income]]-Table44[[#This Row],[Expenses]]), M1289)</f>
        <v>1140000</v>
      </c>
    </row>
    <row r="1291" spans="1:13" x14ac:dyDescent="0.25">
      <c r="A1291" s="3" t="str">
        <f xml:space="preserve"> IF(C1291="", "", IF(Table44[[#This Row],[Month]]=C1290, A1290+1, 1))</f>
        <v/>
      </c>
      <c r="B1291" s="22">
        <f>_xlfn.NUMBERVALUE(IF(Table44[[#This Row],[Date]]= "", "", TEXT(Table44[[#This Row],[Date]],"yyyy")))</f>
        <v>0</v>
      </c>
      <c r="C1291" t="str">
        <f>IF(Table44[[#This Row],[Date]]= "", "", TEXT(Table44[[#This Row],[Date]],"mmmm"))</f>
        <v/>
      </c>
      <c r="D1291" s="2"/>
      <c r="I1291" s="23"/>
      <c r="J1291" s="49">
        <f>IF(Table44[[#This Row],[Source]]="Cash", SUM(J1290+Table44[[#This Row],[Income]]-Table44[[#This Row],[Expenses]]), J1290)</f>
        <v>173500</v>
      </c>
      <c r="K1291" s="49">
        <f>IF(Table44[[#This Row],[Source]]="Bank", SUM(K1290+Table44[[#This Row],[Income]]-Table44[[#This Row],[Expenses]]), K1290)</f>
        <v>451802.45000000019</v>
      </c>
      <c r="L1291" s="49">
        <f>IF(Table44[[#This Row],[Source]]="Mobile", SUM(L1290+Table44[[#This Row],[Income]]-Table44[[#This Row],[Expenses]]), L1290)</f>
        <v>305653</v>
      </c>
      <c r="M1291" s="49">
        <f>IF(Table44[[#This Row],[Source]]="Inv", SUM(M1290+Table44[[#This Row],[Income]]-Table44[[#This Row],[Expenses]]), M1290)</f>
        <v>1140000</v>
      </c>
    </row>
    <row r="1292" spans="1:13" x14ac:dyDescent="0.25">
      <c r="A1292" s="3" t="str">
        <f xml:space="preserve"> IF(C1292="", "", IF(Table44[[#This Row],[Month]]=C1291, A1291+1, 1))</f>
        <v/>
      </c>
      <c r="B1292" s="22">
        <f>_xlfn.NUMBERVALUE(IF(Table44[[#This Row],[Date]]= "", "", TEXT(Table44[[#This Row],[Date]],"yyyy")))</f>
        <v>0</v>
      </c>
      <c r="C1292" t="str">
        <f>IF(Table44[[#This Row],[Date]]= "", "", TEXT(Table44[[#This Row],[Date]],"mmmm"))</f>
        <v/>
      </c>
      <c r="D1292" s="2"/>
      <c r="I1292" s="23"/>
      <c r="J1292" s="49">
        <f>IF(Table44[[#This Row],[Source]]="Cash", SUM(J1291+Table44[[#This Row],[Income]]-Table44[[#This Row],[Expenses]]), J1291)</f>
        <v>173500</v>
      </c>
      <c r="K1292" s="49">
        <f>IF(Table44[[#This Row],[Source]]="Bank", SUM(K1291+Table44[[#This Row],[Income]]-Table44[[#This Row],[Expenses]]), K1291)</f>
        <v>451802.45000000019</v>
      </c>
      <c r="L1292" s="49">
        <f>IF(Table44[[#This Row],[Source]]="Mobile", SUM(L1291+Table44[[#This Row],[Income]]-Table44[[#This Row],[Expenses]]), L1291)</f>
        <v>305653</v>
      </c>
      <c r="M1292" s="49">
        <f>IF(Table44[[#This Row],[Source]]="Inv", SUM(M1291+Table44[[#This Row],[Income]]-Table44[[#This Row],[Expenses]]), M1291)</f>
        <v>1140000</v>
      </c>
    </row>
    <row r="1293" spans="1:13" x14ac:dyDescent="0.25">
      <c r="A1293" s="3" t="str">
        <f xml:space="preserve"> IF(C1293="", "", IF(Table44[[#This Row],[Month]]=C1292, A1292+1, 1))</f>
        <v/>
      </c>
      <c r="B1293" s="22">
        <f>_xlfn.NUMBERVALUE(IF(Table44[[#This Row],[Date]]= "", "", TEXT(Table44[[#This Row],[Date]],"yyyy")))</f>
        <v>0</v>
      </c>
      <c r="C1293" t="str">
        <f>IF(Table44[[#This Row],[Date]]= "", "", TEXT(Table44[[#This Row],[Date]],"mmmm"))</f>
        <v/>
      </c>
      <c r="D1293" s="2"/>
      <c r="I1293" s="23"/>
      <c r="J1293" s="49">
        <f>IF(Table44[[#This Row],[Source]]="Cash", SUM(J1292+Table44[[#This Row],[Income]]-Table44[[#This Row],[Expenses]]), J1292)</f>
        <v>173500</v>
      </c>
      <c r="K1293" s="49">
        <f>IF(Table44[[#This Row],[Source]]="Bank", SUM(K1292+Table44[[#This Row],[Income]]-Table44[[#This Row],[Expenses]]), K1292)</f>
        <v>451802.45000000019</v>
      </c>
      <c r="L1293" s="49">
        <f>IF(Table44[[#This Row],[Source]]="Mobile", SUM(L1292+Table44[[#This Row],[Income]]-Table44[[#This Row],[Expenses]]), L1292)</f>
        <v>305653</v>
      </c>
      <c r="M1293" s="49">
        <f>IF(Table44[[#This Row],[Source]]="Inv", SUM(M1292+Table44[[#This Row],[Income]]-Table44[[#This Row],[Expenses]]), M1292)</f>
        <v>1140000</v>
      </c>
    </row>
    <row r="1294" spans="1:13" x14ac:dyDescent="0.25">
      <c r="A1294" s="3" t="str">
        <f xml:space="preserve"> IF(C1294="", "", IF(Table44[[#This Row],[Month]]=C1293, A1293+1, 1))</f>
        <v/>
      </c>
      <c r="B1294" s="22">
        <f>_xlfn.NUMBERVALUE(IF(Table44[[#This Row],[Date]]= "", "", TEXT(Table44[[#This Row],[Date]],"yyyy")))</f>
        <v>0</v>
      </c>
      <c r="C1294" t="str">
        <f>IF(Table44[[#This Row],[Date]]= "", "", TEXT(Table44[[#This Row],[Date]],"mmmm"))</f>
        <v/>
      </c>
      <c r="D1294" s="2"/>
      <c r="I1294" s="23"/>
      <c r="J1294" s="49">
        <f>IF(Table44[[#This Row],[Source]]="Cash", SUM(J1293+Table44[[#This Row],[Income]]-Table44[[#This Row],[Expenses]]), J1293)</f>
        <v>173500</v>
      </c>
      <c r="K1294" s="49">
        <f>IF(Table44[[#This Row],[Source]]="Bank", SUM(K1293+Table44[[#This Row],[Income]]-Table44[[#This Row],[Expenses]]), K1293)</f>
        <v>451802.45000000019</v>
      </c>
      <c r="L1294" s="49">
        <f>IF(Table44[[#This Row],[Source]]="Mobile", SUM(L1293+Table44[[#This Row],[Income]]-Table44[[#This Row],[Expenses]]), L1293)</f>
        <v>305653</v>
      </c>
      <c r="M1294" s="49">
        <f>IF(Table44[[#This Row],[Source]]="Inv", SUM(M1293+Table44[[#This Row],[Income]]-Table44[[#This Row],[Expenses]]), M1293)</f>
        <v>1140000</v>
      </c>
    </row>
    <row r="1295" spans="1:13" x14ac:dyDescent="0.25">
      <c r="A1295" s="3" t="str">
        <f xml:space="preserve"> IF(C1295="", "", IF(Table44[[#This Row],[Month]]=C1294, A1294+1, 1))</f>
        <v/>
      </c>
      <c r="B1295" s="22">
        <f>_xlfn.NUMBERVALUE(IF(Table44[[#This Row],[Date]]= "", "", TEXT(Table44[[#This Row],[Date]],"yyyy")))</f>
        <v>0</v>
      </c>
      <c r="C1295" t="str">
        <f>IF(Table44[[#This Row],[Date]]= "", "", TEXT(Table44[[#This Row],[Date]],"mmmm"))</f>
        <v/>
      </c>
      <c r="D1295" s="2"/>
      <c r="I1295" s="23"/>
      <c r="J1295" s="49">
        <f>IF(Table44[[#This Row],[Source]]="Cash", SUM(J1294+Table44[[#This Row],[Income]]-Table44[[#This Row],[Expenses]]), J1294)</f>
        <v>173500</v>
      </c>
      <c r="K1295" s="49">
        <f>IF(Table44[[#This Row],[Source]]="Bank", SUM(K1294+Table44[[#This Row],[Income]]-Table44[[#This Row],[Expenses]]), K1294)</f>
        <v>451802.45000000019</v>
      </c>
      <c r="L1295" s="49">
        <f>IF(Table44[[#This Row],[Source]]="Mobile", SUM(L1294+Table44[[#This Row],[Income]]-Table44[[#This Row],[Expenses]]), L1294)</f>
        <v>305653</v>
      </c>
      <c r="M1295" s="49">
        <f>IF(Table44[[#This Row],[Source]]="Inv", SUM(M1294+Table44[[#This Row],[Income]]-Table44[[#This Row],[Expenses]]), M1294)</f>
        <v>1140000</v>
      </c>
    </row>
    <row r="1296" spans="1:13" x14ac:dyDescent="0.25">
      <c r="A1296" s="3" t="str">
        <f xml:space="preserve"> IF(C1296="", "", IF(Table44[[#This Row],[Month]]=C1295, A1295+1, 1))</f>
        <v/>
      </c>
      <c r="B1296" s="22">
        <f>_xlfn.NUMBERVALUE(IF(Table44[[#This Row],[Date]]= "", "", TEXT(Table44[[#This Row],[Date]],"yyyy")))</f>
        <v>0</v>
      </c>
      <c r="C1296" t="str">
        <f>IF(Table44[[#This Row],[Date]]= "", "", TEXT(Table44[[#This Row],[Date]],"mmmm"))</f>
        <v/>
      </c>
      <c r="D1296" s="2"/>
      <c r="I1296" s="23"/>
      <c r="J1296" s="49">
        <f>IF(Table44[[#This Row],[Source]]="Cash", SUM(J1295+Table44[[#This Row],[Income]]-Table44[[#This Row],[Expenses]]), J1295)</f>
        <v>173500</v>
      </c>
      <c r="K1296" s="49">
        <f>IF(Table44[[#This Row],[Source]]="Bank", SUM(K1295+Table44[[#This Row],[Income]]-Table44[[#This Row],[Expenses]]), K1295)</f>
        <v>451802.45000000019</v>
      </c>
      <c r="L1296" s="49">
        <f>IF(Table44[[#This Row],[Source]]="Mobile", SUM(L1295+Table44[[#This Row],[Income]]-Table44[[#This Row],[Expenses]]), L1295)</f>
        <v>305653</v>
      </c>
      <c r="M1296" s="49">
        <f>IF(Table44[[#This Row],[Source]]="Inv", SUM(M1295+Table44[[#This Row],[Income]]-Table44[[#This Row],[Expenses]]), M1295)</f>
        <v>1140000</v>
      </c>
    </row>
    <row r="1297" spans="1:13" x14ac:dyDescent="0.25">
      <c r="A1297" s="3" t="str">
        <f xml:space="preserve"> IF(C1297="", "", IF(Table44[[#This Row],[Month]]=C1296, A1296+1, 1))</f>
        <v/>
      </c>
      <c r="B1297" s="22">
        <f>_xlfn.NUMBERVALUE(IF(Table44[[#This Row],[Date]]= "", "", TEXT(Table44[[#This Row],[Date]],"yyyy")))</f>
        <v>0</v>
      </c>
      <c r="C1297" t="str">
        <f>IF(Table44[[#This Row],[Date]]= "", "", TEXT(Table44[[#This Row],[Date]],"mmmm"))</f>
        <v/>
      </c>
      <c r="D1297" s="2"/>
      <c r="I1297" s="23"/>
      <c r="J1297" s="49">
        <f>IF(Table44[[#This Row],[Source]]="Cash", SUM(J1296+Table44[[#This Row],[Income]]-Table44[[#This Row],[Expenses]]), J1296)</f>
        <v>173500</v>
      </c>
      <c r="K1297" s="49">
        <f>IF(Table44[[#This Row],[Source]]="Bank", SUM(K1296+Table44[[#This Row],[Income]]-Table44[[#This Row],[Expenses]]), K1296)</f>
        <v>451802.45000000019</v>
      </c>
      <c r="L1297" s="49">
        <f>IF(Table44[[#This Row],[Source]]="Mobile", SUM(L1296+Table44[[#This Row],[Income]]-Table44[[#This Row],[Expenses]]), L1296)</f>
        <v>305653</v>
      </c>
      <c r="M1297" s="49">
        <f>IF(Table44[[#This Row],[Source]]="Inv", SUM(M1296+Table44[[#This Row],[Income]]-Table44[[#This Row],[Expenses]]), M1296)</f>
        <v>1140000</v>
      </c>
    </row>
    <row r="1298" spans="1:13" x14ac:dyDescent="0.25">
      <c r="A1298" s="3" t="str">
        <f xml:space="preserve"> IF(C1298="", "", IF(Table44[[#This Row],[Month]]=C1297, A1297+1, 1))</f>
        <v/>
      </c>
      <c r="B1298" s="22">
        <f>_xlfn.NUMBERVALUE(IF(Table44[[#This Row],[Date]]= "", "", TEXT(Table44[[#This Row],[Date]],"yyyy")))</f>
        <v>0</v>
      </c>
      <c r="C1298" t="str">
        <f>IF(Table44[[#This Row],[Date]]= "", "", TEXT(Table44[[#This Row],[Date]],"mmmm"))</f>
        <v/>
      </c>
      <c r="D1298" s="2"/>
      <c r="I1298" s="23"/>
      <c r="J1298" s="49">
        <f>IF(Table44[[#This Row],[Source]]="Cash", SUM(J1297+Table44[[#This Row],[Income]]-Table44[[#This Row],[Expenses]]), J1297)</f>
        <v>173500</v>
      </c>
      <c r="K1298" s="49">
        <f>IF(Table44[[#This Row],[Source]]="Bank", SUM(K1297+Table44[[#This Row],[Income]]-Table44[[#This Row],[Expenses]]), K1297)</f>
        <v>451802.45000000019</v>
      </c>
      <c r="L1298" s="49">
        <f>IF(Table44[[#This Row],[Source]]="Mobile", SUM(L1297+Table44[[#This Row],[Income]]-Table44[[#This Row],[Expenses]]), L1297)</f>
        <v>305653</v>
      </c>
      <c r="M1298" s="49">
        <f>IF(Table44[[#This Row],[Source]]="Inv", SUM(M1297+Table44[[#This Row],[Income]]-Table44[[#This Row],[Expenses]]), M1297)</f>
        <v>1140000</v>
      </c>
    </row>
    <row r="1299" spans="1:13" x14ac:dyDescent="0.25">
      <c r="A1299" s="3" t="str">
        <f xml:space="preserve"> IF(C1299="", "", IF(Table44[[#This Row],[Month]]=C1298, A1298+1, 1))</f>
        <v/>
      </c>
      <c r="B1299" s="22">
        <f>_xlfn.NUMBERVALUE(IF(Table44[[#This Row],[Date]]= "", "", TEXT(Table44[[#This Row],[Date]],"yyyy")))</f>
        <v>0</v>
      </c>
      <c r="C1299" t="str">
        <f>IF(Table44[[#This Row],[Date]]= "", "", TEXT(Table44[[#This Row],[Date]],"mmmm"))</f>
        <v/>
      </c>
      <c r="D1299" s="2"/>
      <c r="I1299" s="23"/>
      <c r="J1299" s="49">
        <f>IF(Table44[[#This Row],[Source]]="Cash", SUM(J1298+Table44[[#This Row],[Income]]-Table44[[#This Row],[Expenses]]), J1298)</f>
        <v>173500</v>
      </c>
      <c r="K1299" s="49">
        <f>IF(Table44[[#This Row],[Source]]="Bank", SUM(K1298+Table44[[#This Row],[Income]]-Table44[[#This Row],[Expenses]]), K1298)</f>
        <v>451802.45000000019</v>
      </c>
      <c r="L1299" s="49">
        <f>IF(Table44[[#This Row],[Source]]="Mobile", SUM(L1298+Table44[[#This Row],[Income]]-Table44[[#This Row],[Expenses]]), L1298)</f>
        <v>305653</v>
      </c>
      <c r="M1299" s="49">
        <f>IF(Table44[[#This Row],[Source]]="Inv", SUM(M1298+Table44[[#This Row],[Income]]-Table44[[#This Row],[Expenses]]), M1298)</f>
        <v>1140000</v>
      </c>
    </row>
    <row r="1300" spans="1:13" x14ac:dyDescent="0.25">
      <c r="A1300" s="3" t="str">
        <f xml:space="preserve"> IF(C1300="", "", IF(Table44[[#This Row],[Month]]=C1299, A1299+1, 1))</f>
        <v/>
      </c>
      <c r="B1300" s="22">
        <f>_xlfn.NUMBERVALUE(IF(Table44[[#This Row],[Date]]= "", "", TEXT(Table44[[#This Row],[Date]],"yyyy")))</f>
        <v>0</v>
      </c>
      <c r="C1300" t="str">
        <f>IF(Table44[[#This Row],[Date]]= "", "", TEXT(Table44[[#This Row],[Date]],"mmmm"))</f>
        <v/>
      </c>
      <c r="D1300" s="2"/>
      <c r="I1300" s="23"/>
      <c r="J1300" s="49">
        <f>IF(Table44[[#This Row],[Source]]="Cash", SUM(J1299+Table44[[#This Row],[Income]]-Table44[[#This Row],[Expenses]]), J1299)</f>
        <v>173500</v>
      </c>
      <c r="K1300" s="49">
        <f>IF(Table44[[#This Row],[Source]]="Bank", SUM(K1299+Table44[[#This Row],[Income]]-Table44[[#This Row],[Expenses]]), K1299)</f>
        <v>451802.45000000019</v>
      </c>
      <c r="L1300" s="49">
        <f>IF(Table44[[#This Row],[Source]]="Mobile", SUM(L1299+Table44[[#This Row],[Income]]-Table44[[#This Row],[Expenses]]), L1299)</f>
        <v>305653</v>
      </c>
      <c r="M1300" s="49">
        <f>IF(Table44[[#This Row],[Source]]="Inv", SUM(M1299+Table44[[#This Row],[Income]]-Table44[[#This Row],[Expenses]]), M1299)</f>
        <v>1140000</v>
      </c>
    </row>
    <row r="1301" spans="1:13" x14ac:dyDescent="0.25">
      <c r="A1301" s="3" t="str">
        <f xml:space="preserve"> IF(C1301="", "", IF(Table44[[#This Row],[Month]]=C1300, A1300+1, 1))</f>
        <v/>
      </c>
      <c r="B1301" s="22">
        <f>_xlfn.NUMBERVALUE(IF(Table44[[#This Row],[Date]]= "", "", TEXT(Table44[[#This Row],[Date]],"yyyy")))</f>
        <v>0</v>
      </c>
      <c r="C1301" t="str">
        <f>IF(Table44[[#This Row],[Date]]= "", "", TEXT(Table44[[#This Row],[Date]],"mmmm"))</f>
        <v/>
      </c>
      <c r="D1301" s="2"/>
      <c r="I1301" s="23"/>
      <c r="J1301" s="49">
        <f>IF(Table44[[#This Row],[Source]]="Cash", SUM(J1300+Table44[[#This Row],[Income]]-Table44[[#This Row],[Expenses]]), J1300)</f>
        <v>173500</v>
      </c>
      <c r="K1301" s="49">
        <f>IF(Table44[[#This Row],[Source]]="Bank", SUM(K1300+Table44[[#This Row],[Income]]-Table44[[#This Row],[Expenses]]), K1300)</f>
        <v>451802.45000000019</v>
      </c>
      <c r="L1301" s="49">
        <f>IF(Table44[[#This Row],[Source]]="Mobile", SUM(L1300+Table44[[#This Row],[Income]]-Table44[[#This Row],[Expenses]]), L1300)</f>
        <v>305653</v>
      </c>
      <c r="M1301" s="49">
        <f>IF(Table44[[#This Row],[Source]]="Inv", SUM(M1300+Table44[[#This Row],[Income]]-Table44[[#This Row],[Expenses]]), M1300)</f>
        <v>1140000</v>
      </c>
    </row>
    <row r="1302" spans="1:13" x14ac:dyDescent="0.25">
      <c r="A1302" s="3" t="str">
        <f xml:space="preserve"> IF(C1302="", "", IF(Table44[[#This Row],[Month]]=C1301, A1301+1, 1))</f>
        <v/>
      </c>
      <c r="B1302" s="22">
        <f>_xlfn.NUMBERVALUE(IF(Table44[[#This Row],[Date]]= "", "", TEXT(Table44[[#This Row],[Date]],"yyyy")))</f>
        <v>0</v>
      </c>
      <c r="C1302" t="str">
        <f>IF(Table44[[#This Row],[Date]]= "", "", TEXT(Table44[[#This Row],[Date]],"mmmm"))</f>
        <v/>
      </c>
      <c r="D1302" s="2"/>
      <c r="I1302" s="23"/>
      <c r="J1302" s="49">
        <f>IF(Table44[[#This Row],[Source]]="Cash", SUM(J1301+Table44[[#This Row],[Income]]-Table44[[#This Row],[Expenses]]), J1301)</f>
        <v>173500</v>
      </c>
      <c r="K1302" s="49">
        <f>IF(Table44[[#This Row],[Source]]="Bank", SUM(K1301+Table44[[#This Row],[Income]]-Table44[[#This Row],[Expenses]]), K1301)</f>
        <v>451802.45000000019</v>
      </c>
      <c r="L1302" s="49">
        <f>IF(Table44[[#This Row],[Source]]="Mobile", SUM(L1301+Table44[[#This Row],[Income]]-Table44[[#This Row],[Expenses]]), L1301)</f>
        <v>305653</v>
      </c>
      <c r="M1302" s="49">
        <f>IF(Table44[[#This Row],[Source]]="Inv", SUM(M1301+Table44[[#This Row],[Income]]-Table44[[#This Row],[Expenses]]), M1301)</f>
        <v>1140000</v>
      </c>
    </row>
    <row r="1303" spans="1:13" x14ac:dyDescent="0.25">
      <c r="A1303" s="3" t="str">
        <f xml:space="preserve"> IF(C1303="", "", IF(Table44[[#This Row],[Month]]=C1302, A1302+1, 1))</f>
        <v/>
      </c>
      <c r="B1303" s="22">
        <f>_xlfn.NUMBERVALUE(IF(Table44[[#This Row],[Date]]= "", "", TEXT(Table44[[#This Row],[Date]],"yyyy")))</f>
        <v>0</v>
      </c>
      <c r="C1303" t="str">
        <f>IF(Table44[[#This Row],[Date]]= "", "", TEXT(Table44[[#This Row],[Date]],"mmmm"))</f>
        <v/>
      </c>
      <c r="D1303" s="2"/>
      <c r="I1303" s="23"/>
      <c r="J1303" s="49">
        <f>IF(Table44[[#This Row],[Source]]="Cash", SUM(J1302+Table44[[#This Row],[Income]]-Table44[[#This Row],[Expenses]]), J1302)</f>
        <v>173500</v>
      </c>
      <c r="K1303" s="49">
        <f>IF(Table44[[#This Row],[Source]]="Bank", SUM(K1302+Table44[[#This Row],[Income]]-Table44[[#This Row],[Expenses]]), K1302)</f>
        <v>451802.45000000019</v>
      </c>
      <c r="L1303" s="49">
        <f>IF(Table44[[#This Row],[Source]]="Mobile", SUM(L1302+Table44[[#This Row],[Income]]-Table44[[#This Row],[Expenses]]), L1302)</f>
        <v>305653</v>
      </c>
      <c r="M1303" s="49">
        <f>IF(Table44[[#This Row],[Source]]="Inv", SUM(M1302+Table44[[#This Row],[Income]]-Table44[[#This Row],[Expenses]]), M1302)</f>
        <v>1140000</v>
      </c>
    </row>
    <row r="1304" spans="1:13" x14ac:dyDescent="0.25">
      <c r="A1304" s="3" t="str">
        <f xml:space="preserve"> IF(C1304="", "", IF(Table44[[#This Row],[Month]]=C1303, A1303+1, 1))</f>
        <v/>
      </c>
      <c r="B1304" s="22">
        <f>_xlfn.NUMBERVALUE(IF(Table44[[#This Row],[Date]]= "", "", TEXT(Table44[[#This Row],[Date]],"yyyy")))</f>
        <v>0</v>
      </c>
      <c r="C1304" t="str">
        <f>IF(Table44[[#This Row],[Date]]= "", "", TEXT(Table44[[#This Row],[Date]],"mmmm"))</f>
        <v/>
      </c>
      <c r="D1304" s="2"/>
      <c r="I1304" s="23"/>
      <c r="J1304" s="49">
        <f>IF(Table44[[#This Row],[Source]]="Cash", SUM(J1303+Table44[[#This Row],[Income]]-Table44[[#This Row],[Expenses]]), J1303)</f>
        <v>173500</v>
      </c>
      <c r="K1304" s="49">
        <f>IF(Table44[[#This Row],[Source]]="Bank", SUM(K1303+Table44[[#This Row],[Income]]-Table44[[#This Row],[Expenses]]), K1303)</f>
        <v>451802.45000000019</v>
      </c>
      <c r="L1304" s="49">
        <f>IF(Table44[[#This Row],[Source]]="Mobile", SUM(L1303+Table44[[#This Row],[Income]]-Table44[[#This Row],[Expenses]]), L1303)</f>
        <v>305653</v>
      </c>
      <c r="M1304" s="49">
        <f>IF(Table44[[#This Row],[Source]]="Inv", SUM(M1303+Table44[[#This Row],[Income]]-Table44[[#This Row],[Expenses]]), M1303)</f>
        <v>1140000</v>
      </c>
    </row>
    <row r="1305" spans="1:13" x14ac:dyDescent="0.25">
      <c r="A1305" s="3" t="str">
        <f xml:space="preserve"> IF(C1305="", "", IF(Table44[[#This Row],[Month]]=C1304, A1304+1, 1))</f>
        <v/>
      </c>
      <c r="B1305" s="22">
        <f>_xlfn.NUMBERVALUE(IF(Table44[[#This Row],[Date]]= "", "", TEXT(Table44[[#This Row],[Date]],"yyyy")))</f>
        <v>0</v>
      </c>
      <c r="C1305" t="str">
        <f>IF(Table44[[#This Row],[Date]]= "", "", TEXT(Table44[[#This Row],[Date]],"mmmm"))</f>
        <v/>
      </c>
      <c r="D1305" s="2"/>
      <c r="I1305" s="23"/>
      <c r="J1305" s="49">
        <f>IF(Table44[[#This Row],[Source]]="Cash", SUM(J1304+Table44[[#This Row],[Income]]-Table44[[#This Row],[Expenses]]), J1304)</f>
        <v>173500</v>
      </c>
      <c r="K1305" s="49">
        <f>IF(Table44[[#This Row],[Source]]="Bank", SUM(K1304+Table44[[#This Row],[Income]]-Table44[[#This Row],[Expenses]]), K1304)</f>
        <v>451802.45000000019</v>
      </c>
      <c r="L1305" s="49">
        <f>IF(Table44[[#This Row],[Source]]="Mobile", SUM(L1304+Table44[[#This Row],[Income]]-Table44[[#This Row],[Expenses]]), L1304)</f>
        <v>305653</v>
      </c>
      <c r="M1305" s="49">
        <f>IF(Table44[[#This Row],[Source]]="Inv", SUM(M1304+Table44[[#This Row],[Income]]-Table44[[#This Row],[Expenses]]), M1304)</f>
        <v>1140000</v>
      </c>
    </row>
    <row r="1306" spans="1:13" x14ac:dyDescent="0.25">
      <c r="A1306" s="3" t="str">
        <f xml:space="preserve"> IF(C1306="", "", IF(Table44[[#This Row],[Month]]=C1305, A1305+1, 1))</f>
        <v/>
      </c>
      <c r="B1306" s="22">
        <f>_xlfn.NUMBERVALUE(IF(Table44[[#This Row],[Date]]= "", "", TEXT(Table44[[#This Row],[Date]],"yyyy")))</f>
        <v>0</v>
      </c>
      <c r="C1306" t="str">
        <f>IF(Table44[[#This Row],[Date]]= "", "", TEXT(Table44[[#This Row],[Date]],"mmmm"))</f>
        <v/>
      </c>
      <c r="D1306" s="2"/>
      <c r="I1306" s="23"/>
      <c r="J1306" s="49">
        <f>IF(Table44[[#This Row],[Source]]="Cash", SUM(J1305+Table44[[#This Row],[Income]]-Table44[[#This Row],[Expenses]]), J1305)</f>
        <v>173500</v>
      </c>
      <c r="K1306" s="49">
        <f>IF(Table44[[#This Row],[Source]]="Bank", SUM(K1305+Table44[[#This Row],[Income]]-Table44[[#This Row],[Expenses]]), K1305)</f>
        <v>451802.45000000019</v>
      </c>
      <c r="L1306" s="49">
        <f>IF(Table44[[#This Row],[Source]]="Mobile", SUM(L1305+Table44[[#This Row],[Income]]-Table44[[#This Row],[Expenses]]), L1305)</f>
        <v>305653</v>
      </c>
      <c r="M1306" s="49">
        <f>IF(Table44[[#This Row],[Source]]="Inv", SUM(M1305+Table44[[#This Row],[Income]]-Table44[[#This Row],[Expenses]]), M1305)</f>
        <v>1140000</v>
      </c>
    </row>
    <row r="1307" spans="1:13" x14ac:dyDescent="0.25">
      <c r="A1307" s="3" t="str">
        <f xml:space="preserve"> IF(C1307="", "", IF(Table44[[#This Row],[Month]]=C1306, A1306+1, 1))</f>
        <v/>
      </c>
      <c r="B1307" s="22">
        <f>_xlfn.NUMBERVALUE(IF(Table44[[#This Row],[Date]]= "", "", TEXT(Table44[[#This Row],[Date]],"yyyy")))</f>
        <v>0</v>
      </c>
      <c r="C1307" t="str">
        <f>IF(Table44[[#This Row],[Date]]= "", "", TEXT(Table44[[#This Row],[Date]],"mmmm"))</f>
        <v/>
      </c>
      <c r="D1307" s="2"/>
      <c r="I1307" s="23"/>
      <c r="J1307" s="49">
        <f>IF(Table44[[#This Row],[Source]]="Cash", SUM(J1306+Table44[[#This Row],[Income]]-Table44[[#This Row],[Expenses]]), J1306)</f>
        <v>173500</v>
      </c>
      <c r="K1307" s="49">
        <f>IF(Table44[[#This Row],[Source]]="Bank", SUM(K1306+Table44[[#This Row],[Income]]-Table44[[#This Row],[Expenses]]), K1306)</f>
        <v>451802.45000000019</v>
      </c>
      <c r="L1307" s="49">
        <f>IF(Table44[[#This Row],[Source]]="Mobile", SUM(L1306+Table44[[#This Row],[Income]]-Table44[[#This Row],[Expenses]]), L1306)</f>
        <v>305653</v>
      </c>
      <c r="M1307" s="49">
        <f>IF(Table44[[#This Row],[Source]]="Inv", SUM(M1306+Table44[[#This Row],[Income]]-Table44[[#This Row],[Expenses]]), M1306)</f>
        <v>1140000</v>
      </c>
    </row>
    <row r="1308" spans="1:13" x14ac:dyDescent="0.25">
      <c r="A1308" s="3" t="str">
        <f xml:space="preserve"> IF(C1308="", "", IF(Table44[[#This Row],[Month]]=C1307, A1307+1, 1))</f>
        <v/>
      </c>
      <c r="B1308" s="22">
        <f>_xlfn.NUMBERVALUE(IF(Table44[[#This Row],[Date]]= "", "", TEXT(Table44[[#This Row],[Date]],"yyyy")))</f>
        <v>0</v>
      </c>
      <c r="C1308" t="str">
        <f>IF(Table44[[#This Row],[Date]]= "", "", TEXT(Table44[[#This Row],[Date]],"mmmm"))</f>
        <v/>
      </c>
      <c r="D1308" s="2"/>
      <c r="I1308" s="23"/>
      <c r="J1308" s="49">
        <f>IF(Table44[[#This Row],[Source]]="Cash", SUM(J1307+Table44[[#This Row],[Income]]-Table44[[#This Row],[Expenses]]), J1307)</f>
        <v>173500</v>
      </c>
      <c r="K1308" s="49">
        <f>IF(Table44[[#This Row],[Source]]="Bank", SUM(K1307+Table44[[#This Row],[Income]]-Table44[[#This Row],[Expenses]]), K1307)</f>
        <v>451802.45000000019</v>
      </c>
      <c r="L1308" s="49">
        <f>IF(Table44[[#This Row],[Source]]="Mobile", SUM(L1307+Table44[[#This Row],[Income]]-Table44[[#This Row],[Expenses]]), L1307)</f>
        <v>305653</v>
      </c>
      <c r="M1308" s="49">
        <f>IF(Table44[[#This Row],[Source]]="Inv", SUM(M1307+Table44[[#This Row],[Income]]-Table44[[#This Row],[Expenses]]), M1307)</f>
        <v>1140000</v>
      </c>
    </row>
    <row r="1309" spans="1:13" x14ac:dyDescent="0.25">
      <c r="A1309" s="3" t="str">
        <f xml:space="preserve"> IF(C1309="", "", IF(Table44[[#This Row],[Month]]=C1308, A1308+1, 1))</f>
        <v/>
      </c>
      <c r="B1309" s="22">
        <f>_xlfn.NUMBERVALUE(IF(Table44[[#This Row],[Date]]= "", "", TEXT(Table44[[#This Row],[Date]],"yyyy")))</f>
        <v>0</v>
      </c>
      <c r="C1309" t="str">
        <f>IF(Table44[[#This Row],[Date]]= "", "", TEXT(Table44[[#This Row],[Date]],"mmmm"))</f>
        <v/>
      </c>
      <c r="D1309" s="2"/>
      <c r="I1309" s="23"/>
      <c r="J1309" s="49">
        <f>IF(Table44[[#This Row],[Source]]="Cash", SUM(J1308+Table44[[#This Row],[Income]]-Table44[[#This Row],[Expenses]]), J1308)</f>
        <v>173500</v>
      </c>
      <c r="K1309" s="49">
        <f>IF(Table44[[#This Row],[Source]]="Bank", SUM(K1308+Table44[[#This Row],[Income]]-Table44[[#This Row],[Expenses]]), K1308)</f>
        <v>451802.45000000019</v>
      </c>
      <c r="L1309" s="49">
        <f>IF(Table44[[#This Row],[Source]]="Mobile", SUM(L1308+Table44[[#This Row],[Income]]-Table44[[#This Row],[Expenses]]), L1308)</f>
        <v>305653</v>
      </c>
      <c r="M1309" s="49">
        <f>IF(Table44[[#This Row],[Source]]="Inv", SUM(M1308+Table44[[#This Row],[Income]]-Table44[[#This Row],[Expenses]]), M1308)</f>
        <v>1140000</v>
      </c>
    </row>
    <row r="1310" spans="1:13" x14ac:dyDescent="0.25">
      <c r="A1310" s="3" t="str">
        <f xml:space="preserve"> IF(C1310="", "", IF(Table44[[#This Row],[Month]]=C1309, A1309+1, 1))</f>
        <v/>
      </c>
      <c r="B1310" s="22">
        <f>_xlfn.NUMBERVALUE(IF(Table44[[#This Row],[Date]]= "", "", TEXT(Table44[[#This Row],[Date]],"yyyy")))</f>
        <v>0</v>
      </c>
      <c r="C1310" t="str">
        <f>IF(Table44[[#This Row],[Date]]= "", "", TEXT(Table44[[#This Row],[Date]],"mmmm"))</f>
        <v/>
      </c>
      <c r="D1310" s="2"/>
      <c r="I1310" s="23"/>
      <c r="J1310" s="49">
        <f>IF(Table44[[#This Row],[Source]]="Cash", SUM(J1309+Table44[[#This Row],[Income]]-Table44[[#This Row],[Expenses]]), J1309)</f>
        <v>173500</v>
      </c>
      <c r="K1310" s="49">
        <f>IF(Table44[[#This Row],[Source]]="Bank", SUM(K1309+Table44[[#This Row],[Income]]-Table44[[#This Row],[Expenses]]), K1309)</f>
        <v>451802.45000000019</v>
      </c>
      <c r="L1310" s="49">
        <f>IF(Table44[[#This Row],[Source]]="Mobile", SUM(L1309+Table44[[#This Row],[Income]]-Table44[[#This Row],[Expenses]]), L1309)</f>
        <v>305653</v>
      </c>
      <c r="M1310" s="49">
        <f>IF(Table44[[#This Row],[Source]]="Inv", SUM(M1309+Table44[[#This Row],[Income]]-Table44[[#This Row],[Expenses]]), M1309)</f>
        <v>1140000</v>
      </c>
    </row>
    <row r="1311" spans="1:13" x14ac:dyDescent="0.25">
      <c r="A1311" s="3" t="str">
        <f xml:space="preserve"> IF(C1311="", "", IF(Table44[[#This Row],[Month]]=C1310, A1310+1, 1))</f>
        <v/>
      </c>
      <c r="B1311" s="22">
        <f>_xlfn.NUMBERVALUE(IF(Table44[[#This Row],[Date]]= "", "", TEXT(Table44[[#This Row],[Date]],"yyyy")))</f>
        <v>0</v>
      </c>
      <c r="C1311" t="str">
        <f>IF(Table44[[#This Row],[Date]]= "", "", TEXT(Table44[[#This Row],[Date]],"mmmm"))</f>
        <v/>
      </c>
      <c r="D1311" s="2"/>
      <c r="I1311" s="23"/>
      <c r="J1311" s="49">
        <f>IF(Table44[[#This Row],[Source]]="Cash", SUM(J1310+Table44[[#This Row],[Income]]-Table44[[#This Row],[Expenses]]), J1310)</f>
        <v>173500</v>
      </c>
      <c r="K1311" s="49">
        <f>IF(Table44[[#This Row],[Source]]="Bank", SUM(K1310+Table44[[#This Row],[Income]]-Table44[[#This Row],[Expenses]]), K1310)</f>
        <v>451802.45000000019</v>
      </c>
      <c r="L1311" s="49">
        <f>IF(Table44[[#This Row],[Source]]="Mobile", SUM(L1310+Table44[[#This Row],[Income]]-Table44[[#This Row],[Expenses]]), L1310)</f>
        <v>305653</v>
      </c>
      <c r="M1311" s="49">
        <f>IF(Table44[[#This Row],[Source]]="Inv", SUM(M1310+Table44[[#This Row],[Income]]-Table44[[#This Row],[Expenses]]), M1310)</f>
        <v>1140000</v>
      </c>
    </row>
    <row r="1312" spans="1:13" x14ac:dyDescent="0.25">
      <c r="A1312" s="3" t="str">
        <f xml:space="preserve"> IF(C1312="", "", IF(Table44[[#This Row],[Month]]=C1311, A1311+1, 1))</f>
        <v/>
      </c>
      <c r="B1312" s="22">
        <f>_xlfn.NUMBERVALUE(IF(Table44[[#This Row],[Date]]= "", "", TEXT(Table44[[#This Row],[Date]],"yyyy")))</f>
        <v>0</v>
      </c>
      <c r="C1312" t="str">
        <f>IF(Table44[[#This Row],[Date]]= "", "", TEXT(Table44[[#This Row],[Date]],"mmmm"))</f>
        <v/>
      </c>
      <c r="D1312" s="2"/>
      <c r="I1312" s="23"/>
      <c r="J1312" s="49">
        <f>IF(Table44[[#This Row],[Source]]="Cash", SUM(J1311+Table44[[#This Row],[Income]]-Table44[[#This Row],[Expenses]]), J1311)</f>
        <v>173500</v>
      </c>
      <c r="K1312" s="49">
        <f>IF(Table44[[#This Row],[Source]]="Bank", SUM(K1311+Table44[[#This Row],[Income]]-Table44[[#This Row],[Expenses]]), K1311)</f>
        <v>451802.45000000019</v>
      </c>
      <c r="L1312" s="49">
        <f>IF(Table44[[#This Row],[Source]]="Mobile", SUM(L1311+Table44[[#This Row],[Income]]-Table44[[#This Row],[Expenses]]), L1311)</f>
        <v>305653</v>
      </c>
      <c r="M1312" s="49">
        <f>IF(Table44[[#This Row],[Source]]="Inv", SUM(M1311+Table44[[#This Row],[Income]]-Table44[[#This Row],[Expenses]]), M1311)</f>
        <v>1140000</v>
      </c>
    </row>
    <row r="1313" spans="1:13" x14ac:dyDescent="0.25">
      <c r="A1313" s="3" t="str">
        <f xml:space="preserve"> IF(C1313="", "", IF(Table44[[#This Row],[Month]]=C1312, A1312+1, 1))</f>
        <v/>
      </c>
      <c r="B1313" s="22">
        <f>_xlfn.NUMBERVALUE(IF(Table44[[#This Row],[Date]]= "", "", TEXT(Table44[[#This Row],[Date]],"yyyy")))</f>
        <v>0</v>
      </c>
      <c r="C1313" t="str">
        <f>IF(Table44[[#This Row],[Date]]= "", "", TEXT(Table44[[#This Row],[Date]],"mmmm"))</f>
        <v/>
      </c>
      <c r="D1313" s="2"/>
      <c r="I1313" s="23"/>
      <c r="J1313" s="49">
        <f>IF(Table44[[#This Row],[Source]]="Cash", SUM(J1312+Table44[[#This Row],[Income]]-Table44[[#This Row],[Expenses]]), J1312)</f>
        <v>173500</v>
      </c>
      <c r="K1313" s="49">
        <f>IF(Table44[[#This Row],[Source]]="Bank", SUM(K1312+Table44[[#This Row],[Income]]-Table44[[#This Row],[Expenses]]), K1312)</f>
        <v>451802.45000000019</v>
      </c>
      <c r="L1313" s="49">
        <f>IF(Table44[[#This Row],[Source]]="Mobile", SUM(L1312+Table44[[#This Row],[Income]]-Table44[[#This Row],[Expenses]]), L1312)</f>
        <v>305653</v>
      </c>
      <c r="M1313" s="49">
        <f>IF(Table44[[#This Row],[Source]]="Inv", SUM(M1312+Table44[[#This Row],[Income]]-Table44[[#This Row],[Expenses]]), M1312)</f>
        <v>1140000</v>
      </c>
    </row>
    <row r="1314" spans="1:13" x14ac:dyDescent="0.25">
      <c r="A1314" s="3" t="str">
        <f xml:space="preserve"> IF(C1314="", "", IF(Table44[[#This Row],[Month]]=C1313, A1313+1, 1))</f>
        <v/>
      </c>
      <c r="B1314" s="22">
        <f>_xlfn.NUMBERVALUE(IF(Table44[[#This Row],[Date]]= "", "", TEXT(Table44[[#This Row],[Date]],"yyyy")))</f>
        <v>0</v>
      </c>
      <c r="C1314" t="str">
        <f>IF(Table44[[#This Row],[Date]]= "", "", TEXT(Table44[[#This Row],[Date]],"mmmm"))</f>
        <v/>
      </c>
      <c r="D1314" s="2"/>
      <c r="I1314" s="23"/>
      <c r="J1314" s="49">
        <f>IF(Table44[[#This Row],[Source]]="Cash", SUM(J1313+Table44[[#This Row],[Income]]-Table44[[#This Row],[Expenses]]), J1313)</f>
        <v>173500</v>
      </c>
      <c r="K1314" s="49">
        <f>IF(Table44[[#This Row],[Source]]="Bank", SUM(K1313+Table44[[#This Row],[Income]]-Table44[[#This Row],[Expenses]]), K1313)</f>
        <v>451802.45000000019</v>
      </c>
      <c r="L1314" s="49">
        <f>IF(Table44[[#This Row],[Source]]="Mobile", SUM(L1313+Table44[[#This Row],[Income]]-Table44[[#This Row],[Expenses]]), L1313)</f>
        <v>305653</v>
      </c>
      <c r="M1314" s="49">
        <f>IF(Table44[[#This Row],[Source]]="Inv", SUM(M1313+Table44[[#This Row],[Income]]-Table44[[#This Row],[Expenses]]), M1313)</f>
        <v>1140000</v>
      </c>
    </row>
    <row r="1315" spans="1:13" x14ac:dyDescent="0.25">
      <c r="A1315" s="3" t="str">
        <f xml:space="preserve"> IF(C1315="", "", IF(Table44[[#This Row],[Month]]=C1314, A1314+1, 1))</f>
        <v/>
      </c>
      <c r="B1315" s="22">
        <f>_xlfn.NUMBERVALUE(IF(Table44[[#This Row],[Date]]= "", "", TEXT(Table44[[#This Row],[Date]],"yyyy")))</f>
        <v>0</v>
      </c>
      <c r="C1315" t="str">
        <f>IF(Table44[[#This Row],[Date]]= "", "", TEXT(Table44[[#This Row],[Date]],"mmmm"))</f>
        <v/>
      </c>
      <c r="D1315" s="2"/>
      <c r="I1315" s="23"/>
      <c r="J1315" s="49">
        <f>IF(Table44[[#This Row],[Source]]="Cash", SUM(J1314+Table44[[#This Row],[Income]]-Table44[[#This Row],[Expenses]]), J1314)</f>
        <v>173500</v>
      </c>
      <c r="K1315" s="49">
        <f>IF(Table44[[#This Row],[Source]]="Bank", SUM(K1314+Table44[[#This Row],[Income]]-Table44[[#This Row],[Expenses]]), K1314)</f>
        <v>451802.45000000019</v>
      </c>
      <c r="L1315" s="49">
        <f>IF(Table44[[#This Row],[Source]]="Mobile", SUM(L1314+Table44[[#This Row],[Income]]-Table44[[#This Row],[Expenses]]), L1314)</f>
        <v>305653</v>
      </c>
      <c r="M1315" s="49">
        <f>IF(Table44[[#This Row],[Source]]="Inv", SUM(M1314+Table44[[#This Row],[Income]]-Table44[[#This Row],[Expenses]]), M1314)</f>
        <v>1140000</v>
      </c>
    </row>
    <row r="1316" spans="1:13" x14ac:dyDescent="0.25">
      <c r="A1316" s="3" t="str">
        <f xml:space="preserve"> IF(C1316="", "", IF(Table44[[#This Row],[Month]]=C1315, A1315+1, 1))</f>
        <v/>
      </c>
      <c r="B1316" s="22">
        <f>_xlfn.NUMBERVALUE(IF(Table44[[#This Row],[Date]]= "", "", TEXT(Table44[[#This Row],[Date]],"yyyy")))</f>
        <v>0</v>
      </c>
      <c r="C1316" t="str">
        <f>IF(Table44[[#This Row],[Date]]= "", "", TEXT(Table44[[#This Row],[Date]],"mmmm"))</f>
        <v/>
      </c>
      <c r="D1316" s="2"/>
      <c r="I1316" s="23"/>
      <c r="J1316" s="49">
        <f>IF(Table44[[#This Row],[Source]]="Cash", SUM(J1315+Table44[[#This Row],[Income]]-Table44[[#This Row],[Expenses]]), J1315)</f>
        <v>173500</v>
      </c>
      <c r="K1316" s="49">
        <f>IF(Table44[[#This Row],[Source]]="Bank", SUM(K1315+Table44[[#This Row],[Income]]-Table44[[#This Row],[Expenses]]), K1315)</f>
        <v>451802.45000000019</v>
      </c>
      <c r="L1316" s="49">
        <f>IF(Table44[[#This Row],[Source]]="Mobile", SUM(L1315+Table44[[#This Row],[Income]]-Table44[[#This Row],[Expenses]]), L1315)</f>
        <v>305653</v>
      </c>
      <c r="M1316" s="49">
        <f>IF(Table44[[#This Row],[Source]]="Inv", SUM(M1315+Table44[[#This Row],[Income]]-Table44[[#This Row],[Expenses]]), M1315)</f>
        <v>1140000</v>
      </c>
    </row>
    <row r="1317" spans="1:13" x14ac:dyDescent="0.25">
      <c r="A1317" s="3" t="str">
        <f xml:space="preserve"> IF(C1317="", "", IF(Table44[[#This Row],[Month]]=C1316, A1316+1, 1))</f>
        <v/>
      </c>
      <c r="B1317" s="22">
        <f>_xlfn.NUMBERVALUE(IF(Table44[[#This Row],[Date]]= "", "", TEXT(Table44[[#This Row],[Date]],"yyyy")))</f>
        <v>0</v>
      </c>
      <c r="C1317" t="str">
        <f>IF(Table44[[#This Row],[Date]]= "", "", TEXT(Table44[[#This Row],[Date]],"mmmm"))</f>
        <v/>
      </c>
      <c r="D1317" s="2"/>
      <c r="I1317" s="23"/>
      <c r="J1317" s="49">
        <f>IF(Table44[[#This Row],[Source]]="Cash", SUM(J1316+Table44[[#This Row],[Income]]-Table44[[#This Row],[Expenses]]), J1316)</f>
        <v>173500</v>
      </c>
      <c r="K1317" s="49">
        <f>IF(Table44[[#This Row],[Source]]="Bank", SUM(K1316+Table44[[#This Row],[Income]]-Table44[[#This Row],[Expenses]]), K1316)</f>
        <v>451802.45000000019</v>
      </c>
      <c r="L1317" s="49">
        <f>IF(Table44[[#This Row],[Source]]="Mobile", SUM(L1316+Table44[[#This Row],[Income]]-Table44[[#This Row],[Expenses]]), L1316)</f>
        <v>305653</v>
      </c>
      <c r="M1317" s="49">
        <f>IF(Table44[[#This Row],[Source]]="Inv", SUM(M1316+Table44[[#This Row],[Income]]-Table44[[#This Row],[Expenses]]), M1316)</f>
        <v>1140000</v>
      </c>
    </row>
    <row r="1318" spans="1:13" x14ac:dyDescent="0.25">
      <c r="A1318" s="3" t="str">
        <f xml:space="preserve"> IF(C1318="", "", IF(Table44[[#This Row],[Month]]=C1317, A1317+1, 1))</f>
        <v/>
      </c>
      <c r="B1318" s="22">
        <f>_xlfn.NUMBERVALUE(IF(Table44[[#This Row],[Date]]= "", "", TEXT(Table44[[#This Row],[Date]],"yyyy")))</f>
        <v>0</v>
      </c>
      <c r="C1318" t="str">
        <f>IF(Table44[[#This Row],[Date]]= "", "", TEXT(Table44[[#This Row],[Date]],"mmmm"))</f>
        <v/>
      </c>
      <c r="D1318" s="2"/>
      <c r="I1318" s="23"/>
      <c r="J1318" s="49">
        <f>IF(Table44[[#This Row],[Source]]="Cash", SUM(J1317+Table44[[#This Row],[Income]]-Table44[[#This Row],[Expenses]]), J1317)</f>
        <v>173500</v>
      </c>
      <c r="K1318" s="49">
        <f>IF(Table44[[#This Row],[Source]]="Bank", SUM(K1317+Table44[[#This Row],[Income]]-Table44[[#This Row],[Expenses]]), K1317)</f>
        <v>451802.45000000019</v>
      </c>
      <c r="L1318" s="49">
        <f>IF(Table44[[#This Row],[Source]]="Mobile", SUM(L1317+Table44[[#This Row],[Income]]-Table44[[#This Row],[Expenses]]), L1317)</f>
        <v>305653</v>
      </c>
      <c r="M1318" s="49">
        <f>IF(Table44[[#This Row],[Source]]="Inv", SUM(M1317+Table44[[#This Row],[Income]]-Table44[[#This Row],[Expenses]]), M1317)</f>
        <v>1140000</v>
      </c>
    </row>
    <row r="1319" spans="1:13" x14ac:dyDescent="0.25">
      <c r="A1319" s="3" t="str">
        <f xml:space="preserve"> IF(C1319="", "", IF(Table44[[#This Row],[Month]]=C1318, A1318+1, 1))</f>
        <v/>
      </c>
      <c r="B1319" s="22">
        <f>_xlfn.NUMBERVALUE(IF(Table44[[#This Row],[Date]]= "", "", TEXT(Table44[[#This Row],[Date]],"yyyy")))</f>
        <v>0</v>
      </c>
      <c r="C1319" t="str">
        <f>IF(Table44[[#This Row],[Date]]= "", "", TEXT(Table44[[#This Row],[Date]],"mmmm"))</f>
        <v/>
      </c>
      <c r="D1319" s="2"/>
      <c r="I1319" s="23"/>
      <c r="J1319" s="49">
        <f>IF(Table44[[#This Row],[Source]]="Cash", SUM(J1318+Table44[[#This Row],[Income]]-Table44[[#This Row],[Expenses]]), J1318)</f>
        <v>173500</v>
      </c>
      <c r="K1319" s="49">
        <f>IF(Table44[[#This Row],[Source]]="Bank", SUM(K1318+Table44[[#This Row],[Income]]-Table44[[#This Row],[Expenses]]), K1318)</f>
        <v>451802.45000000019</v>
      </c>
      <c r="L1319" s="49">
        <f>IF(Table44[[#This Row],[Source]]="Mobile", SUM(L1318+Table44[[#This Row],[Income]]-Table44[[#This Row],[Expenses]]), L1318)</f>
        <v>305653</v>
      </c>
      <c r="M1319" s="49">
        <f>IF(Table44[[#This Row],[Source]]="Inv", SUM(M1318+Table44[[#This Row],[Income]]-Table44[[#This Row],[Expenses]]), M1318)</f>
        <v>1140000</v>
      </c>
    </row>
    <row r="1320" spans="1:13" x14ac:dyDescent="0.25">
      <c r="A1320" s="3" t="str">
        <f xml:space="preserve"> IF(C1320="", "", IF(Table44[[#This Row],[Month]]=C1319, A1319+1, 1))</f>
        <v/>
      </c>
      <c r="B1320" s="22">
        <f>_xlfn.NUMBERVALUE(IF(Table44[[#This Row],[Date]]= "", "", TEXT(Table44[[#This Row],[Date]],"yyyy")))</f>
        <v>0</v>
      </c>
      <c r="C1320" t="str">
        <f>IF(Table44[[#This Row],[Date]]= "", "", TEXT(Table44[[#This Row],[Date]],"mmmm"))</f>
        <v/>
      </c>
      <c r="D1320" s="2"/>
      <c r="I1320" s="23"/>
      <c r="J1320" s="49">
        <f>IF(Table44[[#This Row],[Source]]="Cash", SUM(J1319+Table44[[#This Row],[Income]]-Table44[[#This Row],[Expenses]]), J1319)</f>
        <v>173500</v>
      </c>
      <c r="K1320" s="49">
        <f>IF(Table44[[#This Row],[Source]]="Bank", SUM(K1319+Table44[[#This Row],[Income]]-Table44[[#This Row],[Expenses]]), K1319)</f>
        <v>451802.45000000019</v>
      </c>
      <c r="L1320" s="49">
        <f>IF(Table44[[#This Row],[Source]]="Mobile", SUM(L1319+Table44[[#This Row],[Income]]-Table44[[#This Row],[Expenses]]), L1319)</f>
        <v>305653</v>
      </c>
      <c r="M1320" s="49">
        <f>IF(Table44[[#This Row],[Source]]="Inv", SUM(M1319+Table44[[#This Row],[Income]]-Table44[[#This Row],[Expenses]]), M1319)</f>
        <v>1140000</v>
      </c>
    </row>
    <row r="1321" spans="1:13" x14ac:dyDescent="0.25">
      <c r="A1321" s="3" t="str">
        <f xml:space="preserve"> IF(C1321="", "", IF(Table44[[#This Row],[Month]]=C1320, A1320+1, 1))</f>
        <v/>
      </c>
      <c r="B1321" s="22">
        <f>_xlfn.NUMBERVALUE(IF(Table44[[#This Row],[Date]]= "", "", TEXT(Table44[[#This Row],[Date]],"yyyy")))</f>
        <v>0</v>
      </c>
      <c r="C1321" t="str">
        <f>IF(Table44[[#This Row],[Date]]= "", "", TEXT(Table44[[#This Row],[Date]],"mmmm"))</f>
        <v/>
      </c>
      <c r="D1321" s="2"/>
      <c r="I1321" s="23"/>
      <c r="J1321" s="49">
        <f>IF(Table44[[#This Row],[Source]]="Cash", SUM(J1320+Table44[[#This Row],[Income]]-Table44[[#This Row],[Expenses]]), J1320)</f>
        <v>173500</v>
      </c>
      <c r="K1321" s="49">
        <f>IF(Table44[[#This Row],[Source]]="Bank", SUM(K1320+Table44[[#This Row],[Income]]-Table44[[#This Row],[Expenses]]), K1320)</f>
        <v>451802.45000000019</v>
      </c>
      <c r="L1321" s="49">
        <f>IF(Table44[[#This Row],[Source]]="Mobile", SUM(L1320+Table44[[#This Row],[Income]]-Table44[[#This Row],[Expenses]]), L1320)</f>
        <v>305653</v>
      </c>
      <c r="M1321" s="49">
        <f>IF(Table44[[#This Row],[Source]]="Inv", SUM(M1320+Table44[[#This Row],[Income]]-Table44[[#This Row],[Expenses]]), M1320)</f>
        <v>1140000</v>
      </c>
    </row>
    <row r="1322" spans="1:13" x14ac:dyDescent="0.25">
      <c r="A1322" s="3" t="str">
        <f xml:space="preserve"> IF(C1322="", "", IF(Table44[[#This Row],[Month]]=C1321, A1321+1, 1))</f>
        <v/>
      </c>
      <c r="B1322" s="22">
        <f>_xlfn.NUMBERVALUE(IF(Table44[[#This Row],[Date]]= "", "", TEXT(Table44[[#This Row],[Date]],"yyyy")))</f>
        <v>0</v>
      </c>
      <c r="C1322" t="str">
        <f>IF(Table44[[#This Row],[Date]]= "", "", TEXT(Table44[[#This Row],[Date]],"mmmm"))</f>
        <v/>
      </c>
      <c r="D1322" s="2"/>
      <c r="I1322" s="23"/>
      <c r="J1322" s="49">
        <f>IF(Table44[[#This Row],[Source]]="Cash", SUM(J1321+Table44[[#This Row],[Income]]-Table44[[#This Row],[Expenses]]), J1321)</f>
        <v>173500</v>
      </c>
      <c r="K1322" s="49">
        <f>IF(Table44[[#This Row],[Source]]="Bank", SUM(K1321+Table44[[#This Row],[Income]]-Table44[[#This Row],[Expenses]]), K1321)</f>
        <v>451802.45000000019</v>
      </c>
      <c r="L1322" s="49">
        <f>IF(Table44[[#This Row],[Source]]="Mobile", SUM(L1321+Table44[[#This Row],[Income]]-Table44[[#This Row],[Expenses]]), L1321)</f>
        <v>305653</v>
      </c>
      <c r="M1322" s="49">
        <f>IF(Table44[[#This Row],[Source]]="Inv", SUM(M1321+Table44[[#This Row],[Income]]-Table44[[#This Row],[Expenses]]), M1321)</f>
        <v>1140000</v>
      </c>
    </row>
    <row r="1323" spans="1:13" x14ac:dyDescent="0.25">
      <c r="A1323" s="3" t="str">
        <f xml:space="preserve"> IF(C1323="", "", IF(Table44[[#This Row],[Month]]=C1322, A1322+1, 1))</f>
        <v/>
      </c>
      <c r="B1323" s="22">
        <f>_xlfn.NUMBERVALUE(IF(Table44[[#This Row],[Date]]= "", "", TEXT(Table44[[#This Row],[Date]],"yyyy")))</f>
        <v>0</v>
      </c>
      <c r="C1323" t="str">
        <f>IF(Table44[[#This Row],[Date]]= "", "", TEXT(Table44[[#This Row],[Date]],"mmmm"))</f>
        <v/>
      </c>
      <c r="D1323" s="2"/>
      <c r="I1323" s="23"/>
      <c r="J1323" s="49">
        <f>IF(Table44[[#This Row],[Source]]="Cash", SUM(J1322+Table44[[#This Row],[Income]]-Table44[[#This Row],[Expenses]]), J1322)</f>
        <v>173500</v>
      </c>
      <c r="K1323" s="49">
        <f>IF(Table44[[#This Row],[Source]]="Bank", SUM(K1322+Table44[[#This Row],[Income]]-Table44[[#This Row],[Expenses]]), K1322)</f>
        <v>451802.45000000019</v>
      </c>
      <c r="L1323" s="49">
        <f>IF(Table44[[#This Row],[Source]]="Mobile", SUM(L1322+Table44[[#This Row],[Income]]-Table44[[#This Row],[Expenses]]), L1322)</f>
        <v>305653</v>
      </c>
      <c r="M1323" s="49">
        <f>IF(Table44[[#This Row],[Source]]="Inv", SUM(M1322+Table44[[#This Row],[Income]]-Table44[[#This Row],[Expenses]]), M1322)</f>
        <v>1140000</v>
      </c>
    </row>
    <row r="1324" spans="1:13" x14ac:dyDescent="0.25">
      <c r="A1324" s="3" t="str">
        <f xml:space="preserve"> IF(C1324="", "", IF(Table44[[#This Row],[Month]]=C1323, A1323+1, 1))</f>
        <v/>
      </c>
      <c r="B1324" s="22">
        <f>_xlfn.NUMBERVALUE(IF(Table44[[#This Row],[Date]]= "", "", TEXT(Table44[[#This Row],[Date]],"yyyy")))</f>
        <v>0</v>
      </c>
      <c r="C1324" t="str">
        <f>IF(Table44[[#This Row],[Date]]= "", "", TEXT(Table44[[#This Row],[Date]],"mmmm"))</f>
        <v/>
      </c>
      <c r="D1324" s="2"/>
      <c r="I1324" s="23"/>
      <c r="J1324" s="49">
        <f>IF(Table44[[#This Row],[Source]]="Cash", SUM(J1323+Table44[[#This Row],[Income]]-Table44[[#This Row],[Expenses]]), J1323)</f>
        <v>173500</v>
      </c>
      <c r="K1324" s="49">
        <f>IF(Table44[[#This Row],[Source]]="Bank", SUM(K1323+Table44[[#This Row],[Income]]-Table44[[#This Row],[Expenses]]), K1323)</f>
        <v>451802.45000000019</v>
      </c>
      <c r="L1324" s="49">
        <f>IF(Table44[[#This Row],[Source]]="Mobile", SUM(L1323+Table44[[#This Row],[Income]]-Table44[[#This Row],[Expenses]]), L1323)</f>
        <v>305653</v>
      </c>
      <c r="M1324" s="49">
        <f>IF(Table44[[#This Row],[Source]]="Inv", SUM(M1323+Table44[[#This Row],[Income]]-Table44[[#This Row],[Expenses]]), M1323)</f>
        <v>1140000</v>
      </c>
    </row>
    <row r="1325" spans="1:13" x14ac:dyDescent="0.25">
      <c r="A1325" s="3" t="str">
        <f xml:space="preserve"> IF(C1325="", "", IF(Table44[[#This Row],[Month]]=C1324, A1324+1, 1))</f>
        <v/>
      </c>
      <c r="B1325" s="22">
        <f>_xlfn.NUMBERVALUE(IF(Table44[[#This Row],[Date]]= "", "", TEXT(Table44[[#This Row],[Date]],"yyyy")))</f>
        <v>0</v>
      </c>
      <c r="C1325" t="str">
        <f>IF(Table44[[#This Row],[Date]]= "", "", TEXT(Table44[[#This Row],[Date]],"mmmm"))</f>
        <v/>
      </c>
      <c r="D1325" s="2"/>
      <c r="I1325" s="23"/>
      <c r="J1325" s="49">
        <f>IF(Table44[[#This Row],[Source]]="Cash", SUM(J1324+Table44[[#This Row],[Income]]-Table44[[#This Row],[Expenses]]), J1324)</f>
        <v>173500</v>
      </c>
      <c r="K1325" s="49">
        <f>IF(Table44[[#This Row],[Source]]="Bank", SUM(K1324+Table44[[#This Row],[Income]]-Table44[[#This Row],[Expenses]]), K1324)</f>
        <v>451802.45000000019</v>
      </c>
      <c r="L1325" s="49">
        <f>IF(Table44[[#This Row],[Source]]="Mobile", SUM(L1324+Table44[[#This Row],[Income]]-Table44[[#This Row],[Expenses]]), L1324)</f>
        <v>305653</v>
      </c>
      <c r="M1325" s="49">
        <f>IF(Table44[[#This Row],[Source]]="Inv", SUM(M1324+Table44[[#This Row],[Income]]-Table44[[#This Row],[Expenses]]), M1324)</f>
        <v>1140000</v>
      </c>
    </row>
    <row r="1326" spans="1:13" x14ac:dyDescent="0.25">
      <c r="A1326" s="3" t="str">
        <f xml:space="preserve"> IF(C1326="", "", IF(Table44[[#This Row],[Month]]=C1325, A1325+1, 1))</f>
        <v/>
      </c>
      <c r="B1326" s="22">
        <f>_xlfn.NUMBERVALUE(IF(Table44[[#This Row],[Date]]= "", "", TEXT(Table44[[#This Row],[Date]],"yyyy")))</f>
        <v>0</v>
      </c>
      <c r="C1326" t="str">
        <f>IF(Table44[[#This Row],[Date]]= "", "", TEXT(Table44[[#This Row],[Date]],"mmmm"))</f>
        <v/>
      </c>
      <c r="D1326" s="2"/>
      <c r="I1326" s="23"/>
      <c r="J1326" s="49">
        <f>IF(Table44[[#This Row],[Source]]="Cash", SUM(J1325+Table44[[#This Row],[Income]]-Table44[[#This Row],[Expenses]]), J1325)</f>
        <v>173500</v>
      </c>
      <c r="K1326" s="49">
        <f>IF(Table44[[#This Row],[Source]]="Bank", SUM(K1325+Table44[[#This Row],[Income]]-Table44[[#This Row],[Expenses]]), K1325)</f>
        <v>451802.45000000019</v>
      </c>
      <c r="L1326" s="49">
        <f>IF(Table44[[#This Row],[Source]]="Mobile", SUM(L1325+Table44[[#This Row],[Income]]-Table44[[#This Row],[Expenses]]), L1325)</f>
        <v>305653</v>
      </c>
      <c r="M1326" s="49">
        <f>IF(Table44[[#This Row],[Source]]="Inv", SUM(M1325+Table44[[#This Row],[Income]]-Table44[[#This Row],[Expenses]]), M1325)</f>
        <v>1140000</v>
      </c>
    </row>
    <row r="1327" spans="1:13" x14ac:dyDescent="0.25">
      <c r="A1327" s="3" t="str">
        <f xml:space="preserve"> IF(C1327="", "", IF(Table44[[#This Row],[Month]]=C1326, A1326+1, 1))</f>
        <v/>
      </c>
      <c r="B1327" s="22">
        <f>_xlfn.NUMBERVALUE(IF(Table44[[#This Row],[Date]]= "", "", TEXT(Table44[[#This Row],[Date]],"yyyy")))</f>
        <v>0</v>
      </c>
      <c r="C1327" t="str">
        <f>IF(Table44[[#This Row],[Date]]= "", "", TEXT(Table44[[#This Row],[Date]],"mmmm"))</f>
        <v/>
      </c>
      <c r="D1327" s="2"/>
      <c r="I1327" s="23"/>
      <c r="J1327" s="49">
        <f>IF(Table44[[#This Row],[Source]]="Cash", SUM(J1326+Table44[[#This Row],[Income]]-Table44[[#This Row],[Expenses]]), J1326)</f>
        <v>173500</v>
      </c>
      <c r="K1327" s="49">
        <f>IF(Table44[[#This Row],[Source]]="Bank", SUM(K1326+Table44[[#This Row],[Income]]-Table44[[#This Row],[Expenses]]), K1326)</f>
        <v>451802.45000000019</v>
      </c>
      <c r="L1327" s="49">
        <f>IF(Table44[[#This Row],[Source]]="Mobile", SUM(L1326+Table44[[#This Row],[Income]]-Table44[[#This Row],[Expenses]]), L1326)</f>
        <v>305653</v>
      </c>
      <c r="M1327" s="49">
        <f>IF(Table44[[#This Row],[Source]]="Inv", SUM(M1326+Table44[[#This Row],[Income]]-Table44[[#This Row],[Expenses]]), M1326)</f>
        <v>1140000</v>
      </c>
    </row>
    <row r="1328" spans="1:13" x14ac:dyDescent="0.25">
      <c r="A1328" s="3" t="str">
        <f xml:space="preserve"> IF(C1328="", "", IF(Table44[[#This Row],[Month]]=C1327, A1327+1, 1))</f>
        <v/>
      </c>
      <c r="B1328" s="22">
        <f>_xlfn.NUMBERVALUE(IF(Table44[[#This Row],[Date]]= "", "", TEXT(Table44[[#This Row],[Date]],"yyyy")))</f>
        <v>0</v>
      </c>
      <c r="C1328" t="str">
        <f>IF(Table44[[#This Row],[Date]]= "", "", TEXT(Table44[[#This Row],[Date]],"mmmm"))</f>
        <v/>
      </c>
      <c r="D1328" s="2"/>
      <c r="I1328" s="23"/>
      <c r="J1328" s="49">
        <f>IF(Table44[[#This Row],[Source]]="Cash", SUM(J1327+Table44[[#This Row],[Income]]-Table44[[#This Row],[Expenses]]), J1327)</f>
        <v>173500</v>
      </c>
      <c r="K1328" s="49">
        <f>IF(Table44[[#This Row],[Source]]="Bank", SUM(K1327+Table44[[#This Row],[Income]]-Table44[[#This Row],[Expenses]]), K1327)</f>
        <v>451802.45000000019</v>
      </c>
      <c r="L1328" s="49">
        <f>IF(Table44[[#This Row],[Source]]="Mobile", SUM(L1327+Table44[[#This Row],[Income]]-Table44[[#This Row],[Expenses]]), L1327)</f>
        <v>305653</v>
      </c>
      <c r="M1328" s="49">
        <f>IF(Table44[[#This Row],[Source]]="Inv", SUM(M1327+Table44[[#This Row],[Income]]-Table44[[#This Row],[Expenses]]), M1327)</f>
        <v>1140000</v>
      </c>
    </row>
    <row r="1329" spans="1:13" x14ac:dyDescent="0.25">
      <c r="A1329" s="3" t="str">
        <f xml:space="preserve"> IF(C1329="", "", IF(Table44[[#This Row],[Month]]=C1328, A1328+1, 1))</f>
        <v/>
      </c>
      <c r="B1329" s="22">
        <f>_xlfn.NUMBERVALUE(IF(Table44[[#This Row],[Date]]= "", "", TEXT(Table44[[#This Row],[Date]],"yyyy")))</f>
        <v>0</v>
      </c>
      <c r="C1329" t="str">
        <f>IF(Table44[[#This Row],[Date]]= "", "", TEXT(Table44[[#This Row],[Date]],"mmmm"))</f>
        <v/>
      </c>
      <c r="D1329" s="2"/>
      <c r="I1329" s="23"/>
      <c r="J1329" s="49">
        <f>IF(Table44[[#This Row],[Source]]="Cash", SUM(J1328+Table44[[#This Row],[Income]]-Table44[[#This Row],[Expenses]]), J1328)</f>
        <v>173500</v>
      </c>
      <c r="K1329" s="49">
        <f>IF(Table44[[#This Row],[Source]]="Bank", SUM(K1328+Table44[[#This Row],[Income]]-Table44[[#This Row],[Expenses]]), K1328)</f>
        <v>451802.45000000019</v>
      </c>
      <c r="L1329" s="49">
        <f>IF(Table44[[#This Row],[Source]]="Mobile", SUM(L1328+Table44[[#This Row],[Income]]-Table44[[#This Row],[Expenses]]), L1328)</f>
        <v>305653</v>
      </c>
      <c r="M1329" s="49">
        <f>IF(Table44[[#This Row],[Source]]="Inv", SUM(M1328+Table44[[#This Row],[Income]]-Table44[[#This Row],[Expenses]]), M1328)</f>
        <v>1140000</v>
      </c>
    </row>
    <row r="1330" spans="1:13" x14ac:dyDescent="0.25">
      <c r="A1330" s="3" t="str">
        <f xml:space="preserve"> IF(C1330="", "", IF(Table44[[#This Row],[Month]]=C1329, A1329+1, 1))</f>
        <v/>
      </c>
      <c r="B1330" s="22">
        <f>_xlfn.NUMBERVALUE(IF(Table44[[#This Row],[Date]]= "", "", TEXT(Table44[[#This Row],[Date]],"yyyy")))</f>
        <v>0</v>
      </c>
      <c r="C1330" t="str">
        <f>IF(Table44[[#This Row],[Date]]= "", "", TEXT(Table44[[#This Row],[Date]],"mmmm"))</f>
        <v/>
      </c>
      <c r="D1330" s="2"/>
      <c r="I1330" s="23"/>
      <c r="J1330" s="49">
        <f>IF(Table44[[#This Row],[Source]]="Cash", SUM(J1329+Table44[[#This Row],[Income]]-Table44[[#This Row],[Expenses]]), J1329)</f>
        <v>173500</v>
      </c>
      <c r="K1330" s="49">
        <f>IF(Table44[[#This Row],[Source]]="Bank", SUM(K1329+Table44[[#This Row],[Income]]-Table44[[#This Row],[Expenses]]), K1329)</f>
        <v>451802.45000000019</v>
      </c>
      <c r="L1330" s="49">
        <f>IF(Table44[[#This Row],[Source]]="Mobile", SUM(L1329+Table44[[#This Row],[Income]]-Table44[[#This Row],[Expenses]]), L1329)</f>
        <v>305653</v>
      </c>
      <c r="M1330" s="49">
        <f>IF(Table44[[#This Row],[Source]]="Inv", SUM(M1329+Table44[[#This Row],[Income]]-Table44[[#This Row],[Expenses]]), M1329)</f>
        <v>1140000</v>
      </c>
    </row>
    <row r="1331" spans="1:13" x14ac:dyDescent="0.25">
      <c r="A1331" s="3" t="str">
        <f xml:space="preserve"> IF(C1331="", "", IF(Table44[[#This Row],[Month]]=C1330, A1330+1, 1))</f>
        <v/>
      </c>
      <c r="B1331" s="22">
        <f>_xlfn.NUMBERVALUE(IF(Table44[[#This Row],[Date]]= "", "", TEXT(Table44[[#This Row],[Date]],"yyyy")))</f>
        <v>0</v>
      </c>
      <c r="C1331" t="str">
        <f>IF(Table44[[#This Row],[Date]]= "", "", TEXT(Table44[[#This Row],[Date]],"mmmm"))</f>
        <v/>
      </c>
      <c r="D1331" s="2"/>
      <c r="I1331" s="23"/>
      <c r="J1331" s="49">
        <f>IF(Table44[[#This Row],[Source]]="Cash", SUM(J1330+Table44[[#This Row],[Income]]-Table44[[#This Row],[Expenses]]), J1330)</f>
        <v>173500</v>
      </c>
      <c r="K1331" s="49">
        <f>IF(Table44[[#This Row],[Source]]="Bank", SUM(K1330+Table44[[#This Row],[Income]]-Table44[[#This Row],[Expenses]]), K1330)</f>
        <v>451802.45000000019</v>
      </c>
      <c r="L1331" s="49">
        <f>IF(Table44[[#This Row],[Source]]="Mobile", SUM(L1330+Table44[[#This Row],[Income]]-Table44[[#This Row],[Expenses]]), L1330)</f>
        <v>305653</v>
      </c>
      <c r="M1331" s="49">
        <f>IF(Table44[[#This Row],[Source]]="Inv", SUM(M1330+Table44[[#This Row],[Income]]-Table44[[#This Row],[Expenses]]), M1330)</f>
        <v>1140000</v>
      </c>
    </row>
    <row r="1332" spans="1:13" x14ac:dyDescent="0.25">
      <c r="A1332" s="3" t="str">
        <f xml:space="preserve"> IF(C1332="", "", IF(Table44[[#This Row],[Month]]=C1331, A1331+1, 1))</f>
        <v/>
      </c>
      <c r="B1332" s="22">
        <f>_xlfn.NUMBERVALUE(IF(Table44[[#This Row],[Date]]= "", "", TEXT(Table44[[#This Row],[Date]],"yyyy")))</f>
        <v>0</v>
      </c>
      <c r="C1332" t="str">
        <f>IF(Table44[[#This Row],[Date]]= "", "", TEXT(Table44[[#This Row],[Date]],"mmmm"))</f>
        <v/>
      </c>
      <c r="D1332" s="2"/>
      <c r="I1332" s="23"/>
      <c r="J1332" s="49">
        <f>IF(Table44[[#This Row],[Source]]="Cash", SUM(J1331+Table44[[#This Row],[Income]]-Table44[[#This Row],[Expenses]]), J1331)</f>
        <v>173500</v>
      </c>
      <c r="K1332" s="49">
        <f>IF(Table44[[#This Row],[Source]]="Bank", SUM(K1331+Table44[[#This Row],[Income]]-Table44[[#This Row],[Expenses]]), K1331)</f>
        <v>451802.45000000019</v>
      </c>
      <c r="L1332" s="49">
        <f>IF(Table44[[#This Row],[Source]]="Mobile", SUM(L1331+Table44[[#This Row],[Income]]-Table44[[#This Row],[Expenses]]), L1331)</f>
        <v>305653</v>
      </c>
      <c r="M1332" s="49">
        <f>IF(Table44[[#This Row],[Source]]="Inv", SUM(M1331+Table44[[#This Row],[Income]]-Table44[[#This Row],[Expenses]]), M1331)</f>
        <v>1140000</v>
      </c>
    </row>
    <row r="1333" spans="1:13" x14ac:dyDescent="0.25">
      <c r="A1333" s="3" t="str">
        <f xml:space="preserve"> IF(C1333="", "", IF(Table44[[#This Row],[Month]]=C1332, A1332+1, 1))</f>
        <v/>
      </c>
      <c r="B1333" s="22">
        <f>_xlfn.NUMBERVALUE(IF(Table44[[#This Row],[Date]]= "", "", TEXT(Table44[[#This Row],[Date]],"yyyy")))</f>
        <v>0</v>
      </c>
      <c r="C1333" t="str">
        <f>IF(Table44[[#This Row],[Date]]= "", "", TEXT(Table44[[#This Row],[Date]],"mmmm"))</f>
        <v/>
      </c>
      <c r="D1333" s="2"/>
      <c r="I1333" s="23"/>
      <c r="J1333" s="49">
        <f>IF(Table44[[#This Row],[Source]]="Cash", SUM(J1332+Table44[[#This Row],[Income]]-Table44[[#This Row],[Expenses]]), J1332)</f>
        <v>173500</v>
      </c>
      <c r="K1333" s="49">
        <f>IF(Table44[[#This Row],[Source]]="Bank", SUM(K1332+Table44[[#This Row],[Income]]-Table44[[#This Row],[Expenses]]), K1332)</f>
        <v>451802.45000000019</v>
      </c>
      <c r="L1333" s="49">
        <f>IF(Table44[[#This Row],[Source]]="Mobile", SUM(L1332+Table44[[#This Row],[Income]]-Table44[[#This Row],[Expenses]]), L1332)</f>
        <v>305653</v>
      </c>
      <c r="M1333" s="49">
        <f>IF(Table44[[#This Row],[Source]]="Inv", SUM(M1332+Table44[[#This Row],[Income]]-Table44[[#This Row],[Expenses]]), M1332)</f>
        <v>1140000</v>
      </c>
    </row>
    <row r="1334" spans="1:13" x14ac:dyDescent="0.25">
      <c r="A1334" s="3" t="str">
        <f xml:space="preserve"> IF(C1334="", "", IF(Table44[[#This Row],[Month]]=C1333, A1333+1, 1))</f>
        <v/>
      </c>
      <c r="B1334" s="22">
        <f>_xlfn.NUMBERVALUE(IF(Table44[[#This Row],[Date]]= "", "", TEXT(Table44[[#This Row],[Date]],"yyyy")))</f>
        <v>0</v>
      </c>
      <c r="C1334" t="str">
        <f>IF(Table44[[#This Row],[Date]]= "", "", TEXT(Table44[[#This Row],[Date]],"mmmm"))</f>
        <v/>
      </c>
      <c r="D1334" s="2"/>
      <c r="I1334" s="23"/>
      <c r="J1334" s="49">
        <f>IF(Table44[[#This Row],[Source]]="Cash", SUM(J1333+Table44[[#This Row],[Income]]-Table44[[#This Row],[Expenses]]), J1333)</f>
        <v>173500</v>
      </c>
      <c r="K1334" s="49">
        <f>IF(Table44[[#This Row],[Source]]="Bank", SUM(K1333+Table44[[#This Row],[Income]]-Table44[[#This Row],[Expenses]]), K1333)</f>
        <v>451802.45000000019</v>
      </c>
      <c r="L1334" s="49">
        <f>IF(Table44[[#This Row],[Source]]="Mobile", SUM(L1333+Table44[[#This Row],[Income]]-Table44[[#This Row],[Expenses]]), L1333)</f>
        <v>305653</v>
      </c>
      <c r="M1334" s="49">
        <f>IF(Table44[[#This Row],[Source]]="Inv", SUM(M1333+Table44[[#This Row],[Income]]-Table44[[#This Row],[Expenses]]), M1333)</f>
        <v>1140000</v>
      </c>
    </row>
    <row r="1335" spans="1:13" x14ac:dyDescent="0.25">
      <c r="A1335" s="3" t="str">
        <f xml:space="preserve"> IF(C1335="", "", IF(Table44[[#This Row],[Month]]=C1334, A1334+1, 1))</f>
        <v/>
      </c>
      <c r="B1335" s="22">
        <f>_xlfn.NUMBERVALUE(IF(Table44[[#This Row],[Date]]= "", "", TEXT(Table44[[#This Row],[Date]],"yyyy")))</f>
        <v>0</v>
      </c>
      <c r="C1335" t="str">
        <f>IF(Table44[[#This Row],[Date]]= "", "", TEXT(Table44[[#This Row],[Date]],"mmmm"))</f>
        <v/>
      </c>
      <c r="D1335" s="2"/>
      <c r="I1335" s="23"/>
      <c r="J1335" s="49">
        <f>IF(Table44[[#This Row],[Source]]="Cash", SUM(J1334+Table44[[#This Row],[Income]]-Table44[[#This Row],[Expenses]]), J1334)</f>
        <v>173500</v>
      </c>
      <c r="K1335" s="49">
        <f>IF(Table44[[#This Row],[Source]]="Bank", SUM(K1334+Table44[[#This Row],[Income]]-Table44[[#This Row],[Expenses]]), K1334)</f>
        <v>451802.45000000019</v>
      </c>
      <c r="L1335" s="49">
        <f>IF(Table44[[#This Row],[Source]]="Mobile", SUM(L1334+Table44[[#This Row],[Income]]-Table44[[#This Row],[Expenses]]), L1334)</f>
        <v>305653</v>
      </c>
      <c r="M1335" s="49">
        <f>IF(Table44[[#This Row],[Source]]="Inv", SUM(M1334+Table44[[#This Row],[Income]]-Table44[[#This Row],[Expenses]]), M1334)</f>
        <v>1140000</v>
      </c>
    </row>
    <row r="1336" spans="1:13" x14ac:dyDescent="0.25">
      <c r="A1336" s="3" t="str">
        <f xml:space="preserve"> IF(C1336="", "", IF(Table44[[#This Row],[Month]]=C1335, A1335+1, 1))</f>
        <v/>
      </c>
      <c r="B1336" s="22">
        <f>_xlfn.NUMBERVALUE(IF(Table44[[#This Row],[Date]]= "", "", TEXT(Table44[[#This Row],[Date]],"yyyy")))</f>
        <v>0</v>
      </c>
      <c r="C1336" t="str">
        <f>IF(Table44[[#This Row],[Date]]= "", "", TEXT(Table44[[#This Row],[Date]],"mmmm"))</f>
        <v/>
      </c>
      <c r="D1336" s="2"/>
      <c r="I1336" s="23"/>
      <c r="J1336" s="49">
        <f>IF(Table44[[#This Row],[Source]]="Cash", SUM(J1335+Table44[[#This Row],[Income]]-Table44[[#This Row],[Expenses]]), J1335)</f>
        <v>173500</v>
      </c>
      <c r="K1336" s="49">
        <f>IF(Table44[[#This Row],[Source]]="Bank", SUM(K1335+Table44[[#This Row],[Income]]-Table44[[#This Row],[Expenses]]), K1335)</f>
        <v>451802.45000000019</v>
      </c>
      <c r="L1336" s="49">
        <f>IF(Table44[[#This Row],[Source]]="Mobile", SUM(L1335+Table44[[#This Row],[Income]]-Table44[[#This Row],[Expenses]]), L1335)</f>
        <v>305653</v>
      </c>
      <c r="M1336" s="49">
        <f>IF(Table44[[#This Row],[Source]]="Inv", SUM(M1335+Table44[[#This Row],[Income]]-Table44[[#This Row],[Expenses]]), M1335)</f>
        <v>1140000</v>
      </c>
    </row>
    <row r="1337" spans="1:13" x14ac:dyDescent="0.25">
      <c r="A1337" s="3" t="str">
        <f xml:space="preserve"> IF(C1337="", "", IF(Table44[[#This Row],[Month]]=C1336, A1336+1, 1))</f>
        <v/>
      </c>
      <c r="B1337" s="22">
        <f>_xlfn.NUMBERVALUE(IF(Table44[[#This Row],[Date]]= "", "", TEXT(Table44[[#This Row],[Date]],"yyyy")))</f>
        <v>0</v>
      </c>
      <c r="C1337" t="str">
        <f>IF(Table44[[#This Row],[Date]]= "", "", TEXT(Table44[[#This Row],[Date]],"mmmm"))</f>
        <v/>
      </c>
      <c r="D1337" s="2"/>
      <c r="I1337" s="23"/>
      <c r="J1337" s="49">
        <f>IF(Table44[[#This Row],[Source]]="Cash", SUM(J1336+Table44[[#This Row],[Income]]-Table44[[#This Row],[Expenses]]), J1336)</f>
        <v>173500</v>
      </c>
      <c r="K1337" s="49">
        <f>IF(Table44[[#This Row],[Source]]="Bank", SUM(K1336+Table44[[#This Row],[Income]]-Table44[[#This Row],[Expenses]]), K1336)</f>
        <v>451802.45000000019</v>
      </c>
      <c r="L1337" s="49">
        <f>IF(Table44[[#This Row],[Source]]="Mobile", SUM(L1336+Table44[[#This Row],[Income]]-Table44[[#This Row],[Expenses]]), L1336)</f>
        <v>305653</v>
      </c>
      <c r="M1337" s="49">
        <f>IF(Table44[[#This Row],[Source]]="Inv", SUM(M1336+Table44[[#This Row],[Income]]-Table44[[#This Row],[Expenses]]), M1336)</f>
        <v>1140000</v>
      </c>
    </row>
    <row r="1338" spans="1:13" x14ac:dyDescent="0.25">
      <c r="A1338" s="3" t="str">
        <f xml:space="preserve"> IF(C1338="", "", IF(Table44[[#This Row],[Month]]=C1337, A1337+1, 1))</f>
        <v/>
      </c>
      <c r="B1338" s="22">
        <f>_xlfn.NUMBERVALUE(IF(Table44[[#This Row],[Date]]= "", "", TEXT(Table44[[#This Row],[Date]],"yyyy")))</f>
        <v>0</v>
      </c>
      <c r="C1338" t="str">
        <f>IF(Table44[[#This Row],[Date]]= "", "", TEXT(Table44[[#This Row],[Date]],"mmmm"))</f>
        <v/>
      </c>
      <c r="D1338" s="2"/>
      <c r="I1338" s="23"/>
      <c r="J1338" s="49">
        <f>IF(Table44[[#This Row],[Source]]="Cash", SUM(J1337+Table44[[#This Row],[Income]]-Table44[[#This Row],[Expenses]]), J1337)</f>
        <v>173500</v>
      </c>
      <c r="K1338" s="49">
        <f>IF(Table44[[#This Row],[Source]]="Bank", SUM(K1337+Table44[[#This Row],[Income]]-Table44[[#This Row],[Expenses]]), K1337)</f>
        <v>451802.45000000019</v>
      </c>
      <c r="L1338" s="49">
        <f>IF(Table44[[#This Row],[Source]]="Mobile", SUM(L1337+Table44[[#This Row],[Income]]-Table44[[#This Row],[Expenses]]), L1337)</f>
        <v>305653</v>
      </c>
      <c r="M1338" s="49">
        <f>IF(Table44[[#This Row],[Source]]="Inv", SUM(M1337+Table44[[#This Row],[Income]]-Table44[[#This Row],[Expenses]]), M1337)</f>
        <v>1140000</v>
      </c>
    </row>
    <row r="1339" spans="1:13" x14ac:dyDescent="0.25">
      <c r="A1339" s="3" t="str">
        <f xml:space="preserve"> IF(C1339="", "", IF(Table44[[#This Row],[Month]]=C1338, A1338+1, 1))</f>
        <v/>
      </c>
      <c r="B1339" s="22">
        <f>_xlfn.NUMBERVALUE(IF(Table44[[#This Row],[Date]]= "", "", TEXT(Table44[[#This Row],[Date]],"yyyy")))</f>
        <v>0</v>
      </c>
      <c r="C1339" t="str">
        <f>IF(Table44[[#This Row],[Date]]= "", "", TEXT(Table44[[#This Row],[Date]],"mmmm"))</f>
        <v/>
      </c>
      <c r="D1339" s="2"/>
      <c r="I1339" s="23"/>
      <c r="J1339" s="49">
        <f>IF(Table44[[#This Row],[Source]]="Cash", SUM(J1338+Table44[[#This Row],[Income]]-Table44[[#This Row],[Expenses]]), J1338)</f>
        <v>173500</v>
      </c>
      <c r="K1339" s="49">
        <f>IF(Table44[[#This Row],[Source]]="Bank", SUM(K1338+Table44[[#This Row],[Income]]-Table44[[#This Row],[Expenses]]), K1338)</f>
        <v>451802.45000000019</v>
      </c>
      <c r="L1339" s="49">
        <f>IF(Table44[[#This Row],[Source]]="Mobile", SUM(L1338+Table44[[#This Row],[Income]]-Table44[[#This Row],[Expenses]]), L1338)</f>
        <v>305653</v>
      </c>
      <c r="M1339" s="49">
        <f>IF(Table44[[#This Row],[Source]]="Inv", SUM(M1338+Table44[[#This Row],[Income]]-Table44[[#This Row],[Expenses]]), M1338)</f>
        <v>1140000</v>
      </c>
    </row>
    <row r="1340" spans="1:13" x14ac:dyDescent="0.25">
      <c r="A1340" s="3" t="str">
        <f xml:space="preserve"> IF(C1340="", "", IF(Table44[[#This Row],[Month]]=C1339, A1339+1, 1))</f>
        <v/>
      </c>
      <c r="B1340" s="22">
        <f>_xlfn.NUMBERVALUE(IF(Table44[[#This Row],[Date]]= "", "", TEXT(Table44[[#This Row],[Date]],"yyyy")))</f>
        <v>0</v>
      </c>
      <c r="C1340" t="str">
        <f>IF(Table44[[#This Row],[Date]]= "", "", TEXT(Table44[[#This Row],[Date]],"mmmm"))</f>
        <v/>
      </c>
      <c r="D1340" s="2"/>
      <c r="I1340" s="23"/>
      <c r="J1340" s="49">
        <f>IF(Table44[[#This Row],[Source]]="Cash", SUM(J1339+Table44[[#This Row],[Income]]-Table44[[#This Row],[Expenses]]), J1339)</f>
        <v>173500</v>
      </c>
      <c r="K1340" s="49">
        <f>IF(Table44[[#This Row],[Source]]="Bank", SUM(K1339+Table44[[#This Row],[Income]]-Table44[[#This Row],[Expenses]]), K1339)</f>
        <v>451802.45000000019</v>
      </c>
      <c r="L1340" s="49">
        <f>IF(Table44[[#This Row],[Source]]="Mobile", SUM(L1339+Table44[[#This Row],[Income]]-Table44[[#This Row],[Expenses]]), L1339)</f>
        <v>305653</v>
      </c>
      <c r="M1340" s="49">
        <f>IF(Table44[[#This Row],[Source]]="Inv", SUM(M1339+Table44[[#This Row],[Income]]-Table44[[#This Row],[Expenses]]), M1339)</f>
        <v>1140000</v>
      </c>
    </row>
    <row r="1341" spans="1:13" x14ac:dyDescent="0.25">
      <c r="A1341" s="3" t="str">
        <f xml:space="preserve"> IF(C1341="", "", IF(Table44[[#This Row],[Month]]=C1340, A1340+1, 1))</f>
        <v/>
      </c>
      <c r="B1341" s="22">
        <f>_xlfn.NUMBERVALUE(IF(Table44[[#This Row],[Date]]= "", "", TEXT(Table44[[#This Row],[Date]],"yyyy")))</f>
        <v>0</v>
      </c>
      <c r="C1341" t="str">
        <f>IF(Table44[[#This Row],[Date]]= "", "", TEXT(Table44[[#This Row],[Date]],"mmmm"))</f>
        <v/>
      </c>
      <c r="D1341" s="2"/>
      <c r="I1341" s="23"/>
      <c r="J1341" s="49">
        <f>IF(Table44[[#This Row],[Source]]="Cash", SUM(J1340+Table44[[#This Row],[Income]]-Table44[[#This Row],[Expenses]]), J1340)</f>
        <v>173500</v>
      </c>
      <c r="K1341" s="49">
        <f>IF(Table44[[#This Row],[Source]]="Bank", SUM(K1340+Table44[[#This Row],[Income]]-Table44[[#This Row],[Expenses]]), K1340)</f>
        <v>451802.45000000019</v>
      </c>
      <c r="L1341" s="49">
        <f>IF(Table44[[#This Row],[Source]]="Mobile", SUM(L1340+Table44[[#This Row],[Income]]-Table44[[#This Row],[Expenses]]), L1340)</f>
        <v>305653</v>
      </c>
      <c r="M1341" s="49">
        <f>IF(Table44[[#This Row],[Source]]="Inv", SUM(M1340+Table44[[#This Row],[Income]]-Table44[[#This Row],[Expenses]]), M1340)</f>
        <v>1140000</v>
      </c>
    </row>
    <row r="1342" spans="1:13" x14ac:dyDescent="0.25">
      <c r="A1342" s="3" t="str">
        <f xml:space="preserve"> IF(C1342="", "", IF(Table44[[#This Row],[Month]]=C1341, A1341+1, 1))</f>
        <v/>
      </c>
      <c r="B1342" s="22">
        <f>_xlfn.NUMBERVALUE(IF(Table44[[#This Row],[Date]]= "", "", TEXT(Table44[[#This Row],[Date]],"yyyy")))</f>
        <v>0</v>
      </c>
      <c r="C1342" t="str">
        <f>IF(Table44[[#This Row],[Date]]= "", "", TEXT(Table44[[#This Row],[Date]],"mmmm"))</f>
        <v/>
      </c>
      <c r="D1342" s="2"/>
      <c r="I1342" s="23"/>
      <c r="J1342" s="49">
        <f>IF(Table44[[#This Row],[Source]]="Cash", SUM(J1341+Table44[[#This Row],[Income]]-Table44[[#This Row],[Expenses]]), J1341)</f>
        <v>173500</v>
      </c>
      <c r="K1342" s="49">
        <f>IF(Table44[[#This Row],[Source]]="Bank", SUM(K1341+Table44[[#This Row],[Income]]-Table44[[#This Row],[Expenses]]), K1341)</f>
        <v>451802.45000000019</v>
      </c>
      <c r="L1342" s="49">
        <f>IF(Table44[[#This Row],[Source]]="Mobile", SUM(L1341+Table44[[#This Row],[Income]]-Table44[[#This Row],[Expenses]]), L1341)</f>
        <v>305653</v>
      </c>
      <c r="M1342" s="49">
        <f>IF(Table44[[#This Row],[Source]]="Inv", SUM(M1341+Table44[[#This Row],[Income]]-Table44[[#This Row],[Expenses]]), M1341)</f>
        <v>1140000</v>
      </c>
    </row>
    <row r="1343" spans="1:13" x14ac:dyDescent="0.25">
      <c r="A1343" s="3" t="str">
        <f xml:space="preserve"> IF(C1343="", "", IF(Table44[[#This Row],[Month]]=C1342, A1342+1, 1))</f>
        <v/>
      </c>
      <c r="B1343" s="22">
        <f>_xlfn.NUMBERVALUE(IF(Table44[[#This Row],[Date]]= "", "", TEXT(Table44[[#This Row],[Date]],"yyyy")))</f>
        <v>0</v>
      </c>
      <c r="C1343" t="str">
        <f>IF(Table44[[#This Row],[Date]]= "", "", TEXT(Table44[[#This Row],[Date]],"mmmm"))</f>
        <v/>
      </c>
      <c r="D1343" s="2"/>
      <c r="I1343" s="23"/>
      <c r="J1343" s="49">
        <f>IF(Table44[[#This Row],[Source]]="Cash", SUM(J1342+Table44[[#This Row],[Income]]-Table44[[#This Row],[Expenses]]), J1342)</f>
        <v>173500</v>
      </c>
      <c r="K1343" s="49">
        <f>IF(Table44[[#This Row],[Source]]="Bank", SUM(K1342+Table44[[#This Row],[Income]]-Table44[[#This Row],[Expenses]]), K1342)</f>
        <v>451802.45000000019</v>
      </c>
      <c r="L1343" s="49">
        <f>IF(Table44[[#This Row],[Source]]="Mobile", SUM(L1342+Table44[[#This Row],[Income]]-Table44[[#This Row],[Expenses]]), L1342)</f>
        <v>305653</v>
      </c>
      <c r="M1343" s="49">
        <f>IF(Table44[[#This Row],[Source]]="Inv", SUM(M1342+Table44[[#This Row],[Income]]-Table44[[#This Row],[Expenses]]), M1342)</f>
        <v>1140000</v>
      </c>
    </row>
    <row r="1344" spans="1:13" x14ac:dyDescent="0.25">
      <c r="A1344" s="3" t="str">
        <f xml:space="preserve"> IF(C1344="", "", IF(Table44[[#This Row],[Month]]=C1343, A1343+1, 1))</f>
        <v/>
      </c>
      <c r="B1344" s="22">
        <f>_xlfn.NUMBERVALUE(IF(Table44[[#This Row],[Date]]= "", "", TEXT(Table44[[#This Row],[Date]],"yyyy")))</f>
        <v>0</v>
      </c>
      <c r="C1344" t="str">
        <f>IF(Table44[[#This Row],[Date]]= "", "", TEXT(Table44[[#This Row],[Date]],"mmmm"))</f>
        <v/>
      </c>
      <c r="D1344" s="2"/>
      <c r="I1344" s="23"/>
      <c r="J1344" s="49">
        <f>IF(Table44[[#This Row],[Source]]="Cash", SUM(J1343+Table44[[#This Row],[Income]]-Table44[[#This Row],[Expenses]]), J1343)</f>
        <v>173500</v>
      </c>
      <c r="K1344" s="49">
        <f>IF(Table44[[#This Row],[Source]]="Bank", SUM(K1343+Table44[[#This Row],[Income]]-Table44[[#This Row],[Expenses]]), K1343)</f>
        <v>451802.45000000019</v>
      </c>
      <c r="L1344" s="49">
        <f>IF(Table44[[#This Row],[Source]]="Mobile", SUM(L1343+Table44[[#This Row],[Income]]-Table44[[#This Row],[Expenses]]), L1343)</f>
        <v>305653</v>
      </c>
      <c r="M1344" s="49">
        <f>IF(Table44[[#This Row],[Source]]="Inv", SUM(M1343+Table44[[#This Row],[Income]]-Table44[[#This Row],[Expenses]]), M1343)</f>
        <v>1140000</v>
      </c>
    </row>
    <row r="1345" spans="1:13" x14ac:dyDescent="0.25">
      <c r="A1345" s="3" t="str">
        <f xml:space="preserve"> IF(C1345="", "", IF(Table44[[#This Row],[Month]]=C1344, A1344+1, 1))</f>
        <v/>
      </c>
      <c r="B1345" s="22">
        <f>_xlfn.NUMBERVALUE(IF(Table44[[#This Row],[Date]]= "", "", TEXT(Table44[[#This Row],[Date]],"yyyy")))</f>
        <v>0</v>
      </c>
      <c r="C1345" t="str">
        <f>IF(Table44[[#This Row],[Date]]= "", "", TEXT(Table44[[#This Row],[Date]],"mmmm"))</f>
        <v/>
      </c>
      <c r="D1345" s="2"/>
      <c r="I1345" s="23"/>
      <c r="J1345" s="49">
        <f>IF(Table44[[#This Row],[Source]]="Cash", SUM(J1344+Table44[[#This Row],[Income]]-Table44[[#This Row],[Expenses]]), J1344)</f>
        <v>173500</v>
      </c>
      <c r="K1345" s="49">
        <f>IF(Table44[[#This Row],[Source]]="Bank", SUM(K1344+Table44[[#This Row],[Income]]-Table44[[#This Row],[Expenses]]), K1344)</f>
        <v>451802.45000000019</v>
      </c>
      <c r="L1345" s="49">
        <f>IF(Table44[[#This Row],[Source]]="Mobile", SUM(L1344+Table44[[#This Row],[Income]]-Table44[[#This Row],[Expenses]]), L1344)</f>
        <v>305653</v>
      </c>
      <c r="M1345" s="49">
        <f>IF(Table44[[#This Row],[Source]]="Inv", SUM(M1344+Table44[[#This Row],[Income]]-Table44[[#This Row],[Expenses]]), M1344)</f>
        <v>1140000</v>
      </c>
    </row>
    <row r="1346" spans="1:13" x14ac:dyDescent="0.25">
      <c r="A1346" s="3" t="str">
        <f xml:space="preserve"> IF(C1346="", "", IF(Table44[[#This Row],[Month]]=C1345, A1345+1, 1))</f>
        <v/>
      </c>
      <c r="B1346" s="22">
        <f>_xlfn.NUMBERVALUE(IF(Table44[[#This Row],[Date]]= "", "", TEXT(Table44[[#This Row],[Date]],"yyyy")))</f>
        <v>0</v>
      </c>
      <c r="C1346" t="str">
        <f>IF(Table44[[#This Row],[Date]]= "", "", TEXT(Table44[[#This Row],[Date]],"mmmm"))</f>
        <v/>
      </c>
      <c r="D1346" s="2"/>
      <c r="I1346" s="23"/>
      <c r="J1346" s="49">
        <f>IF(Table44[[#This Row],[Source]]="Cash", SUM(J1345+Table44[[#This Row],[Income]]-Table44[[#This Row],[Expenses]]), J1345)</f>
        <v>173500</v>
      </c>
      <c r="K1346" s="49">
        <f>IF(Table44[[#This Row],[Source]]="Bank", SUM(K1345+Table44[[#This Row],[Income]]-Table44[[#This Row],[Expenses]]), K1345)</f>
        <v>451802.45000000019</v>
      </c>
      <c r="L1346" s="49">
        <f>IF(Table44[[#This Row],[Source]]="Mobile", SUM(L1345+Table44[[#This Row],[Income]]-Table44[[#This Row],[Expenses]]), L1345)</f>
        <v>305653</v>
      </c>
      <c r="M1346" s="49">
        <f>IF(Table44[[#This Row],[Source]]="Inv", SUM(M1345+Table44[[#This Row],[Income]]-Table44[[#This Row],[Expenses]]), M1345)</f>
        <v>1140000</v>
      </c>
    </row>
    <row r="1347" spans="1:13" x14ac:dyDescent="0.25">
      <c r="A1347" s="3" t="str">
        <f xml:space="preserve"> IF(C1347="", "", IF(Table44[[#This Row],[Month]]=C1346, A1346+1, 1))</f>
        <v/>
      </c>
      <c r="B1347" s="22">
        <f>_xlfn.NUMBERVALUE(IF(Table44[[#This Row],[Date]]= "", "", TEXT(Table44[[#This Row],[Date]],"yyyy")))</f>
        <v>0</v>
      </c>
      <c r="C1347" t="str">
        <f>IF(Table44[[#This Row],[Date]]= "", "", TEXT(Table44[[#This Row],[Date]],"mmmm"))</f>
        <v/>
      </c>
      <c r="D1347" s="2"/>
      <c r="I1347" s="23"/>
      <c r="J1347" s="49">
        <f>IF(Table44[[#This Row],[Source]]="Cash", SUM(J1346+Table44[[#This Row],[Income]]-Table44[[#This Row],[Expenses]]), J1346)</f>
        <v>173500</v>
      </c>
      <c r="K1347" s="49">
        <f>IF(Table44[[#This Row],[Source]]="Bank", SUM(K1346+Table44[[#This Row],[Income]]-Table44[[#This Row],[Expenses]]), K1346)</f>
        <v>451802.45000000019</v>
      </c>
      <c r="L1347" s="49">
        <f>IF(Table44[[#This Row],[Source]]="Mobile", SUM(L1346+Table44[[#This Row],[Income]]-Table44[[#This Row],[Expenses]]), L1346)</f>
        <v>305653</v>
      </c>
      <c r="M1347" s="49">
        <f>IF(Table44[[#This Row],[Source]]="Inv", SUM(M1346+Table44[[#This Row],[Income]]-Table44[[#This Row],[Expenses]]), M1346)</f>
        <v>1140000</v>
      </c>
    </row>
    <row r="1348" spans="1:13" x14ac:dyDescent="0.25">
      <c r="A1348" s="3" t="str">
        <f xml:space="preserve"> IF(C1348="", "", IF(Table44[[#This Row],[Month]]=C1347, A1347+1, 1))</f>
        <v/>
      </c>
      <c r="B1348" s="22">
        <f>_xlfn.NUMBERVALUE(IF(Table44[[#This Row],[Date]]= "", "", TEXT(Table44[[#This Row],[Date]],"yyyy")))</f>
        <v>0</v>
      </c>
      <c r="C1348" t="str">
        <f>IF(Table44[[#This Row],[Date]]= "", "", TEXT(Table44[[#This Row],[Date]],"mmmm"))</f>
        <v/>
      </c>
      <c r="D1348" s="2"/>
      <c r="I1348" s="23"/>
      <c r="J1348" s="49">
        <f>IF(Table44[[#This Row],[Source]]="Cash", SUM(J1347+Table44[[#This Row],[Income]]-Table44[[#This Row],[Expenses]]), J1347)</f>
        <v>173500</v>
      </c>
      <c r="K1348" s="49">
        <f>IF(Table44[[#This Row],[Source]]="Bank", SUM(K1347+Table44[[#This Row],[Income]]-Table44[[#This Row],[Expenses]]), K1347)</f>
        <v>451802.45000000019</v>
      </c>
      <c r="L1348" s="49">
        <f>IF(Table44[[#This Row],[Source]]="Mobile", SUM(L1347+Table44[[#This Row],[Income]]-Table44[[#This Row],[Expenses]]), L1347)</f>
        <v>305653</v>
      </c>
      <c r="M1348" s="49">
        <f>IF(Table44[[#This Row],[Source]]="Inv", SUM(M1347+Table44[[#This Row],[Income]]-Table44[[#This Row],[Expenses]]), M1347)</f>
        <v>1140000</v>
      </c>
    </row>
    <row r="1349" spans="1:13" x14ac:dyDescent="0.25">
      <c r="A1349" s="3" t="str">
        <f xml:space="preserve"> IF(C1349="", "", IF(Table44[[#This Row],[Month]]=C1348, A1348+1, 1))</f>
        <v/>
      </c>
      <c r="B1349" s="22">
        <f>_xlfn.NUMBERVALUE(IF(Table44[[#This Row],[Date]]= "", "", TEXT(Table44[[#This Row],[Date]],"yyyy")))</f>
        <v>0</v>
      </c>
      <c r="C1349" t="str">
        <f>IF(Table44[[#This Row],[Date]]= "", "", TEXT(Table44[[#This Row],[Date]],"mmmm"))</f>
        <v/>
      </c>
      <c r="D1349" s="2"/>
      <c r="I1349" s="23"/>
      <c r="J1349" s="49">
        <f>IF(Table44[[#This Row],[Source]]="Cash", SUM(J1348+Table44[[#This Row],[Income]]-Table44[[#This Row],[Expenses]]), J1348)</f>
        <v>173500</v>
      </c>
      <c r="K1349" s="49">
        <f>IF(Table44[[#This Row],[Source]]="Bank", SUM(K1348+Table44[[#This Row],[Income]]-Table44[[#This Row],[Expenses]]), K1348)</f>
        <v>451802.45000000019</v>
      </c>
      <c r="L1349" s="49">
        <f>IF(Table44[[#This Row],[Source]]="Mobile", SUM(L1348+Table44[[#This Row],[Income]]-Table44[[#This Row],[Expenses]]), L1348)</f>
        <v>305653</v>
      </c>
      <c r="M1349" s="49">
        <f>IF(Table44[[#This Row],[Source]]="Inv", SUM(M1348+Table44[[#This Row],[Income]]-Table44[[#This Row],[Expenses]]), M1348)</f>
        <v>1140000</v>
      </c>
    </row>
    <row r="1350" spans="1:13" x14ac:dyDescent="0.25">
      <c r="A1350" s="3" t="str">
        <f xml:space="preserve"> IF(C1350="", "", IF(Table44[[#This Row],[Month]]=C1349, A1349+1, 1))</f>
        <v/>
      </c>
      <c r="B1350" s="22">
        <f>_xlfn.NUMBERVALUE(IF(Table44[[#This Row],[Date]]= "", "", TEXT(Table44[[#This Row],[Date]],"yyyy")))</f>
        <v>0</v>
      </c>
      <c r="C1350" t="str">
        <f>IF(Table44[[#This Row],[Date]]= "", "", TEXT(Table44[[#This Row],[Date]],"mmmm"))</f>
        <v/>
      </c>
      <c r="D1350" s="2"/>
      <c r="I1350" s="23"/>
      <c r="J1350" s="49">
        <f>IF(Table44[[#This Row],[Source]]="Cash", SUM(J1349+Table44[[#This Row],[Income]]-Table44[[#This Row],[Expenses]]), J1349)</f>
        <v>173500</v>
      </c>
      <c r="K1350" s="49">
        <f>IF(Table44[[#This Row],[Source]]="Bank", SUM(K1349+Table44[[#This Row],[Income]]-Table44[[#This Row],[Expenses]]), K1349)</f>
        <v>451802.45000000019</v>
      </c>
      <c r="L1350" s="49">
        <f>IF(Table44[[#This Row],[Source]]="Mobile", SUM(L1349+Table44[[#This Row],[Income]]-Table44[[#This Row],[Expenses]]), L1349)</f>
        <v>305653</v>
      </c>
      <c r="M1350" s="49">
        <f>IF(Table44[[#This Row],[Source]]="Inv", SUM(M1349+Table44[[#This Row],[Income]]-Table44[[#This Row],[Expenses]]), M1349)</f>
        <v>1140000</v>
      </c>
    </row>
    <row r="1351" spans="1:13" x14ac:dyDescent="0.25">
      <c r="A1351" s="3" t="str">
        <f xml:space="preserve"> IF(C1351="", "", IF(Table44[[#This Row],[Month]]=C1350, A1350+1, 1))</f>
        <v/>
      </c>
      <c r="B1351" s="22">
        <f>_xlfn.NUMBERVALUE(IF(Table44[[#This Row],[Date]]= "", "", TEXT(Table44[[#This Row],[Date]],"yyyy")))</f>
        <v>0</v>
      </c>
      <c r="C1351" t="str">
        <f>IF(Table44[[#This Row],[Date]]= "", "", TEXT(Table44[[#This Row],[Date]],"mmmm"))</f>
        <v/>
      </c>
      <c r="D1351" s="2"/>
      <c r="I1351" s="23"/>
      <c r="J1351" s="49">
        <f>IF(Table44[[#This Row],[Source]]="Cash", SUM(J1350+Table44[[#This Row],[Income]]-Table44[[#This Row],[Expenses]]), J1350)</f>
        <v>173500</v>
      </c>
      <c r="K1351" s="49">
        <f>IF(Table44[[#This Row],[Source]]="Bank", SUM(K1350+Table44[[#This Row],[Income]]-Table44[[#This Row],[Expenses]]), K1350)</f>
        <v>451802.45000000019</v>
      </c>
      <c r="L1351" s="49">
        <f>IF(Table44[[#This Row],[Source]]="Mobile", SUM(L1350+Table44[[#This Row],[Income]]-Table44[[#This Row],[Expenses]]), L1350)</f>
        <v>305653</v>
      </c>
      <c r="M1351" s="49">
        <f>IF(Table44[[#This Row],[Source]]="Inv", SUM(M1350+Table44[[#This Row],[Income]]-Table44[[#This Row],[Expenses]]), M1350)</f>
        <v>1140000</v>
      </c>
    </row>
    <row r="1352" spans="1:13" x14ac:dyDescent="0.25">
      <c r="A1352" s="3" t="str">
        <f xml:space="preserve"> IF(C1352="", "", IF(Table44[[#This Row],[Month]]=C1351, A1351+1, 1))</f>
        <v/>
      </c>
      <c r="B1352" s="22">
        <f>_xlfn.NUMBERVALUE(IF(Table44[[#This Row],[Date]]= "", "", TEXT(Table44[[#This Row],[Date]],"yyyy")))</f>
        <v>0</v>
      </c>
      <c r="C1352" t="str">
        <f>IF(Table44[[#This Row],[Date]]= "", "", TEXT(Table44[[#This Row],[Date]],"mmmm"))</f>
        <v/>
      </c>
      <c r="D1352" s="2"/>
      <c r="I1352" s="23"/>
      <c r="J1352" s="49">
        <f>IF(Table44[[#This Row],[Source]]="Cash", SUM(J1351+Table44[[#This Row],[Income]]-Table44[[#This Row],[Expenses]]), J1351)</f>
        <v>173500</v>
      </c>
      <c r="K1352" s="49">
        <f>IF(Table44[[#This Row],[Source]]="Bank", SUM(K1351+Table44[[#This Row],[Income]]-Table44[[#This Row],[Expenses]]), K1351)</f>
        <v>451802.45000000019</v>
      </c>
      <c r="L1352" s="49">
        <f>IF(Table44[[#This Row],[Source]]="Mobile", SUM(L1351+Table44[[#This Row],[Income]]-Table44[[#This Row],[Expenses]]), L1351)</f>
        <v>305653</v>
      </c>
      <c r="M1352" s="49">
        <f>IF(Table44[[#This Row],[Source]]="Inv", SUM(M1351+Table44[[#This Row],[Income]]-Table44[[#This Row],[Expenses]]), M1351)</f>
        <v>1140000</v>
      </c>
    </row>
    <row r="1353" spans="1:13" x14ac:dyDescent="0.25">
      <c r="A1353" s="3" t="str">
        <f xml:space="preserve"> IF(C1353="", "", IF(Table44[[#This Row],[Month]]=C1352, A1352+1, 1))</f>
        <v/>
      </c>
      <c r="B1353" s="22">
        <f>_xlfn.NUMBERVALUE(IF(Table44[[#This Row],[Date]]= "", "", TEXT(Table44[[#This Row],[Date]],"yyyy")))</f>
        <v>0</v>
      </c>
      <c r="C1353" t="str">
        <f>IF(Table44[[#This Row],[Date]]= "", "", TEXT(Table44[[#This Row],[Date]],"mmmm"))</f>
        <v/>
      </c>
      <c r="D1353" s="2"/>
      <c r="I1353" s="23"/>
      <c r="J1353" s="49">
        <f>IF(Table44[[#This Row],[Source]]="Cash", SUM(J1352+Table44[[#This Row],[Income]]-Table44[[#This Row],[Expenses]]), J1352)</f>
        <v>173500</v>
      </c>
      <c r="K1353" s="49">
        <f>IF(Table44[[#This Row],[Source]]="Bank", SUM(K1352+Table44[[#This Row],[Income]]-Table44[[#This Row],[Expenses]]), K1352)</f>
        <v>451802.45000000019</v>
      </c>
      <c r="L1353" s="49">
        <f>IF(Table44[[#This Row],[Source]]="Mobile", SUM(L1352+Table44[[#This Row],[Income]]-Table44[[#This Row],[Expenses]]), L1352)</f>
        <v>305653</v>
      </c>
      <c r="M1353" s="49">
        <f>IF(Table44[[#This Row],[Source]]="Inv", SUM(M1352+Table44[[#This Row],[Income]]-Table44[[#This Row],[Expenses]]), M1352)</f>
        <v>1140000</v>
      </c>
    </row>
    <row r="1354" spans="1:13" x14ac:dyDescent="0.25">
      <c r="A1354" s="3" t="str">
        <f xml:space="preserve"> IF(C1354="", "", IF(Table44[[#This Row],[Month]]=C1353, A1353+1, 1))</f>
        <v/>
      </c>
      <c r="B1354" s="22">
        <f>_xlfn.NUMBERVALUE(IF(Table44[[#This Row],[Date]]= "", "", TEXT(Table44[[#This Row],[Date]],"yyyy")))</f>
        <v>0</v>
      </c>
      <c r="C1354" t="str">
        <f>IF(Table44[[#This Row],[Date]]= "", "", TEXT(Table44[[#This Row],[Date]],"mmmm"))</f>
        <v/>
      </c>
      <c r="D1354" s="2"/>
      <c r="I1354" s="23"/>
      <c r="J1354" s="49">
        <f>IF(Table44[[#This Row],[Source]]="Cash", SUM(J1353+Table44[[#This Row],[Income]]-Table44[[#This Row],[Expenses]]), J1353)</f>
        <v>173500</v>
      </c>
      <c r="K1354" s="49">
        <f>IF(Table44[[#This Row],[Source]]="Bank", SUM(K1353+Table44[[#This Row],[Income]]-Table44[[#This Row],[Expenses]]), K1353)</f>
        <v>451802.45000000019</v>
      </c>
      <c r="L1354" s="49">
        <f>IF(Table44[[#This Row],[Source]]="Mobile", SUM(L1353+Table44[[#This Row],[Income]]-Table44[[#This Row],[Expenses]]), L1353)</f>
        <v>305653</v>
      </c>
      <c r="M1354" s="49">
        <f>IF(Table44[[#This Row],[Source]]="Inv", SUM(M1353+Table44[[#This Row],[Income]]-Table44[[#This Row],[Expenses]]), M1353)</f>
        <v>1140000</v>
      </c>
    </row>
    <row r="1355" spans="1:13" x14ac:dyDescent="0.25">
      <c r="A1355" s="3" t="str">
        <f xml:space="preserve"> IF(C1355="", "", IF(Table44[[#This Row],[Month]]=C1354, A1354+1, 1))</f>
        <v/>
      </c>
      <c r="B1355" s="22">
        <f>_xlfn.NUMBERVALUE(IF(Table44[[#This Row],[Date]]= "", "", TEXT(Table44[[#This Row],[Date]],"yyyy")))</f>
        <v>0</v>
      </c>
      <c r="C1355" t="str">
        <f>IF(Table44[[#This Row],[Date]]= "", "", TEXT(Table44[[#This Row],[Date]],"mmmm"))</f>
        <v/>
      </c>
      <c r="D1355" s="2"/>
      <c r="I1355" s="23"/>
      <c r="J1355" s="49">
        <f>IF(Table44[[#This Row],[Source]]="Cash", SUM(J1354+Table44[[#This Row],[Income]]-Table44[[#This Row],[Expenses]]), J1354)</f>
        <v>173500</v>
      </c>
      <c r="K1355" s="49">
        <f>IF(Table44[[#This Row],[Source]]="Bank", SUM(K1354+Table44[[#This Row],[Income]]-Table44[[#This Row],[Expenses]]), K1354)</f>
        <v>451802.45000000019</v>
      </c>
      <c r="L1355" s="49">
        <f>IF(Table44[[#This Row],[Source]]="Mobile", SUM(L1354+Table44[[#This Row],[Income]]-Table44[[#This Row],[Expenses]]), L1354)</f>
        <v>305653</v>
      </c>
      <c r="M1355" s="49">
        <f>IF(Table44[[#This Row],[Source]]="Inv", SUM(M1354+Table44[[#This Row],[Income]]-Table44[[#This Row],[Expenses]]), M1354)</f>
        <v>1140000</v>
      </c>
    </row>
    <row r="1356" spans="1:13" x14ac:dyDescent="0.25">
      <c r="A1356" s="3" t="str">
        <f xml:space="preserve"> IF(C1356="", "", IF(Table44[[#This Row],[Month]]=C1355, A1355+1, 1))</f>
        <v/>
      </c>
      <c r="B1356" s="22">
        <f>_xlfn.NUMBERVALUE(IF(Table44[[#This Row],[Date]]= "", "", TEXT(Table44[[#This Row],[Date]],"yyyy")))</f>
        <v>0</v>
      </c>
      <c r="C1356" t="str">
        <f>IF(Table44[[#This Row],[Date]]= "", "", TEXT(Table44[[#This Row],[Date]],"mmmm"))</f>
        <v/>
      </c>
      <c r="D1356" s="2"/>
      <c r="I1356" s="23"/>
      <c r="J1356" s="49">
        <f>IF(Table44[[#This Row],[Source]]="Cash", SUM(J1355+Table44[[#This Row],[Income]]-Table44[[#This Row],[Expenses]]), J1355)</f>
        <v>173500</v>
      </c>
      <c r="K1356" s="49">
        <f>IF(Table44[[#This Row],[Source]]="Bank", SUM(K1355+Table44[[#This Row],[Income]]-Table44[[#This Row],[Expenses]]), K1355)</f>
        <v>451802.45000000019</v>
      </c>
      <c r="L1356" s="49">
        <f>IF(Table44[[#This Row],[Source]]="Mobile", SUM(L1355+Table44[[#This Row],[Income]]-Table44[[#This Row],[Expenses]]), L1355)</f>
        <v>305653</v>
      </c>
      <c r="M1356" s="49">
        <f>IF(Table44[[#This Row],[Source]]="Inv", SUM(M1355+Table44[[#This Row],[Income]]-Table44[[#This Row],[Expenses]]), M1355)</f>
        <v>1140000</v>
      </c>
    </row>
    <row r="1357" spans="1:13" x14ac:dyDescent="0.25">
      <c r="A1357" s="3" t="str">
        <f xml:space="preserve"> IF(C1357="", "", IF(Table44[[#This Row],[Month]]=C1356, A1356+1, 1))</f>
        <v/>
      </c>
      <c r="B1357" s="22">
        <f>_xlfn.NUMBERVALUE(IF(Table44[[#This Row],[Date]]= "", "", TEXT(Table44[[#This Row],[Date]],"yyyy")))</f>
        <v>0</v>
      </c>
      <c r="C1357" t="str">
        <f>IF(Table44[[#This Row],[Date]]= "", "", TEXT(Table44[[#This Row],[Date]],"mmmm"))</f>
        <v/>
      </c>
      <c r="D1357" s="2"/>
      <c r="I1357" s="23"/>
      <c r="J1357" s="49">
        <f>IF(Table44[[#This Row],[Source]]="Cash", SUM(J1356+Table44[[#This Row],[Income]]-Table44[[#This Row],[Expenses]]), J1356)</f>
        <v>173500</v>
      </c>
      <c r="K1357" s="49">
        <f>IF(Table44[[#This Row],[Source]]="Bank", SUM(K1356+Table44[[#This Row],[Income]]-Table44[[#This Row],[Expenses]]), K1356)</f>
        <v>451802.45000000019</v>
      </c>
      <c r="L1357" s="49">
        <f>IF(Table44[[#This Row],[Source]]="Mobile", SUM(L1356+Table44[[#This Row],[Income]]-Table44[[#This Row],[Expenses]]), L1356)</f>
        <v>305653</v>
      </c>
      <c r="M1357" s="49">
        <f>IF(Table44[[#This Row],[Source]]="Inv", SUM(M1356+Table44[[#This Row],[Income]]-Table44[[#This Row],[Expenses]]), M1356)</f>
        <v>1140000</v>
      </c>
    </row>
    <row r="1358" spans="1:13" x14ac:dyDescent="0.25">
      <c r="A1358" s="3" t="str">
        <f xml:space="preserve"> IF(C1358="", "", IF(Table44[[#This Row],[Month]]=C1357, A1357+1, 1))</f>
        <v/>
      </c>
      <c r="B1358" s="22">
        <f>_xlfn.NUMBERVALUE(IF(Table44[[#This Row],[Date]]= "", "", TEXT(Table44[[#This Row],[Date]],"yyyy")))</f>
        <v>0</v>
      </c>
      <c r="C1358" t="str">
        <f>IF(Table44[[#This Row],[Date]]= "", "", TEXT(Table44[[#This Row],[Date]],"mmmm"))</f>
        <v/>
      </c>
      <c r="D1358" s="2"/>
      <c r="I1358" s="23"/>
      <c r="J1358" s="49">
        <f>IF(Table44[[#This Row],[Source]]="Cash", SUM(J1357+Table44[[#This Row],[Income]]-Table44[[#This Row],[Expenses]]), J1357)</f>
        <v>173500</v>
      </c>
      <c r="K1358" s="49">
        <f>IF(Table44[[#This Row],[Source]]="Bank", SUM(K1357+Table44[[#This Row],[Income]]-Table44[[#This Row],[Expenses]]), K1357)</f>
        <v>451802.45000000019</v>
      </c>
      <c r="L1358" s="49">
        <f>IF(Table44[[#This Row],[Source]]="Mobile", SUM(L1357+Table44[[#This Row],[Income]]-Table44[[#This Row],[Expenses]]), L1357)</f>
        <v>305653</v>
      </c>
      <c r="M1358" s="49">
        <f>IF(Table44[[#This Row],[Source]]="Inv", SUM(M1357+Table44[[#This Row],[Income]]-Table44[[#This Row],[Expenses]]), M1357)</f>
        <v>1140000</v>
      </c>
    </row>
    <row r="1359" spans="1:13" x14ac:dyDescent="0.25">
      <c r="A1359" s="3" t="str">
        <f xml:space="preserve"> IF(C1359="", "", IF(Table44[[#This Row],[Month]]=C1358, A1358+1, 1))</f>
        <v/>
      </c>
      <c r="B1359" s="22">
        <f>_xlfn.NUMBERVALUE(IF(Table44[[#This Row],[Date]]= "", "", TEXT(Table44[[#This Row],[Date]],"yyyy")))</f>
        <v>0</v>
      </c>
      <c r="C1359" t="str">
        <f>IF(Table44[[#This Row],[Date]]= "", "", TEXT(Table44[[#This Row],[Date]],"mmmm"))</f>
        <v/>
      </c>
      <c r="D1359" s="2"/>
      <c r="I1359" s="23"/>
      <c r="J1359" s="49">
        <f>IF(Table44[[#This Row],[Source]]="Cash", SUM(J1358+Table44[[#This Row],[Income]]-Table44[[#This Row],[Expenses]]), J1358)</f>
        <v>173500</v>
      </c>
      <c r="K1359" s="49">
        <f>IF(Table44[[#This Row],[Source]]="Bank", SUM(K1358+Table44[[#This Row],[Income]]-Table44[[#This Row],[Expenses]]), K1358)</f>
        <v>451802.45000000019</v>
      </c>
      <c r="L1359" s="49">
        <f>IF(Table44[[#This Row],[Source]]="Mobile", SUM(L1358+Table44[[#This Row],[Income]]-Table44[[#This Row],[Expenses]]), L1358)</f>
        <v>305653</v>
      </c>
      <c r="M1359" s="49">
        <f>IF(Table44[[#This Row],[Source]]="Inv", SUM(M1358+Table44[[#This Row],[Income]]-Table44[[#This Row],[Expenses]]), M1358)</f>
        <v>1140000</v>
      </c>
    </row>
    <row r="1360" spans="1:13" x14ac:dyDescent="0.25">
      <c r="A1360" s="3" t="str">
        <f xml:space="preserve"> IF(C1360="", "", IF(Table44[[#This Row],[Month]]=C1359, A1359+1, 1))</f>
        <v/>
      </c>
      <c r="B1360" s="22">
        <f>_xlfn.NUMBERVALUE(IF(Table44[[#This Row],[Date]]= "", "", TEXT(Table44[[#This Row],[Date]],"yyyy")))</f>
        <v>0</v>
      </c>
      <c r="C1360" t="str">
        <f>IF(Table44[[#This Row],[Date]]= "", "", TEXT(Table44[[#This Row],[Date]],"mmmm"))</f>
        <v/>
      </c>
      <c r="D1360" s="2"/>
      <c r="I1360" s="23"/>
      <c r="J1360" s="49">
        <f>IF(Table44[[#This Row],[Source]]="Cash", SUM(J1359+Table44[[#This Row],[Income]]-Table44[[#This Row],[Expenses]]), J1359)</f>
        <v>173500</v>
      </c>
      <c r="K1360" s="49">
        <f>IF(Table44[[#This Row],[Source]]="Bank", SUM(K1359+Table44[[#This Row],[Income]]-Table44[[#This Row],[Expenses]]), K1359)</f>
        <v>451802.45000000019</v>
      </c>
      <c r="L1360" s="49">
        <f>IF(Table44[[#This Row],[Source]]="Mobile", SUM(L1359+Table44[[#This Row],[Income]]-Table44[[#This Row],[Expenses]]), L1359)</f>
        <v>305653</v>
      </c>
      <c r="M1360" s="49">
        <f>IF(Table44[[#This Row],[Source]]="Inv", SUM(M1359+Table44[[#This Row],[Income]]-Table44[[#This Row],[Expenses]]), M1359)</f>
        <v>1140000</v>
      </c>
    </row>
    <row r="1361" spans="1:13" x14ac:dyDescent="0.25">
      <c r="A1361" s="3" t="str">
        <f xml:space="preserve"> IF(C1361="", "", IF(Table44[[#This Row],[Month]]=C1360, A1360+1, 1))</f>
        <v/>
      </c>
      <c r="B1361" s="22">
        <f>_xlfn.NUMBERVALUE(IF(Table44[[#This Row],[Date]]= "", "", TEXT(Table44[[#This Row],[Date]],"yyyy")))</f>
        <v>0</v>
      </c>
      <c r="C1361" t="str">
        <f>IF(Table44[[#This Row],[Date]]= "", "", TEXT(Table44[[#This Row],[Date]],"mmmm"))</f>
        <v/>
      </c>
      <c r="D1361" s="2"/>
      <c r="I1361" s="23"/>
      <c r="J1361" s="49">
        <f>IF(Table44[[#This Row],[Source]]="Cash", SUM(J1360+Table44[[#This Row],[Income]]-Table44[[#This Row],[Expenses]]), J1360)</f>
        <v>173500</v>
      </c>
      <c r="K1361" s="49">
        <f>IF(Table44[[#This Row],[Source]]="Bank", SUM(K1360+Table44[[#This Row],[Income]]-Table44[[#This Row],[Expenses]]), K1360)</f>
        <v>451802.45000000019</v>
      </c>
      <c r="L1361" s="49">
        <f>IF(Table44[[#This Row],[Source]]="Mobile", SUM(L1360+Table44[[#This Row],[Income]]-Table44[[#This Row],[Expenses]]), L1360)</f>
        <v>305653</v>
      </c>
      <c r="M1361" s="49">
        <f>IF(Table44[[#This Row],[Source]]="Inv", SUM(M1360+Table44[[#This Row],[Income]]-Table44[[#This Row],[Expenses]]), M1360)</f>
        <v>1140000</v>
      </c>
    </row>
    <row r="1362" spans="1:13" x14ac:dyDescent="0.25">
      <c r="A1362" s="3" t="str">
        <f xml:space="preserve"> IF(C1362="", "", IF(Table44[[#This Row],[Month]]=C1361, A1361+1, 1))</f>
        <v/>
      </c>
      <c r="B1362" s="22">
        <f>_xlfn.NUMBERVALUE(IF(Table44[[#This Row],[Date]]= "", "", TEXT(Table44[[#This Row],[Date]],"yyyy")))</f>
        <v>0</v>
      </c>
      <c r="C1362" t="str">
        <f>IF(Table44[[#This Row],[Date]]= "", "", TEXT(Table44[[#This Row],[Date]],"mmmm"))</f>
        <v/>
      </c>
      <c r="D1362" s="2"/>
      <c r="I1362" s="23"/>
      <c r="J1362" s="49">
        <f>IF(Table44[[#This Row],[Source]]="Cash", SUM(J1361+Table44[[#This Row],[Income]]-Table44[[#This Row],[Expenses]]), J1361)</f>
        <v>173500</v>
      </c>
      <c r="K1362" s="49">
        <f>IF(Table44[[#This Row],[Source]]="Bank", SUM(K1361+Table44[[#This Row],[Income]]-Table44[[#This Row],[Expenses]]), K1361)</f>
        <v>451802.45000000019</v>
      </c>
      <c r="L1362" s="49">
        <f>IF(Table44[[#This Row],[Source]]="Mobile", SUM(L1361+Table44[[#This Row],[Income]]-Table44[[#This Row],[Expenses]]), L1361)</f>
        <v>305653</v>
      </c>
      <c r="M1362" s="49">
        <f>IF(Table44[[#This Row],[Source]]="Inv", SUM(M1361+Table44[[#This Row],[Income]]-Table44[[#This Row],[Expenses]]), M1361)</f>
        <v>1140000</v>
      </c>
    </row>
    <row r="1363" spans="1:13" x14ac:dyDescent="0.25">
      <c r="A1363" s="3" t="str">
        <f xml:space="preserve"> IF(C1363="", "", IF(Table44[[#This Row],[Month]]=C1362, A1362+1, 1))</f>
        <v/>
      </c>
      <c r="B1363" s="22">
        <f>_xlfn.NUMBERVALUE(IF(Table44[[#This Row],[Date]]= "", "", TEXT(Table44[[#This Row],[Date]],"yyyy")))</f>
        <v>0</v>
      </c>
      <c r="C1363" t="str">
        <f>IF(Table44[[#This Row],[Date]]= "", "", TEXT(Table44[[#This Row],[Date]],"mmmm"))</f>
        <v/>
      </c>
      <c r="D1363" s="2"/>
      <c r="I1363" s="23"/>
      <c r="J1363" s="49">
        <f>IF(Table44[[#This Row],[Source]]="Cash", SUM(J1362+Table44[[#This Row],[Income]]-Table44[[#This Row],[Expenses]]), J1362)</f>
        <v>173500</v>
      </c>
      <c r="K1363" s="49">
        <f>IF(Table44[[#This Row],[Source]]="Bank", SUM(K1362+Table44[[#This Row],[Income]]-Table44[[#This Row],[Expenses]]), K1362)</f>
        <v>451802.45000000019</v>
      </c>
      <c r="L1363" s="49">
        <f>IF(Table44[[#This Row],[Source]]="Mobile", SUM(L1362+Table44[[#This Row],[Income]]-Table44[[#This Row],[Expenses]]), L1362)</f>
        <v>305653</v>
      </c>
      <c r="M1363" s="49">
        <f>IF(Table44[[#This Row],[Source]]="Inv", SUM(M1362+Table44[[#This Row],[Income]]-Table44[[#This Row],[Expenses]]), M1362)</f>
        <v>1140000</v>
      </c>
    </row>
    <row r="1364" spans="1:13" x14ac:dyDescent="0.25">
      <c r="A1364" s="3" t="str">
        <f xml:space="preserve"> IF(C1364="", "", IF(Table44[[#This Row],[Month]]=C1363, A1363+1, 1))</f>
        <v/>
      </c>
      <c r="B1364" s="22">
        <f>_xlfn.NUMBERVALUE(IF(Table44[[#This Row],[Date]]= "", "", TEXT(Table44[[#This Row],[Date]],"yyyy")))</f>
        <v>0</v>
      </c>
      <c r="C1364" t="str">
        <f>IF(Table44[[#This Row],[Date]]= "", "", TEXT(Table44[[#This Row],[Date]],"mmmm"))</f>
        <v/>
      </c>
      <c r="D1364" s="2"/>
      <c r="I1364" s="23"/>
      <c r="J1364" s="49">
        <f>IF(Table44[[#This Row],[Source]]="Cash", SUM(J1363+Table44[[#This Row],[Income]]-Table44[[#This Row],[Expenses]]), J1363)</f>
        <v>173500</v>
      </c>
      <c r="K1364" s="49">
        <f>IF(Table44[[#This Row],[Source]]="Bank", SUM(K1363+Table44[[#This Row],[Income]]-Table44[[#This Row],[Expenses]]), K1363)</f>
        <v>451802.45000000019</v>
      </c>
      <c r="L1364" s="49">
        <f>IF(Table44[[#This Row],[Source]]="Mobile", SUM(L1363+Table44[[#This Row],[Income]]-Table44[[#This Row],[Expenses]]), L1363)</f>
        <v>305653</v>
      </c>
      <c r="M1364" s="49">
        <f>IF(Table44[[#This Row],[Source]]="Inv", SUM(M1363+Table44[[#This Row],[Income]]-Table44[[#This Row],[Expenses]]), M1363)</f>
        <v>1140000</v>
      </c>
    </row>
    <row r="1365" spans="1:13" x14ac:dyDescent="0.25">
      <c r="A1365" s="3" t="str">
        <f xml:space="preserve"> IF(C1365="", "", IF(Table44[[#This Row],[Month]]=C1364, A1364+1, 1))</f>
        <v/>
      </c>
      <c r="B1365" s="22">
        <f>_xlfn.NUMBERVALUE(IF(Table44[[#This Row],[Date]]= "", "", TEXT(Table44[[#This Row],[Date]],"yyyy")))</f>
        <v>0</v>
      </c>
      <c r="C1365" t="str">
        <f>IF(Table44[[#This Row],[Date]]= "", "", TEXT(Table44[[#This Row],[Date]],"mmmm"))</f>
        <v/>
      </c>
      <c r="D1365" s="2"/>
      <c r="I1365" s="23"/>
      <c r="J1365" s="49">
        <f>IF(Table44[[#This Row],[Source]]="Cash", SUM(J1364+Table44[[#This Row],[Income]]-Table44[[#This Row],[Expenses]]), J1364)</f>
        <v>173500</v>
      </c>
      <c r="K1365" s="49">
        <f>IF(Table44[[#This Row],[Source]]="Bank", SUM(K1364+Table44[[#This Row],[Income]]-Table44[[#This Row],[Expenses]]), K1364)</f>
        <v>451802.45000000019</v>
      </c>
      <c r="L1365" s="49">
        <f>IF(Table44[[#This Row],[Source]]="Mobile", SUM(L1364+Table44[[#This Row],[Income]]-Table44[[#This Row],[Expenses]]), L1364)</f>
        <v>305653</v>
      </c>
      <c r="M1365" s="49">
        <f>IF(Table44[[#This Row],[Source]]="Inv", SUM(M1364+Table44[[#This Row],[Income]]-Table44[[#This Row],[Expenses]]), M1364)</f>
        <v>1140000</v>
      </c>
    </row>
    <row r="1366" spans="1:13" x14ac:dyDescent="0.25">
      <c r="A1366" s="3" t="str">
        <f xml:space="preserve"> IF(C1366="", "", IF(Table44[[#This Row],[Month]]=C1365, A1365+1, 1))</f>
        <v/>
      </c>
      <c r="B1366" s="22">
        <f>_xlfn.NUMBERVALUE(IF(Table44[[#This Row],[Date]]= "", "", TEXT(Table44[[#This Row],[Date]],"yyyy")))</f>
        <v>0</v>
      </c>
      <c r="C1366" t="str">
        <f>IF(Table44[[#This Row],[Date]]= "", "", TEXT(Table44[[#This Row],[Date]],"mmmm"))</f>
        <v/>
      </c>
      <c r="D1366" s="2"/>
      <c r="I1366" s="23"/>
      <c r="J1366" s="49">
        <f>IF(Table44[[#This Row],[Source]]="Cash", SUM(J1365+Table44[[#This Row],[Income]]-Table44[[#This Row],[Expenses]]), J1365)</f>
        <v>173500</v>
      </c>
      <c r="K1366" s="49">
        <f>IF(Table44[[#This Row],[Source]]="Bank", SUM(K1365+Table44[[#This Row],[Income]]-Table44[[#This Row],[Expenses]]), K1365)</f>
        <v>451802.45000000019</v>
      </c>
      <c r="L1366" s="49">
        <f>IF(Table44[[#This Row],[Source]]="Mobile", SUM(L1365+Table44[[#This Row],[Income]]-Table44[[#This Row],[Expenses]]), L1365)</f>
        <v>305653</v>
      </c>
      <c r="M1366" s="49">
        <f>IF(Table44[[#This Row],[Source]]="Inv", SUM(M1365+Table44[[#This Row],[Income]]-Table44[[#This Row],[Expenses]]), M1365)</f>
        <v>1140000</v>
      </c>
    </row>
    <row r="1367" spans="1:13" x14ac:dyDescent="0.25">
      <c r="A1367" s="3" t="str">
        <f xml:space="preserve"> IF(C1367="", "", IF(Table44[[#This Row],[Month]]=C1366, A1366+1, 1))</f>
        <v/>
      </c>
      <c r="B1367" s="22">
        <f>_xlfn.NUMBERVALUE(IF(Table44[[#This Row],[Date]]= "", "", TEXT(Table44[[#This Row],[Date]],"yyyy")))</f>
        <v>0</v>
      </c>
      <c r="C1367" t="str">
        <f>IF(Table44[[#This Row],[Date]]= "", "", TEXT(Table44[[#This Row],[Date]],"mmmm"))</f>
        <v/>
      </c>
      <c r="D1367" s="2"/>
      <c r="I1367" s="23"/>
      <c r="J1367" s="49">
        <f>IF(Table44[[#This Row],[Source]]="Cash", SUM(J1366+Table44[[#This Row],[Income]]-Table44[[#This Row],[Expenses]]), J1366)</f>
        <v>173500</v>
      </c>
      <c r="K1367" s="49">
        <f>IF(Table44[[#This Row],[Source]]="Bank", SUM(K1366+Table44[[#This Row],[Income]]-Table44[[#This Row],[Expenses]]), K1366)</f>
        <v>451802.45000000019</v>
      </c>
      <c r="L1367" s="49">
        <f>IF(Table44[[#This Row],[Source]]="Mobile", SUM(L1366+Table44[[#This Row],[Income]]-Table44[[#This Row],[Expenses]]), L1366)</f>
        <v>305653</v>
      </c>
      <c r="M1367" s="49">
        <f>IF(Table44[[#This Row],[Source]]="Inv", SUM(M1366+Table44[[#This Row],[Income]]-Table44[[#This Row],[Expenses]]), M1366)</f>
        <v>1140000</v>
      </c>
    </row>
    <row r="1368" spans="1:13" x14ac:dyDescent="0.25">
      <c r="A1368" s="3" t="str">
        <f xml:space="preserve"> IF(C1368="", "", IF(Table44[[#This Row],[Month]]=C1367, A1367+1, 1))</f>
        <v/>
      </c>
      <c r="B1368" s="22">
        <f>_xlfn.NUMBERVALUE(IF(Table44[[#This Row],[Date]]= "", "", TEXT(Table44[[#This Row],[Date]],"yyyy")))</f>
        <v>0</v>
      </c>
      <c r="C1368" t="str">
        <f>IF(Table44[[#This Row],[Date]]= "", "", TEXT(Table44[[#This Row],[Date]],"mmmm"))</f>
        <v/>
      </c>
      <c r="D1368" s="2"/>
      <c r="I1368" s="23"/>
      <c r="J1368" s="49">
        <f>IF(Table44[[#This Row],[Source]]="Cash", SUM(J1367+Table44[[#This Row],[Income]]-Table44[[#This Row],[Expenses]]), J1367)</f>
        <v>173500</v>
      </c>
      <c r="K1368" s="49">
        <f>IF(Table44[[#This Row],[Source]]="Bank", SUM(K1367+Table44[[#This Row],[Income]]-Table44[[#This Row],[Expenses]]), K1367)</f>
        <v>451802.45000000019</v>
      </c>
      <c r="L1368" s="49">
        <f>IF(Table44[[#This Row],[Source]]="Mobile", SUM(L1367+Table44[[#This Row],[Income]]-Table44[[#This Row],[Expenses]]), L1367)</f>
        <v>305653</v>
      </c>
      <c r="M1368" s="49">
        <f>IF(Table44[[#This Row],[Source]]="Inv", SUM(M1367+Table44[[#This Row],[Income]]-Table44[[#This Row],[Expenses]]), M1367)</f>
        <v>1140000</v>
      </c>
    </row>
    <row r="1369" spans="1:13" x14ac:dyDescent="0.25">
      <c r="A1369" s="3" t="str">
        <f xml:space="preserve"> IF(C1369="", "", IF(Table44[[#This Row],[Month]]=C1368, A1368+1, 1))</f>
        <v/>
      </c>
      <c r="B1369" s="22">
        <f>_xlfn.NUMBERVALUE(IF(Table44[[#This Row],[Date]]= "", "", TEXT(Table44[[#This Row],[Date]],"yyyy")))</f>
        <v>0</v>
      </c>
      <c r="C1369" t="str">
        <f>IF(Table44[[#This Row],[Date]]= "", "", TEXT(Table44[[#This Row],[Date]],"mmmm"))</f>
        <v/>
      </c>
      <c r="D1369" s="2"/>
      <c r="I1369" s="23"/>
      <c r="J1369" s="49">
        <f>IF(Table44[[#This Row],[Source]]="Cash", SUM(J1368+Table44[[#This Row],[Income]]-Table44[[#This Row],[Expenses]]), J1368)</f>
        <v>173500</v>
      </c>
      <c r="K1369" s="49">
        <f>IF(Table44[[#This Row],[Source]]="Bank", SUM(K1368+Table44[[#This Row],[Income]]-Table44[[#This Row],[Expenses]]), K1368)</f>
        <v>451802.45000000019</v>
      </c>
      <c r="L1369" s="49">
        <f>IF(Table44[[#This Row],[Source]]="Mobile", SUM(L1368+Table44[[#This Row],[Income]]-Table44[[#This Row],[Expenses]]), L1368)</f>
        <v>305653</v>
      </c>
      <c r="M1369" s="49">
        <f>IF(Table44[[#This Row],[Source]]="Inv", SUM(M1368+Table44[[#This Row],[Income]]-Table44[[#This Row],[Expenses]]), M1368)</f>
        <v>1140000</v>
      </c>
    </row>
    <row r="1370" spans="1:13" x14ac:dyDescent="0.25">
      <c r="A1370" s="3" t="str">
        <f xml:space="preserve"> IF(C1370="", "", IF(Table44[[#This Row],[Month]]=C1369, A1369+1, 1))</f>
        <v/>
      </c>
      <c r="B1370" s="22">
        <f>_xlfn.NUMBERVALUE(IF(Table44[[#This Row],[Date]]= "", "", TEXT(Table44[[#This Row],[Date]],"yyyy")))</f>
        <v>0</v>
      </c>
      <c r="C1370" t="str">
        <f>IF(Table44[[#This Row],[Date]]= "", "", TEXT(Table44[[#This Row],[Date]],"mmmm"))</f>
        <v/>
      </c>
      <c r="D1370" s="2"/>
      <c r="I1370" s="23"/>
      <c r="J1370" s="49">
        <f>IF(Table44[[#This Row],[Source]]="Cash", SUM(J1369+Table44[[#This Row],[Income]]-Table44[[#This Row],[Expenses]]), J1369)</f>
        <v>173500</v>
      </c>
      <c r="K1370" s="49">
        <f>IF(Table44[[#This Row],[Source]]="Bank", SUM(K1369+Table44[[#This Row],[Income]]-Table44[[#This Row],[Expenses]]), K1369)</f>
        <v>451802.45000000019</v>
      </c>
      <c r="L1370" s="49">
        <f>IF(Table44[[#This Row],[Source]]="Mobile", SUM(L1369+Table44[[#This Row],[Income]]-Table44[[#This Row],[Expenses]]), L1369)</f>
        <v>305653</v>
      </c>
      <c r="M1370" s="49">
        <f>IF(Table44[[#This Row],[Source]]="Inv", SUM(M1369+Table44[[#This Row],[Income]]-Table44[[#This Row],[Expenses]]), M1369)</f>
        <v>1140000</v>
      </c>
    </row>
    <row r="1371" spans="1:13" x14ac:dyDescent="0.25">
      <c r="A1371" s="3" t="str">
        <f xml:space="preserve"> IF(C1371="", "", IF(Table44[[#This Row],[Month]]=C1370, A1370+1, 1))</f>
        <v/>
      </c>
      <c r="B1371" s="22">
        <f>_xlfn.NUMBERVALUE(IF(Table44[[#This Row],[Date]]= "", "", TEXT(Table44[[#This Row],[Date]],"yyyy")))</f>
        <v>0</v>
      </c>
      <c r="C1371" t="str">
        <f>IF(Table44[[#This Row],[Date]]= "", "", TEXT(Table44[[#This Row],[Date]],"mmmm"))</f>
        <v/>
      </c>
      <c r="D1371" s="2"/>
      <c r="I1371" s="23"/>
      <c r="J1371" s="49">
        <f>IF(Table44[[#This Row],[Source]]="Cash", SUM(J1370+Table44[[#This Row],[Income]]-Table44[[#This Row],[Expenses]]), J1370)</f>
        <v>173500</v>
      </c>
      <c r="K1371" s="49">
        <f>IF(Table44[[#This Row],[Source]]="Bank", SUM(K1370+Table44[[#This Row],[Income]]-Table44[[#This Row],[Expenses]]), K1370)</f>
        <v>451802.45000000019</v>
      </c>
      <c r="L1371" s="49">
        <f>IF(Table44[[#This Row],[Source]]="Mobile", SUM(L1370+Table44[[#This Row],[Income]]-Table44[[#This Row],[Expenses]]), L1370)</f>
        <v>305653</v>
      </c>
      <c r="M1371" s="49">
        <f>IF(Table44[[#This Row],[Source]]="Inv", SUM(M1370+Table44[[#This Row],[Income]]-Table44[[#This Row],[Expenses]]), M1370)</f>
        <v>1140000</v>
      </c>
    </row>
    <row r="1372" spans="1:13" x14ac:dyDescent="0.25">
      <c r="A1372" s="3" t="str">
        <f xml:space="preserve"> IF(C1372="", "", IF(Table44[[#This Row],[Month]]=C1371, A1371+1, 1))</f>
        <v/>
      </c>
      <c r="B1372" s="22">
        <f>_xlfn.NUMBERVALUE(IF(Table44[[#This Row],[Date]]= "", "", TEXT(Table44[[#This Row],[Date]],"yyyy")))</f>
        <v>0</v>
      </c>
      <c r="C1372" t="str">
        <f>IF(Table44[[#This Row],[Date]]= "", "", TEXT(Table44[[#This Row],[Date]],"mmmm"))</f>
        <v/>
      </c>
      <c r="D1372" s="2"/>
      <c r="I1372" s="23"/>
      <c r="J1372" s="49">
        <f>IF(Table44[[#This Row],[Source]]="Cash", SUM(J1371+Table44[[#This Row],[Income]]-Table44[[#This Row],[Expenses]]), J1371)</f>
        <v>173500</v>
      </c>
      <c r="K1372" s="49">
        <f>IF(Table44[[#This Row],[Source]]="Bank", SUM(K1371+Table44[[#This Row],[Income]]-Table44[[#This Row],[Expenses]]), K1371)</f>
        <v>451802.45000000019</v>
      </c>
      <c r="L1372" s="49">
        <f>IF(Table44[[#This Row],[Source]]="Mobile", SUM(L1371+Table44[[#This Row],[Income]]-Table44[[#This Row],[Expenses]]), L1371)</f>
        <v>305653</v>
      </c>
      <c r="M1372" s="49">
        <f>IF(Table44[[#This Row],[Source]]="Inv", SUM(M1371+Table44[[#This Row],[Income]]-Table44[[#This Row],[Expenses]]), M1371)</f>
        <v>1140000</v>
      </c>
    </row>
    <row r="1373" spans="1:13" x14ac:dyDescent="0.25">
      <c r="A1373" s="3" t="str">
        <f xml:space="preserve"> IF(C1373="", "", IF(Table44[[#This Row],[Month]]=C1372, A1372+1, 1))</f>
        <v/>
      </c>
      <c r="B1373" s="22">
        <f>_xlfn.NUMBERVALUE(IF(Table44[[#This Row],[Date]]= "", "", TEXT(Table44[[#This Row],[Date]],"yyyy")))</f>
        <v>0</v>
      </c>
      <c r="C1373" t="str">
        <f>IF(Table44[[#This Row],[Date]]= "", "", TEXT(Table44[[#This Row],[Date]],"mmmm"))</f>
        <v/>
      </c>
      <c r="D1373" s="2"/>
      <c r="I1373" s="23"/>
      <c r="J1373" s="49">
        <f>IF(Table44[[#This Row],[Source]]="Cash", SUM(J1372+Table44[[#This Row],[Income]]-Table44[[#This Row],[Expenses]]), J1372)</f>
        <v>173500</v>
      </c>
      <c r="K1373" s="49">
        <f>IF(Table44[[#This Row],[Source]]="Bank", SUM(K1372+Table44[[#This Row],[Income]]-Table44[[#This Row],[Expenses]]), K1372)</f>
        <v>451802.45000000019</v>
      </c>
      <c r="L1373" s="49">
        <f>IF(Table44[[#This Row],[Source]]="Mobile", SUM(L1372+Table44[[#This Row],[Income]]-Table44[[#This Row],[Expenses]]), L1372)</f>
        <v>305653</v>
      </c>
      <c r="M1373" s="49">
        <f>IF(Table44[[#This Row],[Source]]="Inv", SUM(M1372+Table44[[#This Row],[Income]]-Table44[[#This Row],[Expenses]]), M1372)</f>
        <v>1140000</v>
      </c>
    </row>
    <row r="1374" spans="1:13" x14ac:dyDescent="0.25">
      <c r="A1374" s="3" t="str">
        <f xml:space="preserve"> IF(C1374="", "", IF(Table44[[#This Row],[Month]]=C1373, A1373+1, 1))</f>
        <v/>
      </c>
      <c r="B1374" s="22">
        <f>_xlfn.NUMBERVALUE(IF(Table44[[#This Row],[Date]]= "", "", TEXT(Table44[[#This Row],[Date]],"yyyy")))</f>
        <v>0</v>
      </c>
      <c r="C1374" t="str">
        <f>IF(Table44[[#This Row],[Date]]= "", "", TEXT(Table44[[#This Row],[Date]],"mmmm"))</f>
        <v/>
      </c>
      <c r="D1374" s="2"/>
      <c r="I1374" s="23"/>
      <c r="J1374" s="49">
        <f>IF(Table44[[#This Row],[Source]]="Cash", SUM(J1373+Table44[[#This Row],[Income]]-Table44[[#This Row],[Expenses]]), J1373)</f>
        <v>173500</v>
      </c>
      <c r="K1374" s="49">
        <f>IF(Table44[[#This Row],[Source]]="Bank", SUM(K1373+Table44[[#This Row],[Income]]-Table44[[#This Row],[Expenses]]), K1373)</f>
        <v>451802.45000000019</v>
      </c>
      <c r="L1374" s="49">
        <f>IF(Table44[[#This Row],[Source]]="Mobile", SUM(L1373+Table44[[#This Row],[Income]]-Table44[[#This Row],[Expenses]]), L1373)</f>
        <v>305653</v>
      </c>
      <c r="M1374" s="49">
        <f>IF(Table44[[#This Row],[Source]]="Inv", SUM(M1373+Table44[[#This Row],[Income]]-Table44[[#This Row],[Expenses]]), M1373)</f>
        <v>1140000</v>
      </c>
    </row>
    <row r="1375" spans="1:13" x14ac:dyDescent="0.25">
      <c r="A1375" s="3" t="str">
        <f xml:space="preserve"> IF(C1375="", "", IF(Table44[[#This Row],[Month]]=C1374, A1374+1, 1))</f>
        <v/>
      </c>
      <c r="B1375" s="22">
        <f>_xlfn.NUMBERVALUE(IF(Table44[[#This Row],[Date]]= "", "", TEXT(Table44[[#This Row],[Date]],"yyyy")))</f>
        <v>0</v>
      </c>
      <c r="C1375" t="str">
        <f>IF(Table44[[#This Row],[Date]]= "", "", TEXT(Table44[[#This Row],[Date]],"mmmm"))</f>
        <v/>
      </c>
      <c r="D1375" s="2"/>
      <c r="I1375" s="23"/>
      <c r="J1375" s="49">
        <f>IF(Table44[[#This Row],[Source]]="Cash", SUM(J1374+Table44[[#This Row],[Income]]-Table44[[#This Row],[Expenses]]), J1374)</f>
        <v>173500</v>
      </c>
      <c r="K1375" s="49">
        <f>IF(Table44[[#This Row],[Source]]="Bank", SUM(K1374+Table44[[#This Row],[Income]]-Table44[[#This Row],[Expenses]]), K1374)</f>
        <v>451802.45000000019</v>
      </c>
      <c r="L1375" s="49">
        <f>IF(Table44[[#This Row],[Source]]="Mobile", SUM(L1374+Table44[[#This Row],[Income]]-Table44[[#This Row],[Expenses]]), L1374)</f>
        <v>305653</v>
      </c>
      <c r="M1375" s="49">
        <f>IF(Table44[[#This Row],[Source]]="Inv", SUM(M1374+Table44[[#This Row],[Income]]-Table44[[#This Row],[Expenses]]), M1374)</f>
        <v>1140000</v>
      </c>
    </row>
    <row r="1376" spans="1:13" x14ac:dyDescent="0.25">
      <c r="A1376" s="3" t="str">
        <f xml:space="preserve"> IF(C1376="", "", IF(Table44[[#This Row],[Month]]=C1375, A1375+1, 1))</f>
        <v/>
      </c>
      <c r="B1376" s="22">
        <f>_xlfn.NUMBERVALUE(IF(Table44[[#This Row],[Date]]= "", "", TEXT(Table44[[#This Row],[Date]],"yyyy")))</f>
        <v>0</v>
      </c>
      <c r="C1376" t="str">
        <f>IF(Table44[[#This Row],[Date]]= "", "", TEXT(Table44[[#This Row],[Date]],"mmmm"))</f>
        <v/>
      </c>
      <c r="D1376" s="2"/>
      <c r="I1376" s="23"/>
      <c r="J1376" s="49">
        <f>IF(Table44[[#This Row],[Source]]="Cash", SUM(J1375+Table44[[#This Row],[Income]]-Table44[[#This Row],[Expenses]]), J1375)</f>
        <v>173500</v>
      </c>
      <c r="K1376" s="49">
        <f>IF(Table44[[#This Row],[Source]]="Bank", SUM(K1375+Table44[[#This Row],[Income]]-Table44[[#This Row],[Expenses]]), K1375)</f>
        <v>451802.45000000019</v>
      </c>
      <c r="L1376" s="49">
        <f>IF(Table44[[#This Row],[Source]]="Mobile", SUM(L1375+Table44[[#This Row],[Income]]-Table44[[#This Row],[Expenses]]), L1375)</f>
        <v>305653</v>
      </c>
      <c r="M1376" s="49">
        <f>IF(Table44[[#This Row],[Source]]="Inv", SUM(M1375+Table44[[#This Row],[Income]]-Table44[[#This Row],[Expenses]]), M1375)</f>
        <v>1140000</v>
      </c>
    </row>
    <row r="1377" spans="1:13" x14ac:dyDescent="0.25">
      <c r="A1377" s="3" t="str">
        <f xml:space="preserve"> IF(C1377="", "", IF(Table44[[#This Row],[Month]]=C1376, A1376+1, 1))</f>
        <v/>
      </c>
      <c r="B1377" s="22">
        <f>_xlfn.NUMBERVALUE(IF(Table44[[#This Row],[Date]]= "", "", TEXT(Table44[[#This Row],[Date]],"yyyy")))</f>
        <v>0</v>
      </c>
      <c r="C1377" t="str">
        <f>IF(Table44[[#This Row],[Date]]= "", "", TEXT(Table44[[#This Row],[Date]],"mmmm"))</f>
        <v/>
      </c>
      <c r="D1377" s="2"/>
      <c r="I1377" s="23"/>
      <c r="J1377" s="49">
        <f>IF(Table44[[#This Row],[Source]]="Cash", SUM(J1376+Table44[[#This Row],[Income]]-Table44[[#This Row],[Expenses]]), J1376)</f>
        <v>173500</v>
      </c>
      <c r="K1377" s="49">
        <f>IF(Table44[[#This Row],[Source]]="Bank", SUM(K1376+Table44[[#This Row],[Income]]-Table44[[#This Row],[Expenses]]), K1376)</f>
        <v>451802.45000000019</v>
      </c>
      <c r="L1377" s="49">
        <f>IF(Table44[[#This Row],[Source]]="Mobile", SUM(L1376+Table44[[#This Row],[Income]]-Table44[[#This Row],[Expenses]]), L1376)</f>
        <v>305653</v>
      </c>
      <c r="M1377" s="49">
        <f>IF(Table44[[#This Row],[Source]]="Inv", SUM(M1376+Table44[[#This Row],[Income]]-Table44[[#This Row],[Expenses]]), M1376)</f>
        <v>1140000</v>
      </c>
    </row>
    <row r="1378" spans="1:13" x14ac:dyDescent="0.25">
      <c r="A1378" s="3" t="str">
        <f xml:space="preserve"> IF(C1378="", "", IF(Table44[[#This Row],[Month]]=C1377, A1377+1, 1))</f>
        <v/>
      </c>
      <c r="B1378" s="22">
        <f>_xlfn.NUMBERVALUE(IF(Table44[[#This Row],[Date]]= "", "", TEXT(Table44[[#This Row],[Date]],"yyyy")))</f>
        <v>0</v>
      </c>
      <c r="C1378" t="str">
        <f>IF(Table44[[#This Row],[Date]]= "", "", TEXT(Table44[[#This Row],[Date]],"mmmm"))</f>
        <v/>
      </c>
      <c r="D1378" s="2"/>
      <c r="I1378" s="23"/>
      <c r="J1378" s="49">
        <f>IF(Table44[[#This Row],[Source]]="Cash", SUM(J1377+Table44[[#This Row],[Income]]-Table44[[#This Row],[Expenses]]), J1377)</f>
        <v>173500</v>
      </c>
      <c r="K1378" s="49">
        <f>IF(Table44[[#This Row],[Source]]="Bank", SUM(K1377+Table44[[#This Row],[Income]]-Table44[[#This Row],[Expenses]]), K1377)</f>
        <v>451802.45000000019</v>
      </c>
      <c r="L1378" s="49">
        <f>IF(Table44[[#This Row],[Source]]="Mobile", SUM(L1377+Table44[[#This Row],[Income]]-Table44[[#This Row],[Expenses]]), L1377)</f>
        <v>305653</v>
      </c>
      <c r="M1378" s="49">
        <f>IF(Table44[[#This Row],[Source]]="Inv", SUM(M1377+Table44[[#This Row],[Income]]-Table44[[#This Row],[Expenses]]), M1377)</f>
        <v>1140000</v>
      </c>
    </row>
    <row r="1379" spans="1:13" x14ac:dyDescent="0.25">
      <c r="A1379" s="3" t="str">
        <f xml:space="preserve"> IF(C1379="", "", IF(Table44[[#This Row],[Month]]=C1378, A1378+1, 1))</f>
        <v/>
      </c>
      <c r="B1379" s="22">
        <f>_xlfn.NUMBERVALUE(IF(Table44[[#This Row],[Date]]= "", "", TEXT(Table44[[#This Row],[Date]],"yyyy")))</f>
        <v>0</v>
      </c>
      <c r="C1379" t="str">
        <f>IF(Table44[[#This Row],[Date]]= "", "", TEXT(Table44[[#This Row],[Date]],"mmmm"))</f>
        <v/>
      </c>
      <c r="D1379" s="2"/>
      <c r="I1379" s="23"/>
      <c r="J1379" s="49">
        <f>IF(Table44[[#This Row],[Source]]="Cash", SUM(J1378+Table44[[#This Row],[Income]]-Table44[[#This Row],[Expenses]]), J1378)</f>
        <v>173500</v>
      </c>
      <c r="K1379" s="49">
        <f>IF(Table44[[#This Row],[Source]]="Bank", SUM(K1378+Table44[[#This Row],[Income]]-Table44[[#This Row],[Expenses]]), K1378)</f>
        <v>451802.45000000019</v>
      </c>
      <c r="L1379" s="49">
        <f>IF(Table44[[#This Row],[Source]]="Mobile", SUM(L1378+Table44[[#This Row],[Income]]-Table44[[#This Row],[Expenses]]), L1378)</f>
        <v>305653</v>
      </c>
      <c r="M1379" s="49">
        <f>IF(Table44[[#This Row],[Source]]="Inv", SUM(M1378+Table44[[#This Row],[Income]]-Table44[[#This Row],[Expenses]]), M1378)</f>
        <v>1140000</v>
      </c>
    </row>
    <row r="1380" spans="1:13" x14ac:dyDescent="0.25">
      <c r="A1380" s="3" t="str">
        <f xml:space="preserve"> IF(C1380="", "", IF(Table44[[#This Row],[Month]]=C1379, A1379+1, 1))</f>
        <v/>
      </c>
      <c r="B1380" s="22">
        <f>_xlfn.NUMBERVALUE(IF(Table44[[#This Row],[Date]]= "", "", TEXT(Table44[[#This Row],[Date]],"yyyy")))</f>
        <v>0</v>
      </c>
      <c r="C1380" t="str">
        <f>IF(Table44[[#This Row],[Date]]= "", "", TEXT(Table44[[#This Row],[Date]],"mmmm"))</f>
        <v/>
      </c>
      <c r="D1380" s="2"/>
      <c r="I1380" s="23"/>
      <c r="J1380" s="49">
        <f>IF(Table44[[#This Row],[Source]]="Cash", SUM(J1379+Table44[[#This Row],[Income]]-Table44[[#This Row],[Expenses]]), J1379)</f>
        <v>173500</v>
      </c>
      <c r="K1380" s="49">
        <f>IF(Table44[[#This Row],[Source]]="Bank", SUM(K1379+Table44[[#This Row],[Income]]-Table44[[#This Row],[Expenses]]), K1379)</f>
        <v>451802.45000000019</v>
      </c>
      <c r="L1380" s="49">
        <f>IF(Table44[[#This Row],[Source]]="Mobile", SUM(L1379+Table44[[#This Row],[Income]]-Table44[[#This Row],[Expenses]]), L1379)</f>
        <v>305653</v>
      </c>
      <c r="M1380" s="49">
        <f>IF(Table44[[#This Row],[Source]]="Inv", SUM(M1379+Table44[[#This Row],[Income]]-Table44[[#This Row],[Expenses]]), M1379)</f>
        <v>1140000</v>
      </c>
    </row>
    <row r="1381" spans="1:13" x14ac:dyDescent="0.25">
      <c r="A1381" s="3" t="str">
        <f xml:space="preserve"> IF(C1381="", "", IF(Table44[[#This Row],[Month]]=C1380, A1380+1, 1))</f>
        <v/>
      </c>
      <c r="B1381" s="22">
        <f>_xlfn.NUMBERVALUE(IF(Table44[[#This Row],[Date]]= "", "", TEXT(Table44[[#This Row],[Date]],"yyyy")))</f>
        <v>0</v>
      </c>
      <c r="C1381" t="str">
        <f>IF(Table44[[#This Row],[Date]]= "", "", TEXT(Table44[[#This Row],[Date]],"mmmm"))</f>
        <v/>
      </c>
      <c r="D1381" s="2"/>
      <c r="I1381" s="23"/>
      <c r="J1381" s="49">
        <f>IF(Table44[[#This Row],[Source]]="Cash", SUM(J1380+Table44[[#This Row],[Income]]-Table44[[#This Row],[Expenses]]), J1380)</f>
        <v>173500</v>
      </c>
      <c r="K1381" s="49">
        <f>IF(Table44[[#This Row],[Source]]="Bank", SUM(K1380+Table44[[#This Row],[Income]]-Table44[[#This Row],[Expenses]]), K1380)</f>
        <v>451802.45000000019</v>
      </c>
      <c r="L1381" s="49">
        <f>IF(Table44[[#This Row],[Source]]="Mobile", SUM(L1380+Table44[[#This Row],[Income]]-Table44[[#This Row],[Expenses]]), L1380)</f>
        <v>305653</v>
      </c>
      <c r="M1381" s="49">
        <f>IF(Table44[[#This Row],[Source]]="Inv", SUM(M1380+Table44[[#This Row],[Income]]-Table44[[#This Row],[Expenses]]), M1380)</f>
        <v>1140000</v>
      </c>
    </row>
    <row r="1382" spans="1:13" x14ac:dyDescent="0.25">
      <c r="A1382" s="3" t="str">
        <f xml:space="preserve"> IF(C1382="", "", IF(Table44[[#This Row],[Month]]=C1381, A1381+1, 1))</f>
        <v/>
      </c>
      <c r="B1382" s="22">
        <f>_xlfn.NUMBERVALUE(IF(Table44[[#This Row],[Date]]= "", "", TEXT(Table44[[#This Row],[Date]],"yyyy")))</f>
        <v>0</v>
      </c>
      <c r="C1382" t="str">
        <f>IF(Table44[[#This Row],[Date]]= "", "", TEXT(Table44[[#This Row],[Date]],"mmmm"))</f>
        <v/>
      </c>
      <c r="D1382" s="2"/>
      <c r="I1382" s="23"/>
      <c r="J1382" s="49">
        <f>IF(Table44[[#This Row],[Source]]="Cash", SUM(J1381+Table44[[#This Row],[Income]]-Table44[[#This Row],[Expenses]]), J1381)</f>
        <v>173500</v>
      </c>
      <c r="K1382" s="49">
        <f>IF(Table44[[#This Row],[Source]]="Bank", SUM(K1381+Table44[[#This Row],[Income]]-Table44[[#This Row],[Expenses]]), K1381)</f>
        <v>451802.45000000019</v>
      </c>
      <c r="L1382" s="49">
        <f>IF(Table44[[#This Row],[Source]]="Mobile", SUM(L1381+Table44[[#This Row],[Income]]-Table44[[#This Row],[Expenses]]), L1381)</f>
        <v>305653</v>
      </c>
      <c r="M1382" s="49">
        <f>IF(Table44[[#This Row],[Source]]="Inv", SUM(M1381+Table44[[#This Row],[Income]]-Table44[[#This Row],[Expenses]]), M1381)</f>
        <v>1140000</v>
      </c>
    </row>
    <row r="1383" spans="1:13" x14ac:dyDescent="0.25">
      <c r="A1383" s="3" t="str">
        <f xml:space="preserve"> IF(C1383="", "", IF(Table44[[#This Row],[Month]]=C1382, A1382+1, 1))</f>
        <v/>
      </c>
      <c r="B1383" s="22">
        <f>_xlfn.NUMBERVALUE(IF(Table44[[#This Row],[Date]]= "", "", TEXT(Table44[[#This Row],[Date]],"yyyy")))</f>
        <v>0</v>
      </c>
      <c r="C1383" t="str">
        <f>IF(Table44[[#This Row],[Date]]= "", "", TEXT(Table44[[#This Row],[Date]],"mmmm"))</f>
        <v/>
      </c>
      <c r="D1383" s="2"/>
      <c r="I1383" s="23"/>
      <c r="J1383" s="49">
        <f>IF(Table44[[#This Row],[Source]]="Cash", SUM(J1382+Table44[[#This Row],[Income]]-Table44[[#This Row],[Expenses]]), J1382)</f>
        <v>173500</v>
      </c>
      <c r="K1383" s="49">
        <f>IF(Table44[[#This Row],[Source]]="Bank", SUM(K1382+Table44[[#This Row],[Income]]-Table44[[#This Row],[Expenses]]), K1382)</f>
        <v>451802.45000000019</v>
      </c>
      <c r="L1383" s="49">
        <f>IF(Table44[[#This Row],[Source]]="Mobile", SUM(L1382+Table44[[#This Row],[Income]]-Table44[[#This Row],[Expenses]]), L1382)</f>
        <v>305653</v>
      </c>
      <c r="M1383" s="49">
        <f>IF(Table44[[#This Row],[Source]]="Inv", SUM(M1382+Table44[[#This Row],[Income]]-Table44[[#This Row],[Expenses]]), M1382)</f>
        <v>1140000</v>
      </c>
    </row>
    <row r="1384" spans="1:13" x14ac:dyDescent="0.25">
      <c r="A1384" s="3" t="str">
        <f xml:space="preserve"> IF(C1384="", "", IF(Table44[[#This Row],[Month]]=C1383, A1383+1, 1))</f>
        <v/>
      </c>
      <c r="B1384" s="22">
        <f>_xlfn.NUMBERVALUE(IF(Table44[[#This Row],[Date]]= "", "", TEXT(Table44[[#This Row],[Date]],"yyyy")))</f>
        <v>0</v>
      </c>
      <c r="C1384" t="str">
        <f>IF(Table44[[#This Row],[Date]]= "", "", TEXT(Table44[[#This Row],[Date]],"mmmm"))</f>
        <v/>
      </c>
      <c r="D1384" s="2"/>
      <c r="I1384" s="23"/>
      <c r="J1384" s="49">
        <f>IF(Table44[[#This Row],[Source]]="Cash", SUM(J1383+Table44[[#This Row],[Income]]-Table44[[#This Row],[Expenses]]), J1383)</f>
        <v>173500</v>
      </c>
      <c r="K1384" s="49">
        <f>IF(Table44[[#This Row],[Source]]="Bank", SUM(K1383+Table44[[#This Row],[Income]]-Table44[[#This Row],[Expenses]]), K1383)</f>
        <v>451802.45000000019</v>
      </c>
      <c r="L1384" s="49">
        <f>IF(Table44[[#This Row],[Source]]="Mobile", SUM(L1383+Table44[[#This Row],[Income]]-Table44[[#This Row],[Expenses]]), L1383)</f>
        <v>305653</v>
      </c>
      <c r="M1384" s="49">
        <f>IF(Table44[[#This Row],[Source]]="Inv", SUM(M1383+Table44[[#This Row],[Income]]-Table44[[#This Row],[Expenses]]), M1383)</f>
        <v>1140000</v>
      </c>
    </row>
    <row r="1385" spans="1:13" x14ac:dyDescent="0.25">
      <c r="A1385" s="3" t="str">
        <f xml:space="preserve"> IF(C1385="", "", IF(Table44[[#This Row],[Month]]=C1384, A1384+1, 1))</f>
        <v/>
      </c>
      <c r="B1385" s="22">
        <f>_xlfn.NUMBERVALUE(IF(Table44[[#This Row],[Date]]= "", "", TEXT(Table44[[#This Row],[Date]],"yyyy")))</f>
        <v>0</v>
      </c>
      <c r="C1385" t="str">
        <f>IF(Table44[[#This Row],[Date]]= "", "", TEXT(Table44[[#This Row],[Date]],"mmmm"))</f>
        <v/>
      </c>
      <c r="D1385" s="2"/>
      <c r="I1385" s="23"/>
      <c r="J1385" s="49">
        <f>IF(Table44[[#This Row],[Source]]="Cash", SUM(J1384+Table44[[#This Row],[Income]]-Table44[[#This Row],[Expenses]]), J1384)</f>
        <v>173500</v>
      </c>
      <c r="K1385" s="49">
        <f>IF(Table44[[#This Row],[Source]]="Bank", SUM(K1384+Table44[[#This Row],[Income]]-Table44[[#This Row],[Expenses]]), K1384)</f>
        <v>451802.45000000019</v>
      </c>
      <c r="L1385" s="49">
        <f>IF(Table44[[#This Row],[Source]]="Mobile", SUM(L1384+Table44[[#This Row],[Income]]-Table44[[#This Row],[Expenses]]), L1384)</f>
        <v>305653</v>
      </c>
      <c r="M1385" s="49">
        <f>IF(Table44[[#This Row],[Source]]="Inv", SUM(M1384+Table44[[#This Row],[Income]]-Table44[[#This Row],[Expenses]]), M1384)</f>
        <v>1140000</v>
      </c>
    </row>
    <row r="1386" spans="1:13" x14ac:dyDescent="0.25">
      <c r="A1386" s="3" t="str">
        <f xml:space="preserve"> IF(C1386="", "", IF(Table44[[#This Row],[Month]]=C1385, A1385+1, 1))</f>
        <v/>
      </c>
      <c r="B1386" s="22">
        <f>_xlfn.NUMBERVALUE(IF(Table44[[#This Row],[Date]]= "", "", TEXT(Table44[[#This Row],[Date]],"yyyy")))</f>
        <v>0</v>
      </c>
      <c r="C1386" t="str">
        <f>IF(Table44[[#This Row],[Date]]= "", "", TEXT(Table44[[#This Row],[Date]],"mmmm"))</f>
        <v/>
      </c>
      <c r="D1386" s="2"/>
      <c r="I1386" s="23"/>
      <c r="J1386" s="49">
        <f>IF(Table44[[#This Row],[Source]]="Cash", SUM(J1385+Table44[[#This Row],[Income]]-Table44[[#This Row],[Expenses]]), J1385)</f>
        <v>173500</v>
      </c>
      <c r="K1386" s="49">
        <f>IF(Table44[[#This Row],[Source]]="Bank", SUM(K1385+Table44[[#This Row],[Income]]-Table44[[#This Row],[Expenses]]), K1385)</f>
        <v>451802.45000000019</v>
      </c>
      <c r="L1386" s="49">
        <f>IF(Table44[[#This Row],[Source]]="Mobile", SUM(L1385+Table44[[#This Row],[Income]]-Table44[[#This Row],[Expenses]]), L1385)</f>
        <v>305653</v>
      </c>
      <c r="M1386" s="49">
        <f>IF(Table44[[#This Row],[Source]]="Inv", SUM(M1385+Table44[[#This Row],[Income]]-Table44[[#This Row],[Expenses]]), M1385)</f>
        <v>1140000</v>
      </c>
    </row>
    <row r="1387" spans="1:13" x14ac:dyDescent="0.25">
      <c r="A1387" s="3" t="str">
        <f xml:space="preserve"> IF(C1387="", "", IF(Table44[[#This Row],[Month]]=C1386, A1386+1, 1))</f>
        <v/>
      </c>
      <c r="B1387" s="22">
        <f>_xlfn.NUMBERVALUE(IF(Table44[[#This Row],[Date]]= "", "", TEXT(Table44[[#This Row],[Date]],"yyyy")))</f>
        <v>0</v>
      </c>
      <c r="C1387" t="str">
        <f>IF(Table44[[#This Row],[Date]]= "", "", TEXT(Table44[[#This Row],[Date]],"mmmm"))</f>
        <v/>
      </c>
      <c r="D1387" s="2"/>
      <c r="I1387" s="23"/>
      <c r="J1387" s="49">
        <f>IF(Table44[[#This Row],[Source]]="Cash", SUM(J1386+Table44[[#This Row],[Income]]-Table44[[#This Row],[Expenses]]), J1386)</f>
        <v>173500</v>
      </c>
      <c r="K1387" s="49">
        <f>IF(Table44[[#This Row],[Source]]="Bank", SUM(K1386+Table44[[#This Row],[Income]]-Table44[[#This Row],[Expenses]]), K1386)</f>
        <v>451802.45000000019</v>
      </c>
      <c r="L1387" s="49">
        <f>IF(Table44[[#This Row],[Source]]="Mobile", SUM(L1386+Table44[[#This Row],[Income]]-Table44[[#This Row],[Expenses]]), L1386)</f>
        <v>305653</v>
      </c>
      <c r="M1387" s="49">
        <f>IF(Table44[[#This Row],[Source]]="Inv", SUM(M1386+Table44[[#This Row],[Income]]-Table44[[#This Row],[Expenses]]), M1386)</f>
        <v>1140000</v>
      </c>
    </row>
    <row r="1388" spans="1:13" x14ac:dyDescent="0.25">
      <c r="A1388" s="3" t="str">
        <f xml:space="preserve"> IF(C1388="", "", IF(Table44[[#This Row],[Month]]=C1387, A1387+1, 1))</f>
        <v/>
      </c>
      <c r="B1388" s="22">
        <f>_xlfn.NUMBERVALUE(IF(Table44[[#This Row],[Date]]= "", "", TEXT(Table44[[#This Row],[Date]],"yyyy")))</f>
        <v>0</v>
      </c>
      <c r="C1388" t="str">
        <f>IF(Table44[[#This Row],[Date]]= "", "", TEXT(Table44[[#This Row],[Date]],"mmmm"))</f>
        <v/>
      </c>
      <c r="D1388" s="2"/>
      <c r="I1388" s="23"/>
      <c r="J1388" s="49">
        <f>IF(Table44[[#This Row],[Source]]="Cash", SUM(J1387+Table44[[#This Row],[Income]]-Table44[[#This Row],[Expenses]]), J1387)</f>
        <v>173500</v>
      </c>
      <c r="K1388" s="49">
        <f>IF(Table44[[#This Row],[Source]]="Bank", SUM(K1387+Table44[[#This Row],[Income]]-Table44[[#This Row],[Expenses]]), K1387)</f>
        <v>451802.45000000019</v>
      </c>
      <c r="L1388" s="49">
        <f>IF(Table44[[#This Row],[Source]]="Mobile", SUM(L1387+Table44[[#This Row],[Income]]-Table44[[#This Row],[Expenses]]), L1387)</f>
        <v>305653</v>
      </c>
      <c r="M1388" s="49">
        <f>IF(Table44[[#This Row],[Source]]="Inv", SUM(M1387+Table44[[#This Row],[Income]]-Table44[[#This Row],[Expenses]]), M1387)</f>
        <v>1140000</v>
      </c>
    </row>
    <row r="1389" spans="1:13" x14ac:dyDescent="0.25">
      <c r="A1389" s="3" t="str">
        <f xml:space="preserve"> IF(C1389="", "", IF(Table44[[#This Row],[Month]]=C1388, A1388+1, 1))</f>
        <v/>
      </c>
      <c r="B1389" s="22">
        <f>_xlfn.NUMBERVALUE(IF(Table44[[#This Row],[Date]]= "", "", TEXT(Table44[[#This Row],[Date]],"yyyy")))</f>
        <v>0</v>
      </c>
      <c r="C1389" t="str">
        <f>IF(Table44[[#This Row],[Date]]= "", "", TEXT(Table44[[#This Row],[Date]],"mmmm"))</f>
        <v/>
      </c>
      <c r="D1389" s="2"/>
      <c r="I1389" s="23"/>
      <c r="J1389" s="49">
        <f>IF(Table44[[#This Row],[Source]]="Cash", SUM(J1388+Table44[[#This Row],[Income]]-Table44[[#This Row],[Expenses]]), J1388)</f>
        <v>173500</v>
      </c>
      <c r="K1389" s="49">
        <f>IF(Table44[[#This Row],[Source]]="Bank", SUM(K1388+Table44[[#This Row],[Income]]-Table44[[#This Row],[Expenses]]), K1388)</f>
        <v>451802.45000000019</v>
      </c>
      <c r="L1389" s="49">
        <f>IF(Table44[[#This Row],[Source]]="Mobile", SUM(L1388+Table44[[#This Row],[Income]]-Table44[[#This Row],[Expenses]]), L1388)</f>
        <v>305653</v>
      </c>
      <c r="M1389" s="49">
        <f>IF(Table44[[#This Row],[Source]]="Inv", SUM(M1388+Table44[[#This Row],[Income]]-Table44[[#This Row],[Expenses]]), M1388)</f>
        <v>1140000</v>
      </c>
    </row>
    <row r="1390" spans="1:13" x14ac:dyDescent="0.25">
      <c r="A1390" s="3" t="str">
        <f xml:space="preserve"> IF(C1390="", "", IF(Table44[[#This Row],[Month]]=C1389, A1389+1, 1))</f>
        <v/>
      </c>
      <c r="B1390" s="22">
        <f>_xlfn.NUMBERVALUE(IF(Table44[[#This Row],[Date]]= "", "", TEXT(Table44[[#This Row],[Date]],"yyyy")))</f>
        <v>0</v>
      </c>
      <c r="C1390" t="str">
        <f>IF(Table44[[#This Row],[Date]]= "", "", TEXT(Table44[[#This Row],[Date]],"mmmm"))</f>
        <v/>
      </c>
      <c r="D1390" s="2"/>
      <c r="I1390" s="23"/>
      <c r="J1390" s="49">
        <f>IF(Table44[[#This Row],[Source]]="Cash", SUM(J1389+Table44[[#This Row],[Income]]-Table44[[#This Row],[Expenses]]), J1389)</f>
        <v>173500</v>
      </c>
      <c r="K1390" s="49">
        <f>IF(Table44[[#This Row],[Source]]="Bank", SUM(K1389+Table44[[#This Row],[Income]]-Table44[[#This Row],[Expenses]]), K1389)</f>
        <v>451802.45000000019</v>
      </c>
      <c r="L1390" s="49">
        <f>IF(Table44[[#This Row],[Source]]="Mobile", SUM(L1389+Table44[[#This Row],[Income]]-Table44[[#This Row],[Expenses]]), L1389)</f>
        <v>305653</v>
      </c>
      <c r="M1390" s="49">
        <f>IF(Table44[[#This Row],[Source]]="Inv", SUM(M1389+Table44[[#This Row],[Income]]-Table44[[#This Row],[Expenses]]), M1389)</f>
        <v>1140000</v>
      </c>
    </row>
    <row r="1391" spans="1:13" x14ac:dyDescent="0.25">
      <c r="A1391" s="3" t="str">
        <f xml:space="preserve"> IF(C1391="", "", IF(Table44[[#This Row],[Month]]=C1390, A1390+1, 1))</f>
        <v/>
      </c>
      <c r="B1391" s="22">
        <f>_xlfn.NUMBERVALUE(IF(Table44[[#This Row],[Date]]= "", "", TEXT(Table44[[#This Row],[Date]],"yyyy")))</f>
        <v>0</v>
      </c>
      <c r="C1391" t="str">
        <f>IF(Table44[[#This Row],[Date]]= "", "", TEXT(Table44[[#This Row],[Date]],"mmmm"))</f>
        <v/>
      </c>
      <c r="D1391" s="2"/>
      <c r="I1391" s="23"/>
      <c r="J1391" s="49">
        <f>IF(Table44[[#This Row],[Source]]="Cash", SUM(J1390+Table44[[#This Row],[Income]]-Table44[[#This Row],[Expenses]]), J1390)</f>
        <v>173500</v>
      </c>
      <c r="K1391" s="49">
        <f>IF(Table44[[#This Row],[Source]]="Bank", SUM(K1390+Table44[[#This Row],[Income]]-Table44[[#This Row],[Expenses]]), K1390)</f>
        <v>451802.45000000019</v>
      </c>
      <c r="L1391" s="49">
        <f>IF(Table44[[#This Row],[Source]]="Mobile", SUM(L1390+Table44[[#This Row],[Income]]-Table44[[#This Row],[Expenses]]), L1390)</f>
        <v>305653</v>
      </c>
      <c r="M1391" s="49">
        <f>IF(Table44[[#This Row],[Source]]="Inv", SUM(M1390+Table44[[#This Row],[Income]]-Table44[[#This Row],[Expenses]]), M1390)</f>
        <v>1140000</v>
      </c>
    </row>
    <row r="1392" spans="1:13" x14ac:dyDescent="0.25">
      <c r="A1392" s="3" t="str">
        <f xml:space="preserve"> IF(C1392="", "", IF(Table44[[#This Row],[Month]]=C1391, A1391+1, 1))</f>
        <v/>
      </c>
      <c r="B1392" s="22">
        <f>_xlfn.NUMBERVALUE(IF(Table44[[#This Row],[Date]]= "", "", TEXT(Table44[[#This Row],[Date]],"yyyy")))</f>
        <v>0</v>
      </c>
      <c r="C1392" t="str">
        <f>IF(Table44[[#This Row],[Date]]= "", "", TEXT(Table44[[#This Row],[Date]],"mmmm"))</f>
        <v/>
      </c>
      <c r="D1392" s="2"/>
      <c r="I1392" s="23"/>
      <c r="J1392" s="49">
        <f>IF(Table44[[#This Row],[Source]]="Cash", SUM(J1391+Table44[[#This Row],[Income]]-Table44[[#This Row],[Expenses]]), J1391)</f>
        <v>173500</v>
      </c>
      <c r="K1392" s="49">
        <f>IF(Table44[[#This Row],[Source]]="Bank", SUM(K1391+Table44[[#This Row],[Income]]-Table44[[#This Row],[Expenses]]), K1391)</f>
        <v>451802.45000000019</v>
      </c>
      <c r="L1392" s="49">
        <f>IF(Table44[[#This Row],[Source]]="Mobile", SUM(L1391+Table44[[#This Row],[Income]]-Table44[[#This Row],[Expenses]]), L1391)</f>
        <v>305653</v>
      </c>
      <c r="M1392" s="49">
        <f>IF(Table44[[#This Row],[Source]]="Inv", SUM(M1391+Table44[[#This Row],[Income]]-Table44[[#This Row],[Expenses]]), M1391)</f>
        <v>1140000</v>
      </c>
    </row>
    <row r="1393" spans="1:13" x14ac:dyDescent="0.25">
      <c r="A1393" s="3" t="str">
        <f xml:space="preserve"> IF(C1393="", "", IF(Table44[[#This Row],[Month]]=C1392, A1392+1, 1))</f>
        <v/>
      </c>
      <c r="B1393" s="22">
        <f>_xlfn.NUMBERVALUE(IF(Table44[[#This Row],[Date]]= "", "", TEXT(Table44[[#This Row],[Date]],"yyyy")))</f>
        <v>0</v>
      </c>
      <c r="C1393" t="str">
        <f>IF(Table44[[#This Row],[Date]]= "", "", TEXT(Table44[[#This Row],[Date]],"mmmm"))</f>
        <v/>
      </c>
      <c r="D1393" s="2"/>
      <c r="I1393" s="23"/>
      <c r="J1393" s="49">
        <f>IF(Table44[[#This Row],[Source]]="Cash", SUM(J1392+Table44[[#This Row],[Income]]-Table44[[#This Row],[Expenses]]), J1392)</f>
        <v>173500</v>
      </c>
      <c r="K1393" s="49">
        <f>IF(Table44[[#This Row],[Source]]="Bank", SUM(K1392+Table44[[#This Row],[Income]]-Table44[[#This Row],[Expenses]]), K1392)</f>
        <v>451802.45000000019</v>
      </c>
      <c r="L1393" s="49">
        <f>IF(Table44[[#This Row],[Source]]="Mobile", SUM(L1392+Table44[[#This Row],[Income]]-Table44[[#This Row],[Expenses]]), L1392)</f>
        <v>305653</v>
      </c>
      <c r="M1393" s="49">
        <f>IF(Table44[[#This Row],[Source]]="Inv", SUM(M1392+Table44[[#This Row],[Income]]-Table44[[#This Row],[Expenses]]), M1392)</f>
        <v>1140000</v>
      </c>
    </row>
    <row r="1394" spans="1:13" x14ac:dyDescent="0.25">
      <c r="A1394" s="3" t="str">
        <f xml:space="preserve"> IF(C1394="", "", IF(Table44[[#This Row],[Month]]=C1393, A1393+1, 1))</f>
        <v/>
      </c>
      <c r="B1394" s="22">
        <f>_xlfn.NUMBERVALUE(IF(Table44[[#This Row],[Date]]= "", "", TEXT(Table44[[#This Row],[Date]],"yyyy")))</f>
        <v>0</v>
      </c>
      <c r="C1394" t="str">
        <f>IF(Table44[[#This Row],[Date]]= "", "", TEXT(Table44[[#This Row],[Date]],"mmmm"))</f>
        <v/>
      </c>
      <c r="D1394" s="2"/>
      <c r="I1394" s="23"/>
      <c r="J1394" s="49">
        <f>IF(Table44[[#This Row],[Source]]="Cash", SUM(J1393+Table44[[#This Row],[Income]]-Table44[[#This Row],[Expenses]]), J1393)</f>
        <v>173500</v>
      </c>
      <c r="K1394" s="49">
        <f>IF(Table44[[#This Row],[Source]]="Bank", SUM(K1393+Table44[[#This Row],[Income]]-Table44[[#This Row],[Expenses]]), K1393)</f>
        <v>451802.45000000019</v>
      </c>
      <c r="L1394" s="49">
        <f>IF(Table44[[#This Row],[Source]]="Mobile", SUM(L1393+Table44[[#This Row],[Income]]-Table44[[#This Row],[Expenses]]), L1393)</f>
        <v>305653</v>
      </c>
      <c r="M1394" s="49">
        <f>IF(Table44[[#This Row],[Source]]="Inv", SUM(M1393+Table44[[#This Row],[Income]]-Table44[[#This Row],[Expenses]]), M1393)</f>
        <v>1140000</v>
      </c>
    </row>
    <row r="1395" spans="1:13" x14ac:dyDescent="0.25">
      <c r="A1395" s="3" t="str">
        <f xml:space="preserve"> IF(C1395="", "", IF(Table44[[#This Row],[Month]]=C1394, A1394+1, 1))</f>
        <v/>
      </c>
      <c r="B1395" s="22">
        <f>_xlfn.NUMBERVALUE(IF(Table44[[#This Row],[Date]]= "", "", TEXT(Table44[[#This Row],[Date]],"yyyy")))</f>
        <v>0</v>
      </c>
      <c r="C1395" t="str">
        <f>IF(Table44[[#This Row],[Date]]= "", "", TEXT(Table44[[#This Row],[Date]],"mmmm"))</f>
        <v/>
      </c>
      <c r="D1395" s="2"/>
      <c r="I1395" s="23"/>
      <c r="J1395" s="49">
        <f>IF(Table44[[#This Row],[Source]]="Cash", SUM(J1394+Table44[[#This Row],[Income]]-Table44[[#This Row],[Expenses]]), J1394)</f>
        <v>173500</v>
      </c>
      <c r="K1395" s="49">
        <f>IF(Table44[[#This Row],[Source]]="Bank", SUM(K1394+Table44[[#This Row],[Income]]-Table44[[#This Row],[Expenses]]), K1394)</f>
        <v>451802.45000000019</v>
      </c>
      <c r="L1395" s="49">
        <f>IF(Table44[[#This Row],[Source]]="Mobile", SUM(L1394+Table44[[#This Row],[Income]]-Table44[[#This Row],[Expenses]]), L1394)</f>
        <v>305653</v>
      </c>
      <c r="M1395" s="49">
        <f>IF(Table44[[#This Row],[Source]]="Inv", SUM(M1394+Table44[[#This Row],[Income]]-Table44[[#This Row],[Expenses]]), M1394)</f>
        <v>1140000</v>
      </c>
    </row>
    <row r="1396" spans="1:13" x14ac:dyDescent="0.25">
      <c r="A1396" s="3" t="str">
        <f xml:space="preserve"> IF(C1396="", "", IF(Table44[[#This Row],[Month]]=C1395, A1395+1, 1))</f>
        <v/>
      </c>
      <c r="B1396" s="22">
        <f>_xlfn.NUMBERVALUE(IF(Table44[[#This Row],[Date]]= "", "", TEXT(Table44[[#This Row],[Date]],"yyyy")))</f>
        <v>0</v>
      </c>
      <c r="C1396" t="str">
        <f>IF(Table44[[#This Row],[Date]]= "", "", TEXT(Table44[[#This Row],[Date]],"mmmm"))</f>
        <v/>
      </c>
      <c r="D1396" s="2"/>
      <c r="I1396" s="23"/>
      <c r="J1396" s="49">
        <f>IF(Table44[[#This Row],[Source]]="Cash", SUM(J1395+Table44[[#This Row],[Income]]-Table44[[#This Row],[Expenses]]), J1395)</f>
        <v>173500</v>
      </c>
      <c r="K1396" s="49">
        <f>IF(Table44[[#This Row],[Source]]="Bank", SUM(K1395+Table44[[#This Row],[Income]]-Table44[[#This Row],[Expenses]]), K1395)</f>
        <v>451802.45000000019</v>
      </c>
      <c r="L1396" s="49">
        <f>IF(Table44[[#This Row],[Source]]="Mobile", SUM(L1395+Table44[[#This Row],[Income]]-Table44[[#This Row],[Expenses]]), L1395)</f>
        <v>305653</v>
      </c>
      <c r="M1396" s="49">
        <f>IF(Table44[[#This Row],[Source]]="Inv", SUM(M1395+Table44[[#This Row],[Income]]-Table44[[#This Row],[Expenses]]), M1395)</f>
        <v>1140000</v>
      </c>
    </row>
    <row r="1397" spans="1:13" x14ac:dyDescent="0.25">
      <c r="A1397" s="3" t="str">
        <f xml:space="preserve"> IF(C1397="", "", IF(Table44[[#This Row],[Month]]=C1396, A1396+1, 1))</f>
        <v/>
      </c>
      <c r="B1397" s="22">
        <f>_xlfn.NUMBERVALUE(IF(Table44[[#This Row],[Date]]= "", "", TEXT(Table44[[#This Row],[Date]],"yyyy")))</f>
        <v>0</v>
      </c>
      <c r="C1397" t="str">
        <f>IF(Table44[[#This Row],[Date]]= "", "", TEXT(Table44[[#This Row],[Date]],"mmmm"))</f>
        <v/>
      </c>
      <c r="D1397" s="2"/>
      <c r="I1397" s="23"/>
      <c r="J1397" s="49">
        <f>IF(Table44[[#This Row],[Source]]="Cash", SUM(J1396+Table44[[#This Row],[Income]]-Table44[[#This Row],[Expenses]]), J1396)</f>
        <v>173500</v>
      </c>
      <c r="K1397" s="49">
        <f>IF(Table44[[#This Row],[Source]]="Bank", SUM(K1396+Table44[[#This Row],[Income]]-Table44[[#This Row],[Expenses]]), K1396)</f>
        <v>451802.45000000019</v>
      </c>
      <c r="L1397" s="49">
        <f>IF(Table44[[#This Row],[Source]]="Mobile", SUM(L1396+Table44[[#This Row],[Income]]-Table44[[#This Row],[Expenses]]), L1396)</f>
        <v>305653</v>
      </c>
      <c r="M1397" s="49">
        <f>IF(Table44[[#This Row],[Source]]="Inv", SUM(M1396+Table44[[#This Row],[Income]]-Table44[[#This Row],[Expenses]]), M1396)</f>
        <v>1140000</v>
      </c>
    </row>
    <row r="1398" spans="1:13" x14ac:dyDescent="0.25">
      <c r="A1398" s="3" t="str">
        <f xml:space="preserve"> IF(C1398="", "", IF(Table44[[#This Row],[Month]]=C1397, A1397+1, 1))</f>
        <v/>
      </c>
      <c r="B1398" s="22">
        <f>_xlfn.NUMBERVALUE(IF(Table44[[#This Row],[Date]]= "", "", TEXT(Table44[[#This Row],[Date]],"yyyy")))</f>
        <v>0</v>
      </c>
      <c r="C1398" t="str">
        <f>IF(Table44[[#This Row],[Date]]= "", "", TEXT(Table44[[#This Row],[Date]],"mmmm"))</f>
        <v/>
      </c>
      <c r="D1398" s="2"/>
      <c r="I1398" s="23"/>
      <c r="J1398" s="49">
        <f>IF(Table44[[#This Row],[Source]]="Cash", SUM(J1397+Table44[[#This Row],[Income]]-Table44[[#This Row],[Expenses]]), J1397)</f>
        <v>173500</v>
      </c>
      <c r="K1398" s="49">
        <f>IF(Table44[[#This Row],[Source]]="Bank", SUM(K1397+Table44[[#This Row],[Income]]-Table44[[#This Row],[Expenses]]), K1397)</f>
        <v>451802.45000000019</v>
      </c>
      <c r="L1398" s="49">
        <f>IF(Table44[[#This Row],[Source]]="Mobile", SUM(L1397+Table44[[#This Row],[Income]]-Table44[[#This Row],[Expenses]]), L1397)</f>
        <v>305653</v>
      </c>
      <c r="M1398" s="49">
        <f>IF(Table44[[#This Row],[Source]]="Inv", SUM(M1397+Table44[[#This Row],[Income]]-Table44[[#This Row],[Expenses]]), M1397)</f>
        <v>1140000</v>
      </c>
    </row>
    <row r="1399" spans="1:13" x14ac:dyDescent="0.25">
      <c r="A1399" s="3" t="str">
        <f xml:space="preserve"> IF(C1399="", "", IF(Table44[[#This Row],[Month]]=C1398, A1398+1, 1))</f>
        <v/>
      </c>
      <c r="B1399" s="22">
        <f>_xlfn.NUMBERVALUE(IF(Table44[[#This Row],[Date]]= "", "", TEXT(Table44[[#This Row],[Date]],"yyyy")))</f>
        <v>0</v>
      </c>
      <c r="C1399" t="str">
        <f>IF(Table44[[#This Row],[Date]]= "", "", TEXT(Table44[[#This Row],[Date]],"mmmm"))</f>
        <v/>
      </c>
      <c r="D1399" s="2"/>
      <c r="I1399" s="23"/>
      <c r="J1399" s="49">
        <f>IF(Table44[[#This Row],[Source]]="Cash", SUM(J1398+Table44[[#This Row],[Income]]-Table44[[#This Row],[Expenses]]), J1398)</f>
        <v>173500</v>
      </c>
      <c r="K1399" s="49">
        <f>IF(Table44[[#This Row],[Source]]="Bank", SUM(K1398+Table44[[#This Row],[Income]]-Table44[[#This Row],[Expenses]]), K1398)</f>
        <v>451802.45000000019</v>
      </c>
      <c r="L1399" s="49">
        <f>IF(Table44[[#This Row],[Source]]="Mobile", SUM(L1398+Table44[[#This Row],[Income]]-Table44[[#This Row],[Expenses]]), L1398)</f>
        <v>305653</v>
      </c>
      <c r="M1399" s="49">
        <f>IF(Table44[[#This Row],[Source]]="Inv", SUM(M1398+Table44[[#This Row],[Income]]-Table44[[#This Row],[Expenses]]), M1398)</f>
        <v>1140000</v>
      </c>
    </row>
    <row r="1400" spans="1:13" x14ac:dyDescent="0.25">
      <c r="A1400" s="3" t="str">
        <f xml:space="preserve"> IF(C1400="", "", IF(Table44[[#This Row],[Month]]=C1399, A1399+1, 1))</f>
        <v/>
      </c>
      <c r="B1400" s="22">
        <f>_xlfn.NUMBERVALUE(IF(Table44[[#This Row],[Date]]= "", "", TEXT(Table44[[#This Row],[Date]],"yyyy")))</f>
        <v>0</v>
      </c>
      <c r="C1400" t="str">
        <f>IF(Table44[[#This Row],[Date]]= "", "", TEXT(Table44[[#This Row],[Date]],"mmmm"))</f>
        <v/>
      </c>
      <c r="D1400" s="2"/>
      <c r="I1400" s="23"/>
      <c r="J1400" s="49">
        <f>IF(Table44[[#This Row],[Source]]="Cash", SUM(J1399+Table44[[#This Row],[Income]]-Table44[[#This Row],[Expenses]]), J1399)</f>
        <v>173500</v>
      </c>
      <c r="K1400" s="49">
        <f>IF(Table44[[#This Row],[Source]]="Bank", SUM(K1399+Table44[[#This Row],[Income]]-Table44[[#This Row],[Expenses]]), K1399)</f>
        <v>451802.45000000019</v>
      </c>
      <c r="L1400" s="49">
        <f>IF(Table44[[#This Row],[Source]]="Mobile", SUM(L1399+Table44[[#This Row],[Income]]-Table44[[#This Row],[Expenses]]), L1399)</f>
        <v>305653</v>
      </c>
      <c r="M1400" s="49">
        <f>IF(Table44[[#This Row],[Source]]="Inv", SUM(M1399+Table44[[#This Row],[Income]]-Table44[[#This Row],[Expenses]]), M1399)</f>
        <v>1140000</v>
      </c>
    </row>
    <row r="1401" spans="1:13" x14ac:dyDescent="0.25">
      <c r="A1401" s="3" t="str">
        <f xml:space="preserve"> IF(C1401="", "", IF(Table44[[#This Row],[Month]]=C1400, A1400+1, 1))</f>
        <v/>
      </c>
      <c r="B1401" s="22">
        <f>_xlfn.NUMBERVALUE(IF(Table44[[#This Row],[Date]]= "", "", TEXT(Table44[[#This Row],[Date]],"yyyy")))</f>
        <v>0</v>
      </c>
      <c r="C1401" t="str">
        <f>IF(Table44[[#This Row],[Date]]= "", "", TEXT(Table44[[#This Row],[Date]],"mmmm"))</f>
        <v/>
      </c>
      <c r="D1401" s="2"/>
      <c r="I1401" s="23"/>
      <c r="J1401" s="49">
        <f>IF(Table44[[#This Row],[Source]]="Cash", SUM(J1400+Table44[[#This Row],[Income]]-Table44[[#This Row],[Expenses]]), J1400)</f>
        <v>173500</v>
      </c>
      <c r="K1401" s="49">
        <f>IF(Table44[[#This Row],[Source]]="Bank", SUM(K1400+Table44[[#This Row],[Income]]-Table44[[#This Row],[Expenses]]), K1400)</f>
        <v>451802.45000000019</v>
      </c>
      <c r="L1401" s="49">
        <f>IF(Table44[[#This Row],[Source]]="Mobile", SUM(L1400+Table44[[#This Row],[Income]]-Table44[[#This Row],[Expenses]]), L1400)</f>
        <v>305653</v>
      </c>
      <c r="M1401" s="49">
        <f>IF(Table44[[#This Row],[Source]]="Inv", SUM(M1400+Table44[[#This Row],[Income]]-Table44[[#This Row],[Expenses]]), M1400)</f>
        <v>1140000</v>
      </c>
    </row>
    <row r="1402" spans="1:13" x14ac:dyDescent="0.25">
      <c r="A1402" s="3" t="str">
        <f xml:space="preserve"> IF(C1402="", "", IF(Table44[[#This Row],[Month]]=C1401, A1401+1, 1))</f>
        <v/>
      </c>
      <c r="B1402" s="22">
        <f>_xlfn.NUMBERVALUE(IF(Table44[[#This Row],[Date]]= "", "", TEXT(Table44[[#This Row],[Date]],"yyyy")))</f>
        <v>0</v>
      </c>
      <c r="C1402" t="str">
        <f>IF(Table44[[#This Row],[Date]]= "", "", TEXT(Table44[[#This Row],[Date]],"mmmm"))</f>
        <v/>
      </c>
      <c r="D1402" s="2"/>
      <c r="I1402" s="23"/>
      <c r="J1402" s="49">
        <f>IF(Table44[[#This Row],[Source]]="Cash", SUM(J1401+Table44[[#This Row],[Income]]-Table44[[#This Row],[Expenses]]), J1401)</f>
        <v>173500</v>
      </c>
      <c r="K1402" s="49">
        <f>IF(Table44[[#This Row],[Source]]="Bank", SUM(K1401+Table44[[#This Row],[Income]]-Table44[[#This Row],[Expenses]]), K1401)</f>
        <v>451802.45000000019</v>
      </c>
      <c r="L1402" s="49">
        <f>IF(Table44[[#This Row],[Source]]="Mobile", SUM(L1401+Table44[[#This Row],[Income]]-Table44[[#This Row],[Expenses]]), L1401)</f>
        <v>305653</v>
      </c>
      <c r="M1402" s="49">
        <f>IF(Table44[[#This Row],[Source]]="Inv", SUM(M1401+Table44[[#This Row],[Income]]-Table44[[#This Row],[Expenses]]), M1401)</f>
        <v>1140000</v>
      </c>
    </row>
    <row r="1403" spans="1:13" x14ac:dyDescent="0.25">
      <c r="A1403" s="3" t="str">
        <f xml:space="preserve"> IF(C1403="", "", IF(Table44[[#This Row],[Month]]=C1402, A1402+1, 1))</f>
        <v/>
      </c>
      <c r="B1403" s="22">
        <f>_xlfn.NUMBERVALUE(IF(Table44[[#This Row],[Date]]= "", "", TEXT(Table44[[#This Row],[Date]],"yyyy")))</f>
        <v>0</v>
      </c>
      <c r="C1403" t="str">
        <f>IF(Table44[[#This Row],[Date]]= "", "", TEXT(Table44[[#This Row],[Date]],"mmmm"))</f>
        <v/>
      </c>
      <c r="D1403" s="2"/>
      <c r="I1403" s="23"/>
      <c r="J1403" s="49">
        <f>IF(Table44[[#This Row],[Source]]="Cash", SUM(J1402+Table44[[#This Row],[Income]]-Table44[[#This Row],[Expenses]]), J1402)</f>
        <v>173500</v>
      </c>
      <c r="K1403" s="49">
        <f>IF(Table44[[#This Row],[Source]]="Bank", SUM(K1402+Table44[[#This Row],[Income]]-Table44[[#This Row],[Expenses]]), K1402)</f>
        <v>451802.45000000019</v>
      </c>
      <c r="L1403" s="49">
        <f>IF(Table44[[#This Row],[Source]]="Mobile", SUM(L1402+Table44[[#This Row],[Income]]-Table44[[#This Row],[Expenses]]), L1402)</f>
        <v>305653</v>
      </c>
      <c r="M1403" s="49">
        <f>IF(Table44[[#This Row],[Source]]="Inv", SUM(M1402+Table44[[#This Row],[Income]]-Table44[[#This Row],[Expenses]]), M1402)</f>
        <v>1140000</v>
      </c>
    </row>
    <row r="1404" spans="1:13" x14ac:dyDescent="0.25">
      <c r="A1404" s="3" t="str">
        <f xml:space="preserve"> IF(C1404="", "", IF(Table44[[#This Row],[Month]]=C1403, A1403+1, 1))</f>
        <v/>
      </c>
      <c r="B1404" s="22">
        <f>_xlfn.NUMBERVALUE(IF(Table44[[#This Row],[Date]]= "", "", TEXT(Table44[[#This Row],[Date]],"yyyy")))</f>
        <v>0</v>
      </c>
      <c r="C1404" t="str">
        <f>IF(Table44[[#This Row],[Date]]= "", "", TEXT(Table44[[#This Row],[Date]],"mmmm"))</f>
        <v/>
      </c>
      <c r="D1404" s="2"/>
      <c r="I1404" s="23"/>
      <c r="J1404" s="49">
        <f>IF(Table44[[#This Row],[Source]]="Cash", SUM(J1403+Table44[[#This Row],[Income]]-Table44[[#This Row],[Expenses]]), J1403)</f>
        <v>173500</v>
      </c>
      <c r="K1404" s="49">
        <f>IF(Table44[[#This Row],[Source]]="Bank", SUM(K1403+Table44[[#This Row],[Income]]-Table44[[#This Row],[Expenses]]), K1403)</f>
        <v>451802.45000000019</v>
      </c>
      <c r="L1404" s="49">
        <f>IF(Table44[[#This Row],[Source]]="Mobile", SUM(L1403+Table44[[#This Row],[Income]]-Table44[[#This Row],[Expenses]]), L1403)</f>
        <v>305653</v>
      </c>
      <c r="M1404" s="49">
        <f>IF(Table44[[#This Row],[Source]]="Inv", SUM(M1403+Table44[[#This Row],[Income]]-Table44[[#This Row],[Expenses]]), M1403)</f>
        <v>1140000</v>
      </c>
    </row>
    <row r="1405" spans="1:13" x14ac:dyDescent="0.25">
      <c r="A1405" s="3" t="str">
        <f xml:space="preserve"> IF(C1405="", "", IF(Table44[[#This Row],[Month]]=C1404, A1404+1, 1))</f>
        <v/>
      </c>
      <c r="B1405" s="22">
        <f>_xlfn.NUMBERVALUE(IF(Table44[[#This Row],[Date]]= "", "", TEXT(Table44[[#This Row],[Date]],"yyyy")))</f>
        <v>0</v>
      </c>
      <c r="C1405" t="str">
        <f>IF(Table44[[#This Row],[Date]]= "", "", TEXT(Table44[[#This Row],[Date]],"mmmm"))</f>
        <v/>
      </c>
      <c r="D1405" s="2"/>
      <c r="I1405" s="23"/>
      <c r="J1405" s="49">
        <f>IF(Table44[[#This Row],[Source]]="Cash", SUM(J1404+Table44[[#This Row],[Income]]-Table44[[#This Row],[Expenses]]), J1404)</f>
        <v>173500</v>
      </c>
      <c r="K1405" s="49">
        <f>IF(Table44[[#This Row],[Source]]="Bank", SUM(K1404+Table44[[#This Row],[Income]]-Table44[[#This Row],[Expenses]]), K1404)</f>
        <v>451802.45000000019</v>
      </c>
      <c r="L1405" s="49">
        <f>IF(Table44[[#This Row],[Source]]="Mobile", SUM(L1404+Table44[[#This Row],[Income]]-Table44[[#This Row],[Expenses]]), L1404)</f>
        <v>305653</v>
      </c>
      <c r="M1405" s="49">
        <f>IF(Table44[[#This Row],[Source]]="Inv", SUM(M1404+Table44[[#This Row],[Income]]-Table44[[#This Row],[Expenses]]), M1404)</f>
        <v>1140000</v>
      </c>
    </row>
    <row r="1406" spans="1:13" x14ac:dyDescent="0.25">
      <c r="A1406" s="3" t="str">
        <f xml:space="preserve"> IF(C1406="", "", IF(Table44[[#This Row],[Month]]=C1405, A1405+1, 1))</f>
        <v/>
      </c>
      <c r="B1406" s="22">
        <f>_xlfn.NUMBERVALUE(IF(Table44[[#This Row],[Date]]= "", "", TEXT(Table44[[#This Row],[Date]],"yyyy")))</f>
        <v>0</v>
      </c>
      <c r="C1406" t="str">
        <f>IF(Table44[[#This Row],[Date]]= "", "", TEXT(Table44[[#This Row],[Date]],"mmmm"))</f>
        <v/>
      </c>
      <c r="D1406" s="2"/>
      <c r="I1406" s="23"/>
      <c r="J1406" s="49">
        <f>IF(Table44[[#This Row],[Source]]="Cash", SUM(J1405+Table44[[#This Row],[Income]]-Table44[[#This Row],[Expenses]]), J1405)</f>
        <v>173500</v>
      </c>
      <c r="K1406" s="49">
        <f>IF(Table44[[#This Row],[Source]]="Bank", SUM(K1405+Table44[[#This Row],[Income]]-Table44[[#This Row],[Expenses]]), K1405)</f>
        <v>451802.45000000019</v>
      </c>
      <c r="L1406" s="49">
        <f>IF(Table44[[#This Row],[Source]]="Mobile", SUM(L1405+Table44[[#This Row],[Income]]-Table44[[#This Row],[Expenses]]), L1405)</f>
        <v>305653</v>
      </c>
      <c r="M1406" s="49">
        <f>IF(Table44[[#This Row],[Source]]="Inv", SUM(M1405+Table44[[#This Row],[Income]]-Table44[[#This Row],[Expenses]]), M1405)</f>
        <v>1140000</v>
      </c>
    </row>
    <row r="1407" spans="1:13" x14ac:dyDescent="0.25">
      <c r="A1407" s="3" t="str">
        <f xml:space="preserve"> IF(C1407="", "", IF(Table44[[#This Row],[Month]]=C1406, A1406+1, 1))</f>
        <v/>
      </c>
      <c r="B1407" s="22">
        <f>_xlfn.NUMBERVALUE(IF(Table44[[#This Row],[Date]]= "", "", TEXT(Table44[[#This Row],[Date]],"yyyy")))</f>
        <v>0</v>
      </c>
      <c r="C1407" t="str">
        <f>IF(Table44[[#This Row],[Date]]= "", "", TEXT(Table44[[#This Row],[Date]],"mmmm"))</f>
        <v/>
      </c>
      <c r="D1407" s="2"/>
      <c r="I1407" s="23"/>
      <c r="J1407" s="49">
        <f>IF(Table44[[#This Row],[Source]]="Cash", SUM(J1406+Table44[[#This Row],[Income]]-Table44[[#This Row],[Expenses]]), J1406)</f>
        <v>173500</v>
      </c>
      <c r="K1407" s="49">
        <f>IF(Table44[[#This Row],[Source]]="Bank", SUM(K1406+Table44[[#This Row],[Income]]-Table44[[#This Row],[Expenses]]), K1406)</f>
        <v>451802.45000000019</v>
      </c>
      <c r="L1407" s="49">
        <f>IF(Table44[[#This Row],[Source]]="Mobile", SUM(L1406+Table44[[#This Row],[Income]]-Table44[[#This Row],[Expenses]]), L1406)</f>
        <v>305653</v>
      </c>
      <c r="M1407" s="49">
        <f>IF(Table44[[#This Row],[Source]]="Inv", SUM(M1406+Table44[[#This Row],[Income]]-Table44[[#This Row],[Expenses]]), M1406)</f>
        <v>1140000</v>
      </c>
    </row>
    <row r="1408" spans="1:13" x14ac:dyDescent="0.25">
      <c r="A1408" s="3" t="str">
        <f xml:space="preserve"> IF(C1408="", "", IF(Table44[[#This Row],[Month]]=C1407, A1407+1, 1))</f>
        <v/>
      </c>
      <c r="B1408" s="22">
        <f>_xlfn.NUMBERVALUE(IF(Table44[[#This Row],[Date]]= "", "", TEXT(Table44[[#This Row],[Date]],"yyyy")))</f>
        <v>0</v>
      </c>
      <c r="C1408" t="str">
        <f>IF(Table44[[#This Row],[Date]]= "", "", TEXT(Table44[[#This Row],[Date]],"mmmm"))</f>
        <v/>
      </c>
      <c r="D1408" s="2"/>
      <c r="I1408" s="23"/>
      <c r="J1408" s="49">
        <f>IF(Table44[[#This Row],[Source]]="Cash", SUM(J1407+Table44[[#This Row],[Income]]-Table44[[#This Row],[Expenses]]), J1407)</f>
        <v>173500</v>
      </c>
      <c r="K1408" s="49">
        <f>IF(Table44[[#This Row],[Source]]="Bank", SUM(K1407+Table44[[#This Row],[Income]]-Table44[[#This Row],[Expenses]]), K1407)</f>
        <v>451802.45000000019</v>
      </c>
      <c r="L1408" s="49">
        <f>IF(Table44[[#This Row],[Source]]="Mobile", SUM(L1407+Table44[[#This Row],[Income]]-Table44[[#This Row],[Expenses]]), L1407)</f>
        <v>305653</v>
      </c>
      <c r="M1408" s="49">
        <f>IF(Table44[[#This Row],[Source]]="Inv", SUM(M1407+Table44[[#This Row],[Income]]-Table44[[#This Row],[Expenses]]), M1407)</f>
        <v>1140000</v>
      </c>
    </row>
    <row r="1409" spans="1:13" x14ac:dyDescent="0.25">
      <c r="A1409" s="3" t="str">
        <f xml:space="preserve"> IF(C1409="", "", IF(Table44[[#This Row],[Month]]=C1408, A1408+1, 1))</f>
        <v/>
      </c>
      <c r="B1409" s="22">
        <f>_xlfn.NUMBERVALUE(IF(Table44[[#This Row],[Date]]= "", "", TEXT(Table44[[#This Row],[Date]],"yyyy")))</f>
        <v>0</v>
      </c>
      <c r="C1409" t="str">
        <f>IF(Table44[[#This Row],[Date]]= "", "", TEXT(Table44[[#This Row],[Date]],"mmmm"))</f>
        <v/>
      </c>
      <c r="D1409" s="2"/>
      <c r="I1409" s="23"/>
      <c r="J1409" s="49">
        <f>IF(Table44[[#This Row],[Source]]="Cash", SUM(J1408+Table44[[#This Row],[Income]]-Table44[[#This Row],[Expenses]]), J1408)</f>
        <v>173500</v>
      </c>
      <c r="K1409" s="49">
        <f>IF(Table44[[#This Row],[Source]]="Bank", SUM(K1408+Table44[[#This Row],[Income]]-Table44[[#This Row],[Expenses]]), K1408)</f>
        <v>451802.45000000019</v>
      </c>
      <c r="L1409" s="49">
        <f>IF(Table44[[#This Row],[Source]]="Mobile", SUM(L1408+Table44[[#This Row],[Income]]-Table44[[#This Row],[Expenses]]), L1408)</f>
        <v>305653</v>
      </c>
      <c r="M1409" s="49">
        <f>IF(Table44[[#This Row],[Source]]="Inv", SUM(M1408+Table44[[#This Row],[Income]]-Table44[[#This Row],[Expenses]]), M1408)</f>
        <v>1140000</v>
      </c>
    </row>
    <row r="1410" spans="1:13" x14ac:dyDescent="0.25">
      <c r="A1410" s="3" t="str">
        <f xml:space="preserve"> IF(C1410="", "", IF(Table44[[#This Row],[Month]]=C1409, A1409+1, 1))</f>
        <v/>
      </c>
      <c r="B1410" s="22">
        <f>_xlfn.NUMBERVALUE(IF(Table44[[#This Row],[Date]]= "", "", TEXT(Table44[[#This Row],[Date]],"yyyy")))</f>
        <v>0</v>
      </c>
      <c r="C1410" t="str">
        <f>IF(Table44[[#This Row],[Date]]= "", "", TEXT(Table44[[#This Row],[Date]],"mmmm"))</f>
        <v/>
      </c>
      <c r="D1410" s="2"/>
      <c r="I1410" s="23"/>
      <c r="J1410" s="49">
        <f>IF(Table44[[#This Row],[Source]]="Cash", SUM(J1409+Table44[[#This Row],[Income]]-Table44[[#This Row],[Expenses]]), J1409)</f>
        <v>173500</v>
      </c>
      <c r="K1410" s="49">
        <f>IF(Table44[[#This Row],[Source]]="Bank", SUM(K1409+Table44[[#This Row],[Income]]-Table44[[#This Row],[Expenses]]), K1409)</f>
        <v>451802.45000000019</v>
      </c>
      <c r="L1410" s="49">
        <f>IF(Table44[[#This Row],[Source]]="Mobile", SUM(L1409+Table44[[#This Row],[Income]]-Table44[[#This Row],[Expenses]]), L1409)</f>
        <v>305653</v>
      </c>
      <c r="M1410" s="49">
        <f>IF(Table44[[#This Row],[Source]]="Inv", SUM(M1409+Table44[[#This Row],[Income]]-Table44[[#This Row],[Expenses]]), M1409)</f>
        <v>1140000</v>
      </c>
    </row>
    <row r="1411" spans="1:13" x14ac:dyDescent="0.25">
      <c r="A1411" s="3" t="str">
        <f xml:space="preserve"> IF(C1411="", "", IF(Table44[[#This Row],[Month]]=C1410, A1410+1, 1))</f>
        <v/>
      </c>
      <c r="B1411" s="22">
        <f>_xlfn.NUMBERVALUE(IF(Table44[[#This Row],[Date]]= "", "", TEXT(Table44[[#This Row],[Date]],"yyyy")))</f>
        <v>0</v>
      </c>
      <c r="C1411" t="str">
        <f>IF(Table44[[#This Row],[Date]]= "", "", TEXT(Table44[[#This Row],[Date]],"mmmm"))</f>
        <v/>
      </c>
      <c r="D1411" s="2"/>
      <c r="I1411" s="23"/>
      <c r="J1411" s="49">
        <f>IF(Table44[[#This Row],[Source]]="Cash", SUM(J1410+Table44[[#This Row],[Income]]-Table44[[#This Row],[Expenses]]), J1410)</f>
        <v>173500</v>
      </c>
      <c r="K1411" s="49">
        <f>IF(Table44[[#This Row],[Source]]="Bank", SUM(K1410+Table44[[#This Row],[Income]]-Table44[[#This Row],[Expenses]]), K1410)</f>
        <v>451802.45000000019</v>
      </c>
      <c r="L1411" s="49">
        <f>IF(Table44[[#This Row],[Source]]="Mobile", SUM(L1410+Table44[[#This Row],[Income]]-Table44[[#This Row],[Expenses]]), L1410)</f>
        <v>305653</v>
      </c>
      <c r="M1411" s="49">
        <f>IF(Table44[[#This Row],[Source]]="Inv", SUM(M1410+Table44[[#This Row],[Income]]-Table44[[#This Row],[Expenses]]), M1410)</f>
        <v>1140000</v>
      </c>
    </row>
    <row r="1412" spans="1:13" x14ac:dyDescent="0.25">
      <c r="A1412" s="3" t="str">
        <f xml:space="preserve"> IF(C1412="", "", IF(Table44[[#This Row],[Month]]=C1411, A1411+1, 1))</f>
        <v/>
      </c>
      <c r="B1412" s="22">
        <f>_xlfn.NUMBERVALUE(IF(Table44[[#This Row],[Date]]= "", "", TEXT(Table44[[#This Row],[Date]],"yyyy")))</f>
        <v>0</v>
      </c>
      <c r="C1412" t="str">
        <f>IF(Table44[[#This Row],[Date]]= "", "", TEXT(Table44[[#This Row],[Date]],"mmmm"))</f>
        <v/>
      </c>
      <c r="D1412" s="2"/>
      <c r="I1412" s="23"/>
      <c r="J1412" s="49">
        <f>IF(Table44[[#This Row],[Source]]="Cash", SUM(J1411+Table44[[#This Row],[Income]]-Table44[[#This Row],[Expenses]]), J1411)</f>
        <v>173500</v>
      </c>
      <c r="K1412" s="49">
        <f>IF(Table44[[#This Row],[Source]]="Bank", SUM(K1411+Table44[[#This Row],[Income]]-Table44[[#This Row],[Expenses]]), K1411)</f>
        <v>451802.45000000019</v>
      </c>
      <c r="L1412" s="49">
        <f>IF(Table44[[#This Row],[Source]]="Mobile", SUM(L1411+Table44[[#This Row],[Income]]-Table44[[#This Row],[Expenses]]), L1411)</f>
        <v>305653</v>
      </c>
      <c r="M1412" s="49">
        <f>IF(Table44[[#This Row],[Source]]="Inv", SUM(M1411+Table44[[#This Row],[Income]]-Table44[[#This Row],[Expenses]]), M1411)</f>
        <v>1140000</v>
      </c>
    </row>
    <row r="1413" spans="1:13" x14ac:dyDescent="0.25">
      <c r="A1413" s="3" t="str">
        <f xml:space="preserve"> IF(C1413="", "", IF(Table44[[#This Row],[Month]]=C1412, A1412+1, 1))</f>
        <v/>
      </c>
      <c r="B1413" s="22">
        <f>_xlfn.NUMBERVALUE(IF(Table44[[#This Row],[Date]]= "", "", TEXT(Table44[[#This Row],[Date]],"yyyy")))</f>
        <v>0</v>
      </c>
      <c r="C1413" t="str">
        <f>IF(Table44[[#This Row],[Date]]= "", "", TEXT(Table44[[#This Row],[Date]],"mmmm"))</f>
        <v/>
      </c>
      <c r="D1413" s="2"/>
      <c r="I1413" s="23"/>
      <c r="J1413" s="49">
        <f>IF(Table44[[#This Row],[Source]]="Cash", SUM(J1412+Table44[[#This Row],[Income]]-Table44[[#This Row],[Expenses]]), J1412)</f>
        <v>173500</v>
      </c>
      <c r="K1413" s="49">
        <f>IF(Table44[[#This Row],[Source]]="Bank", SUM(K1412+Table44[[#This Row],[Income]]-Table44[[#This Row],[Expenses]]), K1412)</f>
        <v>451802.45000000019</v>
      </c>
      <c r="L1413" s="49">
        <f>IF(Table44[[#This Row],[Source]]="Mobile", SUM(L1412+Table44[[#This Row],[Income]]-Table44[[#This Row],[Expenses]]), L1412)</f>
        <v>305653</v>
      </c>
      <c r="M1413" s="49">
        <f>IF(Table44[[#This Row],[Source]]="Inv", SUM(M1412+Table44[[#This Row],[Income]]-Table44[[#This Row],[Expenses]]), M1412)</f>
        <v>1140000</v>
      </c>
    </row>
    <row r="1414" spans="1:13" x14ac:dyDescent="0.25">
      <c r="A1414" s="3" t="str">
        <f xml:space="preserve"> IF(C1414="", "", IF(Table44[[#This Row],[Month]]=C1413, A1413+1, 1))</f>
        <v/>
      </c>
      <c r="B1414" s="22">
        <f>_xlfn.NUMBERVALUE(IF(Table44[[#This Row],[Date]]= "", "", TEXT(Table44[[#This Row],[Date]],"yyyy")))</f>
        <v>0</v>
      </c>
      <c r="C1414" t="str">
        <f>IF(Table44[[#This Row],[Date]]= "", "", TEXT(Table44[[#This Row],[Date]],"mmmm"))</f>
        <v/>
      </c>
      <c r="D1414" s="2"/>
      <c r="I1414" s="23"/>
      <c r="J1414" s="49">
        <f>IF(Table44[[#This Row],[Source]]="Cash", SUM(J1413+Table44[[#This Row],[Income]]-Table44[[#This Row],[Expenses]]), J1413)</f>
        <v>173500</v>
      </c>
      <c r="K1414" s="49">
        <f>IF(Table44[[#This Row],[Source]]="Bank", SUM(K1413+Table44[[#This Row],[Income]]-Table44[[#This Row],[Expenses]]), K1413)</f>
        <v>451802.45000000019</v>
      </c>
      <c r="L1414" s="49">
        <f>IF(Table44[[#This Row],[Source]]="Mobile", SUM(L1413+Table44[[#This Row],[Income]]-Table44[[#This Row],[Expenses]]), L1413)</f>
        <v>305653</v>
      </c>
      <c r="M1414" s="49">
        <f>IF(Table44[[#This Row],[Source]]="Inv", SUM(M1413+Table44[[#This Row],[Income]]-Table44[[#This Row],[Expenses]]), M1413)</f>
        <v>1140000</v>
      </c>
    </row>
    <row r="1415" spans="1:13" x14ac:dyDescent="0.25">
      <c r="A1415" s="3" t="str">
        <f xml:space="preserve"> IF(C1415="", "", IF(Table44[[#This Row],[Month]]=C1414, A1414+1, 1))</f>
        <v/>
      </c>
      <c r="B1415" s="22">
        <f>_xlfn.NUMBERVALUE(IF(Table44[[#This Row],[Date]]= "", "", TEXT(Table44[[#This Row],[Date]],"yyyy")))</f>
        <v>0</v>
      </c>
      <c r="C1415" t="str">
        <f>IF(Table44[[#This Row],[Date]]= "", "", TEXT(Table44[[#This Row],[Date]],"mmmm"))</f>
        <v/>
      </c>
      <c r="D1415" s="2"/>
      <c r="I1415" s="23"/>
      <c r="J1415" s="49">
        <f>IF(Table44[[#This Row],[Source]]="Cash", SUM(J1414+Table44[[#This Row],[Income]]-Table44[[#This Row],[Expenses]]), J1414)</f>
        <v>173500</v>
      </c>
      <c r="K1415" s="49">
        <f>IF(Table44[[#This Row],[Source]]="Bank", SUM(K1414+Table44[[#This Row],[Income]]-Table44[[#This Row],[Expenses]]), K1414)</f>
        <v>451802.45000000019</v>
      </c>
      <c r="L1415" s="49">
        <f>IF(Table44[[#This Row],[Source]]="Mobile", SUM(L1414+Table44[[#This Row],[Income]]-Table44[[#This Row],[Expenses]]), L1414)</f>
        <v>305653</v>
      </c>
      <c r="M1415" s="49">
        <f>IF(Table44[[#This Row],[Source]]="Inv", SUM(M1414+Table44[[#This Row],[Income]]-Table44[[#This Row],[Expenses]]), M1414)</f>
        <v>1140000</v>
      </c>
    </row>
    <row r="1416" spans="1:13" x14ac:dyDescent="0.25">
      <c r="A1416" s="3" t="str">
        <f xml:space="preserve"> IF(C1416="", "", IF(Table44[[#This Row],[Month]]=C1415, A1415+1, 1))</f>
        <v/>
      </c>
      <c r="B1416" s="22">
        <f>_xlfn.NUMBERVALUE(IF(Table44[[#This Row],[Date]]= "", "", TEXT(Table44[[#This Row],[Date]],"yyyy")))</f>
        <v>0</v>
      </c>
      <c r="C1416" t="str">
        <f>IF(Table44[[#This Row],[Date]]= "", "", TEXT(Table44[[#This Row],[Date]],"mmmm"))</f>
        <v/>
      </c>
      <c r="D1416" s="2"/>
      <c r="I1416" s="23"/>
      <c r="J1416" s="49">
        <f>IF(Table44[[#This Row],[Source]]="Cash", SUM(J1415+Table44[[#This Row],[Income]]-Table44[[#This Row],[Expenses]]), J1415)</f>
        <v>173500</v>
      </c>
      <c r="K1416" s="49">
        <f>IF(Table44[[#This Row],[Source]]="Bank", SUM(K1415+Table44[[#This Row],[Income]]-Table44[[#This Row],[Expenses]]), K1415)</f>
        <v>451802.45000000019</v>
      </c>
      <c r="L1416" s="49">
        <f>IF(Table44[[#This Row],[Source]]="Mobile", SUM(L1415+Table44[[#This Row],[Income]]-Table44[[#This Row],[Expenses]]), L1415)</f>
        <v>305653</v>
      </c>
      <c r="M1416" s="49">
        <f>IF(Table44[[#This Row],[Source]]="Inv", SUM(M1415+Table44[[#This Row],[Income]]-Table44[[#This Row],[Expenses]]), M1415)</f>
        <v>1140000</v>
      </c>
    </row>
    <row r="1417" spans="1:13" x14ac:dyDescent="0.25">
      <c r="A1417" s="3" t="str">
        <f xml:space="preserve"> IF(C1417="", "", IF(Table44[[#This Row],[Month]]=C1416, A1416+1, 1))</f>
        <v/>
      </c>
      <c r="B1417" s="22">
        <f>_xlfn.NUMBERVALUE(IF(Table44[[#This Row],[Date]]= "", "", TEXT(Table44[[#This Row],[Date]],"yyyy")))</f>
        <v>0</v>
      </c>
      <c r="C1417" t="str">
        <f>IF(Table44[[#This Row],[Date]]= "", "", TEXT(Table44[[#This Row],[Date]],"mmmm"))</f>
        <v/>
      </c>
      <c r="D1417" s="2"/>
      <c r="I1417" s="23"/>
      <c r="J1417" s="49">
        <f>IF(Table44[[#This Row],[Source]]="Cash", SUM(J1416+Table44[[#This Row],[Income]]-Table44[[#This Row],[Expenses]]), J1416)</f>
        <v>173500</v>
      </c>
      <c r="K1417" s="49">
        <f>IF(Table44[[#This Row],[Source]]="Bank", SUM(K1416+Table44[[#This Row],[Income]]-Table44[[#This Row],[Expenses]]), K1416)</f>
        <v>451802.45000000019</v>
      </c>
      <c r="L1417" s="49">
        <f>IF(Table44[[#This Row],[Source]]="Mobile", SUM(L1416+Table44[[#This Row],[Income]]-Table44[[#This Row],[Expenses]]), L1416)</f>
        <v>305653</v>
      </c>
      <c r="M1417" s="49">
        <f>IF(Table44[[#This Row],[Source]]="Inv", SUM(M1416+Table44[[#This Row],[Income]]-Table44[[#This Row],[Expenses]]), M1416)</f>
        <v>1140000</v>
      </c>
    </row>
    <row r="1418" spans="1:13" x14ac:dyDescent="0.25">
      <c r="A1418" s="3" t="str">
        <f xml:space="preserve"> IF(C1418="", "", IF(Table44[[#This Row],[Month]]=C1417, A1417+1, 1))</f>
        <v/>
      </c>
      <c r="B1418" s="22">
        <f>_xlfn.NUMBERVALUE(IF(Table44[[#This Row],[Date]]= "", "", TEXT(Table44[[#This Row],[Date]],"yyyy")))</f>
        <v>0</v>
      </c>
      <c r="C1418" t="str">
        <f>IF(Table44[[#This Row],[Date]]= "", "", TEXT(Table44[[#This Row],[Date]],"mmmm"))</f>
        <v/>
      </c>
      <c r="D1418" s="2"/>
      <c r="I1418" s="23"/>
      <c r="J1418" s="49">
        <f>IF(Table44[[#This Row],[Source]]="Cash", SUM(J1417+Table44[[#This Row],[Income]]-Table44[[#This Row],[Expenses]]), J1417)</f>
        <v>173500</v>
      </c>
      <c r="K1418" s="49">
        <f>IF(Table44[[#This Row],[Source]]="Bank", SUM(K1417+Table44[[#This Row],[Income]]-Table44[[#This Row],[Expenses]]), K1417)</f>
        <v>451802.45000000019</v>
      </c>
      <c r="L1418" s="49">
        <f>IF(Table44[[#This Row],[Source]]="Mobile", SUM(L1417+Table44[[#This Row],[Income]]-Table44[[#This Row],[Expenses]]), L1417)</f>
        <v>305653</v>
      </c>
      <c r="M1418" s="49">
        <f>IF(Table44[[#This Row],[Source]]="Inv", SUM(M1417+Table44[[#This Row],[Income]]-Table44[[#This Row],[Expenses]]), M1417)</f>
        <v>1140000</v>
      </c>
    </row>
    <row r="1419" spans="1:13" x14ac:dyDescent="0.25">
      <c r="A1419" s="3" t="str">
        <f xml:space="preserve"> IF(C1419="", "", IF(Table44[[#This Row],[Month]]=C1418, A1418+1, 1))</f>
        <v/>
      </c>
      <c r="B1419" s="22">
        <f>_xlfn.NUMBERVALUE(IF(Table44[[#This Row],[Date]]= "", "", TEXT(Table44[[#This Row],[Date]],"yyyy")))</f>
        <v>0</v>
      </c>
      <c r="C1419" t="str">
        <f>IF(Table44[[#This Row],[Date]]= "", "", TEXT(Table44[[#This Row],[Date]],"mmmm"))</f>
        <v/>
      </c>
      <c r="D1419" s="2"/>
      <c r="I1419" s="23"/>
      <c r="J1419" s="49">
        <f>IF(Table44[[#This Row],[Source]]="Cash", SUM(J1418+Table44[[#This Row],[Income]]-Table44[[#This Row],[Expenses]]), J1418)</f>
        <v>173500</v>
      </c>
      <c r="K1419" s="49">
        <f>IF(Table44[[#This Row],[Source]]="Bank", SUM(K1418+Table44[[#This Row],[Income]]-Table44[[#This Row],[Expenses]]), K1418)</f>
        <v>451802.45000000019</v>
      </c>
      <c r="L1419" s="49">
        <f>IF(Table44[[#This Row],[Source]]="Mobile", SUM(L1418+Table44[[#This Row],[Income]]-Table44[[#This Row],[Expenses]]), L1418)</f>
        <v>305653</v>
      </c>
      <c r="M1419" s="49">
        <f>IF(Table44[[#This Row],[Source]]="Inv", SUM(M1418+Table44[[#This Row],[Income]]-Table44[[#This Row],[Expenses]]), M1418)</f>
        <v>1140000</v>
      </c>
    </row>
    <row r="1420" spans="1:13" x14ac:dyDescent="0.25">
      <c r="A1420" s="3" t="str">
        <f xml:space="preserve"> IF(C1420="", "", IF(Table44[[#This Row],[Month]]=C1419, A1419+1, 1))</f>
        <v/>
      </c>
      <c r="B1420" s="22">
        <f>_xlfn.NUMBERVALUE(IF(Table44[[#This Row],[Date]]= "", "", TEXT(Table44[[#This Row],[Date]],"yyyy")))</f>
        <v>0</v>
      </c>
      <c r="C1420" t="str">
        <f>IF(Table44[[#This Row],[Date]]= "", "", TEXT(Table44[[#This Row],[Date]],"mmmm"))</f>
        <v/>
      </c>
      <c r="D1420" s="2"/>
      <c r="I1420" s="23"/>
      <c r="J1420" s="49">
        <f>IF(Table44[[#This Row],[Source]]="Cash", SUM(J1419+Table44[[#This Row],[Income]]-Table44[[#This Row],[Expenses]]), J1419)</f>
        <v>173500</v>
      </c>
      <c r="K1420" s="49">
        <f>IF(Table44[[#This Row],[Source]]="Bank", SUM(K1419+Table44[[#This Row],[Income]]-Table44[[#This Row],[Expenses]]), K1419)</f>
        <v>451802.45000000019</v>
      </c>
      <c r="L1420" s="49">
        <f>IF(Table44[[#This Row],[Source]]="Mobile", SUM(L1419+Table44[[#This Row],[Income]]-Table44[[#This Row],[Expenses]]), L1419)</f>
        <v>305653</v>
      </c>
      <c r="M1420" s="49">
        <f>IF(Table44[[#This Row],[Source]]="Inv", SUM(M1419+Table44[[#This Row],[Income]]-Table44[[#This Row],[Expenses]]), M1419)</f>
        <v>1140000</v>
      </c>
    </row>
    <row r="1421" spans="1:13" x14ac:dyDescent="0.25">
      <c r="A1421" s="3" t="str">
        <f xml:space="preserve"> IF(C1421="", "", IF(Table44[[#This Row],[Month]]=C1420, A1420+1, 1))</f>
        <v/>
      </c>
      <c r="B1421" s="22">
        <f>_xlfn.NUMBERVALUE(IF(Table44[[#This Row],[Date]]= "", "", TEXT(Table44[[#This Row],[Date]],"yyyy")))</f>
        <v>0</v>
      </c>
      <c r="C1421" t="str">
        <f>IF(Table44[[#This Row],[Date]]= "", "", TEXT(Table44[[#This Row],[Date]],"mmmm"))</f>
        <v/>
      </c>
      <c r="D1421" s="2"/>
      <c r="I1421" s="23"/>
      <c r="J1421" s="49">
        <f>IF(Table44[[#This Row],[Source]]="Cash", SUM(J1420+Table44[[#This Row],[Income]]-Table44[[#This Row],[Expenses]]), J1420)</f>
        <v>173500</v>
      </c>
      <c r="K1421" s="49">
        <f>IF(Table44[[#This Row],[Source]]="Bank", SUM(K1420+Table44[[#This Row],[Income]]-Table44[[#This Row],[Expenses]]), K1420)</f>
        <v>451802.45000000019</v>
      </c>
      <c r="L1421" s="49">
        <f>IF(Table44[[#This Row],[Source]]="Mobile", SUM(L1420+Table44[[#This Row],[Income]]-Table44[[#This Row],[Expenses]]), L1420)</f>
        <v>305653</v>
      </c>
      <c r="M1421" s="49">
        <f>IF(Table44[[#This Row],[Source]]="Inv", SUM(M1420+Table44[[#This Row],[Income]]-Table44[[#This Row],[Expenses]]), M1420)</f>
        <v>1140000</v>
      </c>
    </row>
    <row r="1422" spans="1:13" x14ac:dyDescent="0.25">
      <c r="A1422" s="3" t="str">
        <f xml:space="preserve"> IF(C1422="", "", IF(Table44[[#This Row],[Month]]=C1421, A1421+1, 1))</f>
        <v/>
      </c>
      <c r="B1422" s="22">
        <f>_xlfn.NUMBERVALUE(IF(Table44[[#This Row],[Date]]= "", "", TEXT(Table44[[#This Row],[Date]],"yyyy")))</f>
        <v>0</v>
      </c>
      <c r="C1422" t="str">
        <f>IF(Table44[[#This Row],[Date]]= "", "", TEXT(Table44[[#This Row],[Date]],"mmmm"))</f>
        <v/>
      </c>
      <c r="D1422" s="2"/>
      <c r="I1422" s="23"/>
      <c r="J1422" s="49">
        <f>IF(Table44[[#This Row],[Source]]="Cash", SUM(J1421+Table44[[#This Row],[Income]]-Table44[[#This Row],[Expenses]]), J1421)</f>
        <v>173500</v>
      </c>
      <c r="K1422" s="49">
        <f>IF(Table44[[#This Row],[Source]]="Bank", SUM(K1421+Table44[[#This Row],[Income]]-Table44[[#This Row],[Expenses]]), K1421)</f>
        <v>451802.45000000019</v>
      </c>
      <c r="L1422" s="49">
        <f>IF(Table44[[#This Row],[Source]]="Mobile", SUM(L1421+Table44[[#This Row],[Income]]-Table44[[#This Row],[Expenses]]), L1421)</f>
        <v>305653</v>
      </c>
      <c r="M1422" s="49">
        <f>IF(Table44[[#This Row],[Source]]="Inv", SUM(M1421+Table44[[#This Row],[Income]]-Table44[[#This Row],[Expenses]]), M1421)</f>
        <v>1140000</v>
      </c>
    </row>
    <row r="1423" spans="1:13" x14ac:dyDescent="0.25">
      <c r="A1423" s="3" t="str">
        <f xml:space="preserve"> IF(C1423="", "", IF(Table44[[#This Row],[Month]]=C1422, A1422+1, 1))</f>
        <v/>
      </c>
      <c r="B1423" s="22">
        <f>_xlfn.NUMBERVALUE(IF(Table44[[#This Row],[Date]]= "", "", TEXT(Table44[[#This Row],[Date]],"yyyy")))</f>
        <v>0</v>
      </c>
      <c r="C1423" t="str">
        <f>IF(Table44[[#This Row],[Date]]= "", "", TEXT(Table44[[#This Row],[Date]],"mmmm"))</f>
        <v/>
      </c>
      <c r="D1423" s="2"/>
      <c r="I1423" s="23"/>
      <c r="J1423" s="49">
        <f>IF(Table44[[#This Row],[Source]]="Cash", SUM(J1422+Table44[[#This Row],[Income]]-Table44[[#This Row],[Expenses]]), J1422)</f>
        <v>173500</v>
      </c>
      <c r="K1423" s="49">
        <f>IF(Table44[[#This Row],[Source]]="Bank", SUM(K1422+Table44[[#This Row],[Income]]-Table44[[#This Row],[Expenses]]), K1422)</f>
        <v>451802.45000000019</v>
      </c>
      <c r="L1423" s="49">
        <f>IF(Table44[[#This Row],[Source]]="Mobile", SUM(L1422+Table44[[#This Row],[Income]]-Table44[[#This Row],[Expenses]]), L1422)</f>
        <v>305653</v>
      </c>
      <c r="M1423" s="49">
        <f>IF(Table44[[#This Row],[Source]]="Inv", SUM(M1422+Table44[[#This Row],[Income]]-Table44[[#This Row],[Expenses]]), M1422)</f>
        <v>1140000</v>
      </c>
    </row>
    <row r="1424" spans="1:13" x14ac:dyDescent="0.25">
      <c r="A1424" s="3" t="str">
        <f xml:space="preserve"> IF(C1424="", "", IF(Table44[[#This Row],[Month]]=C1423, A1423+1, 1))</f>
        <v/>
      </c>
      <c r="B1424" s="22">
        <f>_xlfn.NUMBERVALUE(IF(Table44[[#This Row],[Date]]= "", "", TEXT(Table44[[#This Row],[Date]],"yyyy")))</f>
        <v>0</v>
      </c>
      <c r="C1424" t="str">
        <f>IF(Table44[[#This Row],[Date]]= "", "", TEXT(Table44[[#This Row],[Date]],"mmmm"))</f>
        <v/>
      </c>
      <c r="D1424" s="2"/>
      <c r="I1424" s="23"/>
      <c r="J1424" s="49">
        <f>IF(Table44[[#This Row],[Source]]="Cash", SUM(J1423+Table44[[#This Row],[Income]]-Table44[[#This Row],[Expenses]]), J1423)</f>
        <v>173500</v>
      </c>
      <c r="K1424" s="49">
        <f>IF(Table44[[#This Row],[Source]]="Bank", SUM(K1423+Table44[[#This Row],[Income]]-Table44[[#This Row],[Expenses]]), K1423)</f>
        <v>451802.45000000019</v>
      </c>
      <c r="L1424" s="49">
        <f>IF(Table44[[#This Row],[Source]]="Mobile", SUM(L1423+Table44[[#This Row],[Income]]-Table44[[#This Row],[Expenses]]), L1423)</f>
        <v>305653</v>
      </c>
      <c r="M1424" s="49">
        <f>IF(Table44[[#This Row],[Source]]="Inv", SUM(M1423+Table44[[#This Row],[Income]]-Table44[[#This Row],[Expenses]]), M1423)</f>
        <v>1140000</v>
      </c>
    </row>
    <row r="1425" spans="1:13" x14ac:dyDescent="0.25">
      <c r="A1425" s="3" t="str">
        <f xml:space="preserve"> IF(C1425="", "", IF(Table44[[#This Row],[Month]]=C1424, A1424+1, 1))</f>
        <v/>
      </c>
      <c r="B1425" s="22">
        <f>_xlfn.NUMBERVALUE(IF(Table44[[#This Row],[Date]]= "", "", TEXT(Table44[[#This Row],[Date]],"yyyy")))</f>
        <v>0</v>
      </c>
      <c r="C1425" t="str">
        <f>IF(Table44[[#This Row],[Date]]= "", "", TEXT(Table44[[#This Row],[Date]],"mmmm"))</f>
        <v/>
      </c>
      <c r="D1425" s="2"/>
      <c r="I1425" s="23"/>
      <c r="J1425" s="49">
        <f>IF(Table44[[#This Row],[Source]]="Cash", SUM(J1424+Table44[[#This Row],[Income]]-Table44[[#This Row],[Expenses]]), J1424)</f>
        <v>173500</v>
      </c>
      <c r="K1425" s="49">
        <f>IF(Table44[[#This Row],[Source]]="Bank", SUM(K1424+Table44[[#This Row],[Income]]-Table44[[#This Row],[Expenses]]), K1424)</f>
        <v>451802.45000000019</v>
      </c>
      <c r="L1425" s="49">
        <f>IF(Table44[[#This Row],[Source]]="Mobile", SUM(L1424+Table44[[#This Row],[Income]]-Table44[[#This Row],[Expenses]]), L1424)</f>
        <v>305653</v>
      </c>
      <c r="M1425" s="49">
        <f>IF(Table44[[#This Row],[Source]]="Inv", SUM(M1424+Table44[[#This Row],[Income]]-Table44[[#This Row],[Expenses]]), M1424)</f>
        <v>1140000</v>
      </c>
    </row>
    <row r="1426" spans="1:13" x14ac:dyDescent="0.25">
      <c r="A1426" s="3" t="str">
        <f xml:space="preserve"> IF(C1426="", "", IF(Table44[[#This Row],[Month]]=C1425, A1425+1, 1))</f>
        <v/>
      </c>
      <c r="B1426" s="22">
        <f>_xlfn.NUMBERVALUE(IF(Table44[[#This Row],[Date]]= "", "", TEXT(Table44[[#This Row],[Date]],"yyyy")))</f>
        <v>0</v>
      </c>
      <c r="C1426" t="str">
        <f>IF(Table44[[#This Row],[Date]]= "", "", TEXT(Table44[[#This Row],[Date]],"mmmm"))</f>
        <v/>
      </c>
      <c r="D1426" s="2"/>
      <c r="I1426" s="23"/>
      <c r="J1426" s="49">
        <f>IF(Table44[[#This Row],[Source]]="Cash", SUM(J1425+Table44[[#This Row],[Income]]-Table44[[#This Row],[Expenses]]), J1425)</f>
        <v>173500</v>
      </c>
      <c r="K1426" s="49">
        <f>IF(Table44[[#This Row],[Source]]="Bank", SUM(K1425+Table44[[#This Row],[Income]]-Table44[[#This Row],[Expenses]]), K1425)</f>
        <v>451802.45000000019</v>
      </c>
      <c r="L1426" s="49">
        <f>IF(Table44[[#This Row],[Source]]="Mobile", SUM(L1425+Table44[[#This Row],[Income]]-Table44[[#This Row],[Expenses]]), L1425)</f>
        <v>305653</v>
      </c>
      <c r="M1426" s="49">
        <f>IF(Table44[[#This Row],[Source]]="Inv", SUM(M1425+Table44[[#This Row],[Income]]-Table44[[#This Row],[Expenses]]), M1425)</f>
        <v>1140000</v>
      </c>
    </row>
    <row r="1427" spans="1:13" x14ac:dyDescent="0.25">
      <c r="A1427" s="3" t="str">
        <f xml:space="preserve"> IF(C1427="", "", IF(Table44[[#This Row],[Month]]=C1426, A1426+1, 1))</f>
        <v/>
      </c>
      <c r="B1427" s="22">
        <f>_xlfn.NUMBERVALUE(IF(Table44[[#This Row],[Date]]= "", "", TEXT(Table44[[#This Row],[Date]],"yyyy")))</f>
        <v>0</v>
      </c>
      <c r="C1427" t="str">
        <f>IF(Table44[[#This Row],[Date]]= "", "", TEXT(Table44[[#This Row],[Date]],"mmmm"))</f>
        <v/>
      </c>
      <c r="D1427" s="2"/>
      <c r="I1427" s="23"/>
      <c r="J1427" s="49">
        <f>IF(Table44[[#This Row],[Source]]="Cash", SUM(J1426+Table44[[#This Row],[Income]]-Table44[[#This Row],[Expenses]]), J1426)</f>
        <v>173500</v>
      </c>
      <c r="K1427" s="49">
        <f>IF(Table44[[#This Row],[Source]]="Bank", SUM(K1426+Table44[[#This Row],[Income]]-Table44[[#This Row],[Expenses]]), K1426)</f>
        <v>451802.45000000019</v>
      </c>
      <c r="L1427" s="49">
        <f>IF(Table44[[#This Row],[Source]]="Mobile", SUM(L1426+Table44[[#This Row],[Income]]-Table44[[#This Row],[Expenses]]), L1426)</f>
        <v>305653</v>
      </c>
      <c r="M1427" s="49">
        <f>IF(Table44[[#This Row],[Source]]="Inv", SUM(M1426+Table44[[#This Row],[Income]]-Table44[[#This Row],[Expenses]]), M1426)</f>
        <v>1140000</v>
      </c>
    </row>
    <row r="1428" spans="1:13" x14ac:dyDescent="0.25">
      <c r="A1428" s="3" t="str">
        <f xml:space="preserve"> IF(C1428="", "", IF(Table44[[#This Row],[Month]]=C1427, A1427+1, 1))</f>
        <v/>
      </c>
      <c r="B1428" s="22">
        <f>_xlfn.NUMBERVALUE(IF(Table44[[#This Row],[Date]]= "", "", TEXT(Table44[[#This Row],[Date]],"yyyy")))</f>
        <v>0</v>
      </c>
      <c r="C1428" t="str">
        <f>IF(Table44[[#This Row],[Date]]= "", "", TEXT(Table44[[#This Row],[Date]],"mmmm"))</f>
        <v/>
      </c>
      <c r="D1428" s="2"/>
      <c r="I1428" s="23"/>
      <c r="J1428" s="49">
        <f>IF(Table44[[#This Row],[Source]]="Cash", SUM(J1427+Table44[[#This Row],[Income]]-Table44[[#This Row],[Expenses]]), J1427)</f>
        <v>173500</v>
      </c>
      <c r="K1428" s="49">
        <f>IF(Table44[[#This Row],[Source]]="Bank", SUM(K1427+Table44[[#This Row],[Income]]-Table44[[#This Row],[Expenses]]), K1427)</f>
        <v>451802.45000000019</v>
      </c>
      <c r="L1428" s="49">
        <f>IF(Table44[[#This Row],[Source]]="Mobile", SUM(L1427+Table44[[#This Row],[Income]]-Table44[[#This Row],[Expenses]]), L1427)</f>
        <v>305653</v>
      </c>
      <c r="M1428" s="49">
        <f>IF(Table44[[#This Row],[Source]]="Inv", SUM(M1427+Table44[[#This Row],[Income]]-Table44[[#This Row],[Expenses]]), M1427)</f>
        <v>1140000</v>
      </c>
    </row>
    <row r="1429" spans="1:13" x14ac:dyDescent="0.25">
      <c r="A1429" s="3" t="str">
        <f xml:space="preserve"> IF(C1429="", "", IF(Table44[[#This Row],[Month]]=C1428, A1428+1, 1))</f>
        <v/>
      </c>
      <c r="B1429" s="22">
        <f>_xlfn.NUMBERVALUE(IF(Table44[[#This Row],[Date]]= "", "", TEXT(Table44[[#This Row],[Date]],"yyyy")))</f>
        <v>0</v>
      </c>
      <c r="C1429" t="str">
        <f>IF(Table44[[#This Row],[Date]]= "", "", TEXT(Table44[[#This Row],[Date]],"mmmm"))</f>
        <v/>
      </c>
      <c r="D1429" s="2"/>
      <c r="I1429" s="23"/>
      <c r="J1429" s="49">
        <f>IF(Table44[[#This Row],[Source]]="Cash", SUM(J1428+Table44[[#This Row],[Income]]-Table44[[#This Row],[Expenses]]), J1428)</f>
        <v>173500</v>
      </c>
      <c r="K1429" s="49">
        <f>IF(Table44[[#This Row],[Source]]="Bank", SUM(K1428+Table44[[#This Row],[Income]]-Table44[[#This Row],[Expenses]]), K1428)</f>
        <v>451802.45000000019</v>
      </c>
      <c r="L1429" s="49">
        <f>IF(Table44[[#This Row],[Source]]="Mobile", SUM(L1428+Table44[[#This Row],[Income]]-Table44[[#This Row],[Expenses]]), L1428)</f>
        <v>305653</v>
      </c>
      <c r="M1429" s="49">
        <f>IF(Table44[[#This Row],[Source]]="Inv", SUM(M1428+Table44[[#This Row],[Income]]-Table44[[#This Row],[Expenses]]), M1428)</f>
        <v>1140000</v>
      </c>
    </row>
    <row r="1430" spans="1:13" x14ac:dyDescent="0.25">
      <c r="A1430" s="3" t="str">
        <f xml:space="preserve"> IF(C1430="", "", IF(Table44[[#This Row],[Month]]=C1429, A1429+1, 1))</f>
        <v/>
      </c>
      <c r="B1430" s="22">
        <f>_xlfn.NUMBERVALUE(IF(Table44[[#This Row],[Date]]= "", "", TEXT(Table44[[#This Row],[Date]],"yyyy")))</f>
        <v>0</v>
      </c>
      <c r="C1430" t="str">
        <f>IF(Table44[[#This Row],[Date]]= "", "", TEXT(Table44[[#This Row],[Date]],"mmmm"))</f>
        <v/>
      </c>
      <c r="D1430" s="2"/>
      <c r="I1430" s="23"/>
      <c r="J1430" s="49">
        <f>IF(Table44[[#This Row],[Source]]="Cash", SUM(J1429+Table44[[#This Row],[Income]]-Table44[[#This Row],[Expenses]]), J1429)</f>
        <v>173500</v>
      </c>
      <c r="K1430" s="49">
        <f>IF(Table44[[#This Row],[Source]]="Bank", SUM(K1429+Table44[[#This Row],[Income]]-Table44[[#This Row],[Expenses]]), K1429)</f>
        <v>451802.45000000019</v>
      </c>
      <c r="L1430" s="49">
        <f>IF(Table44[[#This Row],[Source]]="Mobile", SUM(L1429+Table44[[#This Row],[Income]]-Table44[[#This Row],[Expenses]]), L1429)</f>
        <v>305653</v>
      </c>
      <c r="M1430" s="49">
        <f>IF(Table44[[#This Row],[Source]]="Inv", SUM(M1429+Table44[[#This Row],[Income]]-Table44[[#This Row],[Expenses]]), M1429)</f>
        <v>1140000</v>
      </c>
    </row>
    <row r="1431" spans="1:13" x14ac:dyDescent="0.25">
      <c r="A1431" s="3" t="str">
        <f xml:space="preserve"> IF(C1431="", "", IF(Table44[[#This Row],[Month]]=C1430, A1430+1, 1))</f>
        <v/>
      </c>
      <c r="B1431" s="22">
        <f>_xlfn.NUMBERVALUE(IF(Table44[[#This Row],[Date]]= "", "", TEXT(Table44[[#This Row],[Date]],"yyyy")))</f>
        <v>0</v>
      </c>
      <c r="C1431" t="str">
        <f>IF(Table44[[#This Row],[Date]]= "", "", TEXT(Table44[[#This Row],[Date]],"mmmm"))</f>
        <v/>
      </c>
      <c r="D1431" s="2"/>
      <c r="I1431" s="23"/>
      <c r="J1431" s="49">
        <f>IF(Table44[[#This Row],[Source]]="Cash", SUM(J1430+Table44[[#This Row],[Income]]-Table44[[#This Row],[Expenses]]), J1430)</f>
        <v>173500</v>
      </c>
      <c r="K1431" s="49">
        <f>IF(Table44[[#This Row],[Source]]="Bank", SUM(K1430+Table44[[#This Row],[Income]]-Table44[[#This Row],[Expenses]]), K1430)</f>
        <v>451802.45000000019</v>
      </c>
      <c r="L1431" s="49">
        <f>IF(Table44[[#This Row],[Source]]="Mobile", SUM(L1430+Table44[[#This Row],[Income]]-Table44[[#This Row],[Expenses]]), L1430)</f>
        <v>305653</v>
      </c>
      <c r="M1431" s="49">
        <f>IF(Table44[[#This Row],[Source]]="Inv", SUM(M1430+Table44[[#This Row],[Income]]-Table44[[#This Row],[Expenses]]), M1430)</f>
        <v>1140000</v>
      </c>
    </row>
    <row r="1432" spans="1:13" x14ac:dyDescent="0.25">
      <c r="A1432" s="3" t="str">
        <f xml:space="preserve"> IF(C1432="", "", IF(Table44[[#This Row],[Month]]=C1431, A1431+1, 1))</f>
        <v/>
      </c>
      <c r="B1432" s="22">
        <f>_xlfn.NUMBERVALUE(IF(Table44[[#This Row],[Date]]= "", "", TEXT(Table44[[#This Row],[Date]],"yyyy")))</f>
        <v>0</v>
      </c>
      <c r="C1432" t="str">
        <f>IF(Table44[[#This Row],[Date]]= "", "", TEXT(Table44[[#This Row],[Date]],"mmmm"))</f>
        <v/>
      </c>
      <c r="D1432" s="2"/>
      <c r="I1432" s="23"/>
      <c r="J1432" s="49">
        <f>IF(Table44[[#This Row],[Source]]="Cash", SUM(J1431+Table44[[#This Row],[Income]]-Table44[[#This Row],[Expenses]]), J1431)</f>
        <v>173500</v>
      </c>
      <c r="K1432" s="49">
        <f>IF(Table44[[#This Row],[Source]]="Bank", SUM(K1431+Table44[[#This Row],[Income]]-Table44[[#This Row],[Expenses]]), K1431)</f>
        <v>451802.45000000019</v>
      </c>
      <c r="L1432" s="49">
        <f>IF(Table44[[#This Row],[Source]]="Mobile", SUM(L1431+Table44[[#This Row],[Income]]-Table44[[#This Row],[Expenses]]), L1431)</f>
        <v>305653</v>
      </c>
      <c r="M1432" s="49">
        <f>IF(Table44[[#This Row],[Source]]="Inv", SUM(M1431+Table44[[#This Row],[Income]]-Table44[[#This Row],[Expenses]]), M1431)</f>
        <v>1140000</v>
      </c>
    </row>
    <row r="1433" spans="1:13" x14ac:dyDescent="0.25">
      <c r="A1433" s="3" t="str">
        <f xml:space="preserve"> IF(C1433="", "", IF(Table44[[#This Row],[Month]]=C1432, A1432+1, 1))</f>
        <v/>
      </c>
      <c r="B1433" s="22">
        <f>_xlfn.NUMBERVALUE(IF(Table44[[#This Row],[Date]]= "", "", TEXT(Table44[[#This Row],[Date]],"yyyy")))</f>
        <v>0</v>
      </c>
      <c r="C1433" t="str">
        <f>IF(Table44[[#This Row],[Date]]= "", "", TEXT(Table44[[#This Row],[Date]],"mmmm"))</f>
        <v/>
      </c>
      <c r="D1433" s="2"/>
      <c r="I1433" s="23"/>
      <c r="J1433" s="49">
        <f>IF(Table44[[#This Row],[Source]]="Cash", SUM(J1432+Table44[[#This Row],[Income]]-Table44[[#This Row],[Expenses]]), J1432)</f>
        <v>173500</v>
      </c>
      <c r="K1433" s="49">
        <f>IF(Table44[[#This Row],[Source]]="Bank", SUM(K1432+Table44[[#This Row],[Income]]-Table44[[#This Row],[Expenses]]), K1432)</f>
        <v>451802.45000000019</v>
      </c>
      <c r="L1433" s="49">
        <f>IF(Table44[[#This Row],[Source]]="Mobile", SUM(L1432+Table44[[#This Row],[Income]]-Table44[[#This Row],[Expenses]]), L1432)</f>
        <v>305653</v>
      </c>
      <c r="M1433" s="49">
        <f>IF(Table44[[#This Row],[Source]]="Inv", SUM(M1432+Table44[[#This Row],[Income]]-Table44[[#This Row],[Expenses]]), M1432)</f>
        <v>1140000</v>
      </c>
    </row>
    <row r="1434" spans="1:13" x14ac:dyDescent="0.25">
      <c r="A1434" s="3" t="str">
        <f xml:space="preserve"> IF(C1434="", "", IF(Table44[[#This Row],[Month]]=C1433, A1433+1, 1))</f>
        <v/>
      </c>
      <c r="B1434" s="22">
        <f>_xlfn.NUMBERVALUE(IF(Table44[[#This Row],[Date]]= "", "", TEXT(Table44[[#This Row],[Date]],"yyyy")))</f>
        <v>0</v>
      </c>
      <c r="C1434" t="str">
        <f>IF(Table44[[#This Row],[Date]]= "", "", TEXT(Table44[[#This Row],[Date]],"mmmm"))</f>
        <v/>
      </c>
      <c r="D1434" s="2"/>
      <c r="I1434" s="23"/>
      <c r="J1434" s="49">
        <f>IF(Table44[[#This Row],[Source]]="Cash", SUM(J1433+Table44[[#This Row],[Income]]-Table44[[#This Row],[Expenses]]), J1433)</f>
        <v>173500</v>
      </c>
      <c r="K1434" s="49">
        <f>IF(Table44[[#This Row],[Source]]="Bank", SUM(K1433+Table44[[#This Row],[Income]]-Table44[[#This Row],[Expenses]]), K1433)</f>
        <v>451802.45000000019</v>
      </c>
      <c r="L1434" s="49">
        <f>IF(Table44[[#This Row],[Source]]="Mobile", SUM(L1433+Table44[[#This Row],[Income]]-Table44[[#This Row],[Expenses]]), L1433)</f>
        <v>305653</v>
      </c>
      <c r="M1434" s="49">
        <f>IF(Table44[[#This Row],[Source]]="Inv", SUM(M1433+Table44[[#This Row],[Income]]-Table44[[#This Row],[Expenses]]), M1433)</f>
        <v>1140000</v>
      </c>
    </row>
    <row r="1435" spans="1:13" x14ac:dyDescent="0.25">
      <c r="A1435" s="3" t="str">
        <f xml:space="preserve"> IF(C1435="", "", IF(Table44[[#This Row],[Month]]=C1434, A1434+1, 1))</f>
        <v/>
      </c>
      <c r="B1435" s="22">
        <f>_xlfn.NUMBERVALUE(IF(Table44[[#This Row],[Date]]= "", "", TEXT(Table44[[#This Row],[Date]],"yyyy")))</f>
        <v>0</v>
      </c>
      <c r="C1435" t="str">
        <f>IF(Table44[[#This Row],[Date]]= "", "", TEXT(Table44[[#This Row],[Date]],"mmmm"))</f>
        <v/>
      </c>
      <c r="D1435" s="2"/>
      <c r="I1435" s="23"/>
      <c r="J1435" s="49">
        <f>IF(Table44[[#This Row],[Source]]="Cash", SUM(J1434+Table44[[#This Row],[Income]]-Table44[[#This Row],[Expenses]]), J1434)</f>
        <v>173500</v>
      </c>
      <c r="K1435" s="49">
        <f>IF(Table44[[#This Row],[Source]]="Bank", SUM(K1434+Table44[[#This Row],[Income]]-Table44[[#This Row],[Expenses]]), K1434)</f>
        <v>451802.45000000019</v>
      </c>
      <c r="L1435" s="49">
        <f>IF(Table44[[#This Row],[Source]]="Mobile", SUM(L1434+Table44[[#This Row],[Income]]-Table44[[#This Row],[Expenses]]), L1434)</f>
        <v>305653</v>
      </c>
      <c r="M1435" s="49">
        <f>IF(Table44[[#This Row],[Source]]="Inv", SUM(M1434+Table44[[#This Row],[Income]]-Table44[[#This Row],[Expenses]]), M1434)</f>
        <v>1140000</v>
      </c>
    </row>
    <row r="1436" spans="1:13" x14ac:dyDescent="0.25">
      <c r="A1436" s="3" t="str">
        <f xml:space="preserve"> IF(C1436="", "", IF(Table44[[#This Row],[Month]]=C1435, A1435+1, 1))</f>
        <v/>
      </c>
      <c r="B1436" s="22">
        <f>_xlfn.NUMBERVALUE(IF(Table44[[#This Row],[Date]]= "", "", TEXT(Table44[[#This Row],[Date]],"yyyy")))</f>
        <v>0</v>
      </c>
      <c r="C1436" t="str">
        <f>IF(Table44[[#This Row],[Date]]= "", "", TEXT(Table44[[#This Row],[Date]],"mmmm"))</f>
        <v/>
      </c>
      <c r="D1436" s="2"/>
      <c r="I1436" s="23"/>
      <c r="J1436" s="49">
        <f>IF(Table44[[#This Row],[Source]]="Cash", SUM(J1435+Table44[[#This Row],[Income]]-Table44[[#This Row],[Expenses]]), J1435)</f>
        <v>173500</v>
      </c>
      <c r="K1436" s="49">
        <f>IF(Table44[[#This Row],[Source]]="Bank", SUM(K1435+Table44[[#This Row],[Income]]-Table44[[#This Row],[Expenses]]), K1435)</f>
        <v>451802.45000000019</v>
      </c>
      <c r="L1436" s="49">
        <f>IF(Table44[[#This Row],[Source]]="Mobile", SUM(L1435+Table44[[#This Row],[Income]]-Table44[[#This Row],[Expenses]]), L1435)</f>
        <v>305653</v>
      </c>
      <c r="M1436" s="49">
        <f>IF(Table44[[#This Row],[Source]]="Inv", SUM(M1435+Table44[[#This Row],[Income]]-Table44[[#This Row],[Expenses]]), M1435)</f>
        <v>1140000</v>
      </c>
    </row>
    <row r="1437" spans="1:13" x14ac:dyDescent="0.25">
      <c r="A1437" s="3" t="str">
        <f xml:space="preserve"> IF(C1437="", "", IF(Table44[[#This Row],[Month]]=C1436, A1436+1, 1))</f>
        <v/>
      </c>
      <c r="B1437" s="22">
        <f>_xlfn.NUMBERVALUE(IF(Table44[[#This Row],[Date]]= "", "", TEXT(Table44[[#This Row],[Date]],"yyyy")))</f>
        <v>0</v>
      </c>
      <c r="C1437" t="str">
        <f>IF(Table44[[#This Row],[Date]]= "", "", TEXT(Table44[[#This Row],[Date]],"mmmm"))</f>
        <v/>
      </c>
      <c r="D1437" s="2"/>
      <c r="I1437" s="23"/>
      <c r="J1437" s="49">
        <f>IF(Table44[[#This Row],[Source]]="Cash", SUM(J1436+Table44[[#This Row],[Income]]-Table44[[#This Row],[Expenses]]), J1436)</f>
        <v>173500</v>
      </c>
      <c r="K1437" s="49">
        <f>IF(Table44[[#This Row],[Source]]="Bank", SUM(K1436+Table44[[#This Row],[Income]]-Table44[[#This Row],[Expenses]]), K1436)</f>
        <v>451802.45000000019</v>
      </c>
      <c r="L1437" s="49">
        <f>IF(Table44[[#This Row],[Source]]="Mobile", SUM(L1436+Table44[[#This Row],[Income]]-Table44[[#This Row],[Expenses]]), L1436)</f>
        <v>305653</v>
      </c>
      <c r="M1437" s="49">
        <f>IF(Table44[[#This Row],[Source]]="Inv", SUM(M1436+Table44[[#This Row],[Income]]-Table44[[#This Row],[Expenses]]), M1436)</f>
        <v>1140000</v>
      </c>
    </row>
    <row r="1438" spans="1:13" x14ac:dyDescent="0.25">
      <c r="A1438" s="3" t="str">
        <f xml:space="preserve"> IF(C1438="", "", IF(Table44[[#This Row],[Month]]=C1437, A1437+1, 1))</f>
        <v/>
      </c>
      <c r="B1438" s="22">
        <f>_xlfn.NUMBERVALUE(IF(Table44[[#This Row],[Date]]= "", "", TEXT(Table44[[#This Row],[Date]],"yyyy")))</f>
        <v>0</v>
      </c>
      <c r="C1438" t="str">
        <f>IF(Table44[[#This Row],[Date]]= "", "", TEXT(Table44[[#This Row],[Date]],"mmmm"))</f>
        <v/>
      </c>
      <c r="D1438" s="2"/>
      <c r="I1438" s="23"/>
      <c r="J1438" s="49">
        <f>IF(Table44[[#This Row],[Source]]="Cash", SUM(J1437+Table44[[#This Row],[Income]]-Table44[[#This Row],[Expenses]]), J1437)</f>
        <v>173500</v>
      </c>
      <c r="K1438" s="49">
        <f>IF(Table44[[#This Row],[Source]]="Bank", SUM(K1437+Table44[[#This Row],[Income]]-Table44[[#This Row],[Expenses]]), K1437)</f>
        <v>451802.45000000019</v>
      </c>
      <c r="L1438" s="49">
        <f>IF(Table44[[#This Row],[Source]]="Mobile", SUM(L1437+Table44[[#This Row],[Income]]-Table44[[#This Row],[Expenses]]), L1437)</f>
        <v>305653</v>
      </c>
      <c r="M1438" s="49">
        <f>IF(Table44[[#This Row],[Source]]="Inv", SUM(M1437+Table44[[#This Row],[Income]]-Table44[[#This Row],[Expenses]]), M1437)</f>
        <v>1140000</v>
      </c>
    </row>
    <row r="1439" spans="1:13" x14ac:dyDescent="0.25">
      <c r="A1439" s="3" t="str">
        <f xml:space="preserve"> IF(C1439="", "", IF(Table44[[#This Row],[Month]]=C1438, A1438+1, 1))</f>
        <v/>
      </c>
      <c r="B1439" s="22">
        <f>_xlfn.NUMBERVALUE(IF(Table44[[#This Row],[Date]]= "", "", TEXT(Table44[[#This Row],[Date]],"yyyy")))</f>
        <v>0</v>
      </c>
      <c r="C1439" t="str">
        <f>IF(Table44[[#This Row],[Date]]= "", "", TEXT(Table44[[#This Row],[Date]],"mmmm"))</f>
        <v/>
      </c>
      <c r="D1439" s="2"/>
      <c r="I1439" s="23"/>
      <c r="J1439" s="49">
        <f>IF(Table44[[#This Row],[Source]]="Cash", SUM(J1438+Table44[[#This Row],[Income]]-Table44[[#This Row],[Expenses]]), J1438)</f>
        <v>173500</v>
      </c>
      <c r="K1439" s="49">
        <f>IF(Table44[[#This Row],[Source]]="Bank", SUM(K1438+Table44[[#This Row],[Income]]-Table44[[#This Row],[Expenses]]), K1438)</f>
        <v>451802.45000000019</v>
      </c>
      <c r="L1439" s="49">
        <f>IF(Table44[[#This Row],[Source]]="Mobile", SUM(L1438+Table44[[#This Row],[Income]]-Table44[[#This Row],[Expenses]]), L1438)</f>
        <v>305653</v>
      </c>
      <c r="M1439" s="49">
        <f>IF(Table44[[#This Row],[Source]]="Inv", SUM(M1438+Table44[[#This Row],[Income]]-Table44[[#This Row],[Expenses]]), M1438)</f>
        <v>1140000</v>
      </c>
    </row>
    <row r="1440" spans="1:13" x14ac:dyDescent="0.25">
      <c r="A1440" s="3" t="str">
        <f xml:space="preserve"> IF(C1440="", "", IF(Table44[[#This Row],[Month]]=C1439, A1439+1, 1))</f>
        <v/>
      </c>
      <c r="B1440" s="22">
        <f>_xlfn.NUMBERVALUE(IF(Table44[[#This Row],[Date]]= "", "", TEXT(Table44[[#This Row],[Date]],"yyyy")))</f>
        <v>0</v>
      </c>
      <c r="C1440" t="str">
        <f>IF(Table44[[#This Row],[Date]]= "", "", TEXT(Table44[[#This Row],[Date]],"mmmm"))</f>
        <v/>
      </c>
      <c r="D1440" s="2"/>
      <c r="I1440" s="23"/>
      <c r="J1440" s="49">
        <f>IF(Table44[[#This Row],[Source]]="Cash", SUM(J1439+Table44[[#This Row],[Income]]-Table44[[#This Row],[Expenses]]), J1439)</f>
        <v>173500</v>
      </c>
      <c r="K1440" s="49">
        <f>IF(Table44[[#This Row],[Source]]="Bank", SUM(K1439+Table44[[#This Row],[Income]]-Table44[[#This Row],[Expenses]]), K1439)</f>
        <v>451802.45000000019</v>
      </c>
      <c r="L1440" s="49">
        <f>IF(Table44[[#This Row],[Source]]="Mobile", SUM(L1439+Table44[[#This Row],[Income]]-Table44[[#This Row],[Expenses]]), L1439)</f>
        <v>305653</v>
      </c>
      <c r="M1440" s="49">
        <f>IF(Table44[[#This Row],[Source]]="Inv", SUM(M1439+Table44[[#This Row],[Income]]-Table44[[#This Row],[Expenses]]), M1439)</f>
        <v>1140000</v>
      </c>
    </row>
    <row r="1441" spans="1:13" x14ac:dyDescent="0.25">
      <c r="A1441" s="3" t="str">
        <f xml:space="preserve"> IF(C1441="", "", IF(Table44[[#This Row],[Month]]=C1440, A1440+1, 1))</f>
        <v/>
      </c>
      <c r="B1441" s="22">
        <f>_xlfn.NUMBERVALUE(IF(Table44[[#This Row],[Date]]= "", "", TEXT(Table44[[#This Row],[Date]],"yyyy")))</f>
        <v>0</v>
      </c>
      <c r="C1441" t="str">
        <f>IF(Table44[[#This Row],[Date]]= "", "", TEXT(Table44[[#This Row],[Date]],"mmmm"))</f>
        <v/>
      </c>
      <c r="D1441" s="2"/>
      <c r="I1441" s="23"/>
      <c r="J1441" s="49">
        <f>IF(Table44[[#This Row],[Source]]="Cash", SUM(J1440+Table44[[#This Row],[Income]]-Table44[[#This Row],[Expenses]]), J1440)</f>
        <v>173500</v>
      </c>
      <c r="K1441" s="49">
        <f>IF(Table44[[#This Row],[Source]]="Bank", SUM(K1440+Table44[[#This Row],[Income]]-Table44[[#This Row],[Expenses]]), K1440)</f>
        <v>451802.45000000019</v>
      </c>
      <c r="L1441" s="49">
        <f>IF(Table44[[#This Row],[Source]]="Mobile", SUM(L1440+Table44[[#This Row],[Income]]-Table44[[#This Row],[Expenses]]), L1440)</f>
        <v>305653</v>
      </c>
      <c r="M1441" s="49">
        <f>IF(Table44[[#This Row],[Source]]="Inv", SUM(M1440+Table44[[#This Row],[Income]]-Table44[[#This Row],[Expenses]]), M1440)</f>
        <v>1140000</v>
      </c>
    </row>
    <row r="1442" spans="1:13" x14ac:dyDescent="0.25">
      <c r="A1442" s="3" t="str">
        <f xml:space="preserve"> IF(C1442="", "", IF(Table44[[#This Row],[Month]]=C1441, A1441+1, 1))</f>
        <v/>
      </c>
      <c r="B1442" s="22">
        <f>_xlfn.NUMBERVALUE(IF(Table44[[#This Row],[Date]]= "", "", TEXT(Table44[[#This Row],[Date]],"yyyy")))</f>
        <v>0</v>
      </c>
      <c r="C1442" t="str">
        <f>IF(Table44[[#This Row],[Date]]= "", "", TEXT(Table44[[#This Row],[Date]],"mmmm"))</f>
        <v/>
      </c>
      <c r="D1442" s="2"/>
      <c r="I1442" s="23"/>
      <c r="J1442" s="49">
        <f>IF(Table44[[#This Row],[Source]]="Cash", SUM(J1441+Table44[[#This Row],[Income]]-Table44[[#This Row],[Expenses]]), J1441)</f>
        <v>173500</v>
      </c>
      <c r="K1442" s="49">
        <f>IF(Table44[[#This Row],[Source]]="Bank", SUM(K1441+Table44[[#This Row],[Income]]-Table44[[#This Row],[Expenses]]), K1441)</f>
        <v>451802.45000000019</v>
      </c>
      <c r="L1442" s="49">
        <f>IF(Table44[[#This Row],[Source]]="Mobile", SUM(L1441+Table44[[#This Row],[Income]]-Table44[[#This Row],[Expenses]]), L1441)</f>
        <v>305653</v>
      </c>
      <c r="M1442" s="49">
        <f>IF(Table44[[#This Row],[Source]]="Inv", SUM(M1441+Table44[[#This Row],[Income]]-Table44[[#This Row],[Expenses]]), M1441)</f>
        <v>1140000</v>
      </c>
    </row>
    <row r="1443" spans="1:13" x14ac:dyDescent="0.25">
      <c r="A1443" s="3" t="str">
        <f xml:space="preserve"> IF(C1443="", "", IF(Table44[[#This Row],[Month]]=C1442, A1442+1, 1))</f>
        <v/>
      </c>
      <c r="B1443" s="22">
        <f>_xlfn.NUMBERVALUE(IF(Table44[[#This Row],[Date]]= "", "", TEXT(Table44[[#This Row],[Date]],"yyyy")))</f>
        <v>0</v>
      </c>
      <c r="C1443" t="str">
        <f>IF(Table44[[#This Row],[Date]]= "", "", TEXT(Table44[[#This Row],[Date]],"mmmm"))</f>
        <v/>
      </c>
      <c r="D1443" s="2"/>
      <c r="I1443" s="23"/>
      <c r="J1443" s="49">
        <f>IF(Table44[[#This Row],[Source]]="Cash", SUM(J1442+Table44[[#This Row],[Income]]-Table44[[#This Row],[Expenses]]), J1442)</f>
        <v>173500</v>
      </c>
      <c r="K1443" s="49">
        <f>IF(Table44[[#This Row],[Source]]="Bank", SUM(K1442+Table44[[#This Row],[Income]]-Table44[[#This Row],[Expenses]]), K1442)</f>
        <v>451802.45000000019</v>
      </c>
      <c r="L1443" s="49">
        <f>IF(Table44[[#This Row],[Source]]="Mobile", SUM(L1442+Table44[[#This Row],[Income]]-Table44[[#This Row],[Expenses]]), L1442)</f>
        <v>305653</v>
      </c>
      <c r="M1443" s="49">
        <f>IF(Table44[[#This Row],[Source]]="Inv", SUM(M1442+Table44[[#This Row],[Income]]-Table44[[#This Row],[Expenses]]), M1442)</f>
        <v>1140000</v>
      </c>
    </row>
    <row r="1444" spans="1:13" x14ac:dyDescent="0.25">
      <c r="A1444" s="3" t="str">
        <f xml:space="preserve"> IF(C1444="", "", IF(Table44[[#This Row],[Month]]=C1443, A1443+1, 1))</f>
        <v/>
      </c>
      <c r="B1444" s="22">
        <f>_xlfn.NUMBERVALUE(IF(Table44[[#This Row],[Date]]= "", "", TEXT(Table44[[#This Row],[Date]],"yyyy")))</f>
        <v>0</v>
      </c>
      <c r="C1444" t="str">
        <f>IF(Table44[[#This Row],[Date]]= "", "", TEXT(Table44[[#This Row],[Date]],"mmmm"))</f>
        <v/>
      </c>
      <c r="D1444" s="2"/>
      <c r="I1444" s="23"/>
      <c r="J1444" s="49">
        <f>IF(Table44[[#This Row],[Source]]="Cash", SUM(J1443+Table44[[#This Row],[Income]]-Table44[[#This Row],[Expenses]]), J1443)</f>
        <v>173500</v>
      </c>
      <c r="K1444" s="49">
        <f>IF(Table44[[#This Row],[Source]]="Bank", SUM(K1443+Table44[[#This Row],[Income]]-Table44[[#This Row],[Expenses]]), K1443)</f>
        <v>451802.45000000019</v>
      </c>
      <c r="L1444" s="49">
        <f>IF(Table44[[#This Row],[Source]]="Mobile", SUM(L1443+Table44[[#This Row],[Income]]-Table44[[#This Row],[Expenses]]), L1443)</f>
        <v>305653</v>
      </c>
      <c r="M1444" s="49">
        <f>IF(Table44[[#This Row],[Source]]="Inv", SUM(M1443+Table44[[#This Row],[Income]]-Table44[[#This Row],[Expenses]]), M1443)</f>
        <v>1140000</v>
      </c>
    </row>
    <row r="1445" spans="1:13" x14ac:dyDescent="0.25">
      <c r="A1445" s="3" t="str">
        <f xml:space="preserve"> IF(C1445="", "", IF(Table44[[#This Row],[Month]]=C1444, A1444+1, 1))</f>
        <v/>
      </c>
      <c r="B1445" s="22">
        <f>_xlfn.NUMBERVALUE(IF(Table44[[#This Row],[Date]]= "", "", TEXT(Table44[[#This Row],[Date]],"yyyy")))</f>
        <v>0</v>
      </c>
      <c r="C1445" t="str">
        <f>IF(Table44[[#This Row],[Date]]= "", "", TEXT(Table44[[#This Row],[Date]],"mmmm"))</f>
        <v/>
      </c>
      <c r="D1445" s="2"/>
      <c r="I1445" s="23"/>
      <c r="J1445" s="49">
        <f>IF(Table44[[#This Row],[Source]]="Cash", SUM(J1444+Table44[[#This Row],[Income]]-Table44[[#This Row],[Expenses]]), J1444)</f>
        <v>173500</v>
      </c>
      <c r="K1445" s="49">
        <f>IF(Table44[[#This Row],[Source]]="Bank", SUM(K1444+Table44[[#This Row],[Income]]-Table44[[#This Row],[Expenses]]), K1444)</f>
        <v>451802.45000000019</v>
      </c>
      <c r="L1445" s="49">
        <f>IF(Table44[[#This Row],[Source]]="Mobile", SUM(L1444+Table44[[#This Row],[Income]]-Table44[[#This Row],[Expenses]]), L1444)</f>
        <v>305653</v>
      </c>
      <c r="M1445" s="49">
        <f>IF(Table44[[#This Row],[Source]]="Inv", SUM(M1444+Table44[[#This Row],[Income]]-Table44[[#This Row],[Expenses]]), M1444)</f>
        <v>1140000</v>
      </c>
    </row>
    <row r="1446" spans="1:13" x14ac:dyDescent="0.25">
      <c r="A1446" s="3" t="str">
        <f xml:space="preserve"> IF(C1446="", "", IF(Table44[[#This Row],[Month]]=C1445, A1445+1, 1))</f>
        <v/>
      </c>
      <c r="B1446" s="22">
        <f>_xlfn.NUMBERVALUE(IF(Table44[[#This Row],[Date]]= "", "", TEXT(Table44[[#This Row],[Date]],"yyyy")))</f>
        <v>0</v>
      </c>
      <c r="C1446" t="str">
        <f>IF(Table44[[#This Row],[Date]]= "", "", TEXT(Table44[[#This Row],[Date]],"mmmm"))</f>
        <v/>
      </c>
      <c r="D1446" s="2"/>
      <c r="I1446" s="23"/>
      <c r="J1446" s="49">
        <f>IF(Table44[[#This Row],[Source]]="Cash", SUM(J1445+Table44[[#This Row],[Income]]-Table44[[#This Row],[Expenses]]), J1445)</f>
        <v>173500</v>
      </c>
      <c r="K1446" s="49">
        <f>IF(Table44[[#This Row],[Source]]="Bank", SUM(K1445+Table44[[#This Row],[Income]]-Table44[[#This Row],[Expenses]]), K1445)</f>
        <v>451802.45000000019</v>
      </c>
      <c r="L1446" s="49">
        <f>IF(Table44[[#This Row],[Source]]="Mobile", SUM(L1445+Table44[[#This Row],[Income]]-Table44[[#This Row],[Expenses]]), L1445)</f>
        <v>305653</v>
      </c>
      <c r="M1446" s="49">
        <f>IF(Table44[[#This Row],[Source]]="Inv", SUM(M1445+Table44[[#This Row],[Income]]-Table44[[#This Row],[Expenses]]), M1445)</f>
        <v>1140000</v>
      </c>
    </row>
    <row r="1447" spans="1:13" x14ac:dyDescent="0.25">
      <c r="A1447" s="3" t="str">
        <f xml:space="preserve"> IF(C1447="", "", IF(Table44[[#This Row],[Month]]=C1446, A1446+1, 1))</f>
        <v/>
      </c>
      <c r="B1447" s="22">
        <f>_xlfn.NUMBERVALUE(IF(Table44[[#This Row],[Date]]= "", "", TEXT(Table44[[#This Row],[Date]],"yyyy")))</f>
        <v>0</v>
      </c>
      <c r="C1447" t="str">
        <f>IF(Table44[[#This Row],[Date]]= "", "", TEXT(Table44[[#This Row],[Date]],"mmmm"))</f>
        <v/>
      </c>
      <c r="D1447" s="2"/>
      <c r="I1447" s="23"/>
      <c r="J1447" s="49">
        <f>IF(Table44[[#This Row],[Source]]="Cash", SUM(J1446+Table44[[#This Row],[Income]]-Table44[[#This Row],[Expenses]]), J1446)</f>
        <v>173500</v>
      </c>
      <c r="K1447" s="49">
        <f>IF(Table44[[#This Row],[Source]]="Bank", SUM(K1446+Table44[[#This Row],[Income]]-Table44[[#This Row],[Expenses]]), K1446)</f>
        <v>451802.45000000019</v>
      </c>
      <c r="L1447" s="49">
        <f>IF(Table44[[#This Row],[Source]]="Mobile", SUM(L1446+Table44[[#This Row],[Income]]-Table44[[#This Row],[Expenses]]), L1446)</f>
        <v>305653</v>
      </c>
      <c r="M1447" s="49">
        <f>IF(Table44[[#This Row],[Source]]="Inv", SUM(M1446+Table44[[#This Row],[Income]]-Table44[[#This Row],[Expenses]]), M1446)</f>
        <v>1140000</v>
      </c>
    </row>
    <row r="1448" spans="1:13" x14ac:dyDescent="0.25">
      <c r="A1448" s="3" t="str">
        <f xml:space="preserve"> IF(C1448="", "", IF(Table44[[#This Row],[Month]]=C1447, A1447+1, 1))</f>
        <v/>
      </c>
      <c r="B1448" s="22">
        <f>_xlfn.NUMBERVALUE(IF(Table44[[#This Row],[Date]]= "", "", TEXT(Table44[[#This Row],[Date]],"yyyy")))</f>
        <v>0</v>
      </c>
      <c r="C1448" t="str">
        <f>IF(Table44[[#This Row],[Date]]= "", "", TEXT(Table44[[#This Row],[Date]],"mmmm"))</f>
        <v/>
      </c>
      <c r="D1448" s="2"/>
      <c r="I1448" s="23"/>
      <c r="J1448" s="49">
        <f>IF(Table44[[#This Row],[Source]]="Cash", SUM(J1447+Table44[[#This Row],[Income]]-Table44[[#This Row],[Expenses]]), J1447)</f>
        <v>173500</v>
      </c>
      <c r="K1448" s="49">
        <f>IF(Table44[[#This Row],[Source]]="Bank", SUM(K1447+Table44[[#This Row],[Income]]-Table44[[#This Row],[Expenses]]), K1447)</f>
        <v>451802.45000000019</v>
      </c>
      <c r="L1448" s="49">
        <f>IF(Table44[[#This Row],[Source]]="Mobile", SUM(L1447+Table44[[#This Row],[Income]]-Table44[[#This Row],[Expenses]]), L1447)</f>
        <v>305653</v>
      </c>
      <c r="M1448" s="49">
        <f>IF(Table44[[#This Row],[Source]]="Inv", SUM(M1447+Table44[[#This Row],[Income]]-Table44[[#This Row],[Expenses]]), M1447)</f>
        <v>1140000</v>
      </c>
    </row>
    <row r="1449" spans="1:13" x14ac:dyDescent="0.25">
      <c r="A1449" s="3" t="str">
        <f xml:space="preserve"> IF(C1449="", "", IF(Table44[[#This Row],[Month]]=C1448, A1448+1, 1))</f>
        <v/>
      </c>
      <c r="B1449" s="22">
        <f>_xlfn.NUMBERVALUE(IF(Table44[[#This Row],[Date]]= "", "", TEXT(Table44[[#This Row],[Date]],"yyyy")))</f>
        <v>0</v>
      </c>
      <c r="C1449" t="str">
        <f>IF(Table44[[#This Row],[Date]]= "", "", TEXT(Table44[[#This Row],[Date]],"mmmm"))</f>
        <v/>
      </c>
      <c r="D1449" s="2"/>
      <c r="I1449" s="23"/>
      <c r="J1449" s="49">
        <f>IF(Table44[[#This Row],[Source]]="Cash", SUM(J1448+Table44[[#This Row],[Income]]-Table44[[#This Row],[Expenses]]), J1448)</f>
        <v>173500</v>
      </c>
      <c r="K1449" s="49">
        <f>IF(Table44[[#This Row],[Source]]="Bank", SUM(K1448+Table44[[#This Row],[Income]]-Table44[[#This Row],[Expenses]]), K1448)</f>
        <v>451802.45000000019</v>
      </c>
      <c r="L1449" s="49">
        <f>IF(Table44[[#This Row],[Source]]="Mobile", SUM(L1448+Table44[[#This Row],[Income]]-Table44[[#This Row],[Expenses]]), L1448)</f>
        <v>305653</v>
      </c>
      <c r="M1449" s="49">
        <f>IF(Table44[[#This Row],[Source]]="Inv", SUM(M1448+Table44[[#This Row],[Income]]-Table44[[#This Row],[Expenses]]), M1448)</f>
        <v>1140000</v>
      </c>
    </row>
    <row r="1450" spans="1:13" x14ac:dyDescent="0.25">
      <c r="A1450" s="3" t="str">
        <f xml:space="preserve"> IF(C1450="", "", IF(Table44[[#This Row],[Month]]=C1449, A1449+1, 1))</f>
        <v/>
      </c>
      <c r="B1450" s="22">
        <f>_xlfn.NUMBERVALUE(IF(Table44[[#This Row],[Date]]= "", "", TEXT(Table44[[#This Row],[Date]],"yyyy")))</f>
        <v>0</v>
      </c>
      <c r="C1450" t="str">
        <f>IF(Table44[[#This Row],[Date]]= "", "", TEXT(Table44[[#This Row],[Date]],"mmmm"))</f>
        <v/>
      </c>
      <c r="D1450" s="2"/>
      <c r="I1450" s="23"/>
      <c r="J1450" s="49">
        <f>IF(Table44[[#This Row],[Source]]="Cash", SUM(J1449+Table44[[#This Row],[Income]]-Table44[[#This Row],[Expenses]]), J1449)</f>
        <v>173500</v>
      </c>
      <c r="K1450" s="49">
        <f>IF(Table44[[#This Row],[Source]]="Bank", SUM(K1449+Table44[[#This Row],[Income]]-Table44[[#This Row],[Expenses]]), K1449)</f>
        <v>451802.45000000019</v>
      </c>
      <c r="L1450" s="49">
        <f>IF(Table44[[#This Row],[Source]]="Mobile", SUM(L1449+Table44[[#This Row],[Income]]-Table44[[#This Row],[Expenses]]), L1449)</f>
        <v>305653</v>
      </c>
      <c r="M1450" s="49">
        <f>IF(Table44[[#This Row],[Source]]="Inv", SUM(M1449+Table44[[#This Row],[Income]]-Table44[[#This Row],[Expenses]]), M1449)</f>
        <v>1140000</v>
      </c>
    </row>
    <row r="1451" spans="1:13" x14ac:dyDescent="0.25">
      <c r="A1451" s="3" t="str">
        <f xml:space="preserve"> IF(C1451="", "", IF(Table44[[#This Row],[Month]]=C1450, A1450+1, 1))</f>
        <v/>
      </c>
      <c r="B1451" s="22">
        <f>_xlfn.NUMBERVALUE(IF(Table44[[#This Row],[Date]]= "", "", TEXT(Table44[[#This Row],[Date]],"yyyy")))</f>
        <v>0</v>
      </c>
      <c r="C1451" t="str">
        <f>IF(Table44[[#This Row],[Date]]= "", "", TEXT(Table44[[#This Row],[Date]],"mmmm"))</f>
        <v/>
      </c>
      <c r="D1451" s="2"/>
      <c r="I1451" s="23"/>
      <c r="J1451" s="49">
        <f>IF(Table44[[#This Row],[Source]]="Cash", SUM(J1450+Table44[[#This Row],[Income]]-Table44[[#This Row],[Expenses]]), J1450)</f>
        <v>173500</v>
      </c>
      <c r="K1451" s="49">
        <f>IF(Table44[[#This Row],[Source]]="Bank", SUM(K1450+Table44[[#This Row],[Income]]-Table44[[#This Row],[Expenses]]), K1450)</f>
        <v>451802.45000000019</v>
      </c>
      <c r="L1451" s="49">
        <f>IF(Table44[[#This Row],[Source]]="Mobile", SUM(L1450+Table44[[#This Row],[Income]]-Table44[[#This Row],[Expenses]]), L1450)</f>
        <v>305653</v>
      </c>
      <c r="M1451" s="49">
        <f>IF(Table44[[#This Row],[Source]]="Inv", SUM(M1450+Table44[[#This Row],[Income]]-Table44[[#This Row],[Expenses]]), M1450)</f>
        <v>1140000</v>
      </c>
    </row>
    <row r="1452" spans="1:13" x14ac:dyDescent="0.25">
      <c r="A1452" s="3" t="str">
        <f xml:space="preserve"> IF(C1452="", "", IF(Table44[[#This Row],[Month]]=C1451, A1451+1, 1))</f>
        <v/>
      </c>
      <c r="B1452" s="22">
        <f>_xlfn.NUMBERVALUE(IF(Table44[[#This Row],[Date]]= "", "", TEXT(Table44[[#This Row],[Date]],"yyyy")))</f>
        <v>0</v>
      </c>
      <c r="C1452" t="str">
        <f>IF(Table44[[#This Row],[Date]]= "", "", TEXT(Table44[[#This Row],[Date]],"mmmm"))</f>
        <v/>
      </c>
      <c r="D1452" s="2"/>
      <c r="I1452" s="23"/>
      <c r="J1452" s="49">
        <f>IF(Table44[[#This Row],[Source]]="Cash", SUM(J1451+Table44[[#This Row],[Income]]-Table44[[#This Row],[Expenses]]), J1451)</f>
        <v>173500</v>
      </c>
      <c r="K1452" s="49">
        <f>IF(Table44[[#This Row],[Source]]="Bank", SUM(K1451+Table44[[#This Row],[Income]]-Table44[[#This Row],[Expenses]]), K1451)</f>
        <v>451802.45000000019</v>
      </c>
      <c r="L1452" s="49">
        <f>IF(Table44[[#This Row],[Source]]="Mobile", SUM(L1451+Table44[[#This Row],[Income]]-Table44[[#This Row],[Expenses]]), L1451)</f>
        <v>305653</v>
      </c>
      <c r="M1452" s="49">
        <f>IF(Table44[[#This Row],[Source]]="Inv", SUM(M1451+Table44[[#This Row],[Income]]-Table44[[#This Row],[Expenses]]), M1451)</f>
        <v>1140000</v>
      </c>
    </row>
    <row r="1453" spans="1:13" x14ac:dyDescent="0.25">
      <c r="A1453" s="3" t="str">
        <f xml:space="preserve"> IF(C1453="", "", IF(Table44[[#This Row],[Month]]=C1452, A1452+1, 1))</f>
        <v/>
      </c>
      <c r="B1453" s="22">
        <f>_xlfn.NUMBERVALUE(IF(Table44[[#This Row],[Date]]= "", "", TEXT(Table44[[#This Row],[Date]],"yyyy")))</f>
        <v>0</v>
      </c>
      <c r="C1453" t="str">
        <f>IF(Table44[[#This Row],[Date]]= "", "", TEXT(Table44[[#This Row],[Date]],"mmmm"))</f>
        <v/>
      </c>
      <c r="D1453" s="2"/>
      <c r="I1453" s="23"/>
      <c r="J1453" s="49">
        <f>IF(Table44[[#This Row],[Source]]="Cash", SUM(J1452+Table44[[#This Row],[Income]]-Table44[[#This Row],[Expenses]]), J1452)</f>
        <v>173500</v>
      </c>
      <c r="K1453" s="49">
        <f>IF(Table44[[#This Row],[Source]]="Bank", SUM(K1452+Table44[[#This Row],[Income]]-Table44[[#This Row],[Expenses]]), K1452)</f>
        <v>451802.45000000019</v>
      </c>
      <c r="L1453" s="49">
        <f>IF(Table44[[#This Row],[Source]]="Mobile", SUM(L1452+Table44[[#This Row],[Income]]-Table44[[#This Row],[Expenses]]), L1452)</f>
        <v>305653</v>
      </c>
      <c r="M1453" s="49">
        <f>IF(Table44[[#This Row],[Source]]="Inv", SUM(M1452+Table44[[#This Row],[Income]]-Table44[[#This Row],[Expenses]]), M1452)</f>
        <v>1140000</v>
      </c>
    </row>
    <row r="1454" spans="1:13" x14ac:dyDescent="0.25">
      <c r="A1454" s="3" t="str">
        <f xml:space="preserve"> IF(C1454="", "", IF(Table44[[#This Row],[Month]]=C1453, A1453+1, 1))</f>
        <v/>
      </c>
      <c r="B1454" s="22">
        <f>_xlfn.NUMBERVALUE(IF(Table44[[#This Row],[Date]]= "", "", TEXT(Table44[[#This Row],[Date]],"yyyy")))</f>
        <v>0</v>
      </c>
      <c r="C1454" t="str">
        <f>IF(Table44[[#This Row],[Date]]= "", "", TEXT(Table44[[#This Row],[Date]],"mmmm"))</f>
        <v/>
      </c>
      <c r="D1454" s="2"/>
      <c r="I1454" s="23"/>
      <c r="J1454" s="49">
        <f>IF(Table44[[#This Row],[Source]]="Cash", SUM(J1453+Table44[[#This Row],[Income]]-Table44[[#This Row],[Expenses]]), J1453)</f>
        <v>173500</v>
      </c>
      <c r="K1454" s="49">
        <f>IF(Table44[[#This Row],[Source]]="Bank", SUM(K1453+Table44[[#This Row],[Income]]-Table44[[#This Row],[Expenses]]), K1453)</f>
        <v>451802.45000000019</v>
      </c>
      <c r="L1454" s="49">
        <f>IF(Table44[[#This Row],[Source]]="Mobile", SUM(L1453+Table44[[#This Row],[Income]]-Table44[[#This Row],[Expenses]]), L1453)</f>
        <v>305653</v>
      </c>
      <c r="M1454" s="49">
        <f>IF(Table44[[#This Row],[Source]]="Inv", SUM(M1453+Table44[[#This Row],[Income]]-Table44[[#This Row],[Expenses]]), M1453)</f>
        <v>1140000</v>
      </c>
    </row>
    <row r="1455" spans="1:13" x14ac:dyDescent="0.25">
      <c r="A1455" s="3" t="str">
        <f xml:space="preserve"> IF(C1455="", "", IF(Table44[[#This Row],[Month]]=C1454, A1454+1, 1))</f>
        <v/>
      </c>
      <c r="B1455" s="22">
        <f>_xlfn.NUMBERVALUE(IF(Table44[[#This Row],[Date]]= "", "", TEXT(Table44[[#This Row],[Date]],"yyyy")))</f>
        <v>0</v>
      </c>
      <c r="C1455" t="str">
        <f>IF(Table44[[#This Row],[Date]]= "", "", TEXT(Table44[[#This Row],[Date]],"mmmm"))</f>
        <v/>
      </c>
      <c r="D1455" s="2"/>
      <c r="I1455" s="23"/>
      <c r="J1455" s="49">
        <f>IF(Table44[[#This Row],[Source]]="Cash", SUM(J1454+Table44[[#This Row],[Income]]-Table44[[#This Row],[Expenses]]), J1454)</f>
        <v>173500</v>
      </c>
      <c r="K1455" s="49">
        <f>IF(Table44[[#This Row],[Source]]="Bank", SUM(K1454+Table44[[#This Row],[Income]]-Table44[[#This Row],[Expenses]]), K1454)</f>
        <v>451802.45000000019</v>
      </c>
      <c r="L1455" s="49">
        <f>IF(Table44[[#This Row],[Source]]="Mobile", SUM(L1454+Table44[[#This Row],[Income]]-Table44[[#This Row],[Expenses]]), L1454)</f>
        <v>305653</v>
      </c>
      <c r="M1455" s="49">
        <f>IF(Table44[[#This Row],[Source]]="Inv", SUM(M1454+Table44[[#This Row],[Income]]-Table44[[#This Row],[Expenses]]), M1454)</f>
        <v>1140000</v>
      </c>
    </row>
    <row r="1456" spans="1:13" x14ac:dyDescent="0.25">
      <c r="A1456" s="3" t="str">
        <f xml:space="preserve"> IF(C1456="", "", IF(Table44[[#This Row],[Month]]=C1455, A1455+1, 1))</f>
        <v/>
      </c>
      <c r="B1456" s="22">
        <f>_xlfn.NUMBERVALUE(IF(Table44[[#This Row],[Date]]= "", "", TEXT(Table44[[#This Row],[Date]],"yyyy")))</f>
        <v>0</v>
      </c>
      <c r="C1456" t="str">
        <f>IF(Table44[[#This Row],[Date]]= "", "", TEXT(Table44[[#This Row],[Date]],"mmmm"))</f>
        <v/>
      </c>
      <c r="D1456" s="2"/>
      <c r="I1456" s="23"/>
      <c r="J1456" s="49">
        <f>IF(Table44[[#This Row],[Source]]="Cash", SUM(J1455+Table44[[#This Row],[Income]]-Table44[[#This Row],[Expenses]]), J1455)</f>
        <v>173500</v>
      </c>
      <c r="K1456" s="49">
        <f>IF(Table44[[#This Row],[Source]]="Bank", SUM(K1455+Table44[[#This Row],[Income]]-Table44[[#This Row],[Expenses]]), K1455)</f>
        <v>451802.45000000019</v>
      </c>
      <c r="L1456" s="49">
        <f>IF(Table44[[#This Row],[Source]]="Mobile", SUM(L1455+Table44[[#This Row],[Income]]-Table44[[#This Row],[Expenses]]), L1455)</f>
        <v>305653</v>
      </c>
      <c r="M1456" s="49">
        <f>IF(Table44[[#This Row],[Source]]="Inv", SUM(M1455+Table44[[#This Row],[Income]]-Table44[[#This Row],[Expenses]]), M1455)</f>
        <v>1140000</v>
      </c>
    </row>
    <row r="1457" spans="1:13" x14ac:dyDescent="0.25">
      <c r="A1457" s="3" t="str">
        <f xml:space="preserve"> IF(C1457="", "", IF(Table44[[#This Row],[Month]]=C1456, A1456+1, 1))</f>
        <v/>
      </c>
      <c r="B1457" s="22">
        <f>_xlfn.NUMBERVALUE(IF(Table44[[#This Row],[Date]]= "", "", TEXT(Table44[[#This Row],[Date]],"yyyy")))</f>
        <v>0</v>
      </c>
      <c r="C1457" t="str">
        <f>IF(Table44[[#This Row],[Date]]= "", "", TEXT(Table44[[#This Row],[Date]],"mmmm"))</f>
        <v/>
      </c>
      <c r="D1457" s="2"/>
      <c r="I1457" s="23"/>
      <c r="J1457" s="49">
        <f>IF(Table44[[#This Row],[Source]]="Cash", SUM(J1456+Table44[[#This Row],[Income]]-Table44[[#This Row],[Expenses]]), J1456)</f>
        <v>173500</v>
      </c>
      <c r="K1457" s="49">
        <f>IF(Table44[[#This Row],[Source]]="Bank", SUM(K1456+Table44[[#This Row],[Income]]-Table44[[#This Row],[Expenses]]), K1456)</f>
        <v>451802.45000000019</v>
      </c>
      <c r="L1457" s="49">
        <f>IF(Table44[[#This Row],[Source]]="Mobile", SUM(L1456+Table44[[#This Row],[Income]]-Table44[[#This Row],[Expenses]]), L1456)</f>
        <v>305653</v>
      </c>
      <c r="M1457" s="49">
        <f>IF(Table44[[#This Row],[Source]]="Inv", SUM(M1456+Table44[[#This Row],[Income]]-Table44[[#This Row],[Expenses]]), M1456)</f>
        <v>1140000</v>
      </c>
    </row>
    <row r="1458" spans="1:13" x14ac:dyDescent="0.25">
      <c r="A1458" s="3" t="str">
        <f xml:space="preserve"> IF(C1458="", "", IF(Table44[[#This Row],[Month]]=C1457, A1457+1, 1))</f>
        <v/>
      </c>
      <c r="B1458" s="22">
        <f>_xlfn.NUMBERVALUE(IF(Table44[[#This Row],[Date]]= "", "", TEXT(Table44[[#This Row],[Date]],"yyyy")))</f>
        <v>0</v>
      </c>
      <c r="C1458" t="str">
        <f>IF(Table44[[#This Row],[Date]]= "", "", TEXT(Table44[[#This Row],[Date]],"mmmm"))</f>
        <v/>
      </c>
      <c r="D1458" s="2"/>
      <c r="I1458" s="23"/>
      <c r="J1458" s="49">
        <f>IF(Table44[[#This Row],[Source]]="Cash", SUM(J1457+Table44[[#This Row],[Income]]-Table44[[#This Row],[Expenses]]), J1457)</f>
        <v>173500</v>
      </c>
      <c r="K1458" s="49">
        <f>IF(Table44[[#This Row],[Source]]="Bank", SUM(K1457+Table44[[#This Row],[Income]]-Table44[[#This Row],[Expenses]]), K1457)</f>
        <v>451802.45000000019</v>
      </c>
      <c r="L1458" s="49">
        <f>IF(Table44[[#This Row],[Source]]="Mobile", SUM(L1457+Table44[[#This Row],[Income]]-Table44[[#This Row],[Expenses]]), L1457)</f>
        <v>305653</v>
      </c>
      <c r="M1458" s="49">
        <f>IF(Table44[[#This Row],[Source]]="Inv", SUM(M1457+Table44[[#This Row],[Income]]-Table44[[#This Row],[Expenses]]), M1457)</f>
        <v>1140000</v>
      </c>
    </row>
    <row r="1459" spans="1:13" x14ac:dyDescent="0.25">
      <c r="A1459" s="3" t="str">
        <f xml:space="preserve"> IF(C1459="", "", IF(Table44[[#This Row],[Month]]=C1458, A1458+1, 1))</f>
        <v/>
      </c>
      <c r="B1459" s="22">
        <f>_xlfn.NUMBERVALUE(IF(Table44[[#This Row],[Date]]= "", "", TEXT(Table44[[#This Row],[Date]],"yyyy")))</f>
        <v>0</v>
      </c>
      <c r="C1459" t="str">
        <f>IF(Table44[[#This Row],[Date]]= "", "", TEXT(Table44[[#This Row],[Date]],"mmmm"))</f>
        <v/>
      </c>
      <c r="D1459" s="2"/>
      <c r="I1459" s="23"/>
      <c r="J1459" s="49">
        <f>IF(Table44[[#This Row],[Source]]="Cash", SUM(J1458+Table44[[#This Row],[Income]]-Table44[[#This Row],[Expenses]]), J1458)</f>
        <v>173500</v>
      </c>
      <c r="K1459" s="49">
        <f>IF(Table44[[#This Row],[Source]]="Bank", SUM(K1458+Table44[[#This Row],[Income]]-Table44[[#This Row],[Expenses]]), K1458)</f>
        <v>451802.45000000019</v>
      </c>
      <c r="L1459" s="49">
        <f>IF(Table44[[#This Row],[Source]]="Mobile", SUM(L1458+Table44[[#This Row],[Income]]-Table44[[#This Row],[Expenses]]), L1458)</f>
        <v>305653</v>
      </c>
      <c r="M1459" s="49">
        <f>IF(Table44[[#This Row],[Source]]="Inv", SUM(M1458+Table44[[#This Row],[Income]]-Table44[[#This Row],[Expenses]]), M1458)</f>
        <v>1140000</v>
      </c>
    </row>
    <row r="1460" spans="1:13" x14ac:dyDescent="0.25">
      <c r="A1460" s="3" t="str">
        <f xml:space="preserve"> IF(C1460="", "", IF(Table44[[#This Row],[Month]]=C1459, A1459+1, 1))</f>
        <v/>
      </c>
      <c r="B1460" s="22">
        <f>_xlfn.NUMBERVALUE(IF(Table44[[#This Row],[Date]]= "", "", TEXT(Table44[[#This Row],[Date]],"yyyy")))</f>
        <v>0</v>
      </c>
      <c r="C1460" t="str">
        <f>IF(Table44[[#This Row],[Date]]= "", "", TEXT(Table44[[#This Row],[Date]],"mmmm"))</f>
        <v/>
      </c>
      <c r="D1460" s="2"/>
      <c r="I1460" s="23"/>
      <c r="J1460" s="49">
        <f>IF(Table44[[#This Row],[Source]]="Cash", SUM(J1459+Table44[[#This Row],[Income]]-Table44[[#This Row],[Expenses]]), J1459)</f>
        <v>173500</v>
      </c>
      <c r="K1460" s="49">
        <f>IF(Table44[[#This Row],[Source]]="Bank", SUM(K1459+Table44[[#This Row],[Income]]-Table44[[#This Row],[Expenses]]), K1459)</f>
        <v>451802.45000000019</v>
      </c>
      <c r="L1460" s="49">
        <f>IF(Table44[[#This Row],[Source]]="Mobile", SUM(L1459+Table44[[#This Row],[Income]]-Table44[[#This Row],[Expenses]]), L1459)</f>
        <v>305653</v>
      </c>
      <c r="M1460" s="49">
        <f>IF(Table44[[#This Row],[Source]]="Inv", SUM(M1459+Table44[[#This Row],[Income]]-Table44[[#This Row],[Expenses]]), M1459)</f>
        <v>1140000</v>
      </c>
    </row>
    <row r="1461" spans="1:13" x14ac:dyDescent="0.25">
      <c r="A1461" s="3" t="str">
        <f xml:space="preserve"> IF(C1461="", "", IF(Table44[[#This Row],[Month]]=C1460, A1460+1, 1))</f>
        <v/>
      </c>
      <c r="B1461" s="22">
        <f>_xlfn.NUMBERVALUE(IF(Table44[[#This Row],[Date]]= "", "", TEXT(Table44[[#This Row],[Date]],"yyyy")))</f>
        <v>0</v>
      </c>
      <c r="C1461" t="str">
        <f>IF(Table44[[#This Row],[Date]]= "", "", TEXT(Table44[[#This Row],[Date]],"mmmm"))</f>
        <v/>
      </c>
      <c r="D1461" s="2"/>
      <c r="I1461" s="23"/>
      <c r="J1461" s="49">
        <f>IF(Table44[[#This Row],[Source]]="Cash", SUM(J1460+Table44[[#This Row],[Income]]-Table44[[#This Row],[Expenses]]), J1460)</f>
        <v>173500</v>
      </c>
      <c r="K1461" s="49">
        <f>IF(Table44[[#This Row],[Source]]="Bank", SUM(K1460+Table44[[#This Row],[Income]]-Table44[[#This Row],[Expenses]]), K1460)</f>
        <v>451802.45000000019</v>
      </c>
      <c r="L1461" s="49">
        <f>IF(Table44[[#This Row],[Source]]="Mobile", SUM(L1460+Table44[[#This Row],[Income]]-Table44[[#This Row],[Expenses]]), L1460)</f>
        <v>305653</v>
      </c>
      <c r="M1461" s="49">
        <f>IF(Table44[[#This Row],[Source]]="Inv", SUM(M1460+Table44[[#This Row],[Income]]-Table44[[#This Row],[Expenses]]), M1460)</f>
        <v>1140000</v>
      </c>
    </row>
    <row r="1462" spans="1:13" x14ac:dyDescent="0.25">
      <c r="A1462" s="3" t="str">
        <f xml:space="preserve"> IF(C1462="", "", IF(Table44[[#This Row],[Month]]=C1461, A1461+1, 1))</f>
        <v/>
      </c>
      <c r="B1462" s="22">
        <f>_xlfn.NUMBERVALUE(IF(Table44[[#This Row],[Date]]= "", "", TEXT(Table44[[#This Row],[Date]],"yyyy")))</f>
        <v>0</v>
      </c>
      <c r="C1462" t="str">
        <f>IF(Table44[[#This Row],[Date]]= "", "", TEXT(Table44[[#This Row],[Date]],"mmmm"))</f>
        <v/>
      </c>
      <c r="D1462" s="2"/>
      <c r="I1462" s="23"/>
      <c r="J1462" s="49">
        <f>IF(Table44[[#This Row],[Source]]="Cash", SUM(J1461+Table44[[#This Row],[Income]]-Table44[[#This Row],[Expenses]]), J1461)</f>
        <v>173500</v>
      </c>
      <c r="K1462" s="49">
        <f>IF(Table44[[#This Row],[Source]]="Bank", SUM(K1461+Table44[[#This Row],[Income]]-Table44[[#This Row],[Expenses]]), K1461)</f>
        <v>451802.45000000019</v>
      </c>
      <c r="L1462" s="49">
        <f>IF(Table44[[#This Row],[Source]]="Mobile", SUM(L1461+Table44[[#This Row],[Income]]-Table44[[#This Row],[Expenses]]), L1461)</f>
        <v>305653</v>
      </c>
      <c r="M1462" s="49">
        <f>IF(Table44[[#This Row],[Source]]="Inv", SUM(M1461+Table44[[#This Row],[Income]]-Table44[[#This Row],[Expenses]]), M1461)</f>
        <v>1140000</v>
      </c>
    </row>
    <row r="1463" spans="1:13" x14ac:dyDescent="0.25">
      <c r="A1463" s="3" t="str">
        <f xml:space="preserve"> IF(C1463="", "", IF(Table44[[#This Row],[Month]]=C1462, A1462+1, 1))</f>
        <v/>
      </c>
      <c r="B1463" s="22">
        <f>_xlfn.NUMBERVALUE(IF(Table44[[#This Row],[Date]]= "", "", TEXT(Table44[[#This Row],[Date]],"yyyy")))</f>
        <v>0</v>
      </c>
      <c r="C1463" t="str">
        <f>IF(Table44[[#This Row],[Date]]= "", "", TEXT(Table44[[#This Row],[Date]],"mmmm"))</f>
        <v/>
      </c>
      <c r="D1463" s="2"/>
      <c r="I1463" s="23"/>
      <c r="J1463" s="49">
        <f>IF(Table44[[#This Row],[Source]]="Cash", SUM(J1462+Table44[[#This Row],[Income]]-Table44[[#This Row],[Expenses]]), J1462)</f>
        <v>173500</v>
      </c>
      <c r="K1463" s="49">
        <f>IF(Table44[[#This Row],[Source]]="Bank", SUM(K1462+Table44[[#This Row],[Income]]-Table44[[#This Row],[Expenses]]), K1462)</f>
        <v>451802.45000000019</v>
      </c>
      <c r="L1463" s="49">
        <f>IF(Table44[[#This Row],[Source]]="Mobile", SUM(L1462+Table44[[#This Row],[Income]]-Table44[[#This Row],[Expenses]]), L1462)</f>
        <v>305653</v>
      </c>
      <c r="M1463" s="49">
        <f>IF(Table44[[#This Row],[Source]]="Inv", SUM(M1462+Table44[[#This Row],[Income]]-Table44[[#This Row],[Expenses]]), M1462)</f>
        <v>1140000</v>
      </c>
    </row>
    <row r="1464" spans="1:13" x14ac:dyDescent="0.25">
      <c r="A1464" s="3" t="str">
        <f xml:space="preserve"> IF(C1464="", "", IF(Table44[[#This Row],[Month]]=C1463, A1463+1, 1))</f>
        <v/>
      </c>
      <c r="B1464" s="22">
        <f>_xlfn.NUMBERVALUE(IF(Table44[[#This Row],[Date]]= "", "", TEXT(Table44[[#This Row],[Date]],"yyyy")))</f>
        <v>0</v>
      </c>
      <c r="C1464" t="str">
        <f>IF(Table44[[#This Row],[Date]]= "", "", TEXT(Table44[[#This Row],[Date]],"mmmm"))</f>
        <v/>
      </c>
      <c r="D1464" s="2"/>
      <c r="I1464" s="23"/>
      <c r="J1464" s="49">
        <f>IF(Table44[[#This Row],[Source]]="Cash", SUM(J1463+Table44[[#This Row],[Income]]-Table44[[#This Row],[Expenses]]), J1463)</f>
        <v>173500</v>
      </c>
      <c r="K1464" s="49">
        <f>IF(Table44[[#This Row],[Source]]="Bank", SUM(K1463+Table44[[#This Row],[Income]]-Table44[[#This Row],[Expenses]]), K1463)</f>
        <v>451802.45000000019</v>
      </c>
      <c r="L1464" s="49">
        <f>IF(Table44[[#This Row],[Source]]="Mobile", SUM(L1463+Table44[[#This Row],[Income]]-Table44[[#This Row],[Expenses]]), L1463)</f>
        <v>305653</v>
      </c>
      <c r="M1464" s="49">
        <f>IF(Table44[[#This Row],[Source]]="Inv", SUM(M1463+Table44[[#This Row],[Income]]-Table44[[#This Row],[Expenses]]), M1463)</f>
        <v>1140000</v>
      </c>
    </row>
    <row r="1465" spans="1:13" x14ac:dyDescent="0.25">
      <c r="A1465" s="3" t="str">
        <f xml:space="preserve"> IF(C1465="", "", IF(Table44[[#This Row],[Month]]=C1464, A1464+1, 1))</f>
        <v/>
      </c>
      <c r="B1465" s="22">
        <f>_xlfn.NUMBERVALUE(IF(Table44[[#This Row],[Date]]= "", "", TEXT(Table44[[#This Row],[Date]],"yyyy")))</f>
        <v>0</v>
      </c>
      <c r="C1465" t="str">
        <f>IF(Table44[[#This Row],[Date]]= "", "", TEXT(Table44[[#This Row],[Date]],"mmmm"))</f>
        <v/>
      </c>
      <c r="D1465" s="2"/>
      <c r="I1465" s="23"/>
      <c r="J1465" s="49">
        <f>IF(Table44[[#This Row],[Source]]="Cash", SUM(J1464+Table44[[#This Row],[Income]]-Table44[[#This Row],[Expenses]]), J1464)</f>
        <v>173500</v>
      </c>
      <c r="K1465" s="49">
        <f>IF(Table44[[#This Row],[Source]]="Bank", SUM(K1464+Table44[[#This Row],[Income]]-Table44[[#This Row],[Expenses]]), K1464)</f>
        <v>451802.45000000019</v>
      </c>
      <c r="L1465" s="49">
        <f>IF(Table44[[#This Row],[Source]]="Mobile", SUM(L1464+Table44[[#This Row],[Income]]-Table44[[#This Row],[Expenses]]), L1464)</f>
        <v>305653</v>
      </c>
      <c r="M1465" s="49">
        <f>IF(Table44[[#This Row],[Source]]="Inv", SUM(M1464+Table44[[#This Row],[Income]]-Table44[[#This Row],[Expenses]]), M1464)</f>
        <v>1140000</v>
      </c>
    </row>
    <row r="1466" spans="1:13" x14ac:dyDescent="0.25">
      <c r="A1466" s="3" t="str">
        <f xml:space="preserve"> IF(C1466="", "", IF(Table44[[#This Row],[Month]]=C1465, A1465+1, 1))</f>
        <v/>
      </c>
      <c r="B1466" s="22">
        <f>_xlfn.NUMBERVALUE(IF(Table44[[#This Row],[Date]]= "", "", TEXT(Table44[[#This Row],[Date]],"yyyy")))</f>
        <v>0</v>
      </c>
      <c r="C1466" t="str">
        <f>IF(Table44[[#This Row],[Date]]= "", "", TEXT(Table44[[#This Row],[Date]],"mmmm"))</f>
        <v/>
      </c>
      <c r="D1466" s="2"/>
      <c r="I1466" s="23"/>
      <c r="J1466" s="49">
        <f>IF(Table44[[#This Row],[Source]]="Cash", SUM(J1465+Table44[[#This Row],[Income]]-Table44[[#This Row],[Expenses]]), J1465)</f>
        <v>173500</v>
      </c>
      <c r="K1466" s="49">
        <f>IF(Table44[[#This Row],[Source]]="Bank", SUM(K1465+Table44[[#This Row],[Income]]-Table44[[#This Row],[Expenses]]), K1465)</f>
        <v>451802.45000000019</v>
      </c>
      <c r="L1466" s="49">
        <f>IF(Table44[[#This Row],[Source]]="Mobile", SUM(L1465+Table44[[#This Row],[Income]]-Table44[[#This Row],[Expenses]]), L1465)</f>
        <v>305653</v>
      </c>
      <c r="M1466" s="49">
        <f>IF(Table44[[#This Row],[Source]]="Inv", SUM(M1465+Table44[[#This Row],[Income]]-Table44[[#This Row],[Expenses]]), M1465)</f>
        <v>1140000</v>
      </c>
    </row>
    <row r="1467" spans="1:13" x14ac:dyDescent="0.25">
      <c r="A1467" s="3" t="str">
        <f xml:space="preserve"> IF(C1467="", "", IF(Table44[[#This Row],[Month]]=C1466, A1466+1, 1))</f>
        <v/>
      </c>
      <c r="B1467" s="22">
        <f>_xlfn.NUMBERVALUE(IF(Table44[[#This Row],[Date]]= "", "", TEXT(Table44[[#This Row],[Date]],"yyyy")))</f>
        <v>0</v>
      </c>
      <c r="C1467" t="str">
        <f>IF(Table44[[#This Row],[Date]]= "", "", TEXT(Table44[[#This Row],[Date]],"mmmm"))</f>
        <v/>
      </c>
      <c r="D1467" s="2"/>
      <c r="I1467" s="23"/>
      <c r="J1467" s="49">
        <f>IF(Table44[[#This Row],[Source]]="Cash", SUM(J1466+Table44[[#This Row],[Income]]-Table44[[#This Row],[Expenses]]), J1466)</f>
        <v>173500</v>
      </c>
      <c r="K1467" s="49">
        <f>IF(Table44[[#This Row],[Source]]="Bank", SUM(K1466+Table44[[#This Row],[Income]]-Table44[[#This Row],[Expenses]]), K1466)</f>
        <v>451802.45000000019</v>
      </c>
      <c r="L1467" s="49">
        <f>IF(Table44[[#This Row],[Source]]="Mobile", SUM(L1466+Table44[[#This Row],[Income]]-Table44[[#This Row],[Expenses]]), L1466)</f>
        <v>305653</v>
      </c>
      <c r="M1467" s="49">
        <f>IF(Table44[[#This Row],[Source]]="Inv", SUM(M1466+Table44[[#This Row],[Income]]-Table44[[#This Row],[Expenses]]), M1466)</f>
        <v>1140000</v>
      </c>
    </row>
    <row r="1468" spans="1:13" x14ac:dyDescent="0.25">
      <c r="A1468" s="3" t="str">
        <f xml:space="preserve"> IF(C1468="", "", IF(Table44[[#This Row],[Month]]=C1467, A1467+1, 1))</f>
        <v/>
      </c>
      <c r="B1468" s="22">
        <f>_xlfn.NUMBERVALUE(IF(Table44[[#This Row],[Date]]= "", "", TEXT(Table44[[#This Row],[Date]],"yyyy")))</f>
        <v>0</v>
      </c>
      <c r="C1468" t="str">
        <f>IF(Table44[[#This Row],[Date]]= "", "", TEXT(Table44[[#This Row],[Date]],"mmmm"))</f>
        <v/>
      </c>
      <c r="D1468" s="2"/>
      <c r="I1468" s="23"/>
      <c r="J1468" s="49">
        <f>IF(Table44[[#This Row],[Source]]="Cash", SUM(J1467+Table44[[#This Row],[Income]]-Table44[[#This Row],[Expenses]]), J1467)</f>
        <v>173500</v>
      </c>
      <c r="K1468" s="49">
        <f>IF(Table44[[#This Row],[Source]]="Bank", SUM(K1467+Table44[[#This Row],[Income]]-Table44[[#This Row],[Expenses]]), K1467)</f>
        <v>451802.45000000019</v>
      </c>
      <c r="L1468" s="49">
        <f>IF(Table44[[#This Row],[Source]]="Mobile", SUM(L1467+Table44[[#This Row],[Income]]-Table44[[#This Row],[Expenses]]), L1467)</f>
        <v>305653</v>
      </c>
      <c r="M1468" s="49">
        <f>IF(Table44[[#This Row],[Source]]="Inv", SUM(M1467+Table44[[#This Row],[Income]]-Table44[[#This Row],[Expenses]]), M1467)</f>
        <v>1140000</v>
      </c>
    </row>
    <row r="1469" spans="1:13" x14ac:dyDescent="0.25">
      <c r="A1469" s="3" t="str">
        <f xml:space="preserve"> IF(C1469="", "", IF(Table44[[#This Row],[Month]]=C1468, A1468+1, 1))</f>
        <v/>
      </c>
      <c r="B1469" s="22">
        <f>_xlfn.NUMBERVALUE(IF(Table44[[#This Row],[Date]]= "", "", TEXT(Table44[[#This Row],[Date]],"yyyy")))</f>
        <v>0</v>
      </c>
      <c r="C1469" t="str">
        <f>IF(Table44[[#This Row],[Date]]= "", "", TEXT(Table44[[#This Row],[Date]],"mmmm"))</f>
        <v/>
      </c>
      <c r="D1469" s="2"/>
      <c r="I1469" s="23"/>
      <c r="J1469" s="49">
        <f>IF(Table44[[#This Row],[Source]]="Cash", SUM(J1468+Table44[[#This Row],[Income]]-Table44[[#This Row],[Expenses]]), J1468)</f>
        <v>173500</v>
      </c>
      <c r="K1469" s="49">
        <f>IF(Table44[[#This Row],[Source]]="Bank", SUM(K1468+Table44[[#This Row],[Income]]-Table44[[#This Row],[Expenses]]), K1468)</f>
        <v>451802.45000000019</v>
      </c>
      <c r="L1469" s="49">
        <f>IF(Table44[[#This Row],[Source]]="Mobile", SUM(L1468+Table44[[#This Row],[Income]]-Table44[[#This Row],[Expenses]]), L1468)</f>
        <v>305653</v>
      </c>
      <c r="M1469" s="49">
        <f>IF(Table44[[#This Row],[Source]]="Inv", SUM(M1468+Table44[[#This Row],[Income]]-Table44[[#This Row],[Expenses]]), M1468)</f>
        <v>1140000</v>
      </c>
    </row>
    <row r="1470" spans="1:13" x14ac:dyDescent="0.25">
      <c r="A1470" s="3" t="str">
        <f xml:space="preserve"> IF(C1470="", "", IF(Table44[[#This Row],[Month]]=C1469, A1469+1, 1))</f>
        <v/>
      </c>
      <c r="B1470" s="22">
        <f>_xlfn.NUMBERVALUE(IF(Table44[[#This Row],[Date]]= "", "", TEXT(Table44[[#This Row],[Date]],"yyyy")))</f>
        <v>0</v>
      </c>
      <c r="C1470" t="str">
        <f>IF(Table44[[#This Row],[Date]]= "", "", TEXT(Table44[[#This Row],[Date]],"mmmm"))</f>
        <v/>
      </c>
      <c r="D1470" s="2"/>
      <c r="I1470" s="23"/>
      <c r="J1470" s="49">
        <f>IF(Table44[[#This Row],[Source]]="Cash", SUM(J1469+Table44[[#This Row],[Income]]-Table44[[#This Row],[Expenses]]), J1469)</f>
        <v>173500</v>
      </c>
      <c r="K1470" s="49">
        <f>IF(Table44[[#This Row],[Source]]="Bank", SUM(K1469+Table44[[#This Row],[Income]]-Table44[[#This Row],[Expenses]]), K1469)</f>
        <v>451802.45000000019</v>
      </c>
      <c r="L1470" s="49">
        <f>IF(Table44[[#This Row],[Source]]="Mobile", SUM(L1469+Table44[[#This Row],[Income]]-Table44[[#This Row],[Expenses]]), L1469)</f>
        <v>305653</v>
      </c>
      <c r="M1470" s="49">
        <f>IF(Table44[[#This Row],[Source]]="Inv", SUM(M1469+Table44[[#This Row],[Income]]-Table44[[#This Row],[Expenses]]), M1469)</f>
        <v>1140000</v>
      </c>
    </row>
    <row r="1471" spans="1:13" x14ac:dyDescent="0.25">
      <c r="A1471" s="3" t="str">
        <f xml:space="preserve"> IF(C1471="", "", IF(Table44[[#This Row],[Month]]=C1470, A1470+1, 1))</f>
        <v/>
      </c>
      <c r="B1471" s="22">
        <f>_xlfn.NUMBERVALUE(IF(Table44[[#This Row],[Date]]= "", "", TEXT(Table44[[#This Row],[Date]],"yyyy")))</f>
        <v>0</v>
      </c>
      <c r="C1471" t="str">
        <f>IF(Table44[[#This Row],[Date]]= "", "", TEXT(Table44[[#This Row],[Date]],"mmmm"))</f>
        <v/>
      </c>
      <c r="D1471" s="2"/>
      <c r="I1471" s="23"/>
      <c r="J1471" s="49">
        <f>IF(Table44[[#This Row],[Source]]="Cash", SUM(J1470+Table44[[#This Row],[Income]]-Table44[[#This Row],[Expenses]]), J1470)</f>
        <v>173500</v>
      </c>
      <c r="K1471" s="49">
        <f>IF(Table44[[#This Row],[Source]]="Bank", SUM(K1470+Table44[[#This Row],[Income]]-Table44[[#This Row],[Expenses]]), K1470)</f>
        <v>451802.45000000019</v>
      </c>
      <c r="L1471" s="49">
        <f>IF(Table44[[#This Row],[Source]]="Mobile", SUM(L1470+Table44[[#This Row],[Income]]-Table44[[#This Row],[Expenses]]), L1470)</f>
        <v>305653</v>
      </c>
      <c r="M1471" s="49">
        <f>IF(Table44[[#This Row],[Source]]="Inv", SUM(M1470+Table44[[#This Row],[Income]]-Table44[[#This Row],[Expenses]]), M1470)</f>
        <v>1140000</v>
      </c>
    </row>
    <row r="1472" spans="1:13" x14ac:dyDescent="0.25">
      <c r="A1472" s="3" t="str">
        <f xml:space="preserve"> IF(C1472="", "", IF(Table44[[#This Row],[Month]]=C1471, A1471+1, 1))</f>
        <v/>
      </c>
      <c r="B1472" s="22">
        <f>_xlfn.NUMBERVALUE(IF(Table44[[#This Row],[Date]]= "", "", TEXT(Table44[[#This Row],[Date]],"yyyy")))</f>
        <v>0</v>
      </c>
      <c r="C1472" t="str">
        <f>IF(Table44[[#This Row],[Date]]= "", "", TEXT(Table44[[#This Row],[Date]],"mmmm"))</f>
        <v/>
      </c>
      <c r="D1472" s="2"/>
      <c r="I1472" s="23"/>
      <c r="J1472" s="49">
        <f>IF(Table44[[#This Row],[Source]]="Cash", SUM(J1471+Table44[[#This Row],[Income]]-Table44[[#This Row],[Expenses]]), J1471)</f>
        <v>173500</v>
      </c>
      <c r="K1472" s="49">
        <f>IF(Table44[[#This Row],[Source]]="Bank", SUM(K1471+Table44[[#This Row],[Income]]-Table44[[#This Row],[Expenses]]), K1471)</f>
        <v>451802.45000000019</v>
      </c>
      <c r="L1472" s="49">
        <f>IF(Table44[[#This Row],[Source]]="Mobile", SUM(L1471+Table44[[#This Row],[Income]]-Table44[[#This Row],[Expenses]]), L1471)</f>
        <v>305653</v>
      </c>
      <c r="M1472" s="49">
        <f>IF(Table44[[#This Row],[Source]]="Inv", SUM(M1471+Table44[[#This Row],[Income]]-Table44[[#This Row],[Expenses]]), M1471)</f>
        <v>1140000</v>
      </c>
    </row>
    <row r="1473" spans="1:13" x14ac:dyDescent="0.25">
      <c r="A1473" s="3" t="str">
        <f xml:space="preserve"> IF(C1473="", "", IF(Table44[[#This Row],[Month]]=C1472, A1472+1, 1))</f>
        <v/>
      </c>
      <c r="B1473" s="22">
        <f>_xlfn.NUMBERVALUE(IF(Table44[[#This Row],[Date]]= "", "", TEXT(Table44[[#This Row],[Date]],"yyyy")))</f>
        <v>0</v>
      </c>
      <c r="C1473" t="str">
        <f>IF(Table44[[#This Row],[Date]]= "", "", TEXT(Table44[[#This Row],[Date]],"mmmm"))</f>
        <v/>
      </c>
      <c r="D1473" s="2"/>
      <c r="I1473" s="23"/>
      <c r="J1473" s="49">
        <f>IF(Table44[[#This Row],[Source]]="Cash", SUM(J1472+Table44[[#This Row],[Income]]-Table44[[#This Row],[Expenses]]), J1472)</f>
        <v>173500</v>
      </c>
      <c r="K1473" s="49">
        <f>IF(Table44[[#This Row],[Source]]="Bank", SUM(K1472+Table44[[#This Row],[Income]]-Table44[[#This Row],[Expenses]]), K1472)</f>
        <v>451802.45000000019</v>
      </c>
      <c r="L1473" s="49">
        <f>IF(Table44[[#This Row],[Source]]="Mobile", SUM(L1472+Table44[[#This Row],[Income]]-Table44[[#This Row],[Expenses]]), L1472)</f>
        <v>305653</v>
      </c>
      <c r="M1473" s="49">
        <f>IF(Table44[[#This Row],[Source]]="Inv", SUM(M1472+Table44[[#This Row],[Income]]-Table44[[#This Row],[Expenses]]), M1472)</f>
        <v>1140000</v>
      </c>
    </row>
    <row r="1474" spans="1:13" x14ac:dyDescent="0.25">
      <c r="A1474" s="3" t="str">
        <f xml:space="preserve"> IF(C1474="", "", IF(Table44[[#This Row],[Month]]=C1473, A1473+1, 1))</f>
        <v/>
      </c>
      <c r="B1474" s="22">
        <f>_xlfn.NUMBERVALUE(IF(Table44[[#This Row],[Date]]= "", "", TEXT(Table44[[#This Row],[Date]],"yyyy")))</f>
        <v>0</v>
      </c>
      <c r="C1474" t="str">
        <f>IF(Table44[[#This Row],[Date]]= "", "", TEXT(Table44[[#This Row],[Date]],"mmmm"))</f>
        <v/>
      </c>
      <c r="D1474" s="2"/>
      <c r="I1474" s="23"/>
      <c r="J1474" s="49">
        <f>IF(Table44[[#This Row],[Source]]="Cash", SUM(J1473+Table44[[#This Row],[Income]]-Table44[[#This Row],[Expenses]]), J1473)</f>
        <v>173500</v>
      </c>
      <c r="K1474" s="49">
        <f>IF(Table44[[#This Row],[Source]]="Bank", SUM(K1473+Table44[[#This Row],[Income]]-Table44[[#This Row],[Expenses]]), K1473)</f>
        <v>451802.45000000019</v>
      </c>
      <c r="L1474" s="49">
        <f>IF(Table44[[#This Row],[Source]]="Mobile", SUM(L1473+Table44[[#This Row],[Income]]-Table44[[#This Row],[Expenses]]), L1473)</f>
        <v>305653</v>
      </c>
      <c r="M1474" s="49">
        <f>IF(Table44[[#This Row],[Source]]="Inv", SUM(M1473+Table44[[#This Row],[Income]]-Table44[[#This Row],[Expenses]]), M1473)</f>
        <v>1140000</v>
      </c>
    </row>
    <row r="1475" spans="1:13" x14ac:dyDescent="0.25">
      <c r="A1475" s="3" t="str">
        <f xml:space="preserve"> IF(C1475="", "", IF(Table44[[#This Row],[Month]]=C1474, A1474+1, 1))</f>
        <v/>
      </c>
      <c r="B1475" s="22">
        <f>_xlfn.NUMBERVALUE(IF(Table44[[#This Row],[Date]]= "", "", TEXT(Table44[[#This Row],[Date]],"yyyy")))</f>
        <v>0</v>
      </c>
      <c r="C1475" t="str">
        <f>IF(Table44[[#This Row],[Date]]= "", "", TEXT(Table44[[#This Row],[Date]],"mmmm"))</f>
        <v/>
      </c>
      <c r="D1475" s="2"/>
      <c r="I1475" s="23"/>
      <c r="J1475" s="49">
        <f>IF(Table44[[#This Row],[Source]]="Cash", SUM(J1474+Table44[[#This Row],[Income]]-Table44[[#This Row],[Expenses]]), J1474)</f>
        <v>173500</v>
      </c>
      <c r="K1475" s="49">
        <f>IF(Table44[[#This Row],[Source]]="Bank", SUM(K1474+Table44[[#This Row],[Income]]-Table44[[#This Row],[Expenses]]), K1474)</f>
        <v>451802.45000000019</v>
      </c>
      <c r="L1475" s="49">
        <f>IF(Table44[[#This Row],[Source]]="Mobile", SUM(L1474+Table44[[#This Row],[Income]]-Table44[[#This Row],[Expenses]]), L1474)</f>
        <v>305653</v>
      </c>
      <c r="M1475" s="49">
        <f>IF(Table44[[#This Row],[Source]]="Inv", SUM(M1474+Table44[[#This Row],[Income]]-Table44[[#This Row],[Expenses]]), M1474)</f>
        <v>1140000</v>
      </c>
    </row>
    <row r="1476" spans="1:13" x14ac:dyDescent="0.25">
      <c r="A1476" s="3" t="str">
        <f xml:space="preserve"> IF(C1476="", "", IF(Table44[[#This Row],[Month]]=C1475, A1475+1, 1))</f>
        <v/>
      </c>
      <c r="B1476" s="22">
        <f>_xlfn.NUMBERVALUE(IF(Table44[[#This Row],[Date]]= "", "", TEXT(Table44[[#This Row],[Date]],"yyyy")))</f>
        <v>0</v>
      </c>
      <c r="C1476" t="str">
        <f>IF(Table44[[#This Row],[Date]]= "", "", TEXT(Table44[[#This Row],[Date]],"mmmm"))</f>
        <v/>
      </c>
      <c r="D1476" s="2"/>
      <c r="I1476" s="23"/>
      <c r="J1476" s="49">
        <f>IF(Table44[[#This Row],[Source]]="Cash", SUM(J1475+Table44[[#This Row],[Income]]-Table44[[#This Row],[Expenses]]), J1475)</f>
        <v>173500</v>
      </c>
      <c r="K1476" s="49">
        <f>IF(Table44[[#This Row],[Source]]="Bank", SUM(K1475+Table44[[#This Row],[Income]]-Table44[[#This Row],[Expenses]]), K1475)</f>
        <v>451802.45000000019</v>
      </c>
      <c r="L1476" s="49">
        <f>IF(Table44[[#This Row],[Source]]="Mobile", SUM(L1475+Table44[[#This Row],[Income]]-Table44[[#This Row],[Expenses]]), L1475)</f>
        <v>305653</v>
      </c>
      <c r="M1476" s="49">
        <f>IF(Table44[[#This Row],[Source]]="Inv", SUM(M1475+Table44[[#This Row],[Income]]-Table44[[#This Row],[Expenses]]), M1475)</f>
        <v>1140000</v>
      </c>
    </row>
    <row r="1477" spans="1:13" x14ac:dyDescent="0.25">
      <c r="A1477" s="3" t="str">
        <f xml:space="preserve"> IF(C1477="", "", IF(Table44[[#This Row],[Month]]=C1476, A1476+1, 1))</f>
        <v/>
      </c>
      <c r="B1477" s="22">
        <f>_xlfn.NUMBERVALUE(IF(Table44[[#This Row],[Date]]= "", "", TEXT(Table44[[#This Row],[Date]],"yyyy")))</f>
        <v>0</v>
      </c>
      <c r="C1477" t="str">
        <f>IF(Table44[[#This Row],[Date]]= "", "", TEXT(Table44[[#This Row],[Date]],"mmmm"))</f>
        <v/>
      </c>
      <c r="D1477" s="2"/>
      <c r="I1477" s="23"/>
      <c r="J1477" s="49">
        <f>IF(Table44[[#This Row],[Source]]="Cash", SUM(J1476+Table44[[#This Row],[Income]]-Table44[[#This Row],[Expenses]]), J1476)</f>
        <v>173500</v>
      </c>
      <c r="K1477" s="49">
        <f>IF(Table44[[#This Row],[Source]]="Bank", SUM(K1476+Table44[[#This Row],[Income]]-Table44[[#This Row],[Expenses]]), K1476)</f>
        <v>451802.45000000019</v>
      </c>
      <c r="L1477" s="49">
        <f>IF(Table44[[#This Row],[Source]]="Mobile", SUM(L1476+Table44[[#This Row],[Income]]-Table44[[#This Row],[Expenses]]), L1476)</f>
        <v>305653</v>
      </c>
      <c r="M1477" s="49">
        <f>IF(Table44[[#This Row],[Source]]="Inv", SUM(M1476+Table44[[#This Row],[Income]]-Table44[[#This Row],[Expenses]]), M1476)</f>
        <v>1140000</v>
      </c>
    </row>
    <row r="1478" spans="1:13" x14ac:dyDescent="0.25">
      <c r="A1478" s="3" t="str">
        <f xml:space="preserve"> IF(C1478="", "", IF(Table44[[#This Row],[Month]]=C1477, A1477+1, 1))</f>
        <v/>
      </c>
      <c r="B1478" s="22">
        <f>_xlfn.NUMBERVALUE(IF(Table44[[#This Row],[Date]]= "", "", TEXT(Table44[[#This Row],[Date]],"yyyy")))</f>
        <v>0</v>
      </c>
      <c r="C1478" t="str">
        <f>IF(Table44[[#This Row],[Date]]= "", "", TEXT(Table44[[#This Row],[Date]],"mmmm"))</f>
        <v/>
      </c>
      <c r="D1478" s="2"/>
      <c r="I1478" s="23"/>
      <c r="J1478" s="49">
        <f>IF(Table44[[#This Row],[Source]]="Cash", SUM(J1477+Table44[[#This Row],[Income]]-Table44[[#This Row],[Expenses]]), J1477)</f>
        <v>173500</v>
      </c>
      <c r="K1478" s="49">
        <f>IF(Table44[[#This Row],[Source]]="Bank", SUM(K1477+Table44[[#This Row],[Income]]-Table44[[#This Row],[Expenses]]), K1477)</f>
        <v>451802.45000000019</v>
      </c>
      <c r="L1478" s="49">
        <f>IF(Table44[[#This Row],[Source]]="Mobile", SUM(L1477+Table44[[#This Row],[Income]]-Table44[[#This Row],[Expenses]]), L1477)</f>
        <v>305653</v>
      </c>
      <c r="M1478" s="49">
        <f>IF(Table44[[#This Row],[Source]]="Inv", SUM(M1477+Table44[[#This Row],[Income]]-Table44[[#This Row],[Expenses]]), M1477)</f>
        <v>1140000</v>
      </c>
    </row>
    <row r="1479" spans="1:13" x14ac:dyDescent="0.25">
      <c r="A1479" s="3" t="str">
        <f xml:space="preserve"> IF(C1479="", "", IF(Table44[[#This Row],[Month]]=C1478, A1478+1, 1))</f>
        <v/>
      </c>
      <c r="B1479" s="22">
        <f>_xlfn.NUMBERVALUE(IF(Table44[[#This Row],[Date]]= "", "", TEXT(Table44[[#This Row],[Date]],"yyyy")))</f>
        <v>0</v>
      </c>
      <c r="C1479" t="str">
        <f>IF(Table44[[#This Row],[Date]]= "", "", TEXT(Table44[[#This Row],[Date]],"mmmm"))</f>
        <v/>
      </c>
      <c r="D1479" s="2"/>
      <c r="I1479" s="23"/>
      <c r="J1479" s="49">
        <f>IF(Table44[[#This Row],[Source]]="Cash", SUM(J1478+Table44[[#This Row],[Income]]-Table44[[#This Row],[Expenses]]), J1478)</f>
        <v>173500</v>
      </c>
      <c r="K1479" s="49">
        <f>IF(Table44[[#This Row],[Source]]="Bank", SUM(K1478+Table44[[#This Row],[Income]]-Table44[[#This Row],[Expenses]]), K1478)</f>
        <v>451802.45000000019</v>
      </c>
      <c r="L1479" s="49">
        <f>IF(Table44[[#This Row],[Source]]="Mobile", SUM(L1478+Table44[[#This Row],[Income]]-Table44[[#This Row],[Expenses]]), L1478)</f>
        <v>305653</v>
      </c>
      <c r="M1479" s="49">
        <f>IF(Table44[[#This Row],[Source]]="Inv", SUM(M1478+Table44[[#This Row],[Income]]-Table44[[#This Row],[Expenses]]), M1478)</f>
        <v>1140000</v>
      </c>
    </row>
    <row r="1480" spans="1:13" x14ac:dyDescent="0.25">
      <c r="A1480" s="3" t="str">
        <f xml:space="preserve"> IF(C1480="", "", IF(Table44[[#This Row],[Month]]=C1479, A1479+1, 1))</f>
        <v/>
      </c>
      <c r="B1480" s="22">
        <f>_xlfn.NUMBERVALUE(IF(Table44[[#This Row],[Date]]= "", "", TEXT(Table44[[#This Row],[Date]],"yyyy")))</f>
        <v>0</v>
      </c>
      <c r="C1480" t="str">
        <f>IF(Table44[[#This Row],[Date]]= "", "", TEXT(Table44[[#This Row],[Date]],"mmmm"))</f>
        <v/>
      </c>
      <c r="D1480" s="2"/>
      <c r="I1480" s="23"/>
      <c r="J1480" s="49">
        <f>IF(Table44[[#This Row],[Source]]="Cash", SUM(J1479+Table44[[#This Row],[Income]]-Table44[[#This Row],[Expenses]]), J1479)</f>
        <v>173500</v>
      </c>
      <c r="K1480" s="49">
        <f>IF(Table44[[#This Row],[Source]]="Bank", SUM(K1479+Table44[[#This Row],[Income]]-Table44[[#This Row],[Expenses]]), K1479)</f>
        <v>451802.45000000019</v>
      </c>
      <c r="L1480" s="49">
        <f>IF(Table44[[#This Row],[Source]]="Mobile", SUM(L1479+Table44[[#This Row],[Income]]-Table44[[#This Row],[Expenses]]), L1479)</f>
        <v>305653</v>
      </c>
      <c r="M1480" s="49">
        <f>IF(Table44[[#This Row],[Source]]="Inv", SUM(M1479+Table44[[#This Row],[Income]]-Table44[[#This Row],[Expenses]]), M1479)</f>
        <v>1140000</v>
      </c>
    </row>
    <row r="1481" spans="1:13" x14ac:dyDescent="0.25">
      <c r="A1481" s="3" t="str">
        <f xml:space="preserve"> IF(C1481="", "", IF(Table44[[#This Row],[Month]]=C1480, A1480+1, 1))</f>
        <v/>
      </c>
      <c r="B1481" s="22">
        <f>_xlfn.NUMBERVALUE(IF(Table44[[#This Row],[Date]]= "", "", TEXT(Table44[[#This Row],[Date]],"yyyy")))</f>
        <v>0</v>
      </c>
      <c r="C1481" t="str">
        <f>IF(Table44[[#This Row],[Date]]= "", "", TEXT(Table44[[#This Row],[Date]],"mmmm"))</f>
        <v/>
      </c>
      <c r="D1481" s="2"/>
      <c r="I1481" s="23"/>
      <c r="J1481" s="49">
        <f>IF(Table44[[#This Row],[Source]]="Cash", SUM(J1480+Table44[[#This Row],[Income]]-Table44[[#This Row],[Expenses]]), J1480)</f>
        <v>173500</v>
      </c>
      <c r="K1481" s="49">
        <f>IF(Table44[[#This Row],[Source]]="Bank", SUM(K1480+Table44[[#This Row],[Income]]-Table44[[#This Row],[Expenses]]), K1480)</f>
        <v>451802.45000000019</v>
      </c>
      <c r="L1481" s="49">
        <f>IF(Table44[[#This Row],[Source]]="Mobile", SUM(L1480+Table44[[#This Row],[Income]]-Table44[[#This Row],[Expenses]]), L1480)</f>
        <v>305653</v>
      </c>
      <c r="M1481" s="49">
        <f>IF(Table44[[#This Row],[Source]]="Inv", SUM(M1480+Table44[[#This Row],[Income]]-Table44[[#This Row],[Expenses]]), M1480)</f>
        <v>1140000</v>
      </c>
    </row>
    <row r="1482" spans="1:13" x14ac:dyDescent="0.25">
      <c r="A1482" s="3" t="str">
        <f xml:space="preserve"> IF(C1482="", "", IF(Table44[[#This Row],[Month]]=C1481, A1481+1, 1))</f>
        <v/>
      </c>
      <c r="B1482" s="22">
        <f>_xlfn.NUMBERVALUE(IF(Table44[[#This Row],[Date]]= "", "", TEXT(Table44[[#This Row],[Date]],"yyyy")))</f>
        <v>0</v>
      </c>
      <c r="C1482" t="str">
        <f>IF(Table44[[#This Row],[Date]]= "", "", TEXT(Table44[[#This Row],[Date]],"mmmm"))</f>
        <v/>
      </c>
      <c r="D1482" s="2"/>
      <c r="I1482" s="23"/>
      <c r="J1482" s="49">
        <f>IF(Table44[[#This Row],[Source]]="Cash", SUM(J1481+Table44[[#This Row],[Income]]-Table44[[#This Row],[Expenses]]), J1481)</f>
        <v>173500</v>
      </c>
      <c r="K1482" s="49">
        <f>IF(Table44[[#This Row],[Source]]="Bank", SUM(K1481+Table44[[#This Row],[Income]]-Table44[[#This Row],[Expenses]]), K1481)</f>
        <v>451802.45000000019</v>
      </c>
      <c r="L1482" s="49">
        <f>IF(Table44[[#This Row],[Source]]="Mobile", SUM(L1481+Table44[[#This Row],[Income]]-Table44[[#This Row],[Expenses]]), L1481)</f>
        <v>305653</v>
      </c>
      <c r="M1482" s="49">
        <f>IF(Table44[[#This Row],[Source]]="Inv", SUM(M1481+Table44[[#This Row],[Income]]-Table44[[#This Row],[Expenses]]), M1481)</f>
        <v>1140000</v>
      </c>
    </row>
    <row r="1483" spans="1:13" x14ac:dyDescent="0.25">
      <c r="A1483" s="3" t="str">
        <f xml:space="preserve"> IF(C1483="", "", IF(Table44[[#This Row],[Month]]=C1482, A1482+1, 1))</f>
        <v/>
      </c>
      <c r="B1483" s="22">
        <f>_xlfn.NUMBERVALUE(IF(Table44[[#This Row],[Date]]= "", "", TEXT(Table44[[#This Row],[Date]],"yyyy")))</f>
        <v>0</v>
      </c>
      <c r="C1483" t="str">
        <f>IF(Table44[[#This Row],[Date]]= "", "", TEXT(Table44[[#This Row],[Date]],"mmmm"))</f>
        <v/>
      </c>
      <c r="D1483" s="2"/>
      <c r="I1483" s="23"/>
      <c r="J1483" s="49">
        <f>IF(Table44[[#This Row],[Source]]="Cash", SUM(J1482+Table44[[#This Row],[Income]]-Table44[[#This Row],[Expenses]]), J1482)</f>
        <v>173500</v>
      </c>
      <c r="K1483" s="49">
        <f>IF(Table44[[#This Row],[Source]]="Bank", SUM(K1482+Table44[[#This Row],[Income]]-Table44[[#This Row],[Expenses]]), K1482)</f>
        <v>451802.45000000019</v>
      </c>
      <c r="L1483" s="49">
        <f>IF(Table44[[#This Row],[Source]]="Mobile", SUM(L1482+Table44[[#This Row],[Income]]-Table44[[#This Row],[Expenses]]), L1482)</f>
        <v>305653</v>
      </c>
      <c r="M1483" s="49">
        <f>IF(Table44[[#This Row],[Source]]="Inv", SUM(M1482+Table44[[#This Row],[Income]]-Table44[[#This Row],[Expenses]]), M1482)</f>
        <v>1140000</v>
      </c>
    </row>
    <row r="1484" spans="1:13" x14ac:dyDescent="0.25">
      <c r="A1484" s="3" t="str">
        <f xml:space="preserve"> IF(C1484="", "", IF(Table44[[#This Row],[Month]]=C1483, A1483+1, 1))</f>
        <v/>
      </c>
      <c r="B1484" s="22">
        <f>_xlfn.NUMBERVALUE(IF(Table44[[#This Row],[Date]]= "", "", TEXT(Table44[[#This Row],[Date]],"yyyy")))</f>
        <v>0</v>
      </c>
      <c r="C1484" t="str">
        <f>IF(Table44[[#This Row],[Date]]= "", "", TEXT(Table44[[#This Row],[Date]],"mmmm"))</f>
        <v/>
      </c>
      <c r="D1484" s="2"/>
      <c r="I1484" s="23"/>
      <c r="J1484" s="49">
        <f>IF(Table44[[#This Row],[Source]]="Cash", SUM(J1483+Table44[[#This Row],[Income]]-Table44[[#This Row],[Expenses]]), J1483)</f>
        <v>173500</v>
      </c>
      <c r="K1484" s="49">
        <f>IF(Table44[[#This Row],[Source]]="Bank", SUM(K1483+Table44[[#This Row],[Income]]-Table44[[#This Row],[Expenses]]), K1483)</f>
        <v>451802.45000000019</v>
      </c>
      <c r="L1484" s="49">
        <f>IF(Table44[[#This Row],[Source]]="Mobile", SUM(L1483+Table44[[#This Row],[Income]]-Table44[[#This Row],[Expenses]]), L1483)</f>
        <v>305653</v>
      </c>
      <c r="M1484" s="49">
        <f>IF(Table44[[#This Row],[Source]]="Inv", SUM(M1483+Table44[[#This Row],[Income]]-Table44[[#This Row],[Expenses]]), M1483)</f>
        <v>1140000</v>
      </c>
    </row>
    <row r="1485" spans="1:13" x14ac:dyDescent="0.25">
      <c r="A1485" s="3" t="str">
        <f xml:space="preserve"> IF(C1485="", "", IF(Table44[[#This Row],[Month]]=C1484, A1484+1, 1))</f>
        <v/>
      </c>
      <c r="B1485" s="22">
        <f>_xlfn.NUMBERVALUE(IF(Table44[[#This Row],[Date]]= "", "", TEXT(Table44[[#This Row],[Date]],"yyyy")))</f>
        <v>0</v>
      </c>
      <c r="C1485" t="str">
        <f>IF(Table44[[#This Row],[Date]]= "", "", TEXT(Table44[[#This Row],[Date]],"mmmm"))</f>
        <v/>
      </c>
      <c r="D1485" s="2"/>
      <c r="I1485" s="23"/>
      <c r="J1485" s="49">
        <f>IF(Table44[[#This Row],[Source]]="Cash", SUM(J1484+Table44[[#This Row],[Income]]-Table44[[#This Row],[Expenses]]), J1484)</f>
        <v>173500</v>
      </c>
      <c r="K1485" s="49">
        <f>IF(Table44[[#This Row],[Source]]="Bank", SUM(K1484+Table44[[#This Row],[Income]]-Table44[[#This Row],[Expenses]]), K1484)</f>
        <v>451802.45000000019</v>
      </c>
      <c r="L1485" s="49">
        <f>IF(Table44[[#This Row],[Source]]="Mobile", SUM(L1484+Table44[[#This Row],[Income]]-Table44[[#This Row],[Expenses]]), L1484)</f>
        <v>305653</v>
      </c>
      <c r="M1485" s="49">
        <f>IF(Table44[[#This Row],[Source]]="Inv", SUM(M1484+Table44[[#This Row],[Income]]-Table44[[#This Row],[Expenses]]), M1484)</f>
        <v>1140000</v>
      </c>
    </row>
    <row r="1486" spans="1:13" x14ac:dyDescent="0.25">
      <c r="A1486" s="3" t="str">
        <f xml:space="preserve"> IF(C1486="", "", IF(Table44[[#This Row],[Month]]=C1485, A1485+1, 1))</f>
        <v/>
      </c>
      <c r="B1486" s="22">
        <f>_xlfn.NUMBERVALUE(IF(Table44[[#This Row],[Date]]= "", "", TEXT(Table44[[#This Row],[Date]],"yyyy")))</f>
        <v>0</v>
      </c>
      <c r="C1486" t="str">
        <f>IF(Table44[[#This Row],[Date]]= "", "", TEXT(Table44[[#This Row],[Date]],"mmmm"))</f>
        <v/>
      </c>
      <c r="D1486" s="2"/>
      <c r="I1486" s="23"/>
      <c r="J1486" s="49">
        <f>IF(Table44[[#This Row],[Source]]="Cash", SUM(J1485+Table44[[#This Row],[Income]]-Table44[[#This Row],[Expenses]]), J1485)</f>
        <v>173500</v>
      </c>
      <c r="K1486" s="49">
        <f>IF(Table44[[#This Row],[Source]]="Bank", SUM(K1485+Table44[[#This Row],[Income]]-Table44[[#This Row],[Expenses]]), K1485)</f>
        <v>451802.45000000019</v>
      </c>
      <c r="L1486" s="49">
        <f>IF(Table44[[#This Row],[Source]]="Mobile", SUM(L1485+Table44[[#This Row],[Income]]-Table44[[#This Row],[Expenses]]), L1485)</f>
        <v>305653</v>
      </c>
      <c r="M1486" s="49">
        <f>IF(Table44[[#This Row],[Source]]="Inv", SUM(M1485+Table44[[#This Row],[Income]]-Table44[[#This Row],[Expenses]]), M1485)</f>
        <v>1140000</v>
      </c>
    </row>
    <row r="1487" spans="1:13" x14ac:dyDescent="0.25">
      <c r="A1487" s="3" t="str">
        <f xml:space="preserve"> IF(C1487="", "", IF(Table44[[#This Row],[Month]]=C1486, A1486+1, 1))</f>
        <v/>
      </c>
      <c r="B1487" s="22">
        <f>_xlfn.NUMBERVALUE(IF(Table44[[#This Row],[Date]]= "", "", TEXT(Table44[[#This Row],[Date]],"yyyy")))</f>
        <v>0</v>
      </c>
      <c r="C1487" t="str">
        <f>IF(Table44[[#This Row],[Date]]= "", "", TEXT(Table44[[#This Row],[Date]],"mmmm"))</f>
        <v/>
      </c>
      <c r="D1487" s="2"/>
      <c r="I1487" s="23"/>
      <c r="J1487" s="49">
        <f>IF(Table44[[#This Row],[Source]]="Cash", SUM(J1486+Table44[[#This Row],[Income]]-Table44[[#This Row],[Expenses]]), J1486)</f>
        <v>173500</v>
      </c>
      <c r="K1487" s="49">
        <f>IF(Table44[[#This Row],[Source]]="Bank", SUM(K1486+Table44[[#This Row],[Income]]-Table44[[#This Row],[Expenses]]), K1486)</f>
        <v>451802.45000000019</v>
      </c>
      <c r="L1487" s="49">
        <f>IF(Table44[[#This Row],[Source]]="Mobile", SUM(L1486+Table44[[#This Row],[Income]]-Table44[[#This Row],[Expenses]]), L1486)</f>
        <v>305653</v>
      </c>
      <c r="M1487" s="49">
        <f>IF(Table44[[#This Row],[Source]]="Inv", SUM(M1486+Table44[[#This Row],[Income]]-Table44[[#This Row],[Expenses]]), M1486)</f>
        <v>1140000</v>
      </c>
    </row>
    <row r="1488" spans="1:13" x14ac:dyDescent="0.25">
      <c r="A1488" s="3" t="str">
        <f xml:space="preserve"> IF(C1488="", "", IF(Table44[[#This Row],[Month]]=C1487, A1487+1, 1))</f>
        <v/>
      </c>
      <c r="B1488" s="22">
        <f>_xlfn.NUMBERVALUE(IF(Table44[[#This Row],[Date]]= "", "", TEXT(Table44[[#This Row],[Date]],"yyyy")))</f>
        <v>0</v>
      </c>
      <c r="C1488" t="str">
        <f>IF(Table44[[#This Row],[Date]]= "", "", TEXT(Table44[[#This Row],[Date]],"mmmm"))</f>
        <v/>
      </c>
      <c r="D1488" s="2"/>
      <c r="I1488" s="23"/>
      <c r="J1488" s="49">
        <f>IF(Table44[[#This Row],[Source]]="Cash", SUM(J1487+Table44[[#This Row],[Income]]-Table44[[#This Row],[Expenses]]), J1487)</f>
        <v>173500</v>
      </c>
      <c r="K1488" s="49">
        <f>IF(Table44[[#This Row],[Source]]="Bank", SUM(K1487+Table44[[#This Row],[Income]]-Table44[[#This Row],[Expenses]]), K1487)</f>
        <v>451802.45000000019</v>
      </c>
      <c r="L1488" s="49">
        <f>IF(Table44[[#This Row],[Source]]="Mobile", SUM(L1487+Table44[[#This Row],[Income]]-Table44[[#This Row],[Expenses]]), L1487)</f>
        <v>305653</v>
      </c>
      <c r="M1488" s="49">
        <f>IF(Table44[[#This Row],[Source]]="Inv", SUM(M1487+Table44[[#This Row],[Income]]-Table44[[#This Row],[Expenses]]), M1487)</f>
        <v>1140000</v>
      </c>
    </row>
    <row r="1489" spans="1:13" x14ac:dyDescent="0.25">
      <c r="A1489" s="3" t="str">
        <f xml:space="preserve"> IF(C1489="", "", IF(Table44[[#This Row],[Month]]=C1488, A1488+1, 1))</f>
        <v/>
      </c>
      <c r="B1489" s="22">
        <f>_xlfn.NUMBERVALUE(IF(Table44[[#This Row],[Date]]= "", "", TEXT(Table44[[#This Row],[Date]],"yyyy")))</f>
        <v>0</v>
      </c>
      <c r="C1489" t="str">
        <f>IF(Table44[[#This Row],[Date]]= "", "", TEXT(Table44[[#This Row],[Date]],"mmmm"))</f>
        <v/>
      </c>
      <c r="D1489" s="2"/>
      <c r="I1489" s="23"/>
      <c r="J1489" s="49">
        <f>IF(Table44[[#This Row],[Source]]="Cash", SUM(J1488+Table44[[#This Row],[Income]]-Table44[[#This Row],[Expenses]]), J1488)</f>
        <v>173500</v>
      </c>
      <c r="K1489" s="49">
        <f>IF(Table44[[#This Row],[Source]]="Bank", SUM(K1488+Table44[[#This Row],[Income]]-Table44[[#This Row],[Expenses]]), K1488)</f>
        <v>451802.45000000019</v>
      </c>
      <c r="L1489" s="49">
        <f>IF(Table44[[#This Row],[Source]]="Mobile", SUM(L1488+Table44[[#This Row],[Income]]-Table44[[#This Row],[Expenses]]), L1488)</f>
        <v>305653</v>
      </c>
      <c r="M1489" s="49">
        <f>IF(Table44[[#This Row],[Source]]="Inv", SUM(M1488+Table44[[#This Row],[Income]]-Table44[[#This Row],[Expenses]]), M1488)</f>
        <v>1140000</v>
      </c>
    </row>
    <row r="1490" spans="1:13" x14ac:dyDescent="0.25">
      <c r="A1490" s="3" t="str">
        <f xml:space="preserve"> IF(C1490="", "", IF(Table44[[#This Row],[Month]]=C1489, A1489+1, 1))</f>
        <v/>
      </c>
      <c r="B1490" s="22">
        <f>_xlfn.NUMBERVALUE(IF(Table44[[#This Row],[Date]]= "", "", TEXT(Table44[[#This Row],[Date]],"yyyy")))</f>
        <v>0</v>
      </c>
      <c r="C1490" t="str">
        <f>IF(Table44[[#This Row],[Date]]= "", "", TEXT(Table44[[#This Row],[Date]],"mmmm"))</f>
        <v/>
      </c>
      <c r="D1490" s="2"/>
      <c r="I1490" s="23"/>
      <c r="J1490" s="49">
        <f>IF(Table44[[#This Row],[Source]]="Cash", SUM(J1489+Table44[[#This Row],[Income]]-Table44[[#This Row],[Expenses]]), J1489)</f>
        <v>173500</v>
      </c>
      <c r="K1490" s="49">
        <f>IF(Table44[[#This Row],[Source]]="Bank", SUM(K1489+Table44[[#This Row],[Income]]-Table44[[#This Row],[Expenses]]), K1489)</f>
        <v>451802.45000000019</v>
      </c>
      <c r="L1490" s="49">
        <f>IF(Table44[[#This Row],[Source]]="Mobile", SUM(L1489+Table44[[#This Row],[Income]]-Table44[[#This Row],[Expenses]]), L1489)</f>
        <v>305653</v>
      </c>
      <c r="M1490" s="49">
        <f>IF(Table44[[#This Row],[Source]]="Inv", SUM(M1489+Table44[[#This Row],[Income]]-Table44[[#This Row],[Expenses]]), M1489)</f>
        <v>1140000</v>
      </c>
    </row>
    <row r="1491" spans="1:13" x14ac:dyDescent="0.25">
      <c r="A1491" s="3" t="str">
        <f xml:space="preserve"> IF(C1491="", "", IF(Table44[[#This Row],[Month]]=C1490, A1490+1, 1))</f>
        <v/>
      </c>
      <c r="B1491" s="22">
        <f>_xlfn.NUMBERVALUE(IF(Table44[[#This Row],[Date]]= "", "", TEXT(Table44[[#This Row],[Date]],"yyyy")))</f>
        <v>0</v>
      </c>
      <c r="C1491" t="str">
        <f>IF(Table44[[#This Row],[Date]]= "", "", TEXT(Table44[[#This Row],[Date]],"mmmm"))</f>
        <v/>
      </c>
      <c r="D1491" s="2"/>
      <c r="I1491" s="23"/>
      <c r="J1491" s="49">
        <f>IF(Table44[[#This Row],[Source]]="Cash", SUM(J1490+Table44[[#This Row],[Income]]-Table44[[#This Row],[Expenses]]), J1490)</f>
        <v>173500</v>
      </c>
      <c r="K1491" s="49">
        <f>IF(Table44[[#This Row],[Source]]="Bank", SUM(K1490+Table44[[#This Row],[Income]]-Table44[[#This Row],[Expenses]]), K1490)</f>
        <v>451802.45000000019</v>
      </c>
      <c r="L1491" s="49">
        <f>IF(Table44[[#This Row],[Source]]="Mobile", SUM(L1490+Table44[[#This Row],[Income]]-Table44[[#This Row],[Expenses]]), L1490)</f>
        <v>305653</v>
      </c>
      <c r="M1491" s="49">
        <f>IF(Table44[[#This Row],[Source]]="Inv", SUM(M1490+Table44[[#This Row],[Income]]-Table44[[#This Row],[Expenses]]), M1490)</f>
        <v>1140000</v>
      </c>
    </row>
    <row r="1492" spans="1:13" x14ac:dyDescent="0.25">
      <c r="A1492" s="3" t="str">
        <f xml:space="preserve"> IF(C1492="", "", IF(Table44[[#This Row],[Month]]=C1491, A1491+1, 1))</f>
        <v/>
      </c>
      <c r="B1492" s="22">
        <f>_xlfn.NUMBERVALUE(IF(Table44[[#This Row],[Date]]= "", "", TEXT(Table44[[#This Row],[Date]],"yyyy")))</f>
        <v>0</v>
      </c>
      <c r="C1492" t="str">
        <f>IF(Table44[[#This Row],[Date]]= "", "", TEXT(Table44[[#This Row],[Date]],"mmmm"))</f>
        <v/>
      </c>
      <c r="D1492" s="2"/>
      <c r="I1492" s="23"/>
      <c r="J1492" s="49">
        <f>IF(Table44[[#This Row],[Source]]="Cash", SUM(J1491+Table44[[#This Row],[Income]]-Table44[[#This Row],[Expenses]]), J1491)</f>
        <v>173500</v>
      </c>
      <c r="K1492" s="49">
        <f>IF(Table44[[#This Row],[Source]]="Bank", SUM(K1491+Table44[[#This Row],[Income]]-Table44[[#This Row],[Expenses]]), K1491)</f>
        <v>451802.45000000019</v>
      </c>
      <c r="L1492" s="49">
        <f>IF(Table44[[#This Row],[Source]]="Mobile", SUM(L1491+Table44[[#This Row],[Income]]-Table44[[#This Row],[Expenses]]), L1491)</f>
        <v>305653</v>
      </c>
      <c r="M1492" s="49">
        <f>IF(Table44[[#This Row],[Source]]="Inv", SUM(M1491+Table44[[#This Row],[Income]]-Table44[[#This Row],[Expenses]]), M1491)</f>
        <v>1140000</v>
      </c>
    </row>
    <row r="1493" spans="1:13" x14ac:dyDescent="0.25">
      <c r="A1493" s="3" t="str">
        <f xml:space="preserve"> IF(C1493="", "", IF(Table44[[#This Row],[Month]]=C1492, A1492+1, 1))</f>
        <v/>
      </c>
      <c r="B1493" s="22">
        <f>_xlfn.NUMBERVALUE(IF(Table44[[#This Row],[Date]]= "", "", TEXT(Table44[[#This Row],[Date]],"yyyy")))</f>
        <v>0</v>
      </c>
      <c r="C1493" t="str">
        <f>IF(Table44[[#This Row],[Date]]= "", "", TEXT(Table44[[#This Row],[Date]],"mmmm"))</f>
        <v/>
      </c>
      <c r="D1493" s="2"/>
      <c r="I1493" s="23"/>
      <c r="J1493" s="49">
        <f>IF(Table44[[#This Row],[Source]]="Cash", SUM(J1492+Table44[[#This Row],[Income]]-Table44[[#This Row],[Expenses]]), J1492)</f>
        <v>173500</v>
      </c>
      <c r="K1493" s="49">
        <f>IF(Table44[[#This Row],[Source]]="Bank", SUM(K1492+Table44[[#This Row],[Income]]-Table44[[#This Row],[Expenses]]), K1492)</f>
        <v>451802.45000000019</v>
      </c>
      <c r="L1493" s="49">
        <f>IF(Table44[[#This Row],[Source]]="Mobile", SUM(L1492+Table44[[#This Row],[Income]]-Table44[[#This Row],[Expenses]]), L1492)</f>
        <v>305653</v>
      </c>
      <c r="M1493" s="49">
        <f>IF(Table44[[#This Row],[Source]]="Inv", SUM(M1492+Table44[[#This Row],[Income]]-Table44[[#This Row],[Expenses]]), M1492)</f>
        <v>1140000</v>
      </c>
    </row>
    <row r="1494" spans="1:13" x14ac:dyDescent="0.25">
      <c r="A1494" s="3" t="str">
        <f xml:space="preserve"> IF(C1494="", "", IF(Table44[[#This Row],[Month]]=C1493, A1493+1, 1))</f>
        <v/>
      </c>
      <c r="B1494" s="22">
        <f>_xlfn.NUMBERVALUE(IF(Table44[[#This Row],[Date]]= "", "", TEXT(Table44[[#This Row],[Date]],"yyyy")))</f>
        <v>0</v>
      </c>
      <c r="C1494" t="str">
        <f>IF(Table44[[#This Row],[Date]]= "", "", TEXT(Table44[[#This Row],[Date]],"mmmm"))</f>
        <v/>
      </c>
      <c r="D1494" s="2"/>
      <c r="I1494" s="23"/>
      <c r="J1494" s="49">
        <f>IF(Table44[[#This Row],[Source]]="Cash", SUM(J1493+Table44[[#This Row],[Income]]-Table44[[#This Row],[Expenses]]), J1493)</f>
        <v>173500</v>
      </c>
      <c r="K1494" s="49">
        <f>IF(Table44[[#This Row],[Source]]="Bank", SUM(K1493+Table44[[#This Row],[Income]]-Table44[[#This Row],[Expenses]]), K1493)</f>
        <v>451802.45000000019</v>
      </c>
      <c r="L1494" s="49">
        <f>IF(Table44[[#This Row],[Source]]="Mobile", SUM(L1493+Table44[[#This Row],[Income]]-Table44[[#This Row],[Expenses]]), L1493)</f>
        <v>305653</v>
      </c>
      <c r="M1494" s="49">
        <f>IF(Table44[[#This Row],[Source]]="Inv", SUM(M1493+Table44[[#This Row],[Income]]-Table44[[#This Row],[Expenses]]), M1493)</f>
        <v>1140000</v>
      </c>
    </row>
    <row r="1495" spans="1:13" x14ac:dyDescent="0.25">
      <c r="A1495" s="3" t="str">
        <f xml:space="preserve"> IF(C1495="", "", IF(Table44[[#This Row],[Month]]=C1494, A1494+1, 1))</f>
        <v/>
      </c>
      <c r="B1495" s="22">
        <f>_xlfn.NUMBERVALUE(IF(Table44[[#This Row],[Date]]= "", "", TEXT(Table44[[#This Row],[Date]],"yyyy")))</f>
        <v>0</v>
      </c>
      <c r="C1495" t="str">
        <f>IF(Table44[[#This Row],[Date]]= "", "", TEXT(Table44[[#This Row],[Date]],"mmmm"))</f>
        <v/>
      </c>
      <c r="D1495" s="2"/>
      <c r="I1495" s="23"/>
      <c r="J1495" s="49">
        <f>IF(Table44[[#This Row],[Source]]="Cash", SUM(J1494+Table44[[#This Row],[Income]]-Table44[[#This Row],[Expenses]]), J1494)</f>
        <v>173500</v>
      </c>
      <c r="K1495" s="49">
        <f>IF(Table44[[#This Row],[Source]]="Bank", SUM(K1494+Table44[[#This Row],[Income]]-Table44[[#This Row],[Expenses]]), K1494)</f>
        <v>451802.45000000019</v>
      </c>
      <c r="L1495" s="49">
        <f>IF(Table44[[#This Row],[Source]]="Mobile", SUM(L1494+Table44[[#This Row],[Income]]-Table44[[#This Row],[Expenses]]), L1494)</f>
        <v>305653</v>
      </c>
      <c r="M1495" s="49">
        <f>IF(Table44[[#This Row],[Source]]="Inv", SUM(M1494+Table44[[#This Row],[Income]]-Table44[[#This Row],[Expenses]]), M1494)</f>
        <v>1140000</v>
      </c>
    </row>
    <row r="1496" spans="1:13" x14ac:dyDescent="0.25">
      <c r="A1496" s="3" t="str">
        <f xml:space="preserve"> IF(C1496="", "", IF(Table44[[#This Row],[Month]]=C1495, A1495+1, 1))</f>
        <v/>
      </c>
      <c r="B1496" s="22">
        <f>_xlfn.NUMBERVALUE(IF(Table44[[#This Row],[Date]]= "", "", TEXT(Table44[[#This Row],[Date]],"yyyy")))</f>
        <v>0</v>
      </c>
      <c r="C1496" t="str">
        <f>IF(Table44[[#This Row],[Date]]= "", "", TEXT(Table44[[#This Row],[Date]],"mmmm"))</f>
        <v/>
      </c>
      <c r="D1496" s="2"/>
      <c r="I1496" s="23"/>
      <c r="J1496" s="49">
        <f>IF(Table44[[#This Row],[Source]]="Cash", SUM(J1495+Table44[[#This Row],[Income]]-Table44[[#This Row],[Expenses]]), J1495)</f>
        <v>173500</v>
      </c>
      <c r="K1496" s="49">
        <f>IF(Table44[[#This Row],[Source]]="Bank", SUM(K1495+Table44[[#This Row],[Income]]-Table44[[#This Row],[Expenses]]), K1495)</f>
        <v>451802.45000000019</v>
      </c>
      <c r="L1496" s="49">
        <f>IF(Table44[[#This Row],[Source]]="Mobile", SUM(L1495+Table44[[#This Row],[Income]]-Table44[[#This Row],[Expenses]]), L1495)</f>
        <v>305653</v>
      </c>
      <c r="M1496" s="49">
        <f>IF(Table44[[#This Row],[Source]]="Inv", SUM(M1495+Table44[[#This Row],[Income]]-Table44[[#This Row],[Expenses]]), M1495)</f>
        <v>1140000</v>
      </c>
    </row>
    <row r="1497" spans="1:13" x14ac:dyDescent="0.25">
      <c r="A1497" s="3" t="str">
        <f xml:space="preserve"> IF(C1497="", "", IF(Table44[[#This Row],[Month]]=C1496, A1496+1, 1))</f>
        <v/>
      </c>
      <c r="B1497" s="22">
        <f>_xlfn.NUMBERVALUE(IF(Table44[[#This Row],[Date]]= "", "", TEXT(Table44[[#This Row],[Date]],"yyyy")))</f>
        <v>0</v>
      </c>
      <c r="C1497" t="str">
        <f>IF(Table44[[#This Row],[Date]]= "", "", TEXT(Table44[[#This Row],[Date]],"mmmm"))</f>
        <v/>
      </c>
      <c r="D1497" s="2"/>
      <c r="I1497" s="23"/>
      <c r="J1497" s="49">
        <f>IF(Table44[[#This Row],[Source]]="Cash", SUM(J1496+Table44[[#This Row],[Income]]-Table44[[#This Row],[Expenses]]), J1496)</f>
        <v>173500</v>
      </c>
      <c r="K1497" s="49">
        <f>IF(Table44[[#This Row],[Source]]="Bank", SUM(K1496+Table44[[#This Row],[Income]]-Table44[[#This Row],[Expenses]]), K1496)</f>
        <v>451802.45000000019</v>
      </c>
      <c r="L1497" s="49">
        <f>IF(Table44[[#This Row],[Source]]="Mobile", SUM(L1496+Table44[[#This Row],[Income]]-Table44[[#This Row],[Expenses]]), L1496)</f>
        <v>305653</v>
      </c>
      <c r="M1497" s="49">
        <f>IF(Table44[[#This Row],[Source]]="Inv", SUM(M1496+Table44[[#This Row],[Income]]-Table44[[#This Row],[Expenses]]), M1496)</f>
        <v>1140000</v>
      </c>
    </row>
    <row r="1498" spans="1:13" x14ac:dyDescent="0.25">
      <c r="A1498" s="3" t="str">
        <f xml:space="preserve"> IF(C1498="", "", IF(Table44[[#This Row],[Month]]=C1497, A1497+1, 1))</f>
        <v/>
      </c>
      <c r="B1498" s="22">
        <f>_xlfn.NUMBERVALUE(IF(Table44[[#This Row],[Date]]= "", "", TEXT(Table44[[#This Row],[Date]],"yyyy")))</f>
        <v>0</v>
      </c>
      <c r="C1498" t="str">
        <f>IF(Table44[[#This Row],[Date]]= "", "", TEXT(Table44[[#This Row],[Date]],"mmmm"))</f>
        <v/>
      </c>
      <c r="D1498" s="2"/>
      <c r="I1498" s="23"/>
      <c r="J1498" s="49">
        <f>IF(Table44[[#This Row],[Source]]="Cash", SUM(J1497+Table44[[#This Row],[Income]]-Table44[[#This Row],[Expenses]]), J1497)</f>
        <v>173500</v>
      </c>
      <c r="K1498" s="49">
        <f>IF(Table44[[#This Row],[Source]]="Bank", SUM(K1497+Table44[[#This Row],[Income]]-Table44[[#This Row],[Expenses]]), K1497)</f>
        <v>451802.45000000019</v>
      </c>
      <c r="L1498" s="49">
        <f>IF(Table44[[#This Row],[Source]]="Mobile", SUM(L1497+Table44[[#This Row],[Income]]-Table44[[#This Row],[Expenses]]), L1497)</f>
        <v>305653</v>
      </c>
      <c r="M1498" s="49">
        <f>IF(Table44[[#This Row],[Source]]="Inv", SUM(M1497+Table44[[#This Row],[Income]]-Table44[[#This Row],[Expenses]]), M1497)</f>
        <v>1140000</v>
      </c>
    </row>
    <row r="1499" spans="1:13" x14ac:dyDescent="0.25">
      <c r="A1499" s="3" t="str">
        <f xml:space="preserve"> IF(C1499="", "", IF(Table44[[#This Row],[Month]]=C1498, A1498+1, 1))</f>
        <v/>
      </c>
      <c r="B1499" s="22">
        <f>_xlfn.NUMBERVALUE(IF(Table44[[#This Row],[Date]]= "", "", TEXT(Table44[[#This Row],[Date]],"yyyy")))</f>
        <v>0</v>
      </c>
      <c r="C1499" t="str">
        <f>IF(Table44[[#This Row],[Date]]= "", "", TEXT(Table44[[#This Row],[Date]],"mmmm"))</f>
        <v/>
      </c>
      <c r="D1499" s="2"/>
      <c r="I1499" s="23"/>
      <c r="J1499" s="49">
        <f>IF(Table44[[#This Row],[Source]]="Cash", SUM(J1498+Table44[[#This Row],[Income]]-Table44[[#This Row],[Expenses]]), J1498)</f>
        <v>173500</v>
      </c>
      <c r="K1499" s="49">
        <f>IF(Table44[[#This Row],[Source]]="Bank", SUM(K1498+Table44[[#This Row],[Income]]-Table44[[#This Row],[Expenses]]), K1498)</f>
        <v>451802.45000000019</v>
      </c>
      <c r="L1499" s="49">
        <f>IF(Table44[[#This Row],[Source]]="Mobile", SUM(L1498+Table44[[#This Row],[Income]]-Table44[[#This Row],[Expenses]]), L1498)</f>
        <v>305653</v>
      </c>
      <c r="M1499" s="49">
        <f>IF(Table44[[#This Row],[Source]]="Inv", SUM(M1498+Table44[[#This Row],[Income]]-Table44[[#This Row],[Expenses]]), M1498)</f>
        <v>1140000</v>
      </c>
    </row>
    <row r="1500" spans="1:13" x14ac:dyDescent="0.25">
      <c r="A1500" s="3" t="str">
        <f xml:space="preserve"> IF(C1500="", "", IF(Table44[[#This Row],[Month]]=C1499, A1499+1, 1))</f>
        <v/>
      </c>
      <c r="B1500" s="22">
        <f>_xlfn.NUMBERVALUE(IF(Table44[[#This Row],[Date]]= "", "", TEXT(Table44[[#This Row],[Date]],"yyyy")))</f>
        <v>0</v>
      </c>
      <c r="C1500" t="str">
        <f>IF(Table44[[#This Row],[Date]]= "", "", TEXT(Table44[[#This Row],[Date]],"mmmm"))</f>
        <v/>
      </c>
      <c r="D1500" s="2"/>
      <c r="I1500" s="23"/>
      <c r="J1500" s="49">
        <f>IF(Table44[[#This Row],[Source]]="Cash", SUM(J1499+Table44[[#This Row],[Income]]-Table44[[#This Row],[Expenses]]), J1499)</f>
        <v>173500</v>
      </c>
      <c r="K1500" s="49">
        <f>IF(Table44[[#This Row],[Source]]="Bank", SUM(K1499+Table44[[#This Row],[Income]]-Table44[[#This Row],[Expenses]]), K1499)</f>
        <v>451802.45000000019</v>
      </c>
      <c r="L1500" s="49">
        <f>IF(Table44[[#This Row],[Source]]="Mobile", SUM(L1499+Table44[[#This Row],[Income]]-Table44[[#This Row],[Expenses]]), L1499)</f>
        <v>305653</v>
      </c>
      <c r="M1500" s="49">
        <f>IF(Table44[[#This Row],[Source]]="Inv", SUM(M1499+Table44[[#This Row],[Income]]-Table44[[#This Row],[Expenses]]), M1499)</f>
        <v>1140000</v>
      </c>
    </row>
    <row r="1501" spans="1:13" x14ac:dyDescent="0.25">
      <c r="A1501" s="3" t="str">
        <f xml:space="preserve"> IF(C1501="", "", IF(Table44[[#This Row],[Month]]=C1500, A1500+1, 1))</f>
        <v/>
      </c>
      <c r="B1501" s="22">
        <f>_xlfn.NUMBERVALUE(IF(Table44[[#This Row],[Date]]= "", "", TEXT(Table44[[#This Row],[Date]],"yyyy")))</f>
        <v>0</v>
      </c>
      <c r="C1501" t="str">
        <f>IF(Table44[[#This Row],[Date]]= "", "", TEXT(Table44[[#This Row],[Date]],"mmmm"))</f>
        <v/>
      </c>
      <c r="D1501" s="2"/>
      <c r="I1501" s="23"/>
      <c r="J1501" s="49">
        <f>IF(Table44[[#This Row],[Source]]="Cash", SUM(J1500+Table44[[#This Row],[Income]]-Table44[[#This Row],[Expenses]]), J1500)</f>
        <v>173500</v>
      </c>
      <c r="K1501" s="49">
        <f>IF(Table44[[#This Row],[Source]]="Bank", SUM(K1500+Table44[[#This Row],[Income]]-Table44[[#This Row],[Expenses]]), K1500)</f>
        <v>451802.45000000019</v>
      </c>
      <c r="L1501" s="49">
        <f>IF(Table44[[#This Row],[Source]]="Mobile", SUM(L1500+Table44[[#This Row],[Income]]-Table44[[#This Row],[Expenses]]), L1500)</f>
        <v>305653</v>
      </c>
      <c r="M1501" s="49">
        <f>IF(Table44[[#This Row],[Source]]="Inv", SUM(M1500+Table44[[#This Row],[Income]]-Table44[[#This Row],[Expenses]]), M1500)</f>
        <v>1140000</v>
      </c>
    </row>
    <row r="1502" spans="1:13" x14ac:dyDescent="0.25">
      <c r="A1502" s="3" t="str">
        <f xml:space="preserve"> IF(C1502="", "", IF(Table44[[#This Row],[Month]]=C1501, A1501+1, 1))</f>
        <v/>
      </c>
      <c r="B1502" s="22">
        <f>_xlfn.NUMBERVALUE(IF(Table44[[#This Row],[Date]]= "", "", TEXT(Table44[[#This Row],[Date]],"yyyy")))</f>
        <v>0</v>
      </c>
      <c r="C1502" t="str">
        <f>IF(Table44[[#This Row],[Date]]= "", "", TEXT(Table44[[#This Row],[Date]],"mmmm"))</f>
        <v/>
      </c>
      <c r="D1502" s="2"/>
      <c r="I1502" s="23"/>
      <c r="J1502" s="49">
        <f>IF(Table44[[#This Row],[Source]]="Cash", SUM(J1501+Table44[[#This Row],[Income]]-Table44[[#This Row],[Expenses]]), J1501)</f>
        <v>173500</v>
      </c>
      <c r="K1502" s="49">
        <f>IF(Table44[[#This Row],[Source]]="Bank", SUM(K1501+Table44[[#This Row],[Income]]-Table44[[#This Row],[Expenses]]), K1501)</f>
        <v>451802.45000000019</v>
      </c>
      <c r="L1502" s="49">
        <f>IF(Table44[[#This Row],[Source]]="Mobile", SUM(L1501+Table44[[#This Row],[Income]]-Table44[[#This Row],[Expenses]]), L1501)</f>
        <v>305653</v>
      </c>
      <c r="M1502" s="49">
        <f>IF(Table44[[#This Row],[Source]]="Inv", SUM(M1501+Table44[[#This Row],[Income]]-Table44[[#This Row],[Expenses]]), M1501)</f>
        <v>1140000</v>
      </c>
    </row>
    <row r="1503" spans="1:13" x14ac:dyDescent="0.25">
      <c r="A1503" s="3" t="str">
        <f xml:space="preserve"> IF(C1503="", "", IF(Table44[[#This Row],[Month]]=C1502, A1502+1, 1))</f>
        <v/>
      </c>
      <c r="B1503" s="22">
        <f>_xlfn.NUMBERVALUE(IF(Table44[[#This Row],[Date]]= "", "", TEXT(Table44[[#This Row],[Date]],"yyyy")))</f>
        <v>0</v>
      </c>
      <c r="C1503" t="str">
        <f>IF(Table44[[#This Row],[Date]]= "", "", TEXT(Table44[[#This Row],[Date]],"mmmm"))</f>
        <v/>
      </c>
      <c r="D1503" s="2"/>
      <c r="I1503" s="23"/>
      <c r="J1503" s="49">
        <f>IF(Table44[[#This Row],[Source]]="Cash", SUM(J1502+Table44[[#This Row],[Income]]-Table44[[#This Row],[Expenses]]), J1502)</f>
        <v>173500</v>
      </c>
      <c r="K1503" s="49">
        <f>IF(Table44[[#This Row],[Source]]="Bank", SUM(K1502+Table44[[#This Row],[Income]]-Table44[[#This Row],[Expenses]]), K1502)</f>
        <v>451802.45000000019</v>
      </c>
      <c r="L1503" s="49">
        <f>IF(Table44[[#This Row],[Source]]="Mobile", SUM(L1502+Table44[[#This Row],[Income]]-Table44[[#This Row],[Expenses]]), L1502)</f>
        <v>305653</v>
      </c>
      <c r="M1503" s="49">
        <f>IF(Table44[[#This Row],[Source]]="Inv", SUM(M1502+Table44[[#This Row],[Income]]-Table44[[#This Row],[Expenses]]), M1502)</f>
        <v>1140000</v>
      </c>
    </row>
    <row r="1504" spans="1:13" x14ac:dyDescent="0.25">
      <c r="A1504" s="3" t="str">
        <f xml:space="preserve"> IF(C1504="", "", IF(Table44[[#This Row],[Month]]=C1503, A1503+1, 1))</f>
        <v/>
      </c>
      <c r="B1504" s="22">
        <f>_xlfn.NUMBERVALUE(IF(Table44[[#This Row],[Date]]= "", "", TEXT(Table44[[#This Row],[Date]],"yyyy")))</f>
        <v>0</v>
      </c>
      <c r="C1504" t="str">
        <f>IF(Table44[[#This Row],[Date]]= "", "", TEXT(Table44[[#This Row],[Date]],"mmmm"))</f>
        <v/>
      </c>
      <c r="D1504" s="2"/>
      <c r="I1504" s="23"/>
      <c r="J1504" s="49">
        <f>IF(Table44[[#This Row],[Source]]="Cash", SUM(J1503+Table44[[#This Row],[Income]]-Table44[[#This Row],[Expenses]]), J1503)</f>
        <v>173500</v>
      </c>
      <c r="K1504" s="49">
        <f>IF(Table44[[#This Row],[Source]]="Bank", SUM(K1503+Table44[[#This Row],[Income]]-Table44[[#This Row],[Expenses]]), K1503)</f>
        <v>451802.45000000019</v>
      </c>
      <c r="L1504" s="49">
        <f>IF(Table44[[#This Row],[Source]]="Mobile", SUM(L1503+Table44[[#This Row],[Income]]-Table44[[#This Row],[Expenses]]), L1503)</f>
        <v>305653</v>
      </c>
      <c r="M1504" s="49">
        <f>IF(Table44[[#This Row],[Source]]="Inv", SUM(M1503+Table44[[#This Row],[Income]]-Table44[[#This Row],[Expenses]]), M1503)</f>
        <v>1140000</v>
      </c>
    </row>
    <row r="1505" spans="1:13" x14ac:dyDescent="0.25">
      <c r="A1505" s="3" t="str">
        <f xml:space="preserve"> IF(C1505="", "", IF(Table44[[#This Row],[Month]]=C1504, A1504+1, 1))</f>
        <v/>
      </c>
      <c r="B1505" s="22">
        <f>_xlfn.NUMBERVALUE(IF(Table44[[#This Row],[Date]]= "", "", TEXT(Table44[[#This Row],[Date]],"yyyy")))</f>
        <v>0</v>
      </c>
      <c r="C1505" t="str">
        <f>IF(Table44[[#This Row],[Date]]= "", "", TEXT(Table44[[#This Row],[Date]],"mmmm"))</f>
        <v/>
      </c>
      <c r="D1505" s="2"/>
      <c r="I1505" s="23"/>
      <c r="J1505" s="49">
        <f>IF(Table44[[#This Row],[Source]]="Cash", SUM(J1504+Table44[[#This Row],[Income]]-Table44[[#This Row],[Expenses]]), J1504)</f>
        <v>173500</v>
      </c>
      <c r="K1505" s="49">
        <f>IF(Table44[[#This Row],[Source]]="Bank", SUM(K1504+Table44[[#This Row],[Income]]-Table44[[#This Row],[Expenses]]), K1504)</f>
        <v>451802.45000000019</v>
      </c>
      <c r="L1505" s="49">
        <f>IF(Table44[[#This Row],[Source]]="Mobile", SUM(L1504+Table44[[#This Row],[Income]]-Table44[[#This Row],[Expenses]]), L1504)</f>
        <v>305653</v>
      </c>
      <c r="M1505" s="49">
        <f>IF(Table44[[#This Row],[Source]]="Inv", SUM(M1504+Table44[[#This Row],[Income]]-Table44[[#This Row],[Expenses]]), M1504)</f>
        <v>1140000</v>
      </c>
    </row>
    <row r="1506" spans="1:13" x14ac:dyDescent="0.25">
      <c r="A1506" s="3" t="str">
        <f xml:space="preserve"> IF(C1506="", "", IF(Table44[[#This Row],[Month]]=C1505, A1505+1, 1))</f>
        <v/>
      </c>
      <c r="B1506" s="22">
        <f>_xlfn.NUMBERVALUE(IF(Table44[[#This Row],[Date]]= "", "", TEXT(Table44[[#This Row],[Date]],"yyyy")))</f>
        <v>0</v>
      </c>
      <c r="C1506" t="str">
        <f>IF(Table44[[#This Row],[Date]]= "", "", TEXT(Table44[[#This Row],[Date]],"mmmm"))</f>
        <v/>
      </c>
      <c r="D1506" s="2"/>
      <c r="I1506" s="23"/>
      <c r="J1506" s="49">
        <f>IF(Table44[[#This Row],[Source]]="Cash", SUM(J1505+Table44[[#This Row],[Income]]-Table44[[#This Row],[Expenses]]), J1505)</f>
        <v>173500</v>
      </c>
      <c r="K1506" s="49">
        <f>IF(Table44[[#This Row],[Source]]="Bank", SUM(K1505+Table44[[#This Row],[Income]]-Table44[[#This Row],[Expenses]]), K1505)</f>
        <v>451802.45000000019</v>
      </c>
      <c r="L1506" s="49">
        <f>IF(Table44[[#This Row],[Source]]="Mobile", SUM(L1505+Table44[[#This Row],[Income]]-Table44[[#This Row],[Expenses]]), L1505)</f>
        <v>305653</v>
      </c>
      <c r="M1506" s="49">
        <f>IF(Table44[[#This Row],[Source]]="Inv", SUM(M1505+Table44[[#This Row],[Income]]-Table44[[#This Row],[Expenses]]), M1505)</f>
        <v>1140000</v>
      </c>
    </row>
    <row r="1507" spans="1:13" x14ac:dyDescent="0.25">
      <c r="A1507" s="3" t="str">
        <f xml:space="preserve"> IF(C1507="", "", IF(Table44[[#This Row],[Month]]=C1506, A1506+1, 1))</f>
        <v/>
      </c>
      <c r="B1507" s="22">
        <f>_xlfn.NUMBERVALUE(IF(Table44[[#This Row],[Date]]= "", "", TEXT(Table44[[#This Row],[Date]],"yyyy")))</f>
        <v>0</v>
      </c>
      <c r="C1507" t="str">
        <f>IF(Table44[[#This Row],[Date]]= "", "", TEXT(Table44[[#This Row],[Date]],"mmmm"))</f>
        <v/>
      </c>
      <c r="D1507" s="2"/>
      <c r="I1507" s="23"/>
      <c r="J1507" s="49">
        <f>IF(Table44[[#This Row],[Source]]="Cash", SUM(J1506+Table44[[#This Row],[Income]]-Table44[[#This Row],[Expenses]]), J1506)</f>
        <v>173500</v>
      </c>
      <c r="K1507" s="49">
        <f>IF(Table44[[#This Row],[Source]]="Bank", SUM(K1506+Table44[[#This Row],[Income]]-Table44[[#This Row],[Expenses]]), K1506)</f>
        <v>451802.45000000019</v>
      </c>
      <c r="L1507" s="49">
        <f>IF(Table44[[#This Row],[Source]]="Mobile", SUM(L1506+Table44[[#This Row],[Income]]-Table44[[#This Row],[Expenses]]), L1506)</f>
        <v>305653</v>
      </c>
      <c r="M1507" s="49">
        <f>IF(Table44[[#This Row],[Source]]="Inv", SUM(M1506+Table44[[#This Row],[Income]]-Table44[[#This Row],[Expenses]]), M1506)</f>
        <v>1140000</v>
      </c>
    </row>
    <row r="1508" spans="1:13" x14ac:dyDescent="0.25">
      <c r="A1508" s="3" t="str">
        <f xml:space="preserve"> IF(C1508="", "", IF(Table44[[#This Row],[Month]]=C1507, A1507+1, 1))</f>
        <v/>
      </c>
      <c r="B1508" s="22">
        <f>_xlfn.NUMBERVALUE(IF(Table44[[#This Row],[Date]]= "", "", TEXT(Table44[[#This Row],[Date]],"yyyy")))</f>
        <v>0</v>
      </c>
      <c r="C1508" t="str">
        <f>IF(Table44[[#This Row],[Date]]= "", "", TEXT(Table44[[#This Row],[Date]],"mmmm"))</f>
        <v/>
      </c>
      <c r="D1508" s="2"/>
      <c r="I1508" s="23"/>
      <c r="J1508" s="49">
        <f>IF(Table44[[#This Row],[Source]]="Cash", SUM(J1507+Table44[[#This Row],[Income]]-Table44[[#This Row],[Expenses]]), J1507)</f>
        <v>173500</v>
      </c>
      <c r="K1508" s="49">
        <f>IF(Table44[[#This Row],[Source]]="Bank", SUM(K1507+Table44[[#This Row],[Income]]-Table44[[#This Row],[Expenses]]), K1507)</f>
        <v>451802.45000000019</v>
      </c>
      <c r="L1508" s="49">
        <f>IF(Table44[[#This Row],[Source]]="Mobile", SUM(L1507+Table44[[#This Row],[Income]]-Table44[[#This Row],[Expenses]]), L1507)</f>
        <v>305653</v>
      </c>
      <c r="M1508" s="49">
        <f>IF(Table44[[#This Row],[Source]]="Inv", SUM(M1507+Table44[[#This Row],[Income]]-Table44[[#This Row],[Expenses]]), M1507)</f>
        <v>1140000</v>
      </c>
    </row>
    <row r="1509" spans="1:13" x14ac:dyDescent="0.25">
      <c r="A1509" s="3" t="str">
        <f xml:space="preserve"> IF(C1509="", "", IF(Table44[[#This Row],[Month]]=C1508, A1508+1, 1))</f>
        <v/>
      </c>
      <c r="B1509" s="22">
        <f>_xlfn.NUMBERVALUE(IF(Table44[[#This Row],[Date]]= "", "", TEXT(Table44[[#This Row],[Date]],"yyyy")))</f>
        <v>0</v>
      </c>
      <c r="C1509" t="str">
        <f>IF(Table44[[#This Row],[Date]]= "", "", TEXT(Table44[[#This Row],[Date]],"mmmm"))</f>
        <v/>
      </c>
      <c r="D1509" s="2"/>
      <c r="I1509" s="23"/>
      <c r="J1509" s="49">
        <f>IF(Table44[[#This Row],[Source]]="Cash", SUM(J1508+Table44[[#This Row],[Income]]-Table44[[#This Row],[Expenses]]), J1508)</f>
        <v>173500</v>
      </c>
      <c r="K1509" s="49">
        <f>IF(Table44[[#This Row],[Source]]="Bank", SUM(K1508+Table44[[#This Row],[Income]]-Table44[[#This Row],[Expenses]]), K1508)</f>
        <v>451802.45000000019</v>
      </c>
      <c r="L1509" s="49">
        <f>IF(Table44[[#This Row],[Source]]="Mobile", SUM(L1508+Table44[[#This Row],[Income]]-Table44[[#This Row],[Expenses]]), L1508)</f>
        <v>305653</v>
      </c>
      <c r="M1509" s="49">
        <f>IF(Table44[[#This Row],[Source]]="Inv", SUM(M1508+Table44[[#This Row],[Income]]-Table44[[#This Row],[Expenses]]), M1508)</f>
        <v>1140000</v>
      </c>
    </row>
    <row r="1510" spans="1:13" x14ac:dyDescent="0.25">
      <c r="A1510" s="3" t="str">
        <f xml:space="preserve"> IF(C1510="", "", IF(Table44[[#This Row],[Month]]=C1509, A1509+1, 1))</f>
        <v/>
      </c>
      <c r="B1510" s="22">
        <f>_xlfn.NUMBERVALUE(IF(Table44[[#This Row],[Date]]= "", "", TEXT(Table44[[#This Row],[Date]],"yyyy")))</f>
        <v>0</v>
      </c>
      <c r="C1510" t="str">
        <f>IF(Table44[[#This Row],[Date]]= "", "", TEXT(Table44[[#This Row],[Date]],"mmmm"))</f>
        <v/>
      </c>
      <c r="D1510" s="2"/>
      <c r="I1510" s="23"/>
      <c r="J1510" s="49">
        <f>IF(Table44[[#This Row],[Source]]="Cash", SUM(J1509+Table44[[#This Row],[Income]]-Table44[[#This Row],[Expenses]]), J1509)</f>
        <v>173500</v>
      </c>
      <c r="K1510" s="49">
        <f>IF(Table44[[#This Row],[Source]]="Bank", SUM(K1509+Table44[[#This Row],[Income]]-Table44[[#This Row],[Expenses]]), K1509)</f>
        <v>451802.45000000019</v>
      </c>
      <c r="L1510" s="49">
        <f>IF(Table44[[#This Row],[Source]]="Mobile", SUM(L1509+Table44[[#This Row],[Income]]-Table44[[#This Row],[Expenses]]), L1509)</f>
        <v>305653</v>
      </c>
      <c r="M1510" s="49">
        <f>IF(Table44[[#This Row],[Source]]="Inv", SUM(M1509+Table44[[#This Row],[Income]]-Table44[[#This Row],[Expenses]]), M1509)</f>
        <v>1140000</v>
      </c>
    </row>
    <row r="1511" spans="1:13" x14ac:dyDescent="0.25">
      <c r="A1511" s="3" t="str">
        <f xml:space="preserve"> IF(C1511="", "", IF(Table44[[#This Row],[Month]]=C1510, A1510+1, 1))</f>
        <v/>
      </c>
      <c r="B1511" s="22">
        <f>_xlfn.NUMBERVALUE(IF(Table44[[#This Row],[Date]]= "", "", TEXT(Table44[[#This Row],[Date]],"yyyy")))</f>
        <v>0</v>
      </c>
      <c r="C1511" t="str">
        <f>IF(Table44[[#This Row],[Date]]= "", "", TEXT(Table44[[#This Row],[Date]],"mmmm"))</f>
        <v/>
      </c>
      <c r="D1511" s="2"/>
      <c r="I1511" s="23"/>
      <c r="J1511" s="49">
        <f>IF(Table44[[#This Row],[Source]]="Cash", SUM(J1510+Table44[[#This Row],[Income]]-Table44[[#This Row],[Expenses]]), J1510)</f>
        <v>173500</v>
      </c>
      <c r="K1511" s="49">
        <f>IF(Table44[[#This Row],[Source]]="Bank", SUM(K1510+Table44[[#This Row],[Income]]-Table44[[#This Row],[Expenses]]), K1510)</f>
        <v>451802.45000000019</v>
      </c>
      <c r="L1511" s="49">
        <f>IF(Table44[[#This Row],[Source]]="Mobile", SUM(L1510+Table44[[#This Row],[Income]]-Table44[[#This Row],[Expenses]]), L1510)</f>
        <v>305653</v>
      </c>
      <c r="M1511" s="49">
        <f>IF(Table44[[#This Row],[Source]]="Inv", SUM(M1510+Table44[[#This Row],[Income]]-Table44[[#This Row],[Expenses]]), M1510)</f>
        <v>1140000</v>
      </c>
    </row>
    <row r="1512" spans="1:13" x14ac:dyDescent="0.25">
      <c r="A1512" s="3" t="str">
        <f xml:space="preserve"> IF(C1512="", "", IF(Table44[[#This Row],[Month]]=C1511, A1511+1, 1))</f>
        <v/>
      </c>
      <c r="B1512" s="22">
        <f>_xlfn.NUMBERVALUE(IF(Table44[[#This Row],[Date]]= "", "", TEXT(Table44[[#This Row],[Date]],"yyyy")))</f>
        <v>0</v>
      </c>
      <c r="C1512" t="str">
        <f>IF(Table44[[#This Row],[Date]]= "", "", TEXT(Table44[[#This Row],[Date]],"mmmm"))</f>
        <v/>
      </c>
      <c r="D1512" s="2"/>
      <c r="I1512" s="23"/>
      <c r="J1512" s="49">
        <f>IF(Table44[[#This Row],[Source]]="Cash", SUM(J1511+Table44[[#This Row],[Income]]-Table44[[#This Row],[Expenses]]), J1511)</f>
        <v>173500</v>
      </c>
      <c r="K1512" s="49">
        <f>IF(Table44[[#This Row],[Source]]="Bank", SUM(K1511+Table44[[#This Row],[Income]]-Table44[[#This Row],[Expenses]]), K1511)</f>
        <v>451802.45000000019</v>
      </c>
      <c r="L1512" s="49">
        <f>IF(Table44[[#This Row],[Source]]="Mobile", SUM(L1511+Table44[[#This Row],[Income]]-Table44[[#This Row],[Expenses]]), L1511)</f>
        <v>305653</v>
      </c>
      <c r="M1512" s="49">
        <f>IF(Table44[[#This Row],[Source]]="Inv", SUM(M1511+Table44[[#This Row],[Income]]-Table44[[#This Row],[Expenses]]), M1511)</f>
        <v>1140000</v>
      </c>
    </row>
    <row r="1513" spans="1:13" x14ac:dyDescent="0.25">
      <c r="A1513" s="3" t="str">
        <f xml:space="preserve"> IF(C1513="", "", IF(Table44[[#This Row],[Month]]=C1512, A1512+1, 1))</f>
        <v/>
      </c>
      <c r="B1513" s="22">
        <f>_xlfn.NUMBERVALUE(IF(Table44[[#This Row],[Date]]= "", "", TEXT(Table44[[#This Row],[Date]],"yyyy")))</f>
        <v>0</v>
      </c>
      <c r="C1513" t="str">
        <f>IF(Table44[[#This Row],[Date]]= "", "", TEXT(Table44[[#This Row],[Date]],"mmmm"))</f>
        <v/>
      </c>
      <c r="D1513" s="2"/>
      <c r="I1513" s="23"/>
      <c r="J1513" s="49">
        <f>IF(Table44[[#This Row],[Source]]="Cash", SUM(J1512+Table44[[#This Row],[Income]]-Table44[[#This Row],[Expenses]]), J1512)</f>
        <v>173500</v>
      </c>
      <c r="K1513" s="49">
        <f>IF(Table44[[#This Row],[Source]]="Bank", SUM(K1512+Table44[[#This Row],[Income]]-Table44[[#This Row],[Expenses]]), K1512)</f>
        <v>451802.45000000019</v>
      </c>
      <c r="L1513" s="49">
        <f>IF(Table44[[#This Row],[Source]]="Mobile", SUM(L1512+Table44[[#This Row],[Income]]-Table44[[#This Row],[Expenses]]), L1512)</f>
        <v>305653</v>
      </c>
      <c r="M1513" s="49">
        <f>IF(Table44[[#This Row],[Source]]="Inv", SUM(M1512+Table44[[#This Row],[Income]]-Table44[[#This Row],[Expenses]]), M1512)</f>
        <v>1140000</v>
      </c>
    </row>
    <row r="1514" spans="1:13" x14ac:dyDescent="0.25">
      <c r="A1514" s="3" t="str">
        <f xml:space="preserve"> IF(C1514="", "", IF(Table44[[#This Row],[Month]]=C1513, A1513+1, 1))</f>
        <v/>
      </c>
      <c r="B1514" s="22">
        <f>_xlfn.NUMBERVALUE(IF(Table44[[#This Row],[Date]]= "", "", TEXT(Table44[[#This Row],[Date]],"yyyy")))</f>
        <v>0</v>
      </c>
      <c r="C1514" t="str">
        <f>IF(Table44[[#This Row],[Date]]= "", "", TEXT(Table44[[#This Row],[Date]],"mmmm"))</f>
        <v/>
      </c>
      <c r="D1514" s="2"/>
      <c r="I1514" s="23"/>
      <c r="J1514" s="49">
        <f>IF(Table44[[#This Row],[Source]]="Cash", SUM(J1513+Table44[[#This Row],[Income]]-Table44[[#This Row],[Expenses]]), J1513)</f>
        <v>173500</v>
      </c>
      <c r="K1514" s="49">
        <f>IF(Table44[[#This Row],[Source]]="Bank", SUM(K1513+Table44[[#This Row],[Income]]-Table44[[#This Row],[Expenses]]), K1513)</f>
        <v>451802.45000000019</v>
      </c>
      <c r="L1514" s="49">
        <f>IF(Table44[[#This Row],[Source]]="Mobile", SUM(L1513+Table44[[#This Row],[Income]]-Table44[[#This Row],[Expenses]]), L1513)</f>
        <v>305653</v>
      </c>
      <c r="M1514" s="49">
        <f>IF(Table44[[#This Row],[Source]]="Inv", SUM(M1513+Table44[[#This Row],[Income]]-Table44[[#This Row],[Expenses]]), M1513)</f>
        <v>1140000</v>
      </c>
    </row>
    <row r="1515" spans="1:13" x14ac:dyDescent="0.25">
      <c r="A1515" s="3" t="str">
        <f xml:space="preserve"> IF(C1515="", "", IF(Table44[[#This Row],[Month]]=C1514, A1514+1, 1))</f>
        <v/>
      </c>
      <c r="B1515" s="22">
        <f>_xlfn.NUMBERVALUE(IF(Table44[[#This Row],[Date]]= "", "", TEXT(Table44[[#This Row],[Date]],"yyyy")))</f>
        <v>0</v>
      </c>
      <c r="C1515" t="str">
        <f>IF(Table44[[#This Row],[Date]]= "", "", TEXT(Table44[[#This Row],[Date]],"mmmm"))</f>
        <v/>
      </c>
      <c r="D1515" s="2"/>
      <c r="I1515" s="23"/>
      <c r="J1515" s="49">
        <f>IF(Table44[[#This Row],[Source]]="Cash", SUM(J1514+Table44[[#This Row],[Income]]-Table44[[#This Row],[Expenses]]), J1514)</f>
        <v>173500</v>
      </c>
      <c r="K1515" s="49">
        <f>IF(Table44[[#This Row],[Source]]="Bank", SUM(K1514+Table44[[#This Row],[Income]]-Table44[[#This Row],[Expenses]]), K1514)</f>
        <v>451802.45000000019</v>
      </c>
      <c r="L1515" s="49">
        <f>IF(Table44[[#This Row],[Source]]="Mobile", SUM(L1514+Table44[[#This Row],[Income]]-Table44[[#This Row],[Expenses]]), L1514)</f>
        <v>305653</v>
      </c>
      <c r="M1515" s="49">
        <f>IF(Table44[[#This Row],[Source]]="Inv", SUM(M1514+Table44[[#This Row],[Income]]-Table44[[#This Row],[Expenses]]), M1514)</f>
        <v>1140000</v>
      </c>
    </row>
    <row r="1516" spans="1:13" x14ac:dyDescent="0.25">
      <c r="A1516" s="3" t="str">
        <f xml:space="preserve"> IF(C1516="", "", IF(Table44[[#This Row],[Month]]=C1515, A1515+1, 1))</f>
        <v/>
      </c>
      <c r="B1516" s="22">
        <f>_xlfn.NUMBERVALUE(IF(Table44[[#This Row],[Date]]= "", "", TEXT(Table44[[#This Row],[Date]],"yyyy")))</f>
        <v>0</v>
      </c>
      <c r="C1516" t="str">
        <f>IF(Table44[[#This Row],[Date]]= "", "", TEXT(Table44[[#This Row],[Date]],"mmmm"))</f>
        <v/>
      </c>
      <c r="D1516" s="2"/>
      <c r="I1516" s="23"/>
      <c r="J1516" s="49">
        <f>IF(Table44[[#This Row],[Source]]="Cash", SUM(J1515+Table44[[#This Row],[Income]]-Table44[[#This Row],[Expenses]]), J1515)</f>
        <v>173500</v>
      </c>
      <c r="K1516" s="49">
        <f>IF(Table44[[#This Row],[Source]]="Bank", SUM(K1515+Table44[[#This Row],[Income]]-Table44[[#This Row],[Expenses]]), K1515)</f>
        <v>451802.45000000019</v>
      </c>
      <c r="L1516" s="49">
        <f>IF(Table44[[#This Row],[Source]]="Mobile", SUM(L1515+Table44[[#This Row],[Income]]-Table44[[#This Row],[Expenses]]), L1515)</f>
        <v>305653</v>
      </c>
      <c r="M1516" s="49">
        <f>IF(Table44[[#This Row],[Source]]="Inv", SUM(M1515+Table44[[#This Row],[Income]]-Table44[[#This Row],[Expenses]]), M1515)</f>
        <v>1140000</v>
      </c>
    </row>
    <row r="1517" spans="1:13" x14ac:dyDescent="0.25">
      <c r="A1517" s="3" t="str">
        <f xml:space="preserve"> IF(C1517="", "", IF(Table44[[#This Row],[Month]]=C1516, A1516+1, 1))</f>
        <v/>
      </c>
      <c r="B1517" s="22">
        <f>_xlfn.NUMBERVALUE(IF(Table44[[#This Row],[Date]]= "", "", TEXT(Table44[[#This Row],[Date]],"yyyy")))</f>
        <v>0</v>
      </c>
      <c r="C1517" t="str">
        <f>IF(Table44[[#This Row],[Date]]= "", "", TEXT(Table44[[#This Row],[Date]],"mmmm"))</f>
        <v/>
      </c>
      <c r="D1517" s="2"/>
      <c r="I1517" s="23"/>
      <c r="J1517" s="49">
        <f>IF(Table44[[#This Row],[Source]]="Cash", SUM(J1516+Table44[[#This Row],[Income]]-Table44[[#This Row],[Expenses]]), J1516)</f>
        <v>173500</v>
      </c>
      <c r="K1517" s="49">
        <f>IF(Table44[[#This Row],[Source]]="Bank", SUM(K1516+Table44[[#This Row],[Income]]-Table44[[#This Row],[Expenses]]), K1516)</f>
        <v>451802.45000000019</v>
      </c>
      <c r="L1517" s="49">
        <f>IF(Table44[[#This Row],[Source]]="Mobile", SUM(L1516+Table44[[#This Row],[Income]]-Table44[[#This Row],[Expenses]]), L1516)</f>
        <v>305653</v>
      </c>
      <c r="M1517" s="49">
        <f>IF(Table44[[#This Row],[Source]]="Inv", SUM(M1516+Table44[[#This Row],[Income]]-Table44[[#This Row],[Expenses]]), M1516)</f>
        <v>1140000</v>
      </c>
    </row>
    <row r="1518" spans="1:13" x14ac:dyDescent="0.25">
      <c r="A1518" s="3" t="str">
        <f xml:space="preserve"> IF(C1518="", "", IF(Table44[[#This Row],[Month]]=C1517, A1517+1, 1))</f>
        <v/>
      </c>
      <c r="B1518" s="22">
        <f>_xlfn.NUMBERVALUE(IF(Table44[[#This Row],[Date]]= "", "", TEXT(Table44[[#This Row],[Date]],"yyyy")))</f>
        <v>0</v>
      </c>
      <c r="C1518" t="str">
        <f>IF(Table44[[#This Row],[Date]]= "", "", TEXT(Table44[[#This Row],[Date]],"mmmm"))</f>
        <v/>
      </c>
      <c r="D1518" s="2"/>
      <c r="I1518" s="23"/>
      <c r="J1518" s="49">
        <f>IF(Table44[[#This Row],[Source]]="Cash", SUM(J1517+Table44[[#This Row],[Income]]-Table44[[#This Row],[Expenses]]), J1517)</f>
        <v>173500</v>
      </c>
      <c r="K1518" s="49">
        <f>IF(Table44[[#This Row],[Source]]="Bank", SUM(K1517+Table44[[#This Row],[Income]]-Table44[[#This Row],[Expenses]]), K1517)</f>
        <v>451802.45000000019</v>
      </c>
      <c r="L1518" s="49">
        <f>IF(Table44[[#This Row],[Source]]="Mobile", SUM(L1517+Table44[[#This Row],[Income]]-Table44[[#This Row],[Expenses]]), L1517)</f>
        <v>305653</v>
      </c>
      <c r="M1518" s="49">
        <f>IF(Table44[[#This Row],[Source]]="Inv", SUM(M1517+Table44[[#This Row],[Income]]-Table44[[#This Row],[Expenses]]), M1517)</f>
        <v>1140000</v>
      </c>
    </row>
    <row r="1519" spans="1:13" x14ac:dyDescent="0.25">
      <c r="A1519" s="3" t="str">
        <f xml:space="preserve"> IF(C1519="", "", IF(Table44[[#This Row],[Month]]=C1518, A1518+1, 1))</f>
        <v/>
      </c>
      <c r="B1519" s="22">
        <f>_xlfn.NUMBERVALUE(IF(Table44[[#This Row],[Date]]= "", "", TEXT(Table44[[#This Row],[Date]],"yyyy")))</f>
        <v>0</v>
      </c>
      <c r="C1519" t="str">
        <f>IF(Table44[[#This Row],[Date]]= "", "", TEXT(Table44[[#This Row],[Date]],"mmmm"))</f>
        <v/>
      </c>
      <c r="D1519" s="2"/>
      <c r="I1519" s="23"/>
      <c r="J1519" s="49">
        <f>IF(Table44[[#This Row],[Source]]="Cash", SUM(J1518+Table44[[#This Row],[Income]]-Table44[[#This Row],[Expenses]]), J1518)</f>
        <v>173500</v>
      </c>
      <c r="K1519" s="49">
        <f>IF(Table44[[#This Row],[Source]]="Bank", SUM(K1518+Table44[[#This Row],[Income]]-Table44[[#This Row],[Expenses]]), K1518)</f>
        <v>451802.45000000019</v>
      </c>
      <c r="L1519" s="49">
        <f>IF(Table44[[#This Row],[Source]]="Mobile", SUM(L1518+Table44[[#This Row],[Income]]-Table44[[#This Row],[Expenses]]), L1518)</f>
        <v>305653</v>
      </c>
      <c r="M1519" s="49">
        <f>IF(Table44[[#This Row],[Source]]="Inv", SUM(M1518+Table44[[#This Row],[Income]]-Table44[[#This Row],[Expenses]]), M1518)</f>
        <v>1140000</v>
      </c>
    </row>
    <row r="1520" spans="1:13" x14ac:dyDescent="0.25">
      <c r="A1520" s="3" t="str">
        <f xml:space="preserve"> IF(C1520="", "", IF(Table44[[#This Row],[Month]]=C1519, A1519+1, 1))</f>
        <v/>
      </c>
      <c r="B1520" s="22">
        <f>_xlfn.NUMBERVALUE(IF(Table44[[#This Row],[Date]]= "", "", TEXT(Table44[[#This Row],[Date]],"yyyy")))</f>
        <v>0</v>
      </c>
      <c r="C1520" t="str">
        <f>IF(Table44[[#This Row],[Date]]= "", "", TEXT(Table44[[#This Row],[Date]],"mmmm"))</f>
        <v/>
      </c>
      <c r="D1520" s="2"/>
      <c r="I1520" s="23"/>
      <c r="J1520" s="49">
        <f>IF(Table44[[#This Row],[Source]]="Cash", SUM(J1519+Table44[[#This Row],[Income]]-Table44[[#This Row],[Expenses]]), J1519)</f>
        <v>173500</v>
      </c>
      <c r="K1520" s="49">
        <f>IF(Table44[[#This Row],[Source]]="Bank", SUM(K1519+Table44[[#This Row],[Income]]-Table44[[#This Row],[Expenses]]), K1519)</f>
        <v>451802.45000000019</v>
      </c>
      <c r="L1520" s="49">
        <f>IF(Table44[[#This Row],[Source]]="Mobile", SUM(L1519+Table44[[#This Row],[Income]]-Table44[[#This Row],[Expenses]]), L1519)</f>
        <v>305653</v>
      </c>
      <c r="M1520" s="49">
        <f>IF(Table44[[#This Row],[Source]]="Inv", SUM(M1519+Table44[[#This Row],[Income]]-Table44[[#This Row],[Expenses]]), M1519)</f>
        <v>1140000</v>
      </c>
    </row>
    <row r="1521" spans="1:13" x14ac:dyDescent="0.25">
      <c r="A1521" s="3" t="str">
        <f xml:space="preserve"> IF(C1521="", "", IF(Table44[[#This Row],[Month]]=C1520, A1520+1, 1))</f>
        <v/>
      </c>
      <c r="B1521" s="22">
        <f>_xlfn.NUMBERVALUE(IF(Table44[[#This Row],[Date]]= "", "", TEXT(Table44[[#This Row],[Date]],"yyyy")))</f>
        <v>0</v>
      </c>
      <c r="C1521" t="str">
        <f>IF(Table44[[#This Row],[Date]]= "", "", TEXT(Table44[[#This Row],[Date]],"mmmm"))</f>
        <v/>
      </c>
      <c r="D1521" s="2"/>
      <c r="I1521" s="23"/>
      <c r="J1521" s="49">
        <f>IF(Table44[[#This Row],[Source]]="Cash", SUM(J1520+Table44[[#This Row],[Income]]-Table44[[#This Row],[Expenses]]), J1520)</f>
        <v>173500</v>
      </c>
      <c r="K1521" s="49">
        <f>IF(Table44[[#This Row],[Source]]="Bank", SUM(K1520+Table44[[#This Row],[Income]]-Table44[[#This Row],[Expenses]]), K1520)</f>
        <v>451802.45000000019</v>
      </c>
      <c r="L1521" s="49">
        <f>IF(Table44[[#This Row],[Source]]="Mobile", SUM(L1520+Table44[[#This Row],[Income]]-Table44[[#This Row],[Expenses]]), L1520)</f>
        <v>305653</v>
      </c>
      <c r="M1521" s="49">
        <f>IF(Table44[[#This Row],[Source]]="Inv", SUM(M1520+Table44[[#This Row],[Income]]-Table44[[#This Row],[Expenses]]), M1520)</f>
        <v>1140000</v>
      </c>
    </row>
    <row r="1522" spans="1:13" x14ac:dyDescent="0.25">
      <c r="A1522" s="3" t="str">
        <f xml:space="preserve"> IF(C1522="", "", IF(Table44[[#This Row],[Month]]=C1521, A1521+1, 1))</f>
        <v/>
      </c>
      <c r="B1522" s="22">
        <f>_xlfn.NUMBERVALUE(IF(Table44[[#This Row],[Date]]= "", "", TEXT(Table44[[#This Row],[Date]],"yyyy")))</f>
        <v>0</v>
      </c>
      <c r="C1522" t="str">
        <f>IF(Table44[[#This Row],[Date]]= "", "", TEXT(Table44[[#This Row],[Date]],"mmmm"))</f>
        <v/>
      </c>
      <c r="D1522" s="2"/>
      <c r="I1522" s="23"/>
      <c r="J1522" s="49">
        <f>IF(Table44[[#This Row],[Source]]="Cash", SUM(J1521+Table44[[#This Row],[Income]]-Table44[[#This Row],[Expenses]]), J1521)</f>
        <v>173500</v>
      </c>
      <c r="K1522" s="49">
        <f>IF(Table44[[#This Row],[Source]]="Bank", SUM(K1521+Table44[[#This Row],[Income]]-Table44[[#This Row],[Expenses]]), K1521)</f>
        <v>451802.45000000019</v>
      </c>
      <c r="L1522" s="49">
        <f>IF(Table44[[#This Row],[Source]]="Mobile", SUM(L1521+Table44[[#This Row],[Income]]-Table44[[#This Row],[Expenses]]), L1521)</f>
        <v>305653</v>
      </c>
      <c r="M1522" s="49">
        <f>IF(Table44[[#This Row],[Source]]="Inv", SUM(M1521+Table44[[#This Row],[Income]]-Table44[[#This Row],[Expenses]]), M1521)</f>
        <v>1140000</v>
      </c>
    </row>
    <row r="1523" spans="1:13" x14ac:dyDescent="0.25">
      <c r="A1523" s="3" t="str">
        <f xml:space="preserve"> IF(C1523="", "", IF(Table44[[#This Row],[Month]]=C1522, A1522+1, 1))</f>
        <v/>
      </c>
      <c r="B1523" s="22">
        <f>_xlfn.NUMBERVALUE(IF(Table44[[#This Row],[Date]]= "", "", TEXT(Table44[[#This Row],[Date]],"yyyy")))</f>
        <v>0</v>
      </c>
      <c r="C1523" t="str">
        <f>IF(Table44[[#This Row],[Date]]= "", "", TEXT(Table44[[#This Row],[Date]],"mmmm"))</f>
        <v/>
      </c>
      <c r="D1523" s="2"/>
      <c r="I1523" s="23"/>
      <c r="J1523" s="49">
        <f>IF(Table44[[#This Row],[Source]]="Cash", SUM(J1522+Table44[[#This Row],[Income]]-Table44[[#This Row],[Expenses]]), J1522)</f>
        <v>173500</v>
      </c>
      <c r="K1523" s="49">
        <f>IF(Table44[[#This Row],[Source]]="Bank", SUM(K1522+Table44[[#This Row],[Income]]-Table44[[#This Row],[Expenses]]), K1522)</f>
        <v>451802.45000000019</v>
      </c>
      <c r="L1523" s="49">
        <f>IF(Table44[[#This Row],[Source]]="Mobile", SUM(L1522+Table44[[#This Row],[Income]]-Table44[[#This Row],[Expenses]]), L1522)</f>
        <v>305653</v>
      </c>
      <c r="M1523" s="49">
        <f>IF(Table44[[#This Row],[Source]]="Inv", SUM(M1522+Table44[[#This Row],[Income]]-Table44[[#This Row],[Expenses]]), M1522)</f>
        <v>1140000</v>
      </c>
    </row>
    <row r="1524" spans="1:13" x14ac:dyDescent="0.25">
      <c r="A1524" s="3" t="str">
        <f xml:space="preserve"> IF(C1524="", "", IF(Table44[[#This Row],[Month]]=C1523, A1523+1, 1))</f>
        <v/>
      </c>
      <c r="B1524" s="22">
        <f>_xlfn.NUMBERVALUE(IF(Table44[[#This Row],[Date]]= "", "", TEXT(Table44[[#This Row],[Date]],"yyyy")))</f>
        <v>0</v>
      </c>
      <c r="C1524" t="str">
        <f>IF(Table44[[#This Row],[Date]]= "", "", TEXT(Table44[[#This Row],[Date]],"mmmm"))</f>
        <v/>
      </c>
      <c r="D1524" s="2"/>
      <c r="I1524" s="23"/>
      <c r="J1524" s="49">
        <f>IF(Table44[[#This Row],[Source]]="Cash", SUM(J1523+Table44[[#This Row],[Income]]-Table44[[#This Row],[Expenses]]), J1523)</f>
        <v>173500</v>
      </c>
      <c r="K1524" s="49">
        <f>IF(Table44[[#This Row],[Source]]="Bank", SUM(K1523+Table44[[#This Row],[Income]]-Table44[[#This Row],[Expenses]]), K1523)</f>
        <v>451802.45000000019</v>
      </c>
      <c r="L1524" s="49">
        <f>IF(Table44[[#This Row],[Source]]="Mobile", SUM(L1523+Table44[[#This Row],[Income]]-Table44[[#This Row],[Expenses]]), L1523)</f>
        <v>305653</v>
      </c>
      <c r="M1524" s="49">
        <f>IF(Table44[[#This Row],[Source]]="Inv", SUM(M1523+Table44[[#This Row],[Income]]-Table44[[#This Row],[Expenses]]), M1523)</f>
        <v>1140000</v>
      </c>
    </row>
    <row r="1525" spans="1:13" x14ac:dyDescent="0.25">
      <c r="A1525" s="3" t="str">
        <f xml:space="preserve"> IF(C1525="", "", IF(Table44[[#This Row],[Month]]=C1524, A1524+1, 1))</f>
        <v/>
      </c>
      <c r="B1525" s="22">
        <f>_xlfn.NUMBERVALUE(IF(Table44[[#This Row],[Date]]= "", "", TEXT(Table44[[#This Row],[Date]],"yyyy")))</f>
        <v>0</v>
      </c>
      <c r="C1525" t="str">
        <f>IF(Table44[[#This Row],[Date]]= "", "", TEXT(Table44[[#This Row],[Date]],"mmmm"))</f>
        <v/>
      </c>
      <c r="D1525" s="2"/>
      <c r="I1525" s="23"/>
      <c r="J1525" s="49">
        <f>IF(Table44[[#This Row],[Source]]="Cash", SUM(J1524+Table44[[#This Row],[Income]]-Table44[[#This Row],[Expenses]]), J1524)</f>
        <v>173500</v>
      </c>
      <c r="K1525" s="49">
        <f>IF(Table44[[#This Row],[Source]]="Bank", SUM(K1524+Table44[[#This Row],[Income]]-Table44[[#This Row],[Expenses]]), K1524)</f>
        <v>451802.45000000019</v>
      </c>
      <c r="L1525" s="49">
        <f>IF(Table44[[#This Row],[Source]]="Mobile", SUM(L1524+Table44[[#This Row],[Income]]-Table44[[#This Row],[Expenses]]), L1524)</f>
        <v>305653</v>
      </c>
      <c r="M1525" s="49">
        <f>IF(Table44[[#This Row],[Source]]="Inv", SUM(M1524+Table44[[#This Row],[Income]]-Table44[[#This Row],[Expenses]]), M1524)</f>
        <v>1140000</v>
      </c>
    </row>
    <row r="1526" spans="1:13" x14ac:dyDescent="0.25">
      <c r="A1526" s="3" t="str">
        <f xml:space="preserve"> IF(C1526="", "", IF(Table44[[#This Row],[Month]]=C1525, A1525+1, 1))</f>
        <v/>
      </c>
      <c r="B1526" s="22">
        <f>_xlfn.NUMBERVALUE(IF(Table44[[#This Row],[Date]]= "", "", TEXT(Table44[[#This Row],[Date]],"yyyy")))</f>
        <v>0</v>
      </c>
      <c r="C1526" t="str">
        <f>IF(Table44[[#This Row],[Date]]= "", "", TEXT(Table44[[#This Row],[Date]],"mmmm"))</f>
        <v/>
      </c>
      <c r="D1526" s="2"/>
      <c r="I1526" s="23"/>
      <c r="J1526" s="49">
        <f>IF(Table44[[#This Row],[Source]]="Cash", SUM(J1525+Table44[[#This Row],[Income]]-Table44[[#This Row],[Expenses]]), J1525)</f>
        <v>173500</v>
      </c>
      <c r="K1526" s="49">
        <f>IF(Table44[[#This Row],[Source]]="Bank", SUM(K1525+Table44[[#This Row],[Income]]-Table44[[#This Row],[Expenses]]), K1525)</f>
        <v>451802.45000000019</v>
      </c>
      <c r="L1526" s="49">
        <f>IF(Table44[[#This Row],[Source]]="Mobile", SUM(L1525+Table44[[#This Row],[Income]]-Table44[[#This Row],[Expenses]]), L1525)</f>
        <v>305653</v>
      </c>
      <c r="M1526" s="49">
        <f>IF(Table44[[#This Row],[Source]]="Inv", SUM(M1525+Table44[[#This Row],[Income]]-Table44[[#This Row],[Expenses]]), M1525)</f>
        <v>1140000</v>
      </c>
    </row>
    <row r="1527" spans="1:13" x14ac:dyDescent="0.25">
      <c r="A1527" s="3" t="str">
        <f xml:space="preserve"> IF(C1527="", "", IF(Table44[[#This Row],[Month]]=C1526, A1526+1, 1))</f>
        <v/>
      </c>
      <c r="B1527" s="22">
        <f>_xlfn.NUMBERVALUE(IF(Table44[[#This Row],[Date]]= "", "", TEXT(Table44[[#This Row],[Date]],"yyyy")))</f>
        <v>0</v>
      </c>
      <c r="C1527" t="str">
        <f>IF(Table44[[#This Row],[Date]]= "", "", TEXT(Table44[[#This Row],[Date]],"mmmm"))</f>
        <v/>
      </c>
      <c r="D1527" s="2"/>
      <c r="I1527" s="23"/>
      <c r="J1527" s="49">
        <f>IF(Table44[[#This Row],[Source]]="Cash", SUM(J1526+Table44[[#This Row],[Income]]-Table44[[#This Row],[Expenses]]), J1526)</f>
        <v>173500</v>
      </c>
      <c r="K1527" s="49">
        <f>IF(Table44[[#This Row],[Source]]="Bank", SUM(K1526+Table44[[#This Row],[Income]]-Table44[[#This Row],[Expenses]]), K1526)</f>
        <v>451802.45000000019</v>
      </c>
      <c r="L1527" s="49">
        <f>IF(Table44[[#This Row],[Source]]="Mobile", SUM(L1526+Table44[[#This Row],[Income]]-Table44[[#This Row],[Expenses]]), L1526)</f>
        <v>305653</v>
      </c>
      <c r="M1527" s="49">
        <f>IF(Table44[[#This Row],[Source]]="Inv", SUM(M1526+Table44[[#This Row],[Income]]-Table44[[#This Row],[Expenses]]), M1526)</f>
        <v>1140000</v>
      </c>
    </row>
    <row r="1528" spans="1:13" x14ac:dyDescent="0.25">
      <c r="A1528" s="3" t="str">
        <f xml:space="preserve"> IF(C1528="", "", IF(Table44[[#This Row],[Month]]=C1527, A1527+1, 1))</f>
        <v/>
      </c>
      <c r="B1528" s="22">
        <f>_xlfn.NUMBERVALUE(IF(Table44[[#This Row],[Date]]= "", "", TEXT(Table44[[#This Row],[Date]],"yyyy")))</f>
        <v>0</v>
      </c>
      <c r="C1528" t="str">
        <f>IF(Table44[[#This Row],[Date]]= "", "", TEXT(Table44[[#This Row],[Date]],"mmmm"))</f>
        <v/>
      </c>
      <c r="D1528" s="2"/>
      <c r="I1528" s="23"/>
      <c r="J1528" s="49">
        <f>IF(Table44[[#This Row],[Source]]="Cash", SUM(J1527+Table44[[#This Row],[Income]]-Table44[[#This Row],[Expenses]]), J1527)</f>
        <v>173500</v>
      </c>
      <c r="K1528" s="49">
        <f>IF(Table44[[#This Row],[Source]]="Bank", SUM(K1527+Table44[[#This Row],[Income]]-Table44[[#This Row],[Expenses]]), K1527)</f>
        <v>451802.45000000019</v>
      </c>
      <c r="L1528" s="49">
        <f>IF(Table44[[#This Row],[Source]]="Mobile", SUM(L1527+Table44[[#This Row],[Income]]-Table44[[#This Row],[Expenses]]), L1527)</f>
        <v>305653</v>
      </c>
      <c r="M1528" s="49">
        <f>IF(Table44[[#This Row],[Source]]="Inv", SUM(M1527+Table44[[#This Row],[Income]]-Table44[[#This Row],[Expenses]]), M1527)</f>
        <v>1140000</v>
      </c>
    </row>
    <row r="1529" spans="1:13" x14ac:dyDescent="0.25">
      <c r="A1529" s="3" t="str">
        <f xml:space="preserve"> IF(C1529="", "", IF(Table44[[#This Row],[Month]]=C1528, A1528+1, 1))</f>
        <v/>
      </c>
      <c r="B1529" s="22">
        <f>_xlfn.NUMBERVALUE(IF(Table44[[#This Row],[Date]]= "", "", TEXT(Table44[[#This Row],[Date]],"yyyy")))</f>
        <v>0</v>
      </c>
      <c r="C1529" t="str">
        <f>IF(Table44[[#This Row],[Date]]= "", "", TEXT(Table44[[#This Row],[Date]],"mmmm"))</f>
        <v/>
      </c>
      <c r="D1529" s="2"/>
      <c r="I1529" s="23"/>
      <c r="J1529" s="49">
        <f>IF(Table44[[#This Row],[Source]]="Cash", SUM(J1528+Table44[[#This Row],[Income]]-Table44[[#This Row],[Expenses]]), J1528)</f>
        <v>173500</v>
      </c>
      <c r="K1529" s="49">
        <f>IF(Table44[[#This Row],[Source]]="Bank", SUM(K1528+Table44[[#This Row],[Income]]-Table44[[#This Row],[Expenses]]), K1528)</f>
        <v>451802.45000000019</v>
      </c>
      <c r="L1529" s="49">
        <f>IF(Table44[[#This Row],[Source]]="Mobile", SUM(L1528+Table44[[#This Row],[Income]]-Table44[[#This Row],[Expenses]]), L1528)</f>
        <v>305653</v>
      </c>
      <c r="M1529" s="49">
        <f>IF(Table44[[#This Row],[Source]]="Inv", SUM(M1528+Table44[[#This Row],[Income]]-Table44[[#This Row],[Expenses]]), M1528)</f>
        <v>1140000</v>
      </c>
    </row>
    <row r="1530" spans="1:13" x14ac:dyDescent="0.25">
      <c r="A1530" s="3" t="str">
        <f xml:space="preserve"> IF(C1530="", "", IF(Table44[[#This Row],[Month]]=C1529, A1529+1, 1))</f>
        <v/>
      </c>
      <c r="B1530" s="22">
        <f>_xlfn.NUMBERVALUE(IF(Table44[[#This Row],[Date]]= "", "", TEXT(Table44[[#This Row],[Date]],"yyyy")))</f>
        <v>0</v>
      </c>
      <c r="C1530" t="str">
        <f>IF(Table44[[#This Row],[Date]]= "", "", TEXT(Table44[[#This Row],[Date]],"mmmm"))</f>
        <v/>
      </c>
      <c r="D1530" s="2"/>
      <c r="I1530" s="23"/>
      <c r="J1530" s="49">
        <f>IF(Table44[[#This Row],[Source]]="Cash", SUM(J1529+Table44[[#This Row],[Income]]-Table44[[#This Row],[Expenses]]), J1529)</f>
        <v>173500</v>
      </c>
      <c r="K1530" s="49">
        <f>IF(Table44[[#This Row],[Source]]="Bank", SUM(K1529+Table44[[#This Row],[Income]]-Table44[[#This Row],[Expenses]]), K1529)</f>
        <v>451802.45000000019</v>
      </c>
      <c r="L1530" s="49">
        <f>IF(Table44[[#This Row],[Source]]="Mobile", SUM(L1529+Table44[[#This Row],[Income]]-Table44[[#This Row],[Expenses]]), L1529)</f>
        <v>305653</v>
      </c>
      <c r="M1530" s="49">
        <f>IF(Table44[[#This Row],[Source]]="Inv", SUM(M1529+Table44[[#This Row],[Income]]-Table44[[#This Row],[Expenses]]), M1529)</f>
        <v>1140000</v>
      </c>
    </row>
    <row r="1531" spans="1:13" x14ac:dyDescent="0.25">
      <c r="A1531" s="3" t="str">
        <f xml:space="preserve"> IF(C1531="", "", IF(Table44[[#This Row],[Month]]=C1530, A1530+1, 1))</f>
        <v/>
      </c>
      <c r="B1531" s="22">
        <f>_xlfn.NUMBERVALUE(IF(Table44[[#This Row],[Date]]= "", "", TEXT(Table44[[#This Row],[Date]],"yyyy")))</f>
        <v>0</v>
      </c>
      <c r="C1531" t="str">
        <f>IF(Table44[[#This Row],[Date]]= "", "", TEXT(Table44[[#This Row],[Date]],"mmmm"))</f>
        <v/>
      </c>
      <c r="D1531" s="2"/>
      <c r="I1531" s="23"/>
      <c r="J1531" s="49">
        <f>IF(Table44[[#This Row],[Source]]="Cash", SUM(J1530+Table44[[#This Row],[Income]]-Table44[[#This Row],[Expenses]]), J1530)</f>
        <v>173500</v>
      </c>
      <c r="K1531" s="49">
        <f>IF(Table44[[#This Row],[Source]]="Bank", SUM(K1530+Table44[[#This Row],[Income]]-Table44[[#This Row],[Expenses]]), K1530)</f>
        <v>451802.45000000019</v>
      </c>
      <c r="L1531" s="49">
        <f>IF(Table44[[#This Row],[Source]]="Mobile", SUM(L1530+Table44[[#This Row],[Income]]-Table44[[#This Row],[Expenses]]), L1530)</f>
        <v>305653</v>
      </c>
      <c r="M1531" s="49">
        <f>IF(Table44[[#This Row],[Source]]="Inv", SUM(M1530+Table44[[#This Row],[Income]]-Table44[[#This Row],[Expenses]]), M1530)</f>
        <v>1140000</v>
      </c>
    </row>
    <row r="1532" spans="1:13" x14ac:dyDescent="0.25">
      <c r="A1532" s="3" t="str">
        <f xml:space="preserve"> IF(C1532="", "", IF(Table44[[#This Row],[Month]]=C1531, A1531+1, 1))</f>
        <v/>
      </c>
      <c r="B1532" s="22">
        <f>_xlfn.NUMBERVALUE(IF(Table44[[#This Row],[Date]]= "", "", TEXT(Table44[[#This Row],[Date]],"yyyy")))</f>
        <v>0</v>
      </c>
      <c r="C1532" t="str">
        <f>IF(Table44[[#This Row],[Date]]= "", "", TEXT(Table44[[#This Row],[Date]],"mmmm"))</f>
        <v/>
      </c>
      <c r="D1532" s="2"/>
      <c r="I1532" s="23"/>
      <c r="J1532" s="49">
        <f>IF(Table44[[#This Row],[Source]]="Cash", SUM(J1531+Table44[[#This Row],[Income]]-Table44[[#This Row],[Expenses]]), J1531)</f>
        <v>173500</v>
      </c>
      <c r="K1532" s="49">
        <f>IF(Table44[[#This Row],[Source]]="Bank", SUM(K1531+Table44[[#This Row],[Income]]-Table44[[#This Row],[Expenses]]), K1531)</f>
        <v>451802.45000000019</v>
      </c>
      <c r="L1532" s="49">
        <f>IF(Table44[[#This Row],[Source]]="Mobile", SUM(L1531+Table44[[#This Row],[Income]]-Table44[[#This Row],[Expenses]]), L1531)</f>
        <v>305653</v>
      </c>
      <c r="M1532" s="49">
        <f>IF(Table44[[#This Row],[Source]]="Inv", SUM(M1531+Table44[[#This Row],[Income]]-Table44[[#This Row],[Expenses]]), M1531)</f>
        <v>1140000</v>
      </c>
    </row>
    <row r="1533" spans="1:13" x14ac:dyDescent="0.25">
      <c r="A1533" s="3" t="str">
        <f xml:space="preserve"> IF(C1533="", "", IF(Table44[[#This Row],[Month]]=C1532, A1532+1, 1))</f>
        <v/>
      </c>
      <c r="B1533" s="22">
        <f>_xlfn.NUMBERVALUE(IF(Table44[[#This Row],[Date]]= "", "", TEXT(Table44[[#This Row],[Date]],"yyyy")))</f>
        <v>0</v>
      </c>
      <c r="C1533" t="str">
        <f>IF(Table44[[#This Row],[Date]]= "", "", TEXT(Table44[[#This Row],[Date]],"mmmm"))</f>
        <v/>
      </c>
      <c r="D1533" s="2"/>
      <c r="I1533" s="23"/>
      <c r="J1533" s="49">
        <f>IF(Table44[[#This Row],[Source]]="Cash", SUM(J1532+Table44[[#This Row],[Income]]-Table44[[#This Row],[Expenses]]), J1532)</f>
        <v>173500</v>
      </c>
      <c r="K1533" s="49">
        <f>IF(Table44[[#This Row],[Source]]="Bank", SUM(K1532+Table44[[#This Row],[Income]]-Table44[[#This Row],[Expenses]]), K1532)</f>
        <v>451802.45000000019</v>
      </c>
      <c r="L1533" s="49">
        <f>IF(Table44[[#This Row],[Source]]="Mobile", SUM(L1532+Table44[[#This Row],[Income]]-Table44[[#This Row],[Expenses]]), L1532)</f>
        <v>305653</v>
      </c>
      <c r="M1533" s="49">
        <f>IF(Table44[[#This Row],[Source]]="Inv", SUM(M1532+Table44[[#This Row],[Income]]-Table44[[#This Row],[Expenses]]), M1532)</f>
        <v>1140000</v>
      </c>
    </row>
    <row r="1534" spans="1:13" x14ac:dyDescent="0.25">
      <c r="A1534" s="3" t="str">
        <f xml:space="preserve"> IF(C1534="", "", IF(Table44[[#This Row],[Month]]=C1533, A1533+1, 1))</f>
        <v/>
      </c>
      <c r="B1534" s="22">
        <f>_xlfn.NUMBERVALUE(IF(Table44[[#This Row],[Date]]= "", "", TEXT(Table44[[#This Row],[Date]],"yyyy")))</f>
        <v>0</v>
      </c>
      <c r="C1534" t="str">
        <f>IF(Table44[[#This Row],[Date]]= "", "", TEXT(Table44[[#This Row],[Date]],"mmmm"))</f>
        <v/>
      </c>
      <c r="D1534" s="2"/>
      <c r="I1534" s="23"/>
      <c r="J1534" s="49">
        <f>IF(Table44[[#This Row],[Source]]="Cash", SUM(J1533+Table44[[#This Row],[Income]]-Table44[[#This Row],[Expenses]]), J1533)</f>
        <v>173500</v>
      </c>
      <c r="K1534" s="49">
        <f>IF(Table44[[#This Row],[Source]]="Bank", SUM(K1533+Table44[[#This Row],[Income]]-Table44[[#This Row],[Expenses]]), K1533)</f>
        <v>451802.45000000019</v>
      </c>
      <c r="L1534" s="49">
        <f>IF(Table44[[#This Row],[Source]]="Mobile", SUM(L1533+Table44[[#This Row],[Income]]-Table44[[#This Row],[Expenses]]), L1533)</f>
        <v>305653</v>
      </c>
      <c r="M1534" s="49">
        <f>IF(Table44[[#This Row],[Source]]="Inv", SUM(M1533+Table44[[#This Row],[Income]]-Table44[[#This Row],[Expenses]]), M1533)</f>
        <v>1140000</v>
      </c>
    </row>
    <row r="1535" spans="1:13" x14ac:dyDescent="0.25">
      <c r="A1535" s="3" t="str">
        <f xml:space="preserve"> IF(C1535="", "", IF(Table44[[#This Row],[Month]]=C1534, A1534+1, 1))</f>
        <v/>
      </c>
      <c r="B1535" s="22">
        <f>_xlfn.NUMBERVALUE(IF(Table44[[#This Row],[Date]]= "", "", TEXT(Table44[[#This Row],[Date]],"yyyy")))</f>
        <v>0</v>
      </c>
      <c r="C1535" t="str">
        <f>IF(Table44[[#This Row],[Date]]= "", "", TEXT(Table44[[#This Row],[Date]],"mmmm"))</f>
        <v/>
      </c>
      <c r="D1535" s="2"/>
      <c r="I1535" s="23"/>
      <c r="J1535" s="49">
        <f>IF(Table44[[#This Row],[Source]]="Cash", SUM(J1534+Table44[[#This Row],[Income]]-Table44[[#This Row],[Expenses]]), J1534)</f>
        <v>173500</v>
      </c>
      <c r="K1535" s="49">
        <f>IF(Table44[[#This Row],[Source]]="Bank", SUM(K1534+Table44[[#This Row],[Income]]-Table44[[#This Row],[Expenses]]), K1534)</f>
        <v>451802.45000000019</v>
      </c>
      <c r="L1535" s="49">
        <f>IF(Table44[[#This Row],[Source]]="Mobile", SUM(L1534+Table44[[#This Row],[Income]]-Table44[[#This Row],[Expenses]]), L1534)</f>
        <v>305653</v>
      </c>
      <c r="M1535" s="49">
        <f>IF(Table44[[#This Row],[Source]]="Inv", SUM(M1534+Table44[[#This Row],[Income]]-Table44[[#This Row],[Expenses]]), M1534)</f>
        <v>1140000</v>
      </c>
    </row>
    <row r="1536" spans="1:13" x14ac:dyDescent="0.25">
      <c r="A1536" s="3" t="str">
        <f xml:space="preserve"> IF(C1536="", "", IF(Table44[[#This Row],[Month]]=C1535, A1535+1, 1))</f>
        <v/>
      </c>
      <c r="B1536" s="22">
        <f>_xlfn.NUMBERVALUE(IF(Table44[[#This Row],[Date]]= "", "", TEXT(Table44[[#This Row],[Date]],"yyyy")))</f>
        <v>0</v>
      </c>
      <c r="C1536" t="str">
        <f>IF(Table44[[#This Row],[Date]]= "", "", TEXT(Table44[[#This Row],[Date]],"mmmm"))</f>
        <v/>
      </c>
      <c r="D1536" s="2"/>
      <c r="I1536" s="23"/>
      <c r="J1536" s="49">
        <f>IF(Table44[[#This Row],[Source]]="Cash", SUM(J1535+Table44[[#This Row],[Income]]-Table44[[#This Row],[Expenses]]), J1535)</f>
        <v>173500</v>
      </c>
      <c r="K1536" s="49">
        <f>IF(Table44[[#This Row],[Source]]="Bank", SUM(K1535+Table44[[#This Row],[Income]]-Table44[[#This Row],[Expenses]]), K1535)</f>
        <v>451802.45000000019</v>
      </c>
      <c r="L1536" s="49">
        <f>IF(Table44[[#This Row],[Source]]="Mobile", SUM(L1535+Table44[[#This Row],[Income]]-Table44[[#This Row],[Expenses]]), L1535)</f>
        <v>305653</v>
      </c>
      <c r="M1536" s="49">
        <f>IF(Table44[[#This Row],[Source]]="Inv", SUM(M1535+Table44[[#This Row],[Income]]-Table44[[#This Row],[Expenses]]), M1535)</f>
        <v>1140000</v>
      </c>
    </row>
    <row r="1537" spans="1:13" x14ac:dyDescent="0.25">
      <c r="A1537" s="3" t="str">
        <f xml:space="preserve"> IF(C1537="", "", IF(Table44[[#This Row],[Month]]=C1536, A1536+1, 1))</f>
        <v/>
      </c>
      <c r="B1537" s="22">
        <f>_xlfn.NUMBERVALUE(IF(Table44[[#This Row],[Date]]= "", "", TEXT(Table44[[#This Row],[Date]],"yyyy")))</f>
        <v>0</v>
      </c>
      <c r="C1537" t="str">
        <f>IF(Table44[[#This Row],[Date]]= "", "", TEXT(Table44[[#This Row],[Date]],"mmmm"))</f>
        <v/>
      </c>
      <c r="D1537" s="2"/>
      <c r="I1537" s="23"/>
      <c r="J1537" s="49">
        <f>IF(Table44[[#This Row],[Source]]="Cash", SUM(J1536+Table44[[#This Row],[Income]]-Table44[[#This Row],[Expenses]]), J1536)</f>
        <v>173500</v>
      </c>
      <c r="K1537" s="49">
        <f>IF(Table44[[#This Row],[Source]]="Bank", SUM(K1536+Table44[[#This Row],[Income]]-Table44[[#This Row],[Expenses]]), K1536)</f>
        <v>451802.45000000019</v>
      </c>
      <c r="L1537" s="49">
        <f>IF(Table44[[#This Row],[Source]]="Mobile", SUM(L1536+Table44[[#This Row],[Income]]-Table44[[#This Row],[Expenses]]), L1536)</f>
        <v>305653</v>
      </c>
      <c r="M1537" s="49">
        <f>IF(Table44[[#This Row],[Source]]="Inv", SUM(M1536+Table44[[#This Row],[Income]]-Table44[[#This Row],[Expenses]]), M1536)</f>
        <v>1140000</v>
      </c>
    </row>
    <row r="1538" spans="1:13" x14ac:dyDescent="0.25">
      <c r="A1538" s="3" t="str">
        <f xml:space="preserve"> IF(C1538="", "", IF(Table44[[#This Row],[Month]]=C1537, A1537+1, 1))</f>
        <v/>
      </c>
      <c r="B1538" s="22">
        <f>_xlfn.NUMBERVALUE(IF(Table44[[#This Row],[Date]]= "", "", TEXT(Table44[[#This Row],[Date]],"yyyy")))</f>
        <v>0</v>
      </c>
      <c r="C1538" t="str">
        <f>IF(Table44[[#This Row],[Date]]= "", "", TEXT(Table44[[#This Row],[Date]],"mmmm"))</f>
        <v/>
      </c>
      <c r="D1538" s="2"/>
      <c r="I1538" s="23"/>
      <c r="J1538" s="49">
        <f>IF(Table44[[#This Row],[Source]]="Cash", SUM(J1537+Table44[[#This Row],[Income]]-Table44[[#This Row],[Expenses]]), J1537)</f>
        <v>173500</v>
      </c>
      <c r="K1538" s="49">
        <f>IF(Table44[[#This Row],[Source]]="Bank", SUM(K1537+Table44[[#This Row],[Income]]-Table44[[#This Row],[Expenses]]), K1537)</f>
        <v>451802.45000000019</v>
      </c>
      <c r="L1538" s="49">
        <f>IF(Table44[[#This Row],[Source]]="Mobile", SUM(L1537+Table44[[#This Row],[Income]]-Table44[[#This Row],[Expenses]]), L1537)</f>
        <v>305653</v>
      </c>
      <c r="M1538" s="49">
        <f>IF(Table44[[#This Row],[Source]]="Inv", SUM(M1537+Table44[[#This Row],[Income]]-Table44[[#This Row],[Expenses]]), M1537)</f>
        <v>1140000</v>
      </c>
    </row>
    <row r="1539" spans="1:13" x14ac:dyDescent="0.25">
      <c r="A1539" s="3" t="str">
        <f xml:space="preserve"> IF(C1539="", "", IF(Table44[[#This Row],[Month]]=C1538, A1538+1, 1))</f>
        <v/>
      </c>
      <c r="B1539" s="22">
        <f>_xlfn.NUMBERVALUE(IF(Table44[[#This Row],[Date]]= "", "", TEXT(Table44[[#This Row],[Date]],"yyyy")))</f>
        <v>0</v>
      </c>
      <c r="C1539" t="str">
        <f>IF(Table44[[#This Row],[Date]]= "", "", TEXT(Table44[[#This Row],[Date]],"mmmm"))</f>
        <v/>
      </c>
      <c r="D1539" s="2"/>
      <c r="I1539" s="23"/>
      <c r="J1539" s="49">
        <f>IF(Table44[[#This Row],[Source]]="Cash", SUM(J1538+Table44[[#This Row],[Income]]-Table44[[#This Row],[Expenses]]), J1538)</f>
        <v>173500</v>
      </c>
      <c r="K1539" s="49">
        <f>IF(Table44[[#This Row],[Source]]="Bank", SUM(K1538+Table44[[#This Row],[Income]]-Table44[[#This Row],[Expenses]]), K1538)</f>
        <v>451802.45000000019</v>
      </c>
      <c r="L1539" s="49">
        <f>IF(Table44[[#This Row],[Source]]="Mobile", SUM(L1538+Table44[[#This Row],[Income]]-Table44[[#This Row],[Expenses]]), L1538)</f>
        <v>305653</v>
      </c>
      <c r="M1539" s="49">
        <f>IF(Table44[[#This Row],[Source]]="Inv", SUM(M1538+Table44[[#This Row],[Income]]-Table44[[#This Row],[Expenses]]), M1538)</f>
        <v>1140000</v>
      </c>
    </row>
    <row r="1540" spans="1:13" x14ac:dyDescent="0.25">
      <c r="A1540" s="3" t="str">
        <f xml:space="preserve"> IF(C1540="", "", IF(Table44[[#This Row],[Month]]=C1539, A1539+1, 1))</f>
        <v/>
      </c>
      <c r="B1540" s="22">
        <f>_xlfn.NUMBERVALUE(IF(Table44[[#This Row],[Date]]= "", "", TEXT(Table44[[#This Row],[Date]],"yyyy")))</f>
        <v>0</v>
      </c>
      <c r="C1540" t="str">
        <f>IF(Table44[[#This Row],[Date]]= "", "", TEXT(Table44[[#This Row],[Date]],"mmmm"))</f>
        <v/>
      </c>
      <c r="D1540" s="2"/>
      <c r="I1540" s="23"/>
      <c r="J1540" s="49">
        <f>IF(Table44[[#This Row],[Source]]="Cash", SUM(J1539+Table44[[#This Row],[Income]]-Table44[[#This Row],[Expenses]]), J1539)</f>
        <v>173500</v>
      </c>
      <c r="K1540" s="49">
        <f>IF(Table44[[#This Row],[Source]]="Bank", SUM(K1539+Table44[[#This Row],[Income]]-Table44[[#This Row],[Expenses]]), K1539)</f>
        <v>451802.45000000019</v>
      </c>
      <c r="L1540" s="49">
        <f>IF(Table44[[#This Row],[Source]]="Mobile", SUM(L1539+Table44[[#This Row],[Income]]-Table44[[#This Row],[Expenses]]), L1539)</f>
        <v>305653</v>
      </c>
      <c r="M1540" s="49">
        <f>IF(Table44[[#This Row],[Source]]="Inv", SUM(M1539+Table44[[#This Row],[Income]]-Table44[[#This Row],[Expenses]]), M1539)</f>
        <v>1140000</v>
      </c>
    </row>
    <row r="1541" spans="1:13" x14ac:dyDescent="0.25">
      <c r="A1541" s="3" t="str">
        <f xml:space="preserve"> IF(C1541="", "", IF(Table44[[#This Row],[Month]]=C1540, A1540+1, 1))</f>
        <v/>
      </c>
      <c r="B1541" s="22">
        <f>_xlfn.NUMBERVALUE(IF(Table44[[#This Row],[Date]]= "", "", TEXT(Table44[[#This Row],[Date]],"yyyy")))</f>
        <v>0</v>
      </c>
      <c r="C1541" t="str">
        <f>IF(Table44[[#This Row],[Date]]= "", "", TEXT(Table44[[#This Row],[Date]],"mmmm"))</f>
        <v/>
      </c>
      <c r="D1541" s="2"/>
      <c r="I1541" s="23"/>
      <c r="J1541" s="49">
        <f>IF(Table44[[#This Row],[Source]]="Cash", SUM(J1540+Table44[[#This Row],[Income]]-Table44[[#This Row],[Expenses]]), J1540)</f>
        <v>173500</v>
      </c>
      <c r="K1541" s="49">
        <f>IF(Table44[[#This Row],[Source]]="Bank", SUM(K1540+Table44[[#This Row],[Income]]-Table44[[#This Row],[Expenses]]), K1540)</f>
        <v>451802.45000000019</v>
      </c>
      <c r="L1541" s="49">
        <f>IF(Table44[[#This Row],[Source]]="Mobile", SUM(L1540+Table44[[#This Row],[Income]]-Table44[[#This Row],[Expenses]]), L1540)</f>
        <v>305653</v>
      </c>
      <c r="M1541" s="49">
        <f>IF(Table44[[#This Row],[Source]]="Inv", SUM(M1540+Table44[[#This Row],[Income]]-Table44[[#This Row],[Expenses]]), M1540)</f>
        <v>1140000</v>
      </c>
    </row>
    <row r="1542" spans="1:13" x14ac:dyDescent="0.25">
      <c r="A1542" s="3" t="str">
        <f xml:space="preserve"> IF(C1542="", "", IF(Table44[[#This Row],[Month]]=C1541, A1541+1, 1))</f>
        <v/>
      </c>
      <c r="B1542" s="22">
        <f>_xlfn.NUMBERVALUE(IF(Table44[[#This Row],[Date]]= "", "", TEXT(Table44[[#This Row],[Date]],"yyyy")))</f>
        <v>0</v>
      </c>
      <c r="C1542" t="str">
        <f>IF(Table44[[#This Row],[Date]]= "", "", TEXT(Table44[[#This Row],[Date]],"mmmm"))</f>
        <v/>
      </c>
      <c r="D1542" s="2"/>
      <c r="I1542" s="23"/>
      <c r="J1542" s="49">
        <f>IF(Table44[[#This Row],[Source]]="Cash", SUM(J1541+Table44[[#This Row],[Income]]-Table44[[#This Row],[Expenses]]), J1541)</f>
        <v>173500</v>
      </c>
      <c r="K1542" s="49">
        <f>IF(Table44[[#This Row],[Source]]="Bank", SUM(K1541+Table44[[#This Row],[Income]]-Table44[[#This Row],[Expenses]]), K1541)</f>
        <v>451802.45000000019</v>
      </c>
      <c r="L1542" s="49">
        <f>IF(Table44[[#This Row],[Source]]="Mobile", SUM(L1541+Table44[[#This Row],[Income]]-Table44[[#This Row],[Expenses]]), L1541)</f>
        <v>305653</v>
      </c>
      <c r="M1542" s="49">
        <f>IF(Table44[[#This Row],[Source]]="Inv", SUM(M1541+Table44[[#This Row],[Income]]-Table44[[#This Row],[Expenses]]), M1541)</f>
        <v>1140000</v>
      </c>
    </row>
    <row r="1543" spans="1:13" x14ac:dyDescent="0.25">
      <c r="A1543" s="3" t="str">
        <f xml:space="preserve"> IF(C1543="", "", IF(Table44[[#This Row],[Month]]=C1542, A1542+1, 1))</f>
        <v/>
      </c>
      <c r="B1543" s="22">
        <f>_xlfn.NUMBERVALUE(IF(Table44[[#This Row],[Date]]= "", "", TEXT(Table44[[#This Row],[Date]],"yyyy")))</f>
        <v>0</v>
      </c>
      <c r="C1543" t="str">
        <f>IF(Table44[[#This Row],[Date]]= "", "", TEXT(Table44[[#This Row],[Date]],"mmmm"))</f>
        <v/>
      </c>
      <c r="D1543" s="2"/>
      <c r="I1543" s="23"/>
      <c r="J1543" s="49">
        <f>IF(Table44[[#This Row],[Source]]="Cash", SUM(J1542+Table44[[#This Row],[Income]]-Table44[[#This Row],[Expenses]]), J1542)</f>
        <v>173500</v>
      </c>
      <c r="K1543" s="49">
        <f>IF(Table44[[#This Row],[Source]]="Bank", SUM(K1542+Table44[[#This Row],[Income]]-Table44[[#This Row],[Expenses]]), K1542)</f>
        <v>451802.45000000019</v>
      </c>
      <c r="L1543" s="49">
        <f>IF(Table44[[#This Row],[Source]]="Mobile", SUM(L1542+Table44[[#This Row],[Income]]-Table44[[#This Row],[Expenses]]), L1542)</f>
        <v>305653</v>
      </c>
      <c r="M1543" s="49">
        <f>IF(Table44[[#This Row],[Source]]="Inv", SUM(M1542+Table44[[#This Row],[Income]]-Table44[[#This Row],[Expenses]]), M1542)</f>
        <v>1140000</v>
      </c>
    </row>
    <row r="1544" spans="1:13" x14ac:dyDescent="0.25">
      <c r="A1544" s="3" t="str">
        <f xml:space="preserve"> IF(C1544="", "", IF(Table44[[#This Row],[Month]]=C1543, A1543+1, 1))</f>
        <v/>
      </c>
      <c r="B1544" s="22">
        <f>_xlfn.NUMBERVALUE(IF(Table44[[#This Row],[Date]]= "", "", TEXT(Table44[[#This Row],[Date]],"yyyy")))</f>
        <v>0</v>
      </c>
      <c r="C1544" t="str">
        <f>IF(Table44[[#This Row],[Date]]= "", "", TEXT(Table44[[#This Row],[Date]],"mmmm"))</f>
        <v/>
      </c>
      <c r="D1544" s="2"/>
      <c r="I1544" s="23"/>
      <c r="J1544" s="49">
        <f>IF(Table44[[#This Row],[Source]]="Cash", SUM(J1543+Table44[[#This Row],[Income]]-Table44[[#This Row],[Expenses]]), J1543)</f>
        <v>173500</v>
      </c>
      <c r="K1544" s="49">
        <f>IF(Table44[[#This Row],[Source]]="Bank", SUM(K1543+Table44[[#This Row],[Income]]-Table44[[#This Row],[Expenses]]), K1543)</f>
        <v>451802.45000000019</v>
      </c>
      <c r="L1544" s="49">
        <f>IF(Table44[[#This Row],[Source]]="Mobile", SUM(L1543+Table44[[#This Row],[Income]]-Table44[[#This Row],[Expenses]]), L1543)</f>
        <v>305653</v>
      </c>
      <c r="M1544" s="49">
        <f>IF(Table44[[#This Row],[Source]]="Inv", SUM(M1543+Table44[[#This Row],[Income]]-Table44[[#This Row],[Expenses]]), M1543)</f>
        <v>1140000</v>
      </c>
    </row>
    <row r="1545" spans="1:13" x14ac:dyDescent="0.25">
      <c r="A1545" s="3" t="str">
        <f xml:space="preserve"> IF(C1545="", "", IF(Table44[[#This Row],[Month]]=C1544, A1544+1, 1))</f>
        <v/>
      </c>
      <c r="B1545" s="22">
        <f>_xlfn.NUMBERVALUE(IF(Table44[[#This Row],[Date]]= "", "", TEXT(Table44[[#This Row],[Date]],"yyyy")))</f>
        <v>0</v>
      </c>
      <c r="C1545" t="str">
        <f>IF(Table44[[#This Row],[Date]]= "", "", TEXT(Table44[[#This Row],[Date]],"mmmm"))</f>
        <v/>
      </c>
      <c r="D1545" s="2"/>
      <c r="I1545" s="23"/>
      <c r="J1545" s="49">
        <f>IF(Table44[[#This Row],[Source]]="Cash", SUM(J1544+Table44[[#This Row],[Income]]-Table44[[#This Row],[Expenses]]), J1544)</f>
        <v>173500</v>
      </c>
      <c r="K1545" s="49">
        <f>IF(Table44[[#This Row],[Source]]="Bank", SUM(K1544+Table44[[#This Row],[Income]]-Table44[[#This Row],[Expenses]]), K1544)</f>
        <v>451802.45000000019</v>
      </c>
      <c r="L1545" s="49">
        <f>IF(Table44[[#This Row],[Source]]="Mobile", SUM(L1544+Table44[[#This Row],[Income]]-Table44[[#This Row],[Expenses]]), L1544)</f>
        <v>305653</v>
      </c>
      <c r="M1545" s="49">
        <f>IF(Table44[[#This Row],[Source]]="Inv", SUM(M1544+Table44[[#This Row],[Income]]-Table44[[#This Row],[Expenses]]), M1544)</f>
        <v>1140000</v>
      </c>
    </row>
    <row r="1546" spans="1:13" x14ac:dyDescent="0.25">
      <c r="A1546" s="3" t="str">
        <f xml:space="preserve"> IF(C1546="", "", IF(Table44[[#This Row],[Month]]=C1545, A1545+1, 1))</f>
        <v/>
      </c>
      <c r="B1546" s="22">
        <f>_xlfn.NUMBERVALUE(IF(Table44[[#This Row],[Date]]= "", "", TEXT(Table44[[#This Row],[Date]],"yyyy")))</f>
        <v>0</v>
      </c>
      <c r="C1546" t="str">
        <f>IF(Table44[[#This Row],[Date]]= "", "", TEXT(Table44[[#This Row],[Date]],"mmmm"))</f>
        <v/>
      </c>
      <c r="D1546" s="2"/>
      <c r="I1546" s="23"/>
      <c r="J1546" s="49">
        <f>IF(Table44[[#This Row],[Source]]="Cash", SUM(J1545+Table44[[#This Row],[Income]]-Table44[[#This Row],[Expenses]]), J1545)</f>
        <v>173500</v>
      </c>
      <c r="K1546" s="49">
        <f>IF(Table44[[#This Row],[Source]]="Bank", SUM(K1545+Table44[[#This Row],[Income]]-Table44[[#This Row],[Expenses]]), K1545)</f>
        <v>451802.45000000019</v>
      </c>
      <c r="L1546" s="49">
        <f>IF(Table44[[#This Row],[Source]]="Mobile", SUM(L1545+Table44[[#This Row],[Income]]-Table44[[#This Row],[Expenses]]), L1545)</f>
        <v>305653</v>
      </c>
      <c r="M1546" s="49">
        <f>IF(Table44[[#This Row],[Source]]="Inv", SUM(M1545+Table44[[#This Row],[Income]]-Table44[[#This Row],[Expenses]]), M1545)</f>
        <v>1140000</v>
      </c>
    </row>
    <row r="1547" spans="1:13" x14ac:dyDescent="0.25">
      <c r="A1547" s="3" t="str">
        <f xml:space="preserve"> IF(C1547="", "", IF(Table44[[#This Row],[Month]]=C1546, A1546+1, 1))</f>
        <v/>
      </c>
      <c r="B1547" s="22">
        <f>_xlfn.NUMBERVALUE(IF(Table44[[#This Row],[Date]]= "", "", TEXT(Table44[[#This Row],[Date]],"yyyy")))</f>
        <v>0</v>
      </c>
      <c r="C1547" t="str">
        <f>IF(Table44[[#This Row],[Date]]= "", "", TEXT(Table44[[#This Row],[Date]],"mmmm"))</f>
        <v/>
      </c>
      <c r="D1547" s="2"/>
      <c r="I1547" s="23"/>
      <c r="J1547" s="49">
        <f>IF(Table44[[#This Row],[Source]]="Cash", SUM(J1546+Table44[[#This Row],[Income]]-Table44[[#This Row],[Expenses]]), J1546)</f>
        <v>173500</v>
      </c>
      <c r="K1547" s="49">
        <f>IF(Table44[[#This Row],[Source]]="Bank", SUM(K1546+Table44[[#This Row],[Income]]-Table44[[#This Row],[Expenses]]), K1546)</f>
        <v>451802.45000000019</v>
      </c>
      <c r="L1547" s="49">
        <f>IF(Table44[[#This Row],[Source]]="Mobile", SUM(L1546+Table44[[#This Row],[Income]]-Table44[[#This Row],[Expenses]]), L1546)</f>
        <v>305653</v>
      </c>
      <c r="M1547" s="49">
        <f>IF(Table44[[#This Row],[Source]]="Inv", SUM(M1546+Table44[[#This Row],[Income]]-Table44[[#This Row],[Expenses]]), M1546)</f>
        <v>1140000</v>
      </c>
    </row>
    <row r="1548" spans="1:13" x14ac:dyDescent="0.25">
      <c r="A1548" s="3" t="str">
        <f xml:space="preserve"> IF(C1548="", "", IF(Table44[[#This Row],[Month]]=C1547, A1547+1, 1))</f>
        <v/>
      </c>
      <c r="B1548" s="22">
        <f>_xlfn.NUMBERVALUE(IF(Table44[[#This Row],[Date]]= "", "", TEXT(Table44[[#This Row],[Date]],"yyyy")))</f>
        <v>0</v>
      </c>
      <c r="C1548" t="str">
        <f>IF(Table44[[#This Row],[Date]]= "", "", TEXT(Table44[[#This Row],[Date]],"mmmm"))</f>
        <v/>
      </c>
      <c r="D1548" s="2"/>
      <c r="I1548" s="23"/>
      <c r="J1548" s="49">
        <f>IF(Table44[[#This Row],[Source]]="Cash", SUM(J1547+Table44[[#This Row],[Income]]-Table44[[#This Row],[Expenses]]), J1547)</f>
        <v>173500</v>
      </c>
      <c r="K1548" s="49">
        <f>IF(Table44[[#This Row],[Source]]="Bank", SUM(K1547+Table44[[#This Row],[Income]]-Table44[[#This Row],[Expenses]]), K1547)</f>
        <v>451802.45000000019</v>
      </c>
      <c r="L1548" s="49">
        <f>IF(Table44[[#This Row],[Source]]="Mobile", SUM(L1547+Table44[[#This Row],[Income]]-Table44[[#This Row],[Expenses]]), L1547)</f>
        <v>305653</v>
      </c>
      <c r="M1548" s="49">
        <f>IF(Table44[[#This Row],[Source]]="Inv", SUM(M1547+Table44[[#This Row],[Income]]-Table44[[#This Row],[Expenses]]), M1547)</f>
        <v>1140000</v>
      </c>
    </row>
    <row r="1549" spans="1:13" x14ac:dyDescent="0.25">
      <c r="A1549" s="3" t="str">
        <f xml:space="preserve"> IF(C1549="", "", IF(Table44[[#This Row],[Month]]=C1548, A1548+1, 1))</f>
        <v/>
      </c>
      <c r="B1549" s="22">
        <f>_xlfn.NUMBERVALUE(IF(Table44[[#This Row],[Date]]= "", "", TEXT(Table44[[#This Row],[Date]],"yyyy")))</f>
        <v>0</v>
      </c>
      <c r="C1549" t="str">
        <f>IF(Table44[[#This Row],[Date]]= "", "", TEXT(Table44[[#This Row],[Date]],"mmmm"))</f>
        <v/>
      </c>
      <c r="D1549" s="2"/>
      <c r="I1549" s="23"/>
      <c r="J1549" s="49">
        <f>IF(Table44[[#This Row],[Source]]="Cash", SUM(J1548+Table44[[#This Row],[Income]]-Table44[[#This Row],[Expenses]]), J1548)</f>
        <v>173500</v>
      </c>
      <c r="K1549" s="49">
        <f>IF(Table44[[#This Row],[Source]]="Bank", SUM(K1548+Table44[[#This Row],[Income]]-Table44[[#This Row],[Expenses]]), K1548)</f>
        <v>451802.45000000019</v>
      </c>
      <c r="L1549" s="49">
        <f>IF(Table44[[#This Row],[Source]]="Mobile", SUM(L1548+Table44[[#This Row],[Income]]-Table44[[#This Row],[Expenses]]), L1548)</f>
        <v>305653</v>
      </c>
      <c r="M1549" s="49">
        <f>IF(Table44[[#This Row],[Source]]="Inv", SUM(M1548+Table44[[#This Row],[Income]]-Table44[[#This Row],[Expenses]]), M1548)</f>
        <v>1140000</v>
      </c>
    </row>
    <row r="1550" spans="1:13" x14ac:dyDescent="0.25">
      <c r="A1550" s="3" t="str">
        <f xml:space="preserve"> IF(C1550="", "", IF(Table44[[#This Row],[Month]]=C1549, A1549+1, 1))</f>
        <v/>
      </c>
      <c r="B1550" s="22">
        <f>_xlfn.NUMBERVALUE(IF(Table44[[#This Row],[Date]]= "", "", TEXT(Table44[[#This Row],[Date]],"yyyy")))</f>
        <v>0</v>
      </c>
      <c r="C1550" t="str">
        <f>IF(Table44[[#This Row],[Date]]= "", "", TEXT(Table44[[#This Row],[Date]],"mmmm"))</f>
        <v/>
      </c>
      <c r="D1550" s="2"/>
      <c r="I1550" s="23"/>
      <c r="J1550" s="49">
        <f>IF(Table44[[#This Row],[Source]]="Cash", SUM(J1549+Table44[[#This Row],[Income]]-Table44[[#This Row],[Expenses]]), J1549)</f>
        <v>173500</v>
      </c>
      <c r="K1550" s="49">
        <f>IF(Table44[[#This Row],[Source]]="Bank", SUM(K1549+Table44[[#This Row],[Income]]-Table44[[#This Row],[Expenses]]), K1549)</f>
        <v>451802.45000000019</v>
      </c>
      <c r="L1550" s="49">
        <f>IF(Table44[[#This Row],[Source]]="Mobile", SUM(L1549+Table44[[#This Row],[Income]]-Table44[[#This Row],[Expenses]]), L1549)</f>
        <v>305653</v>
      </c>
      <c r="M1550" s="49">
        <f>IF(Table44[[#This Row],[Source]]="Inv", SUM(M1549+Table44[[#This Row],[Income]]-Table44[[#This Row],[Expenses]]), M1549)</f>
        <v>1140000</v>
      </c>
    </row>
    <row r="1551" spans="1:13" x14ac:dyDescent="0.25">
      <c r="A1551" s="3" t="str">
        <f xml:space="preserve"> IF(C1551="", "", IF(Table44[[#This Row],[Month]]=C1550, A1550+1, 1))</f>
        <v/>
      </c>
      <c r="B1551" s="22">
        <f>_xlfn.NUMBERVALUE(IF(Table44[[#This Row],[Date]]= "", "", TEXT(Table44[[#This Row],[Date]],"yyyy")))</f>
        <v>0</v>
      </c>
      <c r="C1551" t="str">
        <f>IF(Table44[[#This Row],[Date]]= "", "", TEXT(Table44[[#This Row],[Date]],"mmmm"))</f>
        <v/>
      </c>
      <c r="D1551" s="2"/>
      <c r="I1551" s="23"/>
      <c r="J1551" s="49">
        <f>IF(Table44[[#This Row],[Source]]="Cash", SUM(J1550+Table44[[#This Row],[Income]]-Table44[[#This Row],[Expenses]]), J1550)</f>
        <v>173500</v>
      </c>
      <c r="K1551" s="49">
        <f>IF(Table44[[#This Row],[Source]]="Bank", SUM(K1550+Table44[[#This Row],[Income]]-Table44[[#This Row],[Expenses]]), K1550)</f>
        <v>451802.45000000019</v>
      </c>
      <c r="L1551" s="49">
        <f>IF(Table44[[#This Row],[Source]]="Mobile", SUM(L1550+Table44[[#This Row],[Income]]-Table44[[#This Row],[Expenses]]), L1550)</f>
        <v>305653</v>
      </c>
      <c r="M1551" s="49">
        <f>IF(Table44[[#This Row],[Source]]="Inv", SUM(M1550+Table44[[#This Row],[Income]]-Table44[[#This Row],[Expenses]]), M1550)</f>
        <v>1140000</v>
      </c>
    </row>
    <row r="1552" spans="1:13" x14ac:dyDescent="0.25">
      <c r="A1552" s="3" t="str">
        <f xml:space="preserve"> IF(C1552="", "", IF(Table44[[#This Row],[Month]]=C1551, A1551+1, 1))</f>
        <v/>
      </c>
      <c r="B1552" s="22">
        <f>_xlfn.NUMBERVALUE(IF(Table44[[#This Row],[Date]]= "", "", TEXT(Table44[[#This Row],[Date]],"yyyy")))</f>
        <v>0</v>
      </c>
      <c r="C1552" t="str">
        <f>IF(Table44[[#This Row],[Date]]= "", "", TEXT(Table44[[#This Row],[Date]],"mmmm"))</f>
        <v/>
      </c>
      <c r="D1552" s="2"/>
      <c r="I1552" s="23"/>
      <c r="J1552" s="49">
        <f>IF(Table44[[#This Row],[Source]]="Cash", SUM(J1551+Table44[[#This Row],[Income]]-Table44[[#This Row],[Expenses]]), J1551)</f>
        <v>173500</v>
      </c>
      <c r="K1552" s="49">
        <f>IF(Table44[[#This Row],[Source]]="Bank", SUM(K1551+Table44[[#This Row],[Income]]-Table44[[#This Row],[Expenses]]), K1551)</f>
        <v>451802.45000000019</v>
      </c>
      <c r="L1552" s="49">
        <f>IF(Table44[[#This Row],[Source]]="Mobile", SUM(L1551+Table44[[#This Row],[Income]]-Table44[[#This Row],[Expenses]]), L1551)</f>
        <v>305653</v>
      </c>
      <c r="M1552" s="49">
        <f>IF(Table44[[#This Row],[Source]]="Inv", SUM(M1551+Table44[[#This Row],[Income]]-Table44[[#This Row],[Expenses]]), M1551)</f>
        <v>1140000</v>
      </c>
    </row>
    <row r="1553" spans="1:13" x14ac:dyDescent="0.25">
      <c r="A1553" s="3" t="str">
        <f xml:space="preserve"> IF(C1553="", "", IF(Table44[[#This Row],[Month]]=C1552, A1552+1, 1))</f>
        <v/>
      </c>
      <c r="B1553" s="22">
        <f>_xlfn.NUMBERVALUE(IF(Table44[[#This Row],[Date]]= "", "", TEXT(Table44[[#This Row],[Date]],"yyyy")))</f>
        <v>0</v>
      </c>
      <c r="C1553" t="str">
        <f>IF(Table44[[#This Row],[Date]]= "", "", TEXT(Table44[[#This Row],[Date]],"mmmm"))</f>
        <v/>
      </c>
      <c r="D1553" s="2"/>
      <c r="I1553" s="23"/>
      <c r="J1553" s="49">
        <f>IF(Table44[[#This Row],[Source]]="Cash", SUM(J1552+Table44[[#This Row],[Income]]-Table44[[#This Row],[Expenses]]), J1552)</f>
        <v>173500</v>
      </c>
      <c r="K1553" s="49">
        <f>IF(Table44[[#This Row],[Source]]="Bank", SUM(K1552+Table44[[#This Row],[Income]]-Table44[[#This Row],[Expenses]]), K1552)</f>
        <v>451802.45000000019</v>
      </c>
      <c r="L1553" s="49">
        <f>IF(Table44[[#This Row],[Source]]="Mobile", SUM(L1552+Table44[[#This Row],[Income]]-Table44[[#This Row],[Expenses]]), L1552)</f>
        <v>305653</v>
      </c>
      <c r="M1553" s="49">
        <f>IF(Table44[[#This Row],[Source]]="Inv", SUM(M1552+Table44[[#This Row],[Income]]-Table44[[#This Row],[Expenses]]), M1552)</f>
        <v>1140000</v>
      </c>
    </row>
    <row r="1554" spans="1:13" x14ac:dyDescent="0.25">
      <c r="A1554" s="3" t="str">
        <f xml:space="preserve"> IF(C1554="", "", IF(Table44[[#This Row],[Month]]=C1553, A1553+1, 1))</f>
        <v/>
      </c>
      <c r="B1554" s="22">
        <f>_xlfn.NUMBERVALUE(IF(Table44[[#This Row],[Date]]= "", "", TEXT(Table44[[#This Row],[Date]],"yyyy")))</f>
        <v>0</v>
      </c>
      <c r="C1554" t="str">
        <f>IF(Table44[[#This Row],[Date]]= "", "", TEXT(Table44[[#This Row],[Date]],"mmmm"))</f>
        <v/>
      </c>
      <c r="D1554" s="2"/>
      <c r="I1554" s="23"/>
      <c r="J1554" s="49">
        <f>IF(Table44[[#This Row],[Source]]="Cash", SUM(J1553+Table44[[#This Row],[Income]]-Table44[[#This Row],[Expenses]]), J1553)</f>
        <v>173500</v>
      </c>
      <c r="K1554" s="49">
        <f>IF(Table44[[#This Row],[Source]]="Bank", SUM(K1553+Table44[[#This Row],[Income]]-Table44[[#This Row],[Expenses]]), K1553)</f>
        <v>451802.45000000019</v>
      </c>
      <c r="L1554" s="49">
        <f>IF(Table44[[#This Row],[Source]]="Mobile", SUM(L1553+Table44[[#This Row],[Income]]-Table44[[#This Row],[Expenses]]), L1553)</f>
        <v>305653</v>
      </c>
      <c r="M1554" s="49">
        <f>IF(Table44[[#This Row],[Source]]="Inv", SUM(M1553+Table44[[#This Row],[Income]]-Table44[[#This Row],[Expenses]]), M1553)</f>
        <v>1140000</v>
      </c>
    </row>
    <row r="1555" spans="1:13" x14ac:dyDescent="0.25">
      <c r="A1555" s="3" t="str">
        <f xml:space="preserve"> IF(C1555="", "", IF(Table44[[#This Row],[Month]]=C1554, A1554+1, 1))</f>
        <v/>
      </c>
      <c r="B1555" s="22">
        <f>_xlfn.NUMBERVALUE(IF(Table44[[#This Row],[Date]]= "", "", TEXT(Table44[[#This Row],[Date]],"yyyy")))</f>
        <v>0</v>
      </c>
      <c r="C1555" t="str">
        <f>IF(Table44[[#This Row],[Date]]= "", "", TEXT(Table44[[#This Row],[Date]],"mmmm"))</f>
        <v/>
      </c>
      <c r="D1555" s="2"/>
      <c r="I1555" s="23"/>
      <c r="J1555" s="49">
        <f>IF(Table44[[#This Row],[Source]]="Cash", SUM(J1554+Table44[[#This Row],[Income]]-Table44[[#This Row],[Expenses]]), J1554)</f>
        <v>173500</v>
      </c>
      <c r="K1555" s="49">
        <f>IF(Table44[[#This Row],[Source]]="Bank", SUM(K1554+Table44[[#This Row],[Income]]-Table44[[#This Row],[Expenses]]), K1554)</f>
        <v>451802.45000000019</v>
      </c>
      <c r="L1555" s="49">
        <f>IF(Table44[[#This Row],[Source]]="Mobile", SUM(L1554+Table44[[#This Row],[Income]]-Table44[[#This Row],[Expenses]]), L1554)</f>
        <v>305653</v>
      </c>
      <c r="M1555" s="49">
        <f>IF(Table44[[#This Row],[Source]]="Inv", SUM(M1554+Table44[[#This Row],[Income]]-Table44[[#This Row],[Expenses]]), M1554)</f>
        <v>1140000</v>
      </c>
    </row>
    <row r="1556" spans="1:13" x14ac:dyDescent="0.25">
      <c r="A1556" s="3" t="str">
        <f xml:space="preserve"> IF(C1556="", "", IF(Table44[[#This Row],[Month]]=C1555, A1555+1, 1))</f>
        <v/>
      </c>
      <c r="B1556" s="22">
        <f>_xlfn.NUMBERVALUE(IF(Table44[[#This Row],[Date]]= "", "", TEXT(Table44[[#This Row],[Date]],"yyyy")))</f>
        <v>0</v>
      </c>
      <c r="C1556" t="str">
        <f>IF(Table44[[#This Row],[Date]]= "", "", TEXT(Table44[[#This Row],[Date]],"mmmm"))</f>
        <v/>
      </c>
      <c r="D1556" s="2"/>
      <c r="I1556" s="23"/>
      <c r="J1556" s="49">
        <f>IF(Table44[[#This Row],[Source]]="Cash", SUM(J1555+Table44[[#This Row],[Income]]-Table44[[#This Row],[Expenses]]), J1555)</f>
        <v>173500</v>
      </c>
      <c r="K1556" s="49">
        <f>IF(Table44[[#This Row],[Source]]="Bank", SUM(K1555+Table44[[#This Row],[Income]]-Table44[[#This Row],[Expenses]]), K1555)</f>
        <v>451802.45000000019</v>
      </c>
      <c r="L1556" s="49">
        <f>IF(Table44[[#This Row],[Source]]="Mobile", SUM(L1555+Table44[[#This Row],[Income]]-Table44[[#This Row],[Expenses]]), L1555)</f>
        <v>305653</v>
      </c>
      <c r="M1556" s="49">
        <f>IF(Table44[[#This Row],[Source]]="Inv", SUM(M1555+Table44[[#This Row],[Income]]-Table44[[#This Row],[Expenses]]), M1555)</f>
        <v>1140000</v>
      </c>
    </row>
    <row r="1557" spans="1:13" x14ac:dyDescent="0.25">
      <c r="A1557" s="3" t="str">
        <f xml:space="preserve"> IF(C1557="", "", IF(Table44[[#This Row],[Month]]=C1556, A1556+1, 1))</f>
        <v/>
      </c>
      <c r="B1557" s="22">
        <f>_xlfn.NUMBERVALUE(IF(Table44[[#This Row],[Date]]= "", "", TEXT(Table44[[#This Row],[Date]],"yyyy")))</f>
        <v>0</v>
      </c>
      <c r="C1557" t="str">
        <f>IF(Table44[[#This Row],[Date]]= "", "", TEXT(Table44[[#This Row],[Date]],"mmmm"))</f>
        <v/>
      </c>
      <c r="D1557" s="2"/>
      <c r="I1557" s="23"/>
      <c r="J1557" s="49">
        <f>IF(Table44[[#This Row],[Source]]="Cash", SUM(J1556+Table44[[#This Row],[Income]]-Table44[[#This Row],[Expenses]]), J1556)</f>
        <v>173500</v>
      </c>
      <c r="K1557" s="49">
        <f>IF(Table44[[#This Row],[Source]]="Bank", SUM(K1556+Table44[[#This Row],[Income]]-Table44[[#This Row],[Expenses]]), K1556)</f>
        <v>451802.45000000019</v>
      </c>
      <c r="L1557" s="49">
        <f>IF(Table44[[#This Row],[Source]]="Mobile", SUM(L1556+Table44[[#This Row],[Income]]-Table44[[#This Row],[Expenses]]), L1556)</f>
        <v>305653</v>
      </c>
      <c r="M1557" s="49">
        <f>IF(Table44[[#This Row],[Source]]="Inv", SUM(M1556+Table44[[#This Row],[Income]]-Table44[[#This Row],[Expenses]]), M1556)</f>
        <v>1140000</v>
      </c>
    </row>
    <row r="1558" spans="1:13" x14ac:dyDescent="0.25">
      <c r="A1558" s="3" t="str">
        <f xml:space="preserve"> IF(C1558="", "", IF(Table44[[#This Row],[Month]]=C1557, A1557+1, 1))</f>
        <v/>
      </c>
      <c r="B1558" s="22">
        <f>_xlfn.NUMBERVALUE(IF(Table44[[#This Row],[Date]]= "", "", TEXT(Table44[[#This Row],[Date]],"yyyy")))</f>
        <v>0</v>
      </c>
      <c r="C1558" t="str">
        <f>IF(Table44[[#This Row],[Date]]= "", "", TEXT(Table44[[#This Row],[Date]],"mmmm"))</f>
        <v/>
      </c>
      <c r="D1558" s="2"/>
      <c r="I1558" s="23"/>
      <c r="J1558" s="49">
        <f>IF(Table44[[#This Row],[Source]]="Cash", SUM(J1557+Table44[[#This Row],[Income]]-Table44[[#This Row],[Expenses]]), J1557)</f>
        <v>173500</v>
      </c>
      <c r="K1558" s="49">
        <f>IF(Table44[[#This Row],[Source]]="Bank", SUM(K1557+Table44[[#This Row],[Income]]-Table44[[#This Row],[Expenses]]), K1557)</f>
        <v>451802.45000000019</v>
      </c>
      <c r="L1558" s="49">
        <f>IF(Table44[[#This Row],[Source]]="Mobile", SUM(L1557+Table44[[#This Row],[Income]]-Table44[[#This Row],[Expenses]]), L1557)</f>
        <v>305653</v>
      </c>
      <c r="M1558" s="49">
        <f>IF(Table44[[#This Row],[Source]]="Inv", SUM(M1557+Table44[[#This Row],[Income]]-Table44[[#This Row],[Expenses]]), M1557)</f>
        <v>1140000</v>
      </c>
    </row>
    <row r="1559" spans="1:13" x14ac:dyDescent="0.25">
      <c r="A1559" s="3" t="str">
        <f xml:space="preserve"> IF(C1559="", "", IF(Table44[[#This Row],[Month]]=C1558, A1558+1, 1))</f>
        <v/>
      </c>
      <c r="B1559" s="22">
        <f>_xlfn.NUMBERVALUE(IF(Table44[[#This Row],[Date]]= "", "", TEXT(Table44[[#This Row],[Date]],"yyyy")))</f>
        <v>0</v>
      </c>
      <c r="C1559" t="str">
        <f>IF(Table44[[#This Row],[Date]]= "", "", TEXT(Table44[[#This Row],[Date]],"mmmm"))</f>
        <v/>
      </c>
      <c r="D1559" s="2"/>
      <c r="I1559" s="23"/>
      <c r="J1559" s="49">
        <f>IF(Table44[[#This Row],[Source]]="Cash", SUM(J1558+Table44[[#This Row],[Income]]-Table44[[#This Row],[Expenses]]), J1558)</f>
        <v>173500</v>
      </c>
      <c r="K1559" s="49">
        <f>IF(Table44[[#This Row],[Source]]="Bank", SUM(K1558+Table44[[#This Row],[Income]]-Table44[[#This Row],[Expenses]]), K1558)</f>
        <v>451802.45000000019</v>
      </c>
      <c r="L1559" s="49">
        <f>IF(Table44[[#This Row],[Source]]="Mobile", SUM(L1558+Table44[[#This Row],[Income]]-Table44[[#This Row],[Expenses]]), L1558)</f>
        <v>305653</v>
      </c>
      <c r="M1559" s="49">
        <f>IF(Table44[[#This Row],[Source]]="Inv", SUM(M1558+Table44[[#This Row],[Income]]-Table44[[#This Row],[Expenses]]), M1558)</f>
        <v>1140000</v>
      </c>
    </row>
    <row r="1560" spans="1:13" x14ac:dyDescent="0.25">
      <c r="A1560" s="3" t="str">
        <f xml:space="preserve"> IF(C1560="", "", IF(Table44[[#This Row],[Month]]=C1559, A1559+1, 1))</f>
        <v/>
      </c>
      <c r="B1560" s="22">
        <f>_xlfn.NUMBERVALUE(IF(Table44[[#This Row],[Date]]= "", "", TEXT(Table44[[#This Row],[Date]],"yyyy")))</f>
        <v>0</v>
      </c>
      <c r="C1560" t="str">
        <f>IF(Table44[[#This Row],[Date]]= "", "", TEXT(Table44[[#This Row],[Date]],"mmmm"))</f>
        <v/>
      </c>
      <c r="D1560" s="2"/>
      <c r="I1560" s="23"/>
      <c r="J1560" s="49">
        <f>IF(Table44[[#This Row],[Source]]="Cash", SUM(J1559+Table44[[#This Row],[Income]]-Table44[[#This Row],[Expenses]]), J1559)</f>
        <v>173500</v>
      </c>
      <c r="K1560" s="49">
        <f>IF(Table44[[#This Row],[Source]]="Bank", SUM(K1559+Table44[[#This Row],[Income]]-Table44[[#This Row],[Expenses]]), K1559)</f>
        <v>451802.45000000019</v>
      </c>
      <c r="L1560" s="49">
        <f>IF(Table44[[#This Row],[Source]]="Mobile", SUM(L1559+Table44[[#This Row],[Income]]-Table44[[#This Row],[Expenses]]), L1559)</f>
        <v>305653</v>
      </c>
      <c r="M1560" s="49">
        <f>IF(Table44[[#This Row],[Source]]="Inv", SUM(M1559+Table44[[#This Row],[Income]]-Table44[[#This Row],[Expenses]]), M1559)</f>
        <v>1140000</v>
      </c>
    </row>
    <row r="1561" spans="1:13" x14ac:dyDescent="0.25">
      <c r="A1561" s="3" t="str">
        <f xml:space="preserve"> IF(C1561="", "", IF(Table44[[#This Row],[Month]]=C1560, A1560+1, 1))</f>
        <v/>
      </c>
      <c r="B1561" s="22">
        <f>_xlfn.NUMBERVALUE(IF(Table44[[#This Row],[Date]]= "", "", TEXT(Table44[[#This Row],[Date]],"yyyy")))</f>
        <v>0</v>
      </c>
      <c r="C1561" t="str">
        <f>IF(Table44[[#This Row],[Date]]= "", "", TEXT(Table44[[#This Row],[Date]],"mmmm"))</f>
        <v/>
      </c>
      <c r="D1561" s="2"/>
      <c r="I1561" s="23"/>
      <c r="J1561" s="49">
        <f>IF(Table44[[#This Row],[Source]]="Cash", SUM(J1560+Table44[[#This Row],[Income]]-Table44[[#This Row],[Expenses]]), J1560)</f>
        <v>173500</v>
      </c>
      <c r="K1561" s="49">
        <f>IF(Table44[[#This Row],[Source]]="Bank", SUM(K1560+Table44[[#This Row],[Income]]-Table44[[#This Row],[Expenses]]), K1560)</f>
        <v>451802.45000000019</v>
      </c>
      <c r="L1561" s="49">
        <f>IF(Table44[[#This Row],[Source]]="Mobile", SUM(L1560+Table44[[#This Row],[Income]]-Table44[[#This Row],[Expenses]]), L1560)</f>
        <v>305653</v>
      </c>
      <c r="M1561" s="49">
        <f>IF(Table44[[#This Row],[Source]]="Inv", SUM(M1560+Table44[[#This Row],[Income]]-Table44[[#This Row],[Expenses]]), M1560)</f>
        <v>1140000</v>
      </c>
    </row>
    <row r="1562" spans="1:13" x14ac:dyDescent="0.25">
      <c r="A1562" s="3" t="str">
        <f xml:space="preserve"> IF(C1562="", "", IF(Table44[[#This Row],[Month]]=C1561, A1561+1, 1))</f>
        <v/>
      </c>
      <c r="B1562" s="22">
        <f>_xlfn.NUMBERVALUE(IF(Table44[[#This Row],[Date]]= "", "", TEXT(Table44[[#This Row],[Date]],"yyyy")))</f>
        <v>0</v>
      </c>
      <c r="C1562" t="str">
        <f>IF(Table44[[#This Row],[Date]]= "", "", TEXT(Table44[[#This Row],[Date]],"mmmm"))</f>
        <v/>
      </c>
      <c r="D1562" s="2"/>
      <c r="I1562" s="23"/>
      <c r="J1562" s="49">
        <f>IF(Table44[[#This Row],[Source]]="Cash", SUM(J1561+Table44[[#This Row],[Income]]-Table44[[#This Row],[Expenses]]), J1561)</f>
        <v>173500</v>
      </c>
      <c r="K1562" s="49">
        <f>IF(Table44[[#This Row],[Source]]="Bank", SUM(K1561+Table44[[#This Row],[Income]]-Table44[[#This Row],[Expenses]]), K1561)</f>
        <v>451802.45000000019</v>
      </c>
      <c r="L1562" s="49">
        <f>IF(Table44[[#This Row],[Source]]="Mobile", SUM(L1561+Table44[[#This Row],[Income]]-Table44[[#This Row],[Expenses]]), L1561)</f>
        <v>305653</v>
      </c>
      <c r="M1562" s="49">
        <f>IF(Table44[[#This Row],[Source]]="Inv", SUM(M1561+Table44[[#This Row],[Income]]-Table44[[#This Row],[Expenses]]), M1561)</f>
        <v>1140000</v>
      </c>
    </row>
    <row r="1563" spans="1:13" x14ac:dyDescent="0.25">
      <c r="A1563" s="3" t="str">
        <f xml:space="preserve"> IF(C1563="", "", IF(Table44[[#This Row],[Month]]=C1562, A1562+1, 1))</f>
        <v/>
      </c>
      <c r="B1563" s="22">
        <f>_xlfn.NUMBERVALUE(IF(Table44[[#This Row],[Date]]= "", "", TEXT(Table44[[#This Row],[Date]],"yyyy")))</f>
        <v>0</v>
      </c>
      <c r="C1563" t="str">
        <f>IF(Table44[[#This Row],[Date]]= "", "", TEXT(Table44[[#This Row],[Date]],"mmmm"))</f>
        <v/>
      </c>
      <c r="D1563" s="2"/>
      <c r="I1563" s="23"/>
      <c r="J1563" s="49">
        <f>IF(Table44[[#This Row],[Source]]="Cash", SUM(J1562+Table44[[#This Row],[Income]]-Table44[[#This Row],[Expenses]]), J1562)</f>
        <v>173500</v>
      </c>
      <c r="K1563" s="49">
        <f>IF(Table44[[#This Row],[Source]]="Bank", SUM(K1562+Table44[[#This Row],[Income]]-Table44[[#This Row],[Expenses]]), K1562)</f>
        <v>451802.45000000019</v>
      </c>
      <c r="L1563" s="49">
        <f>IF(Table44[[#This Row],[Source]]="Mobile", SUM(L1562+Table44[[#This Row],[Income]]-Table44[[#This Row],[Expenses]]), L1562)</f>
        <v>305653</v>
      </c>
      <c r="M1563" s="49">
        <f>IF(Table44[[#This Row],[Source]]="Inv", SUM(M1562+Table44[[#This Row],[Income]]-Table44[[#This Row],[Expenses]]), M1562)</f>
        <v>1140000</v>
      </c>
    </row>
    <row r="1564" spans="1:13" x14ac:dyDescent="0.25">
      <c r="A1564" s="3" t="str">
        <f xml:space="preserve"> IF(C1564="", "", IF(Table44[[#This Row],[Month]]=C1563, A1563+1, 1))</f>
        <v/>
      </c>
      <c r="B1564" s="22">
        <f>_xlfn.NUMBERVALUE(IF(Table44[[#This Row],[Date]]= "", "", TEXT(Table44[[#This Row],[Date]],"yyyy")))</f>
        <v>0</v>
      </c>
      <c r="C1564" t="str">
        <f>IF(Table44[[#This Row],[Date]]= "", "", TEXT(Table44[[#This Row],[Date]],"mmmm"))</f>
        <v/>
      </c>
      <c r="D1564" s="2"/>
      <c r="I1564" s="23"/>
      <c r="J1564" s="49">
        <f>IF(Table44[[#This Row],[Source]]="Cash", SUM(J1563+Table44[[#This Row],[Income]]-Table44[[#This Row],[Expenses]]), J1563)</f>
        <v>173500</v>
      </c>
      <c r="K1564" s="49">
        <f>IF(Table44[[#This Row],[Source]]="Bank", SUM(K1563+Table44[[#This Row],[Income]]-Table44[[#This Row],[Expenses]]), K1563)</f>
        <v>451802.45000000019</v>
      </c>
      <c r="L1564" s="49">
        <f>IF(Table44[[#This Row],[Source]]="Mobile", SUM(L1563+Table44[[#This Row],[Income]]-Table44[[#This Row],[Expenses]]), L1563)</f>
        <v>305653</v>
      </c>
      <c r="M1564" s="49">
        <f>IF(Table44[[#This Row],[Source]]="Inv", SUM(M1563+Table44[[#This Row],[Income]]-Table44[[#This Row],[Expenses]]), M1563)</f>
        <v>1140000</v>
      </c>
    </row>
    <row r="1565" spans="1:13" x14ac:dyDescent="0.25">
      <c r="A1565" s="3" t="str">
        <f xml:space="preserve"> IF(C1565="", "", IF(Table44[[#This Row],[Month]]=C1564, A1564+1, 1))</f>
        <v/>
      </c>
      <c r="B1565" s="22">
        <f>_xlfn.NUMBERVALUE(IF(Table44[[#This Row],[Date]]= "", "", TEXT(Table44[[#This Row],[Date]],"yyyy")))</f>
        <v>0</v>
      </c>
      <c r="C1565" t="str">
        <f>IF(Table44[[#This Row],[Date]]= "", "", TEXT(Table44[[#This Row],[Date]],"mmmm"))</f>
        <v/>
      </c>
      <c r="D1565" s="2"/>
      <c r="I1565" s="23"/>
      <c r="J1565" s="49">
        <f>IF(Table44[[#This Row],[Source]]="Cash", SUM(J1564+Table44[[#This Row],[Income]]-Table44[[#This Row],[Expenses]]), J1564)</f>
        <v>173500</v>
      </c>
      <c r="K1565" s="49">
        <f>IF(Table44[[#This Row],[Source]]="Bank", SUM(K1564+Table44[[#This Row],[Income]]-Table44[[#This Row],[Expenses]]), K1564)</f>
        <v>451802.45000000019</v>
      </c>
      <c r="L1565" s="49">
        <f>IF(Table44[[#This Row],[Source]]="Mobile", SUM(L1564+Table44[[#This Row],[Income]]-Table44[[#This Row],[Expenses]]), L1564)</f>
        <v>305653</v>
      </c>
      <c r="M1565" s="49">
        <f>IF(Table44[[#This Row],[Source]]="Inv", SUM(M1564+Table44[[#This Row],[Income]]-Table44[[#This Row],[Expenses]]), M1564)</f>
        <v>1140000</v>
      </c>
    </row>
    <row r="1566" spans="1:13" x14ac:dyDescent="0.25">
      <c r="A1566" s="3" t="str">
        <f xml:space="preserve"> IF(C1566="", "", IF(Table44[[#This Row],[Month]]=C1565, A1565+1, 1))</f>
        <v/>
      </c>
      <c r="B1566" s="22">
        <f>_xlfn.NUMBERVALUE(IF(Table44[[#This Row],[Date]]= "", "", TEXT(Table44[[#This Row],[Date]],"yyyy")))</f>
        <v>0</v>
      </c>
      <c r="C1566" t="str">
        <f>IF(Table44[[#This Row],[Date]]= "", "", TEXT(Table44[[#This Row],[Date]],"mmmm"))</f>
        <v/>
      </c>
      <c r="D1566" s="2"/>
      <c r="I1566" s="23"/>
      <c r="J1566" s="49">
        <f>IF(Table44[[#This Row],[Source]]="Cash", SUM(J1565+Table44[[#This Row],[Income]]-Table44[[#This Row],[Expenses]]), J1565)</f>
        <v>173500</v>
      </c>
      <c r="K1566" s="49">
        <f>IF(Table44[[#This Row],[Source]]="Bank", SUM(K1565+Table44[[#This Row],[Income]]-Table44[[#This Row],[Expenses]]), K1565)</f>
        <v>451802.45000000019</v>
      </c>
      <c r="L1566" s="49">
        <f>IF(Table44[[#This Row],[Source]]="Mobile", SUM(L1565+Table44[[#This Row],[Income]]-Table44[[#This Row],[Expenses]]), L1565)</f>
        <v>305653</v>
      </c>
      <c r="M1566" s="49">
        <f>IF(Table44[[#This Row],[Source]]="Inv", SUM(M1565+Table44[[#This Row],[Income]]-Table44[[#This Row],[Expenses]]), M1565)</f>
        <v>1140000</v>
      </c>
    </row>
    <row r="1567" spans="1:13" x14ac:dyDescent="0.25">
      <c r="A1567" s="3" t="str">
        <f xml:space="preserve"> IF(C1567="", "", IF(Table44[[#This Row],[Month]]=C1566, A1566+1, 1))</f>
        <v/>
      </c>
      <c r="B1567" s="22">
        <f>_xlfn.NUMBERVALUE(IF(Table44[[#This Row],[Date]]= "", "", TEXT(Table44[[#This Row],[Date]],"yyyy")))</f>
        <v>0</v>
      </c>
      <c r="C1567" t="str">
        <f>IF(Table44[[#This Row],[Date]]= "", "", TEXT(Table44[[#This Row],[Date]],"mmmm"))</f>
        <v/>
      </c>
      <c r="D1567" s="2"/>
      <c r="I1567" s="23"/>
      <c r="J1567" s="49">
        <f>IF(Table44[[#This Row],[Source]]="Cash", SUM(J1566+Table44[[#This Row],[Income]]-Table44[[#This Row],[Expenses]]), J1566)</f>
        <v>173500</v>
      </c>
      <c r="K1567" s="49">
        <f>IF(Table44[[#This Row],[Source]]="Bank", SUM(K1566+Table44[[#This Row],[Income]]-Table44[[#This Row],[Expenses]]), K1566)</f>
        <v>451802.45000000019</v>
      </c>
      <c r="L1567" s="49">
        <f>IF(Table44[[#This Row],[Source]]="Mobile", SUM(L1566+Table44[[#This Row],[Income]]-Table44[[#This Row],[Expenses]]), L1566)</f>
        <v>305653</v>
      </c>
      <c r="M1567" s="49">
        <f>IF(Table44[[#This Row],[Source]]="Inv", SUM(M1566+Table44[[#This Row],[Income]]-Table44[[#This Row],[Expenses]]), M1566)</f>
        <v>1140000</v>
      </c>
    </row>
    <row r="1568" spans="1:13" x14ac:dyDescent="0.25">
      <c r="A1568" s="3" t="str">
        <f xml:space="preserve"> IF(C1568="", "", IF(Table44[[#This Row],[Month]]=C1567, A1567+1, 1))</f>
        <v/>
      </c>
      <c r="B1568" s="22">
        <f>_xlfn.NUMBERVALUE(IF(Table44[[#This Row],[Date]]= "", "", TEXT(Table44[[#This Row],[Date]],"yyyy")))</f>
        <v>0</v>
      </c>
      <c r="C1568" t="str">
        <f>IF(Table44[[#This Row],[Date]]= "", "", TEXT(Table44[[#This Row],[Date]],"mmmm"))</f>
        <v/>
      </c>
      <c r="D1568" s="2"/>
      <c r="I1568" s="23"/>
      <c r="J1568" s="49">
        <f>IF(Table44[[#This Row],[Source]]="Cash", SUM(J1567+Table44[[#This Row],[Income]]-Table44[[#This Row],[Expenses]]), J1567)</f>
        <v>173500</v>
      </c>
      <c r="K1568" s="49">
        <f>IF(Table44[[#This Row],[Source]]="Bank", SUM(K1567+Table44[[#This Row],[Income]]-Table44[[#This Row],[Expenses]]), K1567)</f>
        <v>451802.45000000019</v>
      </c>
      <c r="L1568" s="49">
        <f>IF(Table44[[#This Row],[Source]]="Mobile", SUM(L1567+Table44[[#This Row],[Income]]-Table44[[#This Row],[Expenses]]), L1567)</f>
        <v>305653</v>
      </c>
      <c r="M1568" s="49">
        <f>IF(Table44[[#This Row],[Source]]="Inv", SUM(M1567+Table44[[#This Row],[Income]]-Table44[[#This Row],[Expenses]]), M1567)</f>
        <v>1140000</v>
      </c>
    </row>
    <row r="1569" spans="1:13" x14ac:dyDescent="0.25">
      <c r="A1569" s="3" t="str">
        <f xml:space="preserve"> IF(C1569="", "", IF(Table44[[#This Row],[Month]]=C1568, A1568+1, 1))</f>
        <v/>
      </c>
      <c r="B1569" s="22">
        <f>_xlfn.NUMBERVALUE(IF(Table44[[#This Row],[Date]]= "", "", TEXT(Table44[[#This Row],[Date]],"yyyy")))</f>
        <v>0</v>
      </c>
      <c r="C1569" t="str">
        <f>IF(Table44[[#This Row],[Date]]= "", "", TEXT(Table44[[#This Row],[Date]],"mmmm"))</f>
        <v/>
      </c>
      <c r="D1569" s="2"/>
      <c r="I1569" s="23"/>
      <c r="J1569" s="49">
        <f>IF(Table44[[#This Row],[Source]]="Cash", SUM(J1568+Table44[[#This Row],[Income]]-Table44[[#This Row],[Expenses]]), J1568)</f>
        <v>173500</v>
      </c>
      <c r="K1569" s="49">
        <f>IF(Table44[[#This Row],[Source]]="Bank", SUM(K1568+Table44[[#This Row],[Income]]-Table44[[#This Row],[Expenses]]), K1568)</f>
        <v>451802.45000000019</v>
      </c>
      <c r="L1569" s="49">
        <f>IF(Table44[[#This Row],[Source]]="Mobile", SUM(L1568+Table44[[#This Row],[Income]]-Table44[[#This Row],[Expenses]]), L1568)</f>
        <v>305653</v>
      </c>
      <c r="M1569" s="49">
        <f>IF(Table44[[#This Row],[Source]]="Inv", SUM(M1568+Table44[[#This Row],[Income]]-Table44[[#This Row],[Expenses]]), M1568)</f>
        <v>1140000</v>
      </c>
    </row>
    <row r="1570" spans="1:13" x14ac:dyDescent="0.25">
      <c r="A1570" s="3" t="str">
        <f xml:space="preserve"> IF(C1570="", "", IF(Table44[[#This Row],[Month]]=C1569, A1569+1, 1))</f>
        <v/>
      </c>
      <c r="B1570" s="22">
        <f>_xlfn.NUMBERVALUE(IF(Table44[[#This Row],[Date]]= "", "", TEXT(Table44[[#This Row],[Date]],"yyyy")))</f>
        <v>0</v>
      </c>
      <c r="C1570" t="str">
        <f>IF(Table44[[#This Row],[Date]]= "", "", TEXT(Table44[[#This Row],[Date]],"mmmm"))</f>
        <v/>
      </c>
      <c r="D1570" s="2"/>
      <c r="I1570" s="23"/>
      <c r="J1570" s="49">
        <f>IF(Table44[[#This Row],[Source]]="Cash", SUM(J1569+Table44[[#This Row],[Income]]-Table44[[#This Row],[Expenses]]), J1569)</f>
        <v>173500</v>
      </c>
      <c r="K1570" s="49">
        <f>IF(Table44[[#This Row],[Source]]="Bank", SUM(K1569+Table44[[#This Row],[Income]]-Table44[[#This Row],[Expenses]]), K1569)</f>
        <v>451802.45000000019</v>
      </c>
      <c r="L1570" s="49">
        <f>IF(Table44[[#This Row],[Source]]="Mobile", SUM(L1569+Table44[[#This Row],[Income]]-Table44[[#This Row],[Expenses]]), L1569)</f>
        <v>305653</v>
      </c>
      <c r="M1570" s="49">
        <f>IF(Table44[[#This Row],[Source]]="Inv", SUM(M1569+Table44[[#This Row],[Income]]-Table44[[#This Row],[Expenses]]), M1569)</f>
        <v>1140000</v>
      </c>
    </row>
    <row r="1571" spans="1:13" x14ac:dyDescent="0.25">
      <c r="A1571" s="3" t="str">
        <f xml:space="preserve"> IF(C1571="", "", IF(Table44[[#This Row],[Month]]=C1570, A1570+1, 1))</f>
        <v/>
      </c>
      <c r="B1571" s="22">
        <f>_xlfn.NUMBERVALUE(IF(Table44[[#This Row],[Date]]= "", "", TEXT(Table44[[#This Row],[Date]],"yyyy")))</f>
        <v>0</v>
      </c>
      <c r="C1571" t="str">
        <f>IF(Table44[[#This Row],[Date]]= "", "", TEXT(Table44[[#This Row],[Date]],"mmmm"))</f>
        <v/>
      </c>
      <c r="D1571" s="2"/>
      <c r="I1571" s="23"/>
      <c r="J1571" s="49">
        <f>IF(Table44[[#This Row],[Source]]="Cash", SUM(J1570+Table44[[#This Row],[Income]]-Table44[[#This Row],[Expenses]]), J1570)</f>
        <v>173500</v>
      </c>
      <c r="K1571" s="49">
        <f>IF(Table44[[#This Row],[Source]]="Bank", SUM(K1570+Table44[[#This Row],[Income]]-Table44[[#This Row],[Expenses]]), K1570)</f>
        <v>451802.45000000019</v>
      </c>
      <c r="L1571" s="49">
        <f>IF(Table44[[#This Row],[Source]]="Mobile", SUM(L1570+Table44[[#This Row],[Income]]-Table44[[#This Row],[Expenses]]), L1570)</f>
        <v>305653</v>
      </c>
      <c r="M1571" s="49">
        <f>IF(Table44[[#This Row],[Source]]="Inv", SUM(M1570+Table44[[#This Row],[Income]]-Table44[[#This Row],[Expenses]]), M1570)</f>
        <v>1140000</v>
      </c>
    </row>
    <row r="1572" spans="1:13" x14ac:dyDescent="0.25">
      <c r="A1572" s="3" t="str">
        <f xml:space="preserve"> IF(C1572="", "", IF(Table44[[#This Row],[Month]]=C1571, A1571+1, 1))</f>
        <v/>
      </c>
      <c r="B1572" s="22">
        <f>_xlfn.NUMBERVALUE(IF(Table44[[#This Row],[Date]]= "", "", TEXT(Table44[[#This Row],[Date]],"yyyy")))</f>
        <v>0</v>
      </c>
      <c r="C1572" t="str">
        <f>IF(Table44[[#This Row],[Date]]= "", "", TEXT(Table44[[#This Row],[Date]],"mmmm"))</f>
        <v/>
      </c>
      <c r="D1572" s="2"/>
      <c r="I1572" s="23"/>
      <c r="J1572" s="49">
        <f>IF(Table44[[#This Row],[Source]]="Cash", SUM(J1571+Table44[[#This Row],[Income]]-Table44[[#This Row],[Expenses]]), J1571)</f>
        <v>173500</v>
      </c>
      <c r="K1572" s="49">
        <f>IF(Table44[[#This Row],[Source]]="Bank", SUM(K1571+Table44[[#This Row],[Income]]-Table44[[#This Row],[Expenses]]), K1571)</f>
        <v>451802.45000000019</v>
      </c>
      <c r="L1572" s="49">
        <f>IF(Table44[[#This Row],[Source]]="Mobile", SUM(L1571+Table44[[#This Row],[Income]]-Table44[[#This Row],[Expenses]]), L1571)</f>
        <v>305653</v>
      </c>
      <c r="M1572" s="49">
        <f>IF(Table44[[#This Row],[Source]]="Inv", SUM(M1571+Table44[[#This Row],[Income]]-Table44[[#This Row],[Expenses]]), M1571)</f>
        <v>1140000</v>
      </c>
    </row>
    <row r="1573" spans="1:13" x14ac:dyDescent="0.25">
      <c r="A1573" s="3" t="str">
        <f xml:space="preserve"> IF(C1573="", "", IF(Table44[[#This Row],[Month]]=C1572, A1572+1, 1))</f>
        <v/>
      </c>
      <c r="B1573" s="22">
        <f>_xlfn.NUMBERVALUE(IF(Table44[[#This Row],[Date]]= "", "", TEXT(Table44[[#This Row],[Date]],"yyyy")))</f>
        <v>0</v>
      </c>
      <c r="C1573" t="str">
        <f>IF(Table44[[#This Row],[Date]]= "", "", TEXT(Table44[[#This Row],[Date]],"mmmm"))</f>
        <v/>
      </c>
      <c r="D1573" s="2"/>
      <c r="I1573" s="23"/>
      <c r="J1573" s="49">
        <f>IF(Table44[[#This Row],[Source]]="Cash", SUM(J1572+Table44[[#This Row],[Income]]-Table44[[#This Row],[Expenses]]), J1572)</f>
        <v>173500</v>
      </c>
      <c r="K1573" s="49">
        <f>IF(Table44[[#This Row],[Source]]="Bank", SUM(K1572+Table44[[#This Row],[Income]]-Table44[[#This Row],[Expenses]]), K1572)</f>
        <v>451802.45000000019</v>
      </c>
      <c r="L1573" s="49">
        <f>IF(Table44[[#This Row],[Source]]="Mobile", SUM(L1572+Table44[[#This Row],[Income]]-Table44[[#This Row],[Expenses]]), L1572)</f>
        <v>305653</v>
      </c>
      <c r="M1573" s="49">
        <f>IF(Table44[[#This Row],[Source]]="Inv", SUM(M1572+Table44[[#This Row],[Income]]-Table44[[#This Row],[Expenses]]), M1572)</f>
        <v>1140000</v>
      </c>
    </row>
    <row r="1574" spans="1:13" x14ac:dyDescent="0.25">
      <c r="A1574" s="3" t="str">
        <f xml:space="preserve"> IF(C1574="", "", IF(Table44[[#This Row],[Month]]=C1573, A1573+1, 1))</f>
        <v/>
      </c>
      <c r="B1574" s="22">
        <f>_xlfn.NUMBERVALUE(IF(Table44[[#This Row],[Date]]= "", "", TEXT(Table44[[#This Row],[Date]],"yyyy")))</f>
        <v>0</v>
      </c>
      <c r="C1574" t="str">
        <f>IF(Table44[[#This Row],[Date]]= "", "", TEXT(Table44[[#This Row],[Date]],"mmmm"))</f>
        <v/>
      </c>
      <c r="D1574" s="2"/>
      <c r="I1574" s="23"/>
      <c r="J1574" s="49">
        <f>IF(Table44[[#This Row],[Source]]="Cash", SUM(J1573+Table44[[#This Row],[Income]]-Table44[[#This Row],[Expenses]]), J1573)</f>
        <v>173500</v>
      </c>
      <c r="K1574" s="49">
        <f>IF(Table44[[#This Row],[Source]]="Bank", SUM(K1573+Table44[[#This Row],[Income]]-Table44[[#This Row],[Expenses]]), K1573)</f>
        <v>451802.45000000019</v>
      </c>
      <c r="L1574" s="49">
        <f>IF(Table44[[#This Row],[Source]]="Mobile", SUM(L1573+Table44[[#This Row],[Income]]-Table44[[#This Row],[Expenses]]), L1573)</f>
        <v>305653</v>
      </c>
      <c r="M1574" s="49">
        <f>IF(Table44[[#This Row],[Source]]="Inv", SUM(M1573+Table44[[#This Row],[Income]]-Table44[[#This Row],[Expenses]]), M1573)</f>
        <v>1140000</v>
      </c>
    </row>
    <row r="1575" spans="1:13" x14ac:dyDescent="0.25">
      <c r="A1575" s="3" t="str">
        <f xml:space="preserve"> IF(C1575="", "", IF(Table44[[#This Row],[Month]]=C1574, A1574+1, 1))</f>
        <v/>
      </c>
      <c r="B1575" s="22">
        <f>_xlfn.NUMBERVALUE(IF(Table44[[#This Row],[Date]]= "", "", TEXT(Table44[[#This Row],[Date]],"yyyy")))</f>
        <v>0</v>
      </c>
      <c r="C1575" t="str">
        <f>IF(Table44[[#This Row],[Date]]= "", "", TEXT(Table44[[#This Row],[Date]],"mmmm"))</f>
        <v/>
      </c>
      <c r="D1575" s="2"/>
      <c r="I1575" s="23"/>
      <c r="J1575" s="49">
        <f>IF(Table44[[#This Row],[Source]]="Cash", SUM(J1574+Table44[[#This Row],[Income]]-Table44[[#This Row],[Expenses]]), J1574)</f>
        <v>173500</v>
      </c>
      <c r="K1575" s="49">
        <f>IF(Table44[[#This Row],[Source]]="Bank", SUM(K1574+Table44[[#This Row],[Income]]-Table44[[#This Row],[Expenses]]), K1574)</f>
        <v>451802.45000000019</v>
      </c>
      <c r="L1575" s="49">
        <f>IF(Table44[[#This Row],[Source]]="Mobile", SUM(L1574+Table44[[#This Row],[Income]]-Table44[[#This Row],[Expenses]]), L1574)</f>
        <v>305653</v>
      </c>
      <c r="M1575" s="49">
        <f>IF(Table44[[#This Row],[Source]]="Inv", SUM(M1574+Table44[[#This Row],[Income]]-Table44[[#This Row],[Expenses]]), M1574)</f>
        <v>1140000</v>
      </c>
    </row>
    <row r="1576" spans="1:13" x14ac:dyDescent="0.25">
      <c r="A1576" s="3" t="str">
        <f xml:space="preserve"> IF(C1576="", "", IF(Table44[[#This Row],[Month]]=C1575, A1575+1, 1))</f>
        <v/>
      </c>
      <c r="B1576" s="22">
        <f>_xlfn.NUMBERVALUE(IF(Table44[[#This Row],[Date]]= "", "", TEXT(Table44[[#This Row],[Date]],"yyyy")))</f>
        <v>0</v>
      </c>
      <c r="C1576" t="str">
        <f>IF(Table44[[#This Row],[Date]]= "", "", TEXT(Table44[[#This Row],[Date]],"mmmm"))</f>
        <v/>
      </c>
      <c r="D1576" s="2"/>
      <c r="I1576" s="23"/>
      <c r="J1576" s="49">
        <f>IF(Table44[[#This Row],[Source]]="Cash", SUM(J1575+Table44[[#This Row],[Income]]-Table44[[#This Row],[Expenses]]), J1575)</f>
        <v>173500</v>
      </c>
      <c r="K1576" s="49">
        <f>IF(Table44[[#This Row],[Source]]="Bank", SUM(K1575+Table44[[#This Row],[Income]]-Table44[[#This Row],[Expenses]]), K1575)</f>
        <v>451802.45000000019</v>
      </c>
      <c r="L1576" s="49">
        <f>IF(Table44[[#This Row],[Source]]="Mobile", SUM(L1575+Table44[[#This Row],[Income]]-Table44[[#This Row],[Expenses]]), L1575)</f>
        <v>305653</v>
      </c>
      <c r="M1576" s="49">
        <f>IF(Table44[[#This Row],[Source]]="Inv", SUM(M1575+Table44[[#This Row],[Income]]-Table44[[#This Row],[Expenses]]), M1575)</f>
        <v>1140000</v>
      </c>
    </row>
    <row r="1577" spans="1:13" x14ac:dyDescent="0.25">
      <c r="A1577" s="3" t="str">
        <f xml:space="preserve"> IF(C1577="", "", IF(Table44[[#This Row],[Month]]=C1576, A1576+1, 1))</f>
        <v/>
      </c>
      <c r="B1577" s="22">
        <f>_xlfn.NUMBERVALUE(IF(Table44[[#This Row],[Date]]= "", "", TEXT(Table44[[#This Row],[Date]],"yyyy")))</f>
        <v>0</v>
      </c>
      <c r="C1577" t="str">
        <f>IF(Table44[[#This Row],[Date]]= "", "", TEXT(Table44[[#This Row],[Date]],"mmmm"))</f>
        <v/>
      </c>
      <c r="D1577" s="2"/>
      <c r="I1577" s="23"/>
      <c r="J1577" s="49">
        <f>IF(Table44[[#This Row],[Source]]="Cash", SUM(J1576+Table44[[#This Row],[Income]]-Table44[[#This Row],[Expenses]]), J1576)</f>
        <v>173500</v>
      </c>
      <c r="K1577" s="49">
        <f>IF(Table44[[#This Row],[Source]]="Bank", SUM(K1576+Table44[[#This Row],[Income]]-Table44[[#This Row],[Expenses]]), K1576)</f>
        <v>451802.45000000019</v>
      </c>
      <c r="L1577" s="49">
        <f>IF(Table44[[#This Row],[Source]]="Mobile", SUM(L1576+Table44[[#This Row],[Income]]-Table44[[#This Row],[Expenses]]), L1576)</f>
        <v>305653</v>
      </c>
      <c r="M1577" s="49">
        <f>IF(Table44[[#This Row],[Source]]="Inv", SUM(M1576+Table44[[#This Row],[Income]]-Table44[[#This Row],[Expenses]]), M1576)</f>
        <v>1140000</v>
      </c>
    </row>
    <row r="1578" spans="1:13" x14ac:dyDescent="0.25">
      <c r="A1578" s="3" t="str">
        <f xml:space="preserve"> IF(C1578="", "", IF(Table44[[#This Row],[Month]]=C1577, A1577+1, 1))</f>
        <v/>
      </c>
      <c r="B1578" s="22">
        <f>_xlfn.NUMBERVALUE(IF(Table44[[#This Row],[Date]]= "", "", TEXT(Table44[[#This Row],[Date]],"yyyy")))</f>
        <v>0</v>
      </c>
      <c r="C1578" t="str">
        <f>IF(Table44[[#This Row],[Date]]= "", "", TEXT(Table44[[#This Row],[Date]],"mmmm"))</f>
        <v/>
      </c>
      <c r="D1578" s="2"/>
      <c r="I1578" s="23"/>
      <c r="J1578" s="49">
        <f>IF(Table44[[#This Row],[Source]]="Cash", SUM(J1577+Table44[[#This Row],[Income]]-Table44[[#This Row],[Expenses]]), J1577)</f>
        <v>173500</v>
      </c>
      <c r="K1578" s="49">
        <f>IF(Table44[[#This Row],[Source]]="Bank", SUM(K1577+Table44[[#This Row],[Income]]-Table44[[#This Row],[Expenses]]), K1577)</f>
        <v>451802.45000000019</v>
      </c>
      <c r="L1578" s="49">
        <f>IF(Table44[[#This Row],[Source]]="Mobile", SUM(L1577+Table44[[#This Row],[Income]]-Table44[[#This Row],[Expenses]]), L1577)</f>
        <v>305653</v>
      </c>
      <c r="M1578" s="49">
        <f>IF(Table44[[#This Row],[Source]]="Inv", SUM(M1577+Table44[[#This Row],[Income]]-Table44[[#This Row],[Expenses]]), M1577)</f>
        <v>1140000</v>
      </c>
    </row>
    <row r="1579" spans="1:13" x14ac:dyDescent="0.25">
      <c r="A1579" s="3" t="str">
        <f xml:space="preserve"> IF(C1579="", "", IF(Table44[[#This Row],[Month]]=C1578, A1578+1, 1))</f>
        <v/>
      </c>
      <c r="B1579" s="22">
        <f>_xlfn.NUMBERVALUE(IF(Table44[[#This Row],[Date]]= "", "", TEXT(Table44[[#This Row],[Date]],"yyyy")))</f>
        <v>0</v>
      </c>
      <c r="C1579" t="str">
        <f>IF(Table44[[#This Row],[Date]]= "", "", TEXT(Table44[[#This Row],[Date]],"mmmm"))</f>
        <v/>
      </c>
      <c r="D1579" s="2"/>
      <c r="I1579" s="23"/>
      <c r="J1579" s="49">
        <f>IF(Table44[[#This Row],[Source]]="Cash", SUM(J1578+Table44[[#This Row],[Income]]-Table44[[#This Row],[Expenses]]), J1578)</f>
        <v>173500</v>
      </c>
      <c r="K1579" s="49">
        <f>IF(Table44[[#This Row],[Source]]="Bank", SUM(K1578+Table44[[#This Row],[Income]]-Table44[[#This Row],[Expenses]]), K1578)</f>
        <v>451802.45000000019</v>
      </c>
      <c r="L1579" s="49">
        <f>IF(Table44[[#This Row],[Source]]="Mobile", SUM(L1578+Table44[[#This Row],[Income]]-Table44[[#This Row],[Expenses]]), L1578)</f>
        <v>305653</v>
      </c>
      <c r="M1579" s="49">
        <f>IF(Table44[[#This Row],[Source]]="Inv", SUM(M1578+Table44[[#This Row],[Income]]-Table44[[#This Row],[Expenses]]), M1578)</f>
        <v>1140000</v>
      </c>
    </row>
    <row r="1580" spans="1:13" x14ac:dyDescent="0.25">
      <c r="A1580" s="3" t="str">
        <f xml:space="preserve"> IF(C1580="", "", IF(Table44[[#This Row],[Month]]=C1579, A1579+1, 1))</f>
        <v/>
      </c>
      <c r="B1580" s="22">
        <f>_xlfn.NUMBERVALUE(IF(Table44[[#This Row],[Date]]= "", "", TEXT(Table44[[#This Row],[Date]],"yyyy")))</f>
        <v>0</v>
      </c>
      <c r="C1580" t="str">
        <f>IF(Table44[[#This Row],[Date]]= "", "", TEXT(Table44[[#This Row],[Date]],"mmmm"))</f>
        <v/>
      </c>
      <c r="D1580" s="2"/>
      <c r="I1580" s="23"/>
      <c r="J1580" s="49">
        <f>IF(Table44[[#This Row],[Source]]="Cash", SUM(J1579+Table44[[#This Row],[Income]]-Table44[[#This Row],[Expenses]]), J1579)</f>
        <v>173500</v>
      </c>
      <c r="K1580" s="49">
        <f>IF(Table44[[#This Row],[Source]]="Bank", SUM(K1579+Table44[[#This Row],[Income]]-Table44[[#This Row],[Expenses]]), K1579)</f>
        <v>451802.45000000019</v>
      </c>
      <c r="L1580" s="49">
        <f>IF(Table44[[#This Row],[Source]]="Mobile", SUM(L1579+Table44[[#This Row],[Income]]-Table44[[#This Row],[Expenses]]), L1579)</f>
        <v>305653</v>
      </c>
      <c r="M1580" s="49">
        <f>IF(Table44[[#This Row],[Source]]="Inv", SUM(M1579+Table44[[#This Row],[Income]]-Table44[[#This Row],[Expenses]]), M1579)</f>
        <v>1140000</v>
      </c>
    </row>
    <row r="1581" spans="1:13" x14ac:dyDescent="0.25">
      <c r="A1581" s="3" t="str">
        <f xml:space="preserve"> IF(C1581="", "", IF(Table44[[#This Row],[Month]]=C1580, A1580+1, 1))</f>
        <v/>
      </c>
      <c r="B1581" s="22">
        <f>_xlfn.NUMBERVALUE(IF(Table44[[#This Row],[Date]]= "", "", TEXT(Table44[[#This Row],[Date]],"yyyy")))</f>
        <v>0</v>
      </c>
      <c r="C1581" t="str">
        <f>IF(Table44[[#This Row],[Date]]= "", "", TEXT(Table44[[#This Row],[Date]],"mmmm"))</f>
        <v/>
      </c>
      <c r="D1581" s="2"/>
      <c r="I1581" s="23"/>
      <c r="J1581" s="49">
        <f>IF(Table44[[#This Row],[Source]]="Cash", SUM(J1580+Table44[[#This Row],[Income]]-Table44[[#This Row],[Expenses]]), J1580)</f>
        <v>173500</v>
      </c>
      <c r="K1581" s="49">
        <f>IF(Table44[[#This Row],[Source]]="Bank", SUM(K1580+Table44[[#This Row],[Income]]-Table44[[#This Row],[Expenses]]), K1580)</f>
        <v>451802.45000000019</v>
      </c>
      <c r="L1581" s="49">
        <f>IF(Table44[[#This Row],[Source]]="Mobile", SUM(L1580+Table44[[#This Row],[Income]]-Table44[[#This Row],[Expenses]]), L1580)</f>
        <v>305653</v>
      </c>
      <c r="M1581" s="49">
        <f>IF(Table44[[#This Row],[Source]]="Inv", SUM(M1580+Table44[[#This Row],[Income]]-Table44[[#This Row],[Expenses]]), M1580)</f>
        <v>1140000</v>
      </c>
    </row>
    <row r="1582" spans="1:13" x14ac:dyDescent="0.25">
      <c r="A1582" s="3" t="str">
        <f xml:space="preserve"> IF(C1582="", "", IF(Table44[[#This Row],[Month]]=C1581, A1581+1, 1))</f>
        <v/>
      </c>
      <c r="B1582" s="22">
        <f>_xlfn.NUMBERVALUE(IF(Table44[[#This Row],[Date]]= "", "", TEXT(Table44[[#This Row],[Date]],"yyyy")))</f>
        <v>0</v>
      </c>
      <c r="C1582" t="str">
        <f>IF(Table44[[#This Row],[Date]]= "", "", TEXT(Table44[[#This Row],[Date]],"mmmm"))</f>
        <v/>
      </c>
      <c r="D1582" s="2"/>
      <c r="I1582" s="23"/>
      <c r="J1582" s="49">
        <f>IF(Table44[[#This Row],[Source]]="Cash", SUM(J1581+Table44[[#This Row],[Income]]-Table44[[#This Row],[Expenses]]), J1581)</f>
        <v>173500</v>
      </c>
      <c r="K1582" s="49">
        <f>IF(Table44[[#This Row],[Source]]="Bank", SUM(K1581+Table44[[#This Row],[Income]]-Table44[[#This Row],[Expenses]]), K1581)</f>
        <v>451802.45000000019</v>
      </c>
      <c r="L1582" s="49">
        <f>IF(Table44[[#This Row],[Source]]="Mobile", SUM(L1581+Table44[[#This Row],[Income]]-Table44[[#This Row],[Expenses]]), L1581)</f>
        <v>305653</v>
      </c>
      <c r="M1582" s="49">
        <f>IF(Table44[[#This Row],[Source]]="Inv", SUM(M1581+Table44[[#This Row],[Income]]-Table44[[#This Row],[Expenses]]), M1581)</f>
        <v>1140000</v>
      </c>
    </row>
    <row r="1583" spans="1:13" x14ac:dyDescent="0.25">
      <c r="A1583" s="3" t="str">
        <f xml:space="preserve"> IF(C1583="", "", IF(Table44[[#This Row],[Month]]=C1582, A1582+1, 1))</f>
        <v/>
      </c>
      <c r="B1583" s="22">
        <f>_xlfn.NUMBERVALUE(IF(Table44[[#This Row],[Date]]= "", "", TEXT(Table44[[#This Row],[Date]],"yyyy")))</f>
        <v>0</v>
      </c>
      <c r="C1583" t="str">
        <f>IF(Table44[[#This Row],[Date]]= "", "", TEXT(Table44[[#This Row],[Date]],"mmmm"))</f>
        <v/>
      </c>
      <c r="D1583" s="2"/>
      <c r="I1583" s="23"/>
      <c r="J1583" s="49">
        <f>IF(Table44[[#This Row],[Source]]="Cash", SUM(J1582+Table44[[#This Row],[Income]]-Table44[[#This Row],[Expenses]]), J1582)</f>
        <v>173500</v>
      </c>
      <c r="K1583" s="49">
        <f>IF(Table44[[#This Row],[Source]]="Bank", SUM(K1582+Table44[[#This Row],[Income]]-Table44[[#This Row],[Expenses]]), K1582)</f>
        <v>451802.45000000019</v>
      </c>
      <c r="L1583" s="49">
        <f>IF(Table44[[#This Row],[Source]]="Mobile", SUM(L1582+Table44[[#This Row],[Income]]-Table44[[#This Row],[Expenses]]), L1582)</f>
        <v>305653</v>
      </c>
      <c r="M1583" s="49">
        <f>IF(Table44[[#This Row],[Source]]="Inv", SUM(M1582+Table44[[#This Row],[Income]]-Table44[[#This Row],[Expenses]]), M1582)</f>
        <v>1140000</v>
      </c>
    </row>
    <row r="1584" spans="1:13" x14ac:dyDescent="0.25">
      <c r="A1584" s="3" t="str">
        <f xml:space="preserve"> IF(C1584="", "", IF(Table44[[#This Row],[Month]]=C1583, A1583+1, 1))</f>
        <v/>
      </c>
      <c r="B1584" s="22">
        <f>_xlfn.NUMBERVALUE(IF(Table44[[#This Row],[Date]]= "", "", TEXT(Table44[[#This Row],[Date]],"yyyy")))</f>
        <v>0</v>
      </c>
      <c r="C1584" t="str">
        <f>IF(Table44[[#This Row],[Date]]= "", "", TEXT(Table44[[#This Row],[Date]],"mmmm"))</f>
        <v/>
      </c>
      <c r="D1584" s="2"/>
      <c r="I1584" s="23"/>
      <c r="J1584" s="49">
        <f>IF(Table44[[#This Row],[Source]]="Cash", SUM(J1583+Table44[[#This Row],[Income]]-Table44[[#This Row],[Expenses]]), J1583)</f>
        <v>173500</v>
      </c>
      <c r="K1584" s="49">
        <f>IF(Table44[[#This Row],[Source]]="Bank", SUM(K1583+Table44[[#This Row],[Income]]-Table44[[#This Row],[Expenses]]), K1583)</f>
        <v>451802.45000000019</v>
      </c>
      <c r="L1584" s="49">
        <f>IF(Table44[[#This Row],[Source]]="Mobile", SUM(L1583+Table44[[#This Row],[Income]]-Table44[[#This Row],[Expenses]]), L1583)</f>
        <v>305653</v>
      </c>
      <c r="M1584" s="49">
        <f>IF(Table44[[#This Row],[Source]]="Inv", SUM(M1583+Table44[[#This Row],[Income]]-Table44[[#This Row],[Expenses]]), M1583)</f>
        <v>1140000</v>
      </c>
    </row>
    <row r="1585" spans="1:13" x14ac:dyDescent="0.25">
      <c r="A1585" s="3" t="str">
        <f xml:space="preserve"> IF(C1585="", "", IF(Table44[[#This Row],[Month]]=C1584, A1584+1, 1))</f>
        <v/>
      </c>
      <c r="B1585" s="22">
        <f>_xlfn.NUMBERVALUE(IF(Table44[[#This Row],[Date]]= "", "", TEXT(Table44[[#This Row],[Date]],"yyyy")))</f>
        <v>0</v>
      </c>
      <c r="C1585" t="str">
        <f>IF(Table44[[#This Row],[Date]]= "", "", TEXT(Table44[[#This Row],[Date]],"mmmm"))</f>
        <v/>
      </c>
      <c r="D1585" s="2"/>
      <c r="I1585" s="23"/>
      <c r="J1585" s="49">
        <f>IF(Table44[[#This Row],[Source]]="Cash", SUM(J1584+Table44[[#This Row],[Income]]-Table44[[#This Row],[Expenses]]), J1584)</f>
        <v>173500</v>
      </c>
      <c r="K1585" s="49">
        <f>IF(Table44[[#This Row],[Source]]="Bank", SUM(K1584+Table44[[#This Row],[Income]]-Table44[[#This Row],[Expenses]]), K1584)</f>
        <v>451802.45000000019</v>
      </c>
      <c r="L1585" s="49">
        <f>IF(Table44[[#This Row],[Source]]="Mobile", SUM(L1584+Table44[[#This Row],[Income]]-Table44[[#This Row],[Expenses]]), L1584)</f>
        <v>305653</v>
      </c>
      <c r="M1585" s="49">
        <f>IF(Table44[[#This Row],[Source]]="Inv", SUM(M1584+Table44[[#This Row],[Income]]-Table44[[#This Row],[Expenses]]), M1584)</f>
        <v>1140000</v>
      </c>
    </row>
    <row r="1586" spans="1:13" x14ac:dyDescent="0.25">
      <c r="A1586" s="3" t="str">
        <f xml:space="preserve"> IF(C1586="", "", IF(Table44[[#This Row],[Month]]=C1585, A1585+1, 1))</f>
        <v/>
      </c>
      <c r="B1586" s="22">
        <f>_xlfn.NUMBERVALUE(IF(Table44[[#This Row],[Date]]= "", "", TEXT(Table44[[#This Row],[Date]],"yyyy")))</f>
        <v>0</v>
      </c>
      <c r="C1586" t="str">
        <f>IF(Table44[[#This Row],[Date]]= "", "", TEXT(Table44[[#This Row],[Date]],"mmmm"))</f>
        <v/>
      </c>
      <c r="D1586" s="2"/>
      <c r="I1586" s="23"/>
      <c r="J1586" s="49">
        <f>IF(Table44[[#This Row],[Source]]="Cash", SUM(J1585+Table44[[#This Row],[Income]]-Table44[[#This Row],[Expenses]]), J1585)</f>
        <v>173500</v>
      </c>
      <c r="K1586" s="49">
        <f>IF(Table44[[#This Row],[Source]]="Bank", SUM(K1585+Table44[[#This Row],[Income]]-Table44[[#This Row],[Expenses]]), K1585)</f>
        <v>451802.45000000019</v>
      </c>
      <c r="L1586" s="49">
        <f>IF(Table44[[#This Row],[Source]]="Mobile", SUM(L1585+Table44[[#This Row],[Income]]-Table44[[#This Row],[Expenses]]), L1585)</f>
        <v>305653</v>
      </c>
      <c r="M1586" s="49">
        <f>IF(Table44[[#This Row],[Source]]="Inv", SUM(M1585+Table44[[#This Row],[Income]]-Table44[[#This Row],[Expenses]]), M1585)</f>
        <v>1140000</v>
      </c>
    </row>
    <row r="1587" spans="1:13" x14ac:dyDescent="0.25">
      <c r="A1587" s="3" t="str">
        <f xml:space="preserve"> IF(C1587="", "", IF(Table44[[#This Row],[Month]]=C1586, A1586+1, 1))</f>
        <v/>
      </c>
      <c r="B1587" s="22">
        <f>_xlfn.NUMBERVALUE(IF(Table44[[#This Row],[Date]]= "", "", TEXT(Table44[[#This Row],[Date]],"yyyy")))</f>
        <v>0</v>
      </c>
      <c r="C1587" t="str">
        <f>IF(Table44[[#This Row],[Date]]= "", "", TEXT(Table44[[#This Row],[Date]],"mmmm"))</f>
        <v/>
      </c>
      <c r="D1587" s="2"/>
      <c r="I1587" s="23"/>
      <c r="J1587" s="49">
        <f>IF(Table44[[#This Row],[Source]]="Cash", SUM(J1586+Table44[[#This Row],[Income]]-Table44[[#This Row],[Expenses]]), J1586)</f>
        <v>173500</v>
      </c>
      <c r="K1587" s="49">
        <f>IF(Table44[[#This Row],[Source]]="Bank", SUM(K1586+Table44[[#This Row],[Income]]-Table44[[#This Row],[Expenses]]), K1586)</f>
        <v>451802.45000000019</v>
      </c>
      <c r="L1587" s="49">
        <f>IF(Table44[[#This Row],[Source]]="Mobile", SUM(L1586+Table44[[#This Row],[Income]]-Table44[[#This Row],[Expenses]]), L1586)</f>
        <v>305653</v>
      </c>
      <c r="M1587" s="49">
        <f>IF(Table44[[#This Row],[Source]]="Inv", SUM(M1586+Table44[[#This Row],[Income]]-Table44[[#This Row],[Expenses]]), M1586)</f>
        <v>1140000</v>
      </c>
    </row>
    <row r="1588" spans="1:13" x14ac:dyDescent="0.25">
      <c r="A1588" s="3" t="str">
        <f xml:space="preserve"> IF(C1588="", "", IF(Table44[[#This Row],[Month]]=C1587, A1587+1, 1))</f>
        <v/>
      </c>
      <c r="B1588" s="22">
        <f>_xlfn.NUMBERVALUE(IF(Table44[[#This Row],[Date]]= "", "", TEXT(Table44[[#This Row],[Date]],"yyyy")))</f>
        <v>0</v>
      </c>
      <c r="C1588" t="str">
        <f>IF(Table44[[#This Row],[Date]]= "", "", TEXT(Table44[[#This Row],[Date]],"mmmm"))</f>
        <v/>
      </c>
      <c r="D1588" s="2"/>
      <c r="I1588" s="23"/>
      <c r="J1588" s="49">
        <f>IF(Table44[[#This Row],[Source]]="Cash", SUM(J1587+Table44[[#This Row],[Income]]-Table44[[#This Row],[Expenses]]), J1587)</f>
        <v>173500</v>
      </c>
      <c r="K1588" s="49">
        <f>IF(Table44[[#This Row],[Source]]="Bank", SUM(K1587+Table44[[#This Row],[Income]]-Table44[[#This Row],[Expenses]]), K1587)</f>
        <v>451802.45000000019</v>
      </c>
      <c r="L1588" s="49">
        <f>IF(Table44[[#This Row],[Source]]="Mobile", SUM(L1587+Table44[[#This Row],[Income]]-Table44[[#This Row],[Expenses]]), L1587)</f>
        <v>305653</v>
      </c>
      <c r="M1588" s="49">
        <f>IF(Table44[[#This Row],[Source]]="Inv", SUM(M1587+Table44[[#This Row],[Income]]-Table44[[#This Row],[Expenses]]), M1587)</f>
        <v>1140000</v>
      </c>
    </row>
    <row r="1589" spans="1:13" x14ac:dyDescent="0.25">
      <c r="A1589" s="3" t="str">
        <f xml:space="preserve"> IF(C1589="", "", IF(Table44[[#This Row],[Month]]=C1588, A1588+1, 1))</f>
        <v/>
      </c>
      <c r="B1589" s="22">
        <f>_xlfn.NUMBERVALUE(IF(Table44[[#This Row],[Date]]= "", "", TEXT(Table44[[#This Row],[Date]],"yyyy")))</f>
        <v>0</v>
      </c>
      <c r="C1589" t="str">
        <f>IF(Table44[[#This Row],[Date]]= "", "", TEXT(Table44[[#This Row],[Date]],"mmmm"))</f>
        <v/>
      </c>
      <c r="D1589" s="2"/>
      <c r="I1589" s="23"/>
      <c r="J1589" s="49">
        <f>IF(Table44[[#This Row],[Source]]="Cash", SUM(J1588+Table44[[#This Row],[Income]]-Table44[[#This Row],[Expenses]]), J1588)</f>
        <v>173500</v>
      </c>
      <c r="K1589" s="49">
        <f>IF(Table44[[#This Row],[Source]]="Bank", SUM(K1588+Table44[[#This Row],[Income]]-Table44[[#This Row],[Expenses]]), K1588)</f>
        <v>451802.45000000019</v>
      </c>
      <c r="L1589" s="49">
        <f>IF(Table44[[#This Row],[Source]]="Mobile", SUM(L1588+Table44[[#This Row],[Income]]-Table44[[#This Row],[Expenses]]), L1588)</f>
        <v>305653</v>
      </c>
      <c r="M1589" s="49">
        <f>IF(Table44[[#This Row],[Source]]="Inv", SUM(M1588+Table44[[#This Row],[Income]]-Table44[[#This Row],[Expenses]]), M1588)</f>
        <v>1140000</v>
      </c>
    </row>
    <row r="1590" spans="1:13" x14ac:dyDescent="0.25">
      <c r="A1590" s="3" t="str">
        <f xml:space="preserve"> IF(C1590="", "", IF(Table44[[#This Row],[Month]]=C1589, A1589+1, 1))</f>
        <v/>
      </c>
      <c r="B1590" s="22">
        <f>_xlfn.NUMBERVALUE(IF(Table44[[#This Row],[Date]]= "", "", TEXT(Table44[[#This Row],[Date]],"yyyy")))</f>
        <v>0</v>
      </c>
      <c r="C1590" t="str">
        <f>IF(Table44[[#This Row],[Date]]= "", "", TEXT(Table44[[#This Row],[Date]],"mmmm"))</f>
        <v/>
      </c>
      <c r="D1590" s="2"/>
      <c r="I1590" s="23"/>
      <c r="J1590" s="49">
        <f>IF(Table44[[#This Row],[Source]]="Cash", SUM(J1589+Table44[[#This Row],[Income]]-Table44[[#This Row],[Expenses]]), J1589)</f>
        <v>173500</v>
      </c>
      <c r="K1590" s="49">
        <f>IF(Table44[[#This Row],[Source]]="Bank", SUM(K1589+Table44[[#This Row],[Income]]-Table44[[#This Row],[Expenses]]), K1589)</f>
        <v>451802.45000000019</v>
      </c>
      <c r="L1590" s="49">
        <f>IF(Table44[[#This Row],[Source]]="Mobile", SUM(L1589+Table44[[#This Row],[Income]]-Table44[[#This Row],[Expenses]]), L1589)</f>
        <v>305653</v>
      </c>
      <c r="M1590" s="49">
        <f>IF(Table44[[#This Row],[Source]]="Inv", SUM(M1589+Table44[[#This Row],[Income]]-Table44[[#This Row],[Expenses]]), M1589)</f>
        <v>1140000</v>
      </c>
    </row>
    <row r="1591" spans="1:13" x14ac:dyDescent="0.25">
      <c r="A1591" s="3" t="str">
        <f xml:space="preserve"> IF(C1591="", "", IF(Table44[[#This Row],[Month]]=C1590, A1590+1, 1))</f>
        <v/>
      </c>
      <c r="B1591" s="22">
        <f>_xlfn.NUMBERVALUE(IF(Table44[[#This Row],[Date]]= "", "", TEXT(Table44[[#This Row],[Date]],"yyyy")))</f>
        <v>0</v>
      </c>
      <c r="C1591" t="str">
        <f>IF(Table44[[#This Row],[Date]]= "", "", TEXT(Table44[[#This Row],[Date]],"mmmm"))</f>
        <v/>
      </c>
      <c r="D1591" s="2"/>
      <c r="I1591" s="23"/>
      <c r="J1591" s="49">
        <f>IF(Table44[[#This Row],[Source]]="Cash", SUM(J1590+Table44[[#This Row],[Income]]-Table44[[#This Row],[Expenses]]), J1590)</f>
        <v>173500</v>
      </c>
      <c r="K1591" s="49">
        <f>IF(Table44[[#This Row],[Source]]="Bank", SUM(K1590+Table44[[#This Row],[Income]]-Table44[[#This Row],[Expenses]]), K1590)</f>
        <v>451802.45000000019</v>
      </c>
      <c r="L1591" s="49">
        <f>IF(Table44[[#This Row],[Source]]="Mobile", SUM(L1590+Table44[[#This Row],[Income]]-Table44[[#This Row],[Expenses]]), L1590)</f>
        <v>305653</v>
      </c>
      <c r="M1591" s="49">
        <f>IF(Table44[[#This Row],[Source]]="Inv", SUM(M1590+Table44[[#This Row],[Income]]-Table44[[#This Row],[Expenses]]), M1590)</f>
        <v>1140000</v>
      </c>
    </row>
    <row r="1592" spans="1:13" x14ac:dyDescent="0.25">
      <c r="A1592" s="3" t="str">
        <f xml:space="preserve"> IF(C1592="", "", IF(Table44[[#This Row],[Month]]=C1591, A1591+1, 1))</f>
        <v/>
      </c>
      <c r="B1592" s="22">
        <f>_xlfn.NUMBERVALUE(IF(Table44[[#This Row],[Date]]= "", "", TEXT(Table44[[#This Row],[Date]],"yyyy")))</f>
        <v>0</v>
      </c>
      <c r="C1592" t="str">
        <f>IF(Table44[[#This Row],[Date]]= "", "", TEXT(Table44[[#This Row],[Date]],"mmmm"))</f>
        <v/>
      </c>
      <c r="D1592" s="2"/>
      <c r="I1592" s="23"/>
      <c r="J1592" s="49">
        <f>IF(Table44[[#This Row],[Source]]="Cash", SUM(J1591+Table44[[#This Row],[Income]]-Table44[[#This Row],[Expenses]]), J1591)</f>
        <v>173500</v>
      </c>
      <c r="K1592" s="49">
        <f>IF(Table44[[#This Row],[Source]]="Bank", SUM(K1591+Table44[[#This Row],[Income]]-Table44[[#This Row],[Expenses]]), K1591)</f>
        <v>451802.45000000019</v>
      </c>
      <c r="L1592" s="49">
        <f>IF(Table44[[#This Row],[Source]]="Mobile", SUM(L1591+Table44[[#This Row],[Income]]-Table44[[#This Row],[Expenses]]), L1591)</f>
        <v>305653</v>
      </c>
      <c r="M1592" s="49">
        <f>IF(Table44[[#This Row],[Source]]="Inv", SUM(M1591+Table44[[#This Row],[Income]]-Table44[[#This Row],[Expenses]]), M1591)</f>
        <v>1140000</v>
      </c>
    </row>
    <row r="1593" spans="1:13" x14ac:dyDescent="0.25">
      <c r="A1593" s="3" t="str">
        <f xml:space="preserve"> IF(C1593="", "", IF(Table44[[#This Row],[Month]]=C1592, A1592+1, 1))</f>
        <v/>
      </c>
      <c r="B1593" s="22">
        <f>_xlfn.NUMBERVALUE(IF(Table44[[#This Row],[Date]]= "", "", TEXT(Table44[[#This Row],[Date]],"yyyy")))</f>
        <v>0</v>
      </c>
      <c r="C1593" t="str">
        <f>IF(Table44[[#This Row],[Date]]= "", "", TEXT(Table44[[#This Row],[Date]],"mmmm"))</f>
        <v/>
      </c>
      <c r="D1593" s="2"/>
      <c r="I1593" s="23"/>
      <c r="J1593" s="49">
        <f>IF(Table44[[#This Row],[Source]]="Cash", SUM(J1592+Table44[[#This Row],[Income]]-Table44[[#This Row],[Expenses]]), J1592)</f>
        <v>173500</v>
      </c>
      <c r="K1593" s="49">
        <f>IF(Table44[[#This Row],[Source]]="Bank", SUM(K1592+Table44[[#This Row],[Income]]-Table44[[#This Row],[Expenses]]), K1592)</f>
        <v>451802.45000000019</v>
      </c>
      <c r="L1593" s="49">
        <f>IF(Table44[[#This Row],[Source]]="Mobile", SUM(L1592+Table44[[#This Row],[Income]]-Table44[[#This Row],[Expenses]]), L1592)</f>
        <v>305653</v>
      </c>
      <c r="M1593" s="49">
        <f>IF(Table44[[#This Row],[Source]]="Inv", SUM(M1592+Table44[[#This Row],[Income]]-Table44[[#This Row],[Expenses]]), M1592)</f>
        <v>1140000</v>
      </c>
    </row>
    <row r="1594" spans="1:13" x14ac:dyDescent="0.25">
      <c r="A1594" s="3" t="str">
        <f xml:space="preserve"> IF(C1594="", "", IF(Table44[[#This Row],[Month]]=C1593, A1593+1, 1))</f>
        <v/>
      </c>
      <c r="B1594" s="22">
        <f>_xlfn.NUMBERVALUE(IF(Table44[[#This Row],[Date]]= "", "", TEXT(Table44[[#This Row],[Date]],"yyyy")))</f>
        <v>0</v>
      </c>
      <c r="C1594" t="str">
        <f>IF(Table44[[#This Row],[Date]]= "", "", TEXT(Table44[[#This Row],[Date]],"mmmm"))</f>
        <v/>
      </c>
      <c r="D1594" s="2"/>
      <c r="I1594" s="23"/>
      <c r="J1594" s="49">
        <f>IF(Table44[[#This Row],[Source]]="Cash", SUM(J1593+Table44[[#This Row],[Income]]-Table44[[#This Row],[Expenses]]), J1593)</f>
        <v>173500</v>
      </c>
      <c r="K1594" s="49">
        <f>IF(Table44[[#This Row],[Source]]="Bank", SUM(K1593+Table44[[#This Row],[Income]]-Table44[[#This Row],[Expenses]]), K1593)</f>
        <v>451802.45000000019</v>
      </c>
      <c r="L1594" s="49">
        <f>IF(Table44[[#This Row],[Source]]="Mobile", SUM(L1593+Table44[[#This Row],[Income]]-Table44[[#This Row],[Expenses]]), L1593)</f>
        <v>305653</v>
      </c>
      <c r="M1594" s="49">
        <f>IF(Table44[[#This Row],[Source]]="Inv", SUM(M1593+Table44[[#This Row],[Income]]-Table44[[#This Row],[Expenses]]), M1593)</f>
        <v>1140000</v>
      </c>
    </row>
    <row r="1595" spans="1:13" x14ac:dyDescent="0.25">
      <c r="A1595" s="3" t="str">
        <f xml:space="preserve"> IF(C1595="", "", IF(Table44[[#This Row],[Month]]=C1594, A1594+1, 1))</f>
        <v/>
      </c>
      <c r="B1595" s="22">
        <f>_xlfn.NUMBERVALUE(IF(Table44[[#This Row],[Date]]= "", "", TEXT(Table44[[#This Row],[Date]],"yyyy")))</f>
        <v>0</v>
      </c>
      <c r="C1595" t="str">
        <f>IF(Table44[[#This Row],[Date]]= "", "", TEXT(Table44[[#This Row],[Date]],"mmmm"))</f>
        <v/>
      </c>
      <c r="D1595" s="2"/>
      <c r="I1595" s="23"/>
      <c r="J1595" s="49">
        <f>IF(Table44[[#This Row],[Source]]="Cash", SUM(J1594+Table44[[#This Row],[Income]]-Table44[[#This Row],[Expenses]]), J1594)</f>
        <v>173500</v>
      </c>
      <c r="K1595" s="49">
        <f>IF(Table44[[#This Row],[Source]]="Bank", SUM(K1594+Table44[[#This Row],[Income]]-Table44[[#This Row],[Expenses]]), K1594)</f>
        <v>451802.45000000019</v>
      </c>
      <c r="L1595" s="49">
        <f>IF(Table44[[#This Row],[Source]]="Mobile", SUM(L1594+Table44[[#This Row],[Income]]-Table44[[#This Row],[Expenses]]), L1594)</f>
        <v>305653</v>
      </c>
      <c r="M1595" s="49">
        <f>IF(Table44[[#This Row],[Source]]="Inv", SUM(M1594+Table44[[#This Row],[Income]]-Table44[[#This Row],[Expenses]]), M1594)</f>
        <v>1140000</v>
      </c>
    </row>
    <row r="1596" spans="1:13" x14ac:dyDescent="0.25">
      <c r="A1596" s="3" t="str">
        <f xml:space="preserve"> IF(C1596="", "", IF(Table44[[#This Row],[Month]]=C1595, A1595+1, 1))</f>
        <v/>
      </c>
      <c r="B1596" s="22">
        <f>_xlfn.NUMBERVALUE(IF(Table44[[#This Row],[Date]]= "", "", TEXT(Table44[[#This Row],[Date]],"yyyy")))</f>
        <v>0</v>
      </c>
      <c r="C1596" t="str">
        <f>IF(Table44[[#This Row],[Date]]= "", "", TEXT(Table44[[#This Row],[Date]],"mmmm"))</f>
        <v/>
      </c>
      <c r="D1596" s="2"/>
      <c r="I1596" s="23"/>
      <c r="J1596" s="49">
        <f>IF(Table44[[#This Row],[Source]]="Cash", SUM(J1595+Table44[[#This Row],[Income]]-Table44[[#This Row],[Expenses]]), J1595)</f>
        <v>173500</v>
      </c>
      <c r="K1596" s="49">
        <f>IF(Table44[[#This Row],[Source]]="Bank", SUM(K1595+Table44[[#This Row],[Income]]-Table44[[#This Row],[Expenses]]), K1595)</f>
        <v>451802.45000000019</v>
      </c>
      <c r="L1596" s="49">
        <f>IF(Table44[[#This Row],[Source]]="Mobile", SUM(L1595+Table44[[#This Row],[Income]]-Table44[[#This Row],[Expenses]]), L1595)</f>
        <v>305653</v>
      </c>
      <c r="M1596" s="49">
        <f>IF(Table44[[#This Row],[Source]]="Inv", SUM(M1595+Table44[[#This Row],[Income]]-Table44[[#This Row],[Expenses]]), M1595)</f>
        <v>1140000</v>
      </c>
    </row>
    <row r="1597" spans="1:13" x14ac:dyDescent="0.25">
      <c r="A1597" s="3" t="str">
        <f xml:space="preserve"> IF(C1597="", "", IF(Table44[[#This Row],[Month]]=C1596, A1596+1, 1))</f>
        <v/>
      </c>
      <c r="B1597" s="22">
        <f>_xlfn.NUMBERVALUE(IF(Table44[[#This Row],[Date]]= "", "", TEXT(Table44[[#This Row],[Date]],"yyyy")))</f>
        <v>0</v>
      </c>
      <c r="C1597" t="str">
        <f>IF(Table44[[#This Row],[Date]]= "", "", TEXT(Table44[[#This Row],[Date]],"mmmm"))</f>
        <v/>
      </c>
      <c r="D1597" s="2"/>
      <c r="I1597" s="23"/>
      <c r="J1597" s="49">
        <f>IF(Table44[[#This Row],[Source]]="Cash", SUM(J1596+Table44[[#This Row],[Income]]-Table44[[#This Row],[Expenses]]), J1596)</f>
        <v>173500</v>
      </c>
      <c r="K1597" s="49">
        <f>IF(Table44[[#This Row],[Source]]="Bank", SUM(K1596+Table44[[#This Row],[Income]]-Table44[[#This Row],[Expenses]]), K1596)</f>
        <v>451802.45000000019</v>
      </c>
      <c r="L1597" s="49">
        <f>IF(Table44[[#This Row],[Source]]="Mobile", SUM(L1596+Table44[[#This Row],[Income]]-Table44[[#This Row],[Expenses]]), L1596)</f>
        <v>305653</v>
      </c>
      <c r="M1597" s="49">
        <f>IF(Table44[[#This Row],[Source]]="Inv", SUM(M1596+Table44[[#This Row],[Income]]-Table44[[#This Row],[Expenses]]), M1596)</f>
        <v>1140000</v>
      </c>
    </row>
    <row r="1598" spans="1:13" x14ac:dyDescent="0.25">
      <c r="A1598" s="3" t="str">
        <f xml:space="preserve"> IF(C1598="", "", IF(Table44[[#This Row],[Month]]=C1597, A1597+1, 1))</f>
        <v/>
      </c>
      <c r="B1598" s="22">
        <f>_xlfn.NUMBERVALUE(IF(Table44[[#This Row],[Date]]= "", "", TEXT(Table44[[#This Row],[Date]],"yyyy")))</f>
        <v>0</v>
      </c>
      <c r="C1598" t="str">
        <f>IF(Table44[[#This Row],[Date]]= "", "", TEXT(Table44[[#This Row],[Date]],"mmmm"))</f>
        <v/>
      </c>
      <c r="D1598" s="2"/>
      <c r="I1598" s="23"/>
      <c r="J1598" s="49">
        <f>IF(Table44[[#This Row],[Source]]="Cash", SUM(J1597+Table44[[#This Row],[Income]]-Table44[[#This Row],[Expenses]]), J1597)</f>
        <v>173500</v>
      </c>
      <c r="K1598" s="49">
        <f>IF(Table44[[#This Row],[Source]]="Bank", SUM(K1597+Table44[[#This Row],[Income]]-Table44[[#This Row],[Expenses]]), K1597)</f>
        <v>451802.45000000019</v>
      </c>
      <c r="L1598" s="49">
        <f>IF(Table44[[#This Row],[Source]]="Mobile", SUM(L1597+Table44[[#This Row],[Income]]-Table44[[#This Row],[Expenses]]), L1597)</f>
        <v>305653</v>
      </c>
      <c r="M1598" s="49">
        <f>IF(Table44[[#This Row],[Source]]="Inv", SUM(M1597+Table44[[#This Row],[Income]]-Table44[[#This Row],[Expenses]]), M1597)</f>
        <v>1140000</v>
      </c>
    </row>
    <row r="1599" spans="1:13" x14ac:dyDescent="0.25">
      <c r="A1599" s="3" t="str">
        <f xml:space="preserve"> IF(C1599="", "", IF(Table44[[#This Row],[Month]]=C1598, A1598+1, 1))</f>
        <v/>
      </c>
      <c r="B1599" s="22">
        <f>_xlfn.NUMBERVALUE(IF(Table44[[#This Row],[Date]]= "", "", TEXT(Table44[[#This Row],[Date]],"yyyy")))</f>
        <v>0</v>
      </c>
      <c r="C1599" t="str">
        <f>IF(Table44[[#This Row],[Date]]= "", "", TEXT(Table44[[#This Row],[Date]],"mmmm"))</f>
        <v/>
      </c>
      <c r="D1599" s="2"/>
      <c r="I1599" s="23"/>
      <c r="J1599" s="49">
        <f>IF(Table44[[#This Row],[Source]]="Cash", SUM(J1598+Table44[[#This Row],[Income]]-Table44[[#This Row],[Expenses]]), J1598)</f>
        <v>173500</v>
      </c>
      <c r="K1599" s="49">
        <f>IF(Table44[[#This Row],[Source]]="Bank", SUM(K1598+Table44[[#This Row],[Income]]-Table44[[#This Row],[Expenses]]), K1598)</f>
        <v>451802.45000000019</v>
      </c>
      <c r="L1599" s="49">
        <f>IF(Table44[[#This Row],[Source]]="Mobile", SUM(L1598+Table44[[#This Row],[Income]]-Table44[[#This Row],[Expenses]]), L1598)</f>
        <v>305653</v>
      </c>
      <c r="M1599" s="49">
        <f>IF(Table44[[#This Row],[Source]]="Inv", SUM(M1598+Table44[[#This Row],[Income]]-Table44[[#This Row],[Expenses]]), M1598)</f>
        <v>1140000</v>
      </c>
    </row>
    <row r="1600" spans="1:13" x14ac:dyDescent="0.25">
      <c r="A1600" s="3" t="str">
        <f xml:space="preserve"> IF(C1600="", "", IF(Table44[[#This Row],[Month]]=C1599, A1599+1, 1))</f>
        <v/>
      </c>
      <c r="B1600" s="22">
        <f>_xlfn.NUMBERVALUE(IF(Table44[[#This Row],[Date]]= "", "", TEXT(Table44[[#This Row],[Date]],"yyyy")))</f>
        <v>0</v>
      </c>
      <c r="C1600" t="str">
        <f>IF(Table44[[#This Row],[Date]]= "", "", TEXT(Table44[[#This Row],[Date]],"mmmm"))</f>
        <v/>
      </c>
      <c r="D1600" s="2"/>
      <c r="I1600" s="23"/>
      <c r="J1600" s="49">
        <f>IF(Table44[[#This Row],[Source]]="Cash", SUM(J1599+Table44[[#This Row],[Income]]-Table44[[#This Row],[Expenses]]), J1599)</f>
        <v>173500</v>
      </c>
      <c r="K1600" s="49">
        <f>IF(Table44[[#This Row],[Source]]="Bank", SUM(K1599+Table44[[#This Row],[Income]]-Table44[[#This Row],[Expenses]]), K1599)</f>
        <v>451802.45000000019</v>
      </c>
      <c r="L1600" s="49">
        <f>IF(Table44[[#This Row],[Source]]="Mobile", SUM(L1599+Table44[[#This Row],[Income]]-Table44[[#This Row],[Expenses]]), L1599)</f>
        <v>305653</v>
      </c>
      <c r="M1600" s="49">
        <f>IF(Table44[[#This Row],[Source]]="Inv", SUM(M1599+Table44[[#This Row],[Income]]-Table44[[#This Row],[Expenses]]), M1599)</f>
        <v>1140000</v>
      </c>
    </row>
    <row r="1601" spans="1:13" x14ac:dyDescent="0.25">
      <c r="A1601" s="3" t="str">
        <f xml:space="preserve"> IF(C1601="", "", IF(Table44[[#This Row],[Month]]=C1600, A1600+1, 1))</f>
        <v/>
      </c>
      <c r="B1601" s="22">
        <f>_xlfn.NUMBERVALUE(IF(Table44[[#This Row],[Date]]= "", "", TEXT(Table44[[#This Row],[Date]],"yyyy")))</f>
        <v>0</v>
      </c>
      <c r="C1601" t="str">
        <f>IF(Table44[[#This Row],[Date]]= "", "", TEXT(Table44[[#This Row],[Date]],"mmmm"))</f>
        <v/>
      </c>
      <c r="D1601" s="2"/>
      <c r="I1601" s="23"/>
      <c r="J1601" s="49">
        <f>IF(Table44[[#This Row],[Source]]="Cash", SUM(J1600+Table44[[#This Row],[Income]]-Table44[[#This Row],[Expenses]]), J1600)</f>
        <v>173500</v>
      </c>
      <c r="K1601" s="49">
        <f>IF(Table44[[#This Row],[Source]]="Bank", SUM(K1600+Table44[[#This Row],[Income]]-Table44[[#This Row],[Expenses]]), K1600)</f>
        <v>451802.45000000019</v>
      </c>
      <c r="L1601" s="49">
        <f>IF(Table44[[#This Row],[Source]]="Mobile", SUM(L1600+Table44[[#This Row],[Income]]-Table44[[#This Row],[Expenses]]), L1600)</f>
        <v>305653</v>
      </c>
      <c r="M1601" s="49">
        <f>IF(Table44[[#This Row],[Source]]="Inv", SUM(M1600+Table44[[#This Row],[Income]]-Table44[[#This Row],[Expenses]]), M1600)</f>
        <v>1140000</v>
      </c>
    </row>
    <row r="1602" spans="1:13" x14ac:dyDescent="0.25">
      <c r="A1602" s="3" t="str">
        <f xml:space="preserve"> IF(C1602="", "", IF(Table44[[#This Row],[Month]]=C1601, A1601+1, 1))</f>
        <v/>
      </c>
      <c r="B1602" s="22">
        <f>_xlfn.NUMBERVALUE(IF(Table44[[#This Row],[Date]]= "", "", TEXT(Table44[[#This Row],[Date]],"yyyy")))</f>
        <v>0</v>
      </c>
      <c r="C1602" t="str">
        <f>IF(Table44[[#This Row],[Date]]= "", "", TEXT(Table44[[#This Row],[Date]],"mmmm"))</f>
        <v/>
      </c>
      <c r="D1602" s="2"/>
      <c r="I1602" s="23"/>
      <c r="J1602" s="49">
        <f>IF(Table44[[#This Row],[Source]]="Cash", SUM(J1601+Table44[[#This Row],[Income]]-Table44[[#This Row],[Expenses]]), J1601)</f>
        <v>173500</v>
      </c>
      <c r="K1602" s="49">
        <f>IF(Table44[[#This Row],[Source]]="Bank", SUM(K1601+Table44[[#This Row],[Income]]-Table44[[#This Row],[Expenses]]), K1601)</f>
        <v>451802.45000000019</v>
      </c>
      <c r="L1602" s="49">
        <f>IF(Table44[[#This Row],[Source]]="Mobile", SUM(L1601+Table44[[#This Row],[Income]]-Table44[[#This Row],[Expenses]]), L1601)</f>
        <v>305653</v>
      </c>
      <c r="M1602" s="49">
        <f>IF(Table44[[#This Row],[Source]]="Inv", SUM(M1601+Table44[[#This Row],[Income]]-Table44[[#This Row],[Expenses]]), M1601)</f>
        <v>1140000</v>
      </c>
    </row>
    <row r="1603" spans="1:13" x14ac:dyDescent="0.25">
      <c r="A1603" s="3" t="str">
        <f xml:space="preserve"> IF(C1603="", "", IF(Table44[[#This Row],[Month]]=C1602, A1602+1, 1))</f>
        <v/>
      </c>
      <c r="B1603" s="22">
        <f>_xlfn.NUMBERVALUE(IF(Table44[[#This Row],[Date]]= "", "", TEXT(Table44[[#This Row],[Date]],"yyyy")))</f>
        <v>0</v>
      </c>
      <c r="C1603" t="str">
        <f>IF(Table44[[#This Row],[Date]]= "", "", TEXT(Table44[[#This Row],[Date]],"mmmm"))</f>
        <v/>
      </c>
      <c r="D1603" s="2"/>
      <c r="I1603" s="23"/>
      <c r="J1603" s="49">
        <f>IF(Table44[[#This Row],[Source]]="Cash", SUM(J1602+Table44[[#This Row],[Income]]-Table44[[#This Row],[Expenses]]), J1602)</f>
        <v>173500</v>
      </c>
      <c r="K1603" s="49">
        <f>IF(Table44[[#This Row],[Source]]="Bank", SUM(K1602+Table44[[#This Row],[Income]]-Table44[[#This Row],[Expenses]]), K1602)</f>
        <v>451802.45000000019</v>
      </c>
      <c r="L1603" s="49">
        <f>IF(Table44[[#This Row],[Source]]="Mobile", SUM(L1602+Table44[[#This Row],[Income]]-Table44[[#This Row],[Expenses]]), L1602)</f>
        <v>305653</v>
      </c>
      <c r="M1603" s="49">
        <f>IF(Table44[[#This Row],[Source]]="Inv", SUM(M1602+Table44[[#This Row],[Income]]-Table44[[#This Row],[Expenses]]), M1602)</f>
        <v>1140000</v>
      </c>
    </row>
    <row r="1604" spans="1:13" x14ac:dyDescent="0.25">
      <c r="A1604" s="3" t="str">
        <f xml:space="preserve"> IF(C1604="", "", IF(Table44[[#This Row],[Month]]=C1603, A1603+1, 1))</f>
        <v/>
      </c>
      <c r="B1604" s="22">
        <f>_xlfn.NUMBERVALUE(IF(Table44[[#This Row],[Date]]= "", "", TEXT(Table44[[#This Row],[Date]],"yyyy")))</f>
        <v>0</v>
      </c>
      <c r="C1604" t="str">
        <f>IF(Table44[[#This Row],[Date]]= "", "", TEXT(Table44[[#This Row],[Date]],"mmmm"))</f>
        <v/>
      </c>
      <c r="D1604" s="2"/>
      <c r="I1604" s="23"/>
      <c r="J1604" s="49">
        <f>IF(Table44[[#This Row],[Source]]="Cash", SUM(J1603+Table44[[#This Row],[Income]]-Table44[[#This Row],[Expenses]]), J1603)</f>
        <v>173500</v>
      </c>
      <c r="K1604" s="49">
        <f>IF(Table44[[#This Row],[Source]]="Bank", SUM(K1603+Table44[[#This Row],[Income]]-Table44[[#This Row],[Expenses]]), K1603)</f>
        <v>451802.45000000019</v>
      </c>
      <c r="L1604" s="49">
        <f>IF(Table44[[#This Row],[Source]]="Mobile", SUM(L1603+Table44[[#This Row],[Income]]-Table44[[#This Row],[Expenses]]), L1603)</f>
        <v>305653</v>
      </c>
      <c r="M1604" s="49">
        <f>IF(Table44[[#This Row],[Source]]="Inv", SUM(M1603+Table44[[#This Row],[Income]]-Table44[[#This Row],[Expenses]]), M1603)</f>
        <v>1140000</v>
      </c>
    </row>
    <row r="1605" spans="1:13" x14ac:dyDescent="0.25">
      <c r="A1605" s="3" t="str">
        <f xml:space="preserve"> IF(C1605="", "", IF(Table44[[#This Row],[Month]]=C1604, A1604+1, 1))</f>
        <v/>
      </c>
      <c r="B1605" s="22">
        <f>_xlfn.NUMBERVALUE(IF(Table44[[#This Row],[Date]]= "", "", TEXT(Table44[[#This Row],[Date]],"yyyy")))</f>
        <v>0</v>
      </c>
      <c r="C1605" t="str">
        <f>IF(Table44[[#This Row],[Date]]= "", "", TEXT(Table44[[#This Row],[Date]],"mmmm"))</f>
        <v/>
      </c>
      <c r="D1605" s="2"/>
      <c r="I1605" s="23"/>
      <c r="J1605" s="49">
        <f>IF(Table44[[#This Row],[Source]]="Cash", SUM(J1604+Table44[[#This Row],[Income]]-Table44[[#This Row],[Expenses]]), J1604)</f>
        <v>173500</v>
      </c>
      <c r="K1605" s="49">
        <f>IF(Table44[[#This Row],[Source]]="Bank", SUM(K1604+Table44[[#This Row],[Income]]-Table44[[#This Row],[Expenses]]), K1604)</f>
        <v>451802.45000000019</v>
      </c>
      <c r="L1605" s="49">
        <f>IF(Table44[[#This Row],[Source]]="Mobile", SUM(L1604+Table44[[#This Row],[Income]]-Table44[[#This Row],[Expenses]]), L1604)</f>
        <v>305653</v>
      </c>
      <c r="M1605" s="49">
        <f>IF(Table44[[#This Row],[Source]]="Inv", SUM(M1604+Table44[[#This Row],[Income]]-Table44[[#This Row],[Expenses]]), M1604)</f>
        <v>1140000</v>
      </c>
    </row>
    <row r="1606" spans="1:13" x14ac:dyDescent="0.25">
      <c r="A1606" s="3" t="str">
        <f xml:space="preserve"> IF(C1606="", "", IF(Table44[[#This Row],[Month]]=C1605, A1605+1, 1))</f>
        <v/>
      </c>
      <c r="B1606" s="22">
        <f>_xlfn.NUMBERVALUE(IF(Table44[[#This Row],[Date]]= "", "", TEXT(Table44[[#This Row],[Date]],"yyyy")))</f>
        <v>0</v>
      </c>
      <c r="C1606" t="str">
        <f>IF(Table44[[#This Row],[Date]]= "", "", TEXT(Table44[[#This Row],[Date]],"mmmm"))</f>
        <v/>
      </c>
      <c r="D1606" s="2"/>
      <c r="I1606" s="23"/>
      <c r="J1606" s="49">
        <f>IF(Table44[[#This Row],[Source]]="Cash", SUM(J1605+Table44[[#This Row],[Income]]-Table44[[#This Row],[Expenses]]), J1605)</f>
        <v>173500</v>
      </c>
      <c r="K1606" s="49">
        <f>IF(Table44[[#This Row],[Source]]="Bank", SUM(K1605+Table44[[#This Row],[Income]]-Table44[[#This Row],[Expenses]]), K1605)</f>
        <v>451802.45000000019</v>
      </c>
      <c r="L1606" s="49">
        <f>IF(Table44[[#This Row],[Source]]="Mobile", SUM(L1605+Table44[[#This Row],[Income]]-Table44[[#This Row],[Expenses]]), L1605)</f>
        <v>305653</v>
      </c>
      <c r="M1606" s="49">
        <f>IF(Table44[[#This Row],[Source]]="Inv", SUM(M1605+Table44[[#This Row],[Income]]-Table44[[#This Row],[Expenses]]), M1605)</f>
        <v>1140000</v>
      </c>
    </row>
    <row r="1607" spans="1:13" x14ac:dyDescent="0.25">
      <c r="A1607" s="3" t="str">
        <f xml:space="preserve"> IF(C1607="", "", IF(Table44[[#This Row],[Month]]=C1606, A1606+1, 1))</f>
        <v/>
      </c>
      <c r="B1607" s="22">
        <f>_xlfn.NUMBERVALUE(IF(Table44[[#This Row],[Date]]= "", "", TEXT(Table44[[#This Row],[Date]],"yyyy")))</f>
        <v>0</v>
      </c>
      <c r="C1607" t="str">
        <f>IF(Table44[[#This Row],[Date]]= "", "", TEXT(Table44[[#This Row],[Date]],"mmmm"))</f>
        <v/>
      </c>
      <c r="D1607" s="2"/>
      <c r="I1607" s="23"/>
      <c r="J1607" s="49">
        <f>IF(Table44[[#This Row],[Source]]="Cash", SUM(J1606+Table44[[#This Row],[Income]]-Table44[[#This Row],[Expenses]]), J1606)</f>
        <v>173500</v>
      </c>
      <c r="K1607" s="49">
        <f>IF(Table44[[#This Row],[Source]]="Bank", SUM(K1606+Table44[[#This Row],[Income]]-Table44[[#This Row],[Expenses]]), K1606)</f>
        <v>451802.45000000019</v>
      </c>
      <c r="L1607" s="49">
        <f>IF(Table44[[#This Row],[Source]]="Mobile", SUM(L1606+Table44[[#This Row],[Income]]-Table44[[#This Row],[Expenses]]), L1606)</f>
        <v>305653</v>
      </c>
      <c r="M1607" s="49">
        <f>IF(Table44[[#This Row],[Source]]="Inv", SUM(M1606+Table44[[#This Row],[Income]]-Table44[[#This Row],[Expenses]]), M1606)</f>
        <v>1140000</v>
      </c>
    </row>
    <row r="1608" spans="1:13" x14ac:dyDescent="0.25">
      <c r="A1608" s="3" t="str">
        <f xml:space="preserve"> IF(C1608="", "", IF(Table44[[#This Row],[Month]]=C1607, A1607+1, 1))</f>
        <v/>
      </c>
      <c r="B1608" s="22">
        <f>_xlfn.NUMBERVALUE(IF(Table44[[#This Row],[Date]]= "", "", TEXT(Table44[[#This Row],[Date]],"yyyy")))</f>
        <v>0</v>
      </c>
      <c r="C1608" t="str">
        <f>IF(Table44[[#This Row],[Date]]= "", "", TEXT(Table44[[#This Row],[Date]],"mmmm"))</f>
        <v/>
      </c>
      <c r="D1608" s="2"/>
      <c r="I1608" s="23"/>
      <c r="J1608" s="49">
        <f>IF(Table44[[#This Row],[Source]]="Cash", SUM(J1607+Table44[[#This Row],[Income]]-Table44[[#This Row],[Expenses]]), J1607)</f>
        <v>173500</v>
      </c>
      <c r="K1608" s="49">
        <f>IF(Table44[[#This Row],[Source]]="Bank", SUM(K1607+Table44[[#This Row],[Income]]-Table44[[#This Row],[Expenses]]), K1607)</f>
        <v>451802.45000000019</v>
      </c>
      <c r="L1608" s="49">
        <f>IF(Table44[[#This Row],[Source]]="Mobile", SUM(L1607+Table44[[#This Row],[Income]]-Table44[[#This Row],[Expenses]]), L1607)</f>
        <v>305653</v>
      </c>
      <c r="M1608" s="49">
        <f>IF(Table44[[#This Row],[Source]]="Inv", SUM(M1607+Table44[[#This Row],[Income]]-Table44[[#This Row],[Expenses]]), M1607)</f>
        <v>1140000</v>
      </c>
    </row>
    <row r="1609" spans="1:13" x14ac:dyDescent="0.25">
      <c r="A1609" s="3" t="str">
        <f xml:space="preserve"> IF(C1609="", "", IF(Table44[[#This Row],[Month]]=C1608, A1608+1, 1))</f>
        <v/>
      </c>
      <c r="B1609" s="22">
        <f>_xlfn.NUMBERVALUE(IF(Table44[[#This Row],[Date]]= "", "", TEXT(Table44[[#This Row],[Date]],"yyyy")))</f>
        <v>0</v>
      </c>
      <c r="C1609" t="str">
        <f>IF(Table44[[#This Row],[Date]]= "", "", TEXT(Table44[[#This Row],[Date]],"mmmm"))</f>
        <v/>
      </c>
      <c r="D1609" s="2"/>
      <c r="I1609" s="23"/>
      <c r="J1609" s="49">
        <f>IF(Table44[[#This Row],[Source]]="Cash", SUM(J1608+Table44[[#This Row],[Income]]-Table44[[#This Row],[Expenses]]), J1608)</f>
        <v>173500</v>
      </c>
      <c r="K1609" s="49">
        <f>IF(Table44[[#This Row],[Source]]="Bank", SUM(K1608+Table44[[#This Row],[Income]]-Table44[[#This Row],[Expenses]]), K1608)</f>
        <v>451802.45000000019</v>
      </c>
      <c r="L1609" s="49">
        <f>IF(Table44[[#This Row],[Source]]="Mobile", SUM(L1608+Table44[[#This Row],[Income]]-Table44[[#This Row],[Expenses]]), L1608)</f>
        <v>305653</v>
      </c>
      <c r="M1609" s="49">
        <f>IF(Table44[[#This Row],[Source]]="Inv", SUM(M1608+Table44[[#This Row],[Income]]-Table44[[#This Row],[Expenses]]), M1608)</f>
        <v>1140000</v>
      </c>
    </row>
    <row r="1610" spans="1:13" x14ac:dyDescent="0.25">
      <c r="A1610" s="3" t="str">
        <f xml:space="preserve"> IF(C1610="", "", IF(Table44[[#This Row],[Month]]=C1609, A1609+1, 1))</f>
        <v/>
      </c>
      <c r="B1610" s="22">
        <f>_xlfn.NUMBERVALUE(IF(Table44[[#This Row],[Date]]= "", "", TEXT(Table44[[#This Row],[Date]],"yyyy")))</f>
        <v>0</v>
      </c>
      <c r="C1610" t="str">
        <f>IF(Table44[[#This Row],[Date]]= "", "", TEXT(Table44[[#This Row],[Date]],"mmmm"))</f>
        <v/>
      </c>
      <c r="D1610" s="2"/>
      <c r="I1610" s="23"/>
      <c r="J1610" s="49">
        <f>IF(Table44[[#This Row],[Source]]="Cash", SUM(J1609+Table44[[#This Row],[Income]]-Table44[[#This Row],[Expenses]]), J1609)</f>
        <v>173500</v>
      </c>
      <c r="K1610" s="49">
        <f>IF(Table44[[#This Row],[Source]]="Bank", SUM(K1609+Table44[[#This Row],[Income]]-Table44[[#This Row],[Expenses]]), K1609)</f>
        <v>451802.45000000019</v>
      </c>
      <c r="L1610" s="49">
        <f>IF(Table44[[#This Row],[Source]]="Mobile", SUM(L1609+Table44[[#This Row],[Income]]-Table44[[#This Row],[Expenses]]), L1609)</f>
        <v>305653</v>
      </c>
      <c r="M1610" s="49">
        <f>IF(Table44[[#This Row],[Source]]="Inv", SUM(M1609+Table44[[#This Row],[Income]]-Table44[[#This Row],[Expenses]]), M1609)</f>
        <v>1140000</v>
      </c>
    </row>
    <row r="1611" spans="1:13" x14ac:dyDescent="0.25">
      <c r="A1611" s="3" t="str">
        <f xml:space="preserve"> IF(C1611="", "", IF(Table44[[#This Row],[Month]]=C1610, A1610+1, 1))</f>
        <v/>
      </c>
      <c r="B1611" s="22">
        <f>_xlfn.NUMBERVALUE(IF(Table44[[#This Row],[Date]]= "", "", TEXT(Table44[[#This Row],[Date]],"yyyy")))</f>
        <v>0</v>
      </c>
      <c r="C1611" t="str">
        <f>IF(Table44[[#This Row],[Date]]= "", "", TEXT(Table44[[#This Row],[Date]],"mmmm"))</f>
        <v/>
      </c>
      <c r="D1611" s="2"/>
      <c r="I1611" s="23"/>
      <c r="J1611" s="49">
        <f>IF(Table44[[#This Row],[Source]]="Cash", SUM(J1610+Table44[[#This Row],[Income]]-Table44[[#This Row],[Expenses]]), J1610)</f>
        <v>173500</v>
      </c>
      <c r="K1611" s="49">
        <f>IF(Table44[[#This Row],[Source]]="Bank", SUM(K1610+Table44[[#This Row],[Income]]-Table44[[#This Row],[Expenses]]), K1610)</f>
        <v>451802.45000000019</v>
      </c>
      <c r="L1611" s="49">
        <f>IF(Table44[[#This Row],[Source]]="Mobile", SUM(L1610+Table44[[#This Row],[Income]]-Table44[[#This Row],[Expenses]]), L1610)</f>
        <v>305653</v>
      </c>
      <c r="M1611" s="49">
        <f>IF(Table44[[#This Row],[Source]]="Inv", SUM(M1610+Table44[[#This Row],[Income]]-Table44[[#This Row],[Expenses]]), M1610)</f>
        <v>1140000</v>
      </c>
    </row>
    <row r="1612" spans="1:13" x14ac:dyDescent="0.25">
      <c r="A1612" s="3" t="str">
        <f xml:space="preserve"> IF(C1612="", "", IF(Table44[[#This Row],[Month]]=C1611, A1611+1, 1))</f>
        <v/>
      </c>
      <c r="B1612" s="22">
        <f>_xlfn.NUMBERVALUE(IF(Table44[[#This Row],[Date]]= "", "", TEXT(Table44[[#This Row],[Date]],"yyyy")))</f>
        <v>0</v>
      </c>
      <c r="C1612" t="str">
        <f>IF(Table44[[#This Row],[Date]]= "", "", TEXT(Table44[[#This Row],[Date]],"mmmm"))</f>
        <v/>
      </c>
      <c r="D1612" s="2"/>
      <c r="I1612" s="23"/>
      <c r="J1612" s="49">
        <f>IF(Table44[[#This Row],[Source]]="Cash", SUM(J1611+Table44[[#This Row],[Income]]-Table44[[#This Row],[Expenses]]), J1611)</f>
        <v>173500</v>
      </c>
      <c r="K1612" s="49">
        <f>IF(Table44[[#This Row],[Source]]="Bank", SUM(K1611+Table44[[#This Row],[Income]]-Table44[[#This Row],[Expenses]]), K1611)</f>
        <v>451802.45000000019</v>
      </c>
      <c r="L1612" s="49">
        <f>IF(Table44[[#This Row],[Source]]="Mobile", SUM(L1611+Table44[[#This Row],[Income]]-Table44[[#This Row],[Expenses]]), L1611)</f>
        <v>305653</v>
      </c>
      <c r="M1612" s="49">
        <f>IF(Table44[[#This Row],[Source]]="Inv", SUM(M1611+Table44[[#This Row],[Income]]-Table44[[#This Row],[Expenses]]), M1611)</f>
        <v>1140000</v>
      </c>
    </row>
    <row r="1613" spans="1:13" x14ac:dyDescent="0.25">
      <c r="A1613" s="3" t="str">
        <f xml:space="preserve"> IF(C1613="", "", IF(Table44[[#This Row],[Month]]=C1612, A1612+1, 1))</f>
        <v/>
      </c>
      <c r="B1613" s="22">
        <f>_xlfn.NUMBERVALUE(IF(Table44[[#This Row],[Date]]= "", "", TEXT(Table44[[#This Row],[Date]],"yyyy")))</f>
        <v>0</v>
      </c>
      <c r="C1613" t="str">
        <f>IF(Table44[[#This Row],[Date]]= "", "", TEXT(Table44[[#This Row],[Date]],"mmmm"))</f>
        <v/>
      </c>
      <c r="D1613" s="2"/>
      <c r="I1613" s="23"/>
      <c r="J1613" s="49">
        <f>IF(Table44[[#This Row],[Source]]="Cash", SUM(J1612+Table44[[#This Row],[Income]]-Table44[[#This Row],[Expenses]]), J1612)</f>
        <v>173500</v>
      </c>
      <c r="K1613" s="49">
        <f>IF(Table44[[#This Row],[Source]]="Bank", SUM(K1612+Table44[[#This Row],[Income]]-Table44[[#This Row],[Expenses]]), K1612)</f>
        <v>451802.45000000019</v>
      </c>
      <c r="L1613" s="49">
        <f>IF(Table44[[#This Row],[Source]]="Mobile", SUM(L1612+Table44[[#This Row],[Income]]-Table44[[#This Row],[Expenses]]), L1612)</f>
        <v>305653</v>
      </c>
      <c r="M1613" s="49">
        <f>IF(Table44[[#This Row],[Source]]="Inv", SUM(M1612+Table44[[#This Row],[Income]]-Table44[[#This Row],[Expenses]]), M1612)</f>
        <v>1140000</v>
      </c>
    </row>
    <row r="1614" spans="1:13" x14ac:dyDescent="0.25">
      <c r="A1614" s="3" t="str">
        <f xml:space="preserve"> IF(C1614="", "", IF(Table44[[#This Row],[Month]]=C1613, A1613+1, 1))</f>
        <v/>
      </c>
      <c r="B1614" s="22">
        <f>_xlfn.NUMBERVALUE(IF(Table44[[#This Row],[Date]]= "", "", TEXT(Table44[[#This Row],[Date]],"yyyy")))</f>
        <v>0</v>
      </c>
      <c r="C1614" t="str">
        <f>IF(Table44[[#This Row],[Date]]= "", "", TEXT(Table44[[#This Row],[Date]],"mmmm"))</f>
        <v/>
      </c>
      <c r="D1614" s="2"/>
      <c r="I1614" s="23"/>
      <c r="J1614" s="49">
        <f>IF(Table44[[#This Row],[Source]]="Cash", SUM(J1613+Table44[[#This Row],[Income]]-Table44[[#This Row],[Expenses]]), J1613)</f>
        <v>173500</v>
      </c>
      <c r="K1614" s="49">
        <f>IF(Table44[[#This Row],[Source]]="Bank", SUM(K1613+Table44[[#This Row],[Income]]-Table44[[#This Row],[Expenses]]), K1613)</f>
        <v>451802.45000000019</v>
      </c>
      <c r="L1614" s="49">
        <f>IF(Table44[[#This Row],[Source]]="Mobile", SUM(L1613+Table44[[#This Row],[Income]]-Table44[[#This Row],[Expenses]]), L1613)</f>
        <v>305653</v>
      </c>
      <c r="M1614" s="49">
        <f>IF(Table44[[#This Row],[Source]]="Inv", SUM(M1613+Table44[[#This Row],[Income]]-Table44[[#This Row],[Expenses]]), M1613)</f>
        <v>1140000</v>
      </c>
    </row>
    <row r="1615" spans="1:13" x14ac:dyDescent="0.25">
      <c r="A1615" s="3" t="str">
        <f xml:space="preserve"> IF(C1615="", "", IF(Table44[[#This Row],[Month]]=C1614, A1614+1, 1))</f>
        <v/>
      </c>
      <c r="B1615" s="22">
        <f>_xlfn.NUMBERVALUE(IF(Table44[[#This Row],[Date]]= "", "", TEXT(Table44[[#This Row],[Date]],"yyyy")))</f>
        <v>0</v>
      </c>
      <c r="C1615" t="str">
        <f>IF(Table44[[#This Row],[Date]]= "", "", TEXT(Table44[[#This Row],[Date]],"mmmm"))</f>
        <v/>
      </c>
      <c r="D1615" s="2"/>
      <c r="I1615" s="23"/>
      <c r="J1615" s="49">
        <f>IF(Table44[[#This Row],[Source]]="Cash", SUM(J1614+Table44[[#This Row],[Income]]-Table44[[#This Row],[Expenses]]), J1614)</f>
        <v>173500</v>
      </c>
      <c r="K1615" s="49">
        <f>IF(Table44[[#This Row],[Source]]="Bank", SUM(K1614+Table44[[#This Row],[Income]]-Table44[[#This Row],[Expenses]]), K1614)</f>
        <v>451802.45000000019</v>
      </c>
      <c r="L1615" s="49">
        <f>IF(Table44[[#This Row],[Source]]="Mobile", SUM(L1614+Table44[[#This Row],[Income]]-Table44[[#This Row],[Expenses]]), L1614)</f>
        <v>305653</v>
      </c>
      <c r="M1615" s="49">
        <f>IF(Table44[[#This Row],[Source]]="Inv", SUM(M1614+Table44[[#This Row],[Income]]-Table44[[#This Row],[Expenses]]), M1614)</f>
        <v>1140000</v>
      </c>
    </row>
    <row r="1616" spans="1:13" x14ac:dyDescent="0.25">
      <c r="A1616" s="3" t="str">
        <f xml:space="preserve"> IF(C1616="", "", IF(Table44[[#This Row],[Month]]=C1615, A1615+1, 1))</f>
        <v/>
      </c>
      <c r="B1616" s="22">
        <f>_xlfn.NUMBERVALUE(IF(Table44[[#This Row],[Date]]= "", "", TEXT(Table44[[#This Row],[Date]],"yyyy")))</f>
        <v>0</v>
      </c>
      <c r="C1616" t="str">
        <f>IF(Table44[[#This Row],[Date]]= "", "", TEXT(Table44[[#This Row],[Date]],"mmmm"))</f>
        <v/>
      </c>
      <c r="D1616" s="2"/>
      <c r="I1616" s="23"/>
      <c r="J1616" s="49">
        <f>IF(Table44[[#This Row],[Source]]="Cash", SUM(J1615+Table44[[#This Row],[Income]]-Table44[[#This Row],[Expenses]]), J1615)</f>
        <v>173500</v>
      </c>
      <c r="K1616" s="49">
        <f>IF(Table44[[#This Row],[Source]]="Bank", SUM(K1615+Table44[[#This Row],[Income]]-Table44[[#This Row],[Expenses]]), K1615)</f>
        <v>451802.45000000019</v>
      </c>
      <c r="L1616" s="49">
        <f>IF(Table44[[#This Row],[Source]]="Mobile", SUM(L1615+Table44[[#This Row],[Income]]-Table44[[#This Row],[Expenses]]), L1615)</f>
        <v>305653</v>
      </c>
      <c r="M1616" s="49">
        <f>IF(Table44[[#This Row],[Source]]="Inv", SUM(M1615+Table44[[#This Row],[Income]]-Table44[[#This Row],[Expenses]]), M1615)</f>
        <v>1140000</v>
      </c>
    </row>
    <row r="1617" spans="1:13" x14ac:dyDescent="0.25">
      <c r="A1617" s="3" t="str">
        <f xml:space="preserve"> IF(C1617="", "", IF(Table44[[#This Row],[Month]]=C1616, A1616+1, 1))</f>
        <v/>
      </c>
      <c r="B1617" s="22">
        <f>_xlfn.NUMBERVALUE(IF(Table44[[#This Row],[Date]]= "", "", TEXT(Table44[[#This Row],[Date]],"yyyy")))</f>
        <v>0</v>
      </c>
      <c r="C1617" t="str">
        <f>IF(Table44[[#This Row],[Date]]= "", "", TEXT(Table44[[#This Row],[Date]],"mmmm"))</f>
        <v/>
      </c>
      <c r="D1617" s="2"/>
      <c r="I1617" s="23"/>
      <c r="J1617" s="49">
        <f>IF(Table44[[#This Row],[Source]]="Cash", SUM(J1616+Table44[[#This Row],[Income]]-Table44[[#This Row],[Expenses]]), J1616)</f>
        <v>173500</v>
      </c>
      <c r="K1617" s="49">
        <f>IF(Table44[[#This Row],[Source]]="Bank", SUM(K1616+Table44[[#This Row],[Income]]-Table44[[#This Row],[Expenses]]), K1616)</f>
        <v>451802.45000000019</v>
      </c>
      <c r="L1617" s="49">
        <f>IF(Table44[[#This Row],[Source]]="Mobile", SUM(L1616+Table44[[#This Row],[Income]]-Table44[[#This Row],[Expenses]]), L1616)</f>
        <v>305653</v>
      </c>
      <c r="M1617" s="49">
        <f>IF(Table44[[#This Row],[Source]]="Inv", SUM(M1616+Table44[[#This Row],[Income]]-Table44[[#This Row],[Expenses]]), M1616)</f>
        <v>1140000</v>
      </c>
    </row>
    <row r="1618" spans="1:13" x14ac:dyDescent="0.25">
      <c r="A1618" s="3" t="str">
        <f xml:space="preserve"> IF(C1618="", "", IF(Table44[[#This Row],[Month]]=C1617, A1617+1, 1))</f>
        <v/>
      </c>
      <c r="B1618" s="22">
        <f>_xlfn.NUMBERVALUE(IF(Table44[[#This Row],[Date]]= "", "", TEXT(Table44[[#This Row],[Date]],"yyyy")))</f>
        <v>0</v>
      </c>
      <c r="C1618" t="str">
        <f>IF(Table44[[#This Row],[Date]]= "", "", TEXT(Table44[[#This Row],[Date]],"mmmm"))</f>
        <v/>
      </c>
      <c r="D1618" s="2"/>
      <c r="I1618" s="23"/>
      <c r="J1618" s="49">
        <f>IF(Table44[[#This Row],[Source]]="Cash", SUM(J1617+Table44[[#This Row],[Income]]-Table44[[#This Row],[Expenses]]), J1617)</f>
        <v>173500</v>
      </c>
      <c r="K1618" s="49">
        <f>IF(Table44[[#This Row],[Source]]="Bank", SUM(K1617+Table44[[#This Row],[Income]]-Table44[[#This Row],[Expenses]]), K1617)</f>
        <v>451802.45000000019</v>
      </c>
      <c r="L1618" s="49">
        <f>IF(Table44[[#This Row],[Source]]="Mobile", SUM(L1617+Table44[[#This Row],[Income]]-Table44[[#This Row],[Expenses]]), L1617)</f>
        <v>305653</v>
      </c>
      <c r="M1618" s="49">
        <f>IF(Table44[[#This Row],[Source]]="Inv", SUM(M1617+Table44[[#This Row],[Income]]-Table44[[#This Row],[Expenses]]), M1617)</f>
        <v>1140000</v>
      </c>
    </row>
    <row r="1619" spans="1:13" x14ac:dyDescent="0.25">
      <c r="A1619" s="3" t="str">
        <f xml:space="preserve"> IF(C1619="", "", IF(Table44[[#This Row],[Month]]=C1618, A1618+1, 1))</f>
        <v/>
      </c>
      <c r="B1619" s="22">
        <f>_xlfn.NUMBERVALUE(IF(Table44[[#This Row],[Date]]= "", "", TEXT(Table44[[#This Row],[Date]],"yyyy")))</f>
        <v>0</v>
      </c>
      <c r="C1619" t="str">
        <f>IF(Table44[[#This Row],[Date]]= "", "", TEXT(Table44[[#This Row],[Date]],"mmmm"))</f>
        <v/>
      </c>
      <c r="D1619" s="2"/>
      <c r="I1619" s="23"/>
      <c r="J1619" s="49">
        <f>IF(Table44[[#This Row],[Source]]="Cash", SUM(J1618+Table44[[#This Row],[Income]]-Table44[[#This Row],[Expenses]]), J1618)</f>
        <v>173500</v>
      </c>
      <c r="K1619" s="49">
        <f>IF(Table44[[#This Row],[Source]]="Bank", SUM(K1618+Table44[[#This Row],[Income]]-Table44[[#This Row],[Expenses]]), K1618)</f>
        <v>451802.45000000019</v>
      </c>
      <c r="L1619" s="49">
        <f>IF(Table44[[#This Row],[Source]]="Mobile", SUM(L1618+Table44[[#This Row],[Income]]-Table44[[#This Row],[Expenses]]), L1618)</f>
        <v>305653</v>
      </c>
      <c r="M1619" s="49">
        <f>IF(Table44[[#This Row],[Source]]="Inv", SUM(M1618+Table44[[#This Row],[Income]]-Table44[[#This Row],[Expenses]]), M1618)</f>
        <v>1140000</v>
      </c>
    </row>
    <row r="1620" spans="1:13" x14ac:dyDescent="0.25">
      <c r="A1620" s="3" t="str">
        <f xml:space="preserve"> IF(C1620="", "", IF(Table44[[#This Row],[Month]]=C1619, A1619+1, 1))</f>
        <v/>
      </c>
      <c r="B1620" s="22">
        <f>_xlfn.NUMBERVALUE(IF(Table44[[#This Row],[Date]]= "", "", TEXT(Table44[[#This Row],[Date]],"yyyy")))</f>
        <v>0</v>
      </c>
      <c r="C1620" t="str">
        <f>IF(Table44[[#This Row],[Date]]= "", "", TEXT(Table44[[#This Row],[Date]],"mmmm"))</f>
        <v/>
      </c>
      <c r="D1620" s="2"/>
      <c r="I1620" s="23"/>
      <c r="J1620" s="49">
        <f>IF(Table44[[#This Row],[Source]]="Cash", SUM(J1619+Table44[[#This Row],[Income]]-Table44[[#This Row],[Expenses]]), J1619)</f>
        <v>173500</v>
      </c>
      <c r="K1620" s="49">
        <f>IF(Table44[[#This Row],[Source]]="Bank", SUM(K1619+Table44[[#This Row],[Income]]-Table44[[#This Row],[Expenses]]), K1619)</f>
        <v>451802.45000000019</v>
      </c>
      <c r="L1620" s="49">
        <f>IF(Table44[[#This Row],[Source]]="Mobile", SUM(L1619+Table44[[#This Row],[Income]]-Table44[[#This Row],[Expenses]]), L1619)</f>
        <v>305653</v>
      </c>
      <c r="M1620" s="49">
        <f>IF(Table44[[#This Row],[Source]]="Inv", SUM(M1619+Table44[[#This Row],[Income]]-Table44[[#This Row],[Expenses]]), M1619)</f>
        <v>1140000</v>
      </c>
    </row>
    <row r="1621" spans="1:13" x14ac:dyDescent="0.25">
      <c r="A1621" s="3" t="str">
        <f xml:space="preserve"> IF(C1621="", "", IF(Table44[[#This Row],[Month]]=C1620, A1620+1, 1))</f>
        <v/>
      </c>
      <c r="B1621" s="22">
        <f>_xlfn.NUMBERVALUE(IF(Table44[[#This Row],[Date]]= "", "", TEXT(Table44[[#This Row],[Date]],"yyyy")))</f>
        <v>0</v>
      </c>
      <c r="C1621" t="str">
        <f>IF(Table44[[#This Row],[Date]]= "", "", TEXT(Table44[[#This Row],[Date]],"mmmm"))</f>
        <v/>
      </c>
      <c r="D1621" s="2"/>
      <c r="I1621" s="23"/>
      <c r="J1621" s="49">
        <f>IF(Table44[[#This Row],[Source]]="Cash", SUM(J1620+Table44[[#This Row],[Income]]-Table44[[#This Row],[Expenses]]), J1620)</f>
        <v>173500</v>
      </c>
      <c r="K1621" s="49">
        <f>IF(Table44[[#This Row],[Source]]="Bank", SUM(K1620+Table44[[#This Row],[Income]]-Table44[[#This Row],[Expenses]]), K1620)</f>
        <v>451802.45000000019</v>
      </c>
      <c r="L1621" s="49">
        <f>IF(Table44[[#This Row],[Source]]="Mobile", SUM(L1620+Table44[[#This Row],[Income]]-Table44[[#This Row],[Expenses]]), L1620)</f>
        <v>305653</v>
      </c>
      <c r="M1621" s="49">
        <f>IF(Table44[[#This Row],[Source]]="Inv", SUM(M1620+Table44[[#This Row],[Income]]-Table44[[#This Row],[Expenses]]), M1620)</f>
        <v>1140000</v>
      </c>
    </row>
    <row r="1622" spans="1:13" x14ac:dyDescent="0.25">
      <c r="A1622" s="3" t="str">
        <f xml:space="preserve"> IF(C1622="", "", IF(Table44[[#This Row],[Month]]=C1621, A1621+1, 1))</f>
        <v/>
      </c>
      <c r="B1622" s="22">
        <f>_xlfn.NUMBERVALUE(IF(Table44[[#This Row],[Date]]= "", "", TEXT(Table44[[#This Row],[Date]],"yyyy")))</f>
        <v>0</v>
      </c>
      <c r="C1622" t="str">
        <f>IF(Table44[[#This Row],[Date]]= "", "", TEXT(Table44[[#This Row],[Date]],"mmmm"))</f>
        <v/>
      </c>
      <c r="D1622" s="2"/>
      <c r="I1622" s="23"/>
      <c r="J1622" s="49">
        <f>IF(Table44[[#This Row],[Source]]="Cash", SUM(J1621+Table44[[#This Row],[Income]]-Table44[[#This Row],[Expenses]]), J1621)</f>
        <v>173500</v>
      </c>
      <c r="K1622" s="49">
        <f>IF(Table44[[#This Row],[Source]]="Bank", SUM(K1621+Table44[[#This Row],[Income]]-Table44[[#This Row],[Expenses]]), K1621)</f>
        <v>451802.45000000019</v>
      </c>
      <c r="L1622" s="49">
        <f>IF(Table44[[#This Row],[Source]]="Mobile", SUM(L1621+Table44[[#This Row],[Income]]-Table44[[#This Row],[Expenses]]), L1621)</f>
        <v>305653</v>
      </c>
      <c r="M1622" s="49">
        <f>IF(Table44[[#This Row],[Source]]="Inv", SUM(M1621+Table44[[#This Row],[Income]]-Table44[[#This Row],[Expenses]]), M1621)</f>
        <v>1140000</v>
      </c>
    </row>
    <row r="1623" spans="1:13" x14ac:dyDescent="0.25">
      <c r="A1623" s="3" t="str">
        <f xml:space="preserve"> IF(C1623="", "", IF(Table44[[#This Row],[Month]]=C1622, A1622+1, 1))</f>
        <v/>
      </c>
      <c r="B1623" s="22">
        <f>_xlfn.NUMBERVALUE(IF(Table44[[#This Row],[Date]]= "", "", TEXT(Table44[[#This Row],[Date]],"yyyy")))</f>
        <v>0</v>
      </c>
      <c r="C1623" t="str">
        <f>IF(Table44[[#This Row],[Date]]= "", "", TEXT(Table44[[#This Row],[Date]],"mmmm"))</f>
        <v/>
      </c>
      <c r="D1623" s="2"/>
      <c r="I1623" s="23"/>
      <c r="J1623" s="49">
        <f>IF(Table44[[#This Row],[Source]]="Cash", SUM(J1622+Table44[[#This Row],[Income]]-Table44[[#This Row],[Expenses]]), J1622)</f>
        <v>173500</v>
      </c>
      <c r="K1623" s="49">
        <f>IF(Table44[[#This Row],[Source]]="Bank", SUM(K1622+Table44[[#This Row],[Income]]-Table44[[#This Row],[Expenses]]), K1622)</f>
        <v>451802.45000000019</v>
      </c>
      <c r="L1623" s="49">
        <f>IF(Table44[[#This Row],[Source]]="Mobile", SUM(L1622+Table44[[#This Row],[Income]]-Table44[[#This Row],[Expenses]]), L1622)</f>
        <v>305653</v>
      </c>
      <c r="M1623" s="49">
        <f>IF(Table44[[#This Row],[Source]]="Inv", SUM(M1622+Table44[[#This Row],[Income]]-Table44[[#This Row],[Expenses]]), M1622)</f>
        <v>1140000</v>
      </c>
    </row>
    <row r="1624" spans="1:13" x14ac:dyDescent="0.25">
      <c r="A1624" s="3" t="str">
        <f xml:space="preserve"> IF(C1624="", "", IF(Table44[[#This Row],[Month]]=C1623, A1623+1, 1))</f>
        <v/>
      </c>
      <c r="B1624" s="22">
        <f>_xlfn.NUMBERVALUE(IF(Table44[[#This Row],[Date]]= "", "", TEXT(Table44[[#This Row],[Date]],"yyyy")))</f>
        <v>0</v>
      </c>
      <c r="C1624" t="str">
        <f>IF(Table44[[#This Row],[Date]]= "", "", TEXT(Table44[[#This Row],[Date]],"mmmm"))</f>
        <v/>
      </c>
      <c r="D1624" s="2"/>
      <c r="I1624" s="23"/>
      <c r="J1624" s="49">
        <f>IF(Table44[[#This Row],[Source]]="Cash", SUM(J1623+Table44[[#This Row],[Income]]-Table44[[#This Row],[Expenses]]), J1623)</f>
        <v>173500</v>
      </c>
      <c r="K1624" s="49">
        <f>IF(Table44[[#This Row],[Source]]="Bank", SUM(K1623+Table44[[#This Row],[Income]]-Table44[[#This Row],[Expenses]]), K1623)</f>
        <v>451802.45000000019</v>
      </c>
      <c r="L1624" s="49">
        <f>IF(Table44[[#This Row],[Source]]="Mobile", SUM(L1623+Table44[[#This Row],[Income]]-Table44[[#This Row],[Expenses]]), L1623)</f>
        <v>305653</v>
      </c>
      <c r="M1624" s="49">
        <f>IF(Table44[[#This Row],[Source]]="Inv", SUM(M1623+Table44[[#This Row],[Income]]-Table44[[#This Row],[Expenses]]), M1623)</f>
        <v>1140000</v>
      </c>
    </row>
    <row r="1625" spans="1:13" x14ac:dyDescent="0.25">
      <c r="A1625" s="3" t="str">
        <f xml:space="preserve"> IF(C1625="", "", IF(Table44[[#This Row],[Month]]=C1624, A1624+1, 1))</f>
        <v/>
      </c>
      <c r="B1625" s="22">
        <f>_xlfn.NUMBERVALUE(IF(Table44[[#This Row],[Date]]= "", "", TEXT(Table44[[#This Row],[Date]],"yyyy")))</f>
        <v>0</v>
      </c>
      <c r="C1625" t="str">
        <f>IF(Table44[[#This Row],[Date]]= "", "", TEXT(Table44[[#This Row],[Date]],"mmmm"))</f>
        <v/>
      </c>
      <c r="D1625" s="2"/>
      <c r="I1625" s="23"/>
      <c r="J1625" s="49">
        <f>IF(Table44[[#This Row],[Source]]="Cash", SUM(J1624+Table44[[#This Row],[Income]]-Table44[[#This Row],[Expenses]]), J1624)</f>
        <v>173500</v>
      </c>
      <c r="K1625" s="49">
        <f>IF(Table44[[#This Row],[Source]]="Bank", SUM(K1624+Table44[[#This Row],[Income]]-Table44[[#This Row],[Expenses]]), K1624)</f>
        <v>451802.45000000019</v>
      </c>
      <c r="L1625" s="49">
        <f>IF(Table44[[#This Row],[Source]]="Mobile", SUM(L1624+Table44[[#This Row],[Income]]-Table44[[#This Row],[Expenses]]), L1624)</f>
        <v>305653</v>
      </c>
      <c r="M1625" s="49">
        <f>IF(Table44[[#This Row],[Source]]="Inv", SUM(M1624+Table44[[#This Row],[Income]]-Table44[[#This Row],[Expenses]]), M1624)</f>
        <v>1140000</v>
      </c>
    </row>
    <row r="1626" spans="1:13" x14ac:dyDescent="0.25">
      <c r="A1626" s="3" t="str">
        <f xml:space="preserve"> IF(C1626="", "", IF(Table44[[#This Row],[Month]]=C1625, A1625+1, 1))</f>
        <v/>
      </c>
      <c r="B1626" s="22">
        <f>_xlfn.NUMBERVALUE(IF(Table44[[#This Row],[Date]]= "", "", TEXT(Table44[[#This Row],[Date]],"yyyy")))</f>
        <v>0</v>
      </c>
      <c r="C1626" t="str">
        <f>IF(Table44[[#This Row],[Date]]= "", "", TEXT(Table44[[#This Row],[Date]],"mmmm"))</f>
        <v/>
      </c>
      <c r="D1626" s="2"/>
      <c r="I1626" s="23"/>
      <c r="J1626" s="49">
        <f>IF(Table44[[#This Row],[Source]]="Cash", SUM(J1625+Table44[[#This Row],[Income]]-Table44[[#This Row],[Expenses]]), J1625)</f>
        <v>173500</v>
      </c>
      <c r="K1626" s="49">
        <f>IF(Table44[[#This Row],[Source]]="Bank", SUM(K1625+Table44[[#This Row],[Income]]-Table44[[#This Row],[Expenses]]), K1625)</f>
        <v>451802.45000000019</v>
      </c>
      <c r="L1626" s="49">
        <f>IF(Table44[[#This Row],[Source]]="Mobile", SUM(L1625+Table44[[#This Row],[Income]]-Table44[[#This Row],[Expenses]]), L1625)</f>
        <v>305653</v>
      </c>
      <c r="M1626" s="49">
        <f>IF(Table44[[#This Row],[Source]]="Inv", SUM(M1625+Table44[[#This Row],[Income]]-Table44[[#This Row],[Expenses]]), M1625)</f>
        <v>1140000</v>
      </c>
    </row>
    <row r="1627" spans="1:13" x14ac:dyDescent="0.25">
      <c r="A1627" s="3" t="str">
        <f xml:space="preserve"> IF(C1627="", "", IF(Table44[[#This Row],[Month]]=C1626, A1626+1, 1))</f>
        <v/>
      </c>
      <c r="B1627" s="22">
        <f>_xlfn.NUMBERVALUE(IF(Table44[[#This Row],[Date]]= "", "", TEXT(Table44[[#This Row],[Date]],"yyyy")))</f>
        <v>0</v>
      </c>
      <c r="C1627" t="str">
        <f>IF(Table44[[#This Row],[Date]]= "", "", TEXT(Table44[[#This Row],[Date]],"mmmm"))</f>
        <v/>
      </c>
      <c r="D1627" s="2"/>
      <c r="I1627" s="23"/>
      <c r="J1627" s="49">
        <f>IF(Table44[[#This Row],[Source]]="Cash", SUM(J1626+Table44[[#This Row],[Income]]-Table44[[#This Row],[Expenses]]), J1626)</f>
        <v>173500</v>
      </c>
      <c r="K1627" s="49">
        <f>IF(Table44[[#This Row],[Source]]="Bank", SUM(K1626+Table44[[#This Row],[Income]]-Table44[[#This Row],[Expenses]]), K1626)</f>
        <v>451802.45000000019</v>
      </c>
      <c r="L1627" s="49">
        <f>IF(Table44[[#This Row],[Source]]="Mobile", SUM(L1626+Table44[[#This Row],[Income]]-Table44[[#This Row],[Expenses]]), L1626)</f>
        <v>305653</v>
      </c>
      <c r="M1627" s="49">
        <f>IF(Table44[[#This Row],[Source]]="Inv", SUM(M1626+Table44[[#This Row],[Income]]-Table44[[#This Row],[Expenses]]), M1626)</f>
        <v>1140000</v>
      </c>
    </row>
    <row r="1628" spans="1:13" x14ac:dyDescent="0.25">
      <c r="A1628" s="3" t="str">
        <f xml:space="preserve"> IF(C1628="", "", IF(Table44[[#This Row],[Month]]=C1627, A1627+1, 1))</f>
        <v/>
      </c>
      <c r="B1628" s="22">
        <f>_xlfn.NUMBERVALUE(IF(Table44[[#This Row],[Date]]= "", "", TEXT(Table44[[#This Row],[Date]],"yyyy")))</f>
        <v>0</v>
      </c>
      <c r="C1628" t="str">
        <f>IF(Table44[[#This Row],[Date]]= "", "", TEXT(Table44[[#This Row],[Date]],"mmmm"))</f>
        <v/>
      </c>
      <c r="D1628" s="2"/>
      <c r="I1628" s="23"/>
      <c r="J1628" s="49">
        <f>IF(Table44[[#This Row],[Source]]="Cash", SUM(J1627+Table44[[#This Row],[Income]]-Table44[[#This Row],[Expenses]]), J1627)</f>
        <v>173500</v>
      </c>
      <c r="K1628" s="49">
        <f>IF(Table44[[#This Row],[Source]]="Bank", SUM(K1627+Table44[[#This Row],[Income]]-Table44[[#This Row],[Expenses]]), K1627)</f>
        <v>451802.45000000019</v>
      </c>
      <c r="L1628" s="49">
        <f>IF(Table44[[#This Row],[Source]]="Mobile", SUM(L1627+Table44[[#This Row],[Income]]-Table44[[#This Row],[Expenses]]), L1627)</f>
        <v>305653</v>
      </c>
      <c r="M1628" s="49">
        <f>IF(Table44[[#This Row],[Source]]="Inv", SUM(M1627+Table44[[#This Row],[Income]]-Table44[[#This Row],[Expenses]]), M1627)</f>
        <v>1140000</v>
      </c>
    </row>
    <row r="1629" spans="1:13" x14ac:dyDescent="0.25">
      <c r="A1629" s="3" t="str">
        <f xml:space="preserve"> IF(C1629="", "", IF(Table44[[#This Row],[Month]]=C1628, A1628+1, 1))</f>
        <v/>
      </c>
      <c r="B1629" s="22">
        <f>_xlfn.NUMBERVALUE(IF(Table44[[#This Row],[Date]]= "", "", TEXT(Table44[[#This Row],[Date]],"yyyy")))</f>
        <v>0</v>
      </c>
      <c r="C1629" t="str">
        <f>IF(Table44[[#This Row],[Date]]= "", "", TEXT(Table44[[#This Row],[Date]],"mmmm"))</f>
        <v/>
      </c>
      <c r="D1629" s="2"/>
      <c r="I1629" s="23"/>
      <c r="J1629" s="49">
        <f>IF(Table44[[#This Row],[Source]]="Cash", SUM(J1628+Table44[[#This Row],[Income]]-Table44[[#This Row],[Expenses]]), J1628)</f>
        <v>173500</v>
      </c>
      <c r="K1629" s="49">
        <f>IF(Table44[[#This Row],[Source]]="Bank", SUM(K1628+Table44[[#This Row],[Income]]-Table44[[#This Row],[Expenses]]), K1628)</f>
        <v>451802.45000000019</v>
      </c>
      <c r="L1629" s="49">
        <f>IF(Table44[[#This Row],[Source]]="Mobile", SUM(L1628+Table44[[#This Row],[Income]]-Table44[[#This Row],[Expenses]]), L1628)</f>
        <v>305653</v>
      </c>
      <c r="M1629" s="49">
        <f>IF(Table44[[#This Row],[Source]]="Inv", SUM(M1628+Table44[[#This Row],[Income]]-Table44[[#This Row],[Expenses]]), M1628)</f>
        <v>1140000</v>
      </c>
    </row>
    <row r="1630" spans="1:13" x14ac:dyDescent="0.25">
      <c r="A1630" s="3" t="str">
        <f xml:space="preserve"> IF(C1630="", "", IF(Table44[[#This Row],[Month]]=C1629, A1629+1, 1))</f>
        <v/>
      </c>
      <c r="B1630" s="22">
        <f>_xlfn.NUMBERVALUE(IF(Table44[[#This Row],[Date]]= "", "", TEXT(Table44[[#This Row],[Date]],"yyyy")))</f>
        <v>0</v>
      </c>
      <c r="C1630" t="str">
        <f>IF(Table44[[#This Row],[Date]]= "", "", TEXT(Table44[[#This Row],[Date]],"mmmm"))</f>
        <v/>
      </c>
      <c r="D1630" s="2"/>
      <c r="I1630" s="23"/>
      <c r="J1630" s="49">
        <f>IF(Table44[[#This Row],[Source]]="Cash", SUM(J1629+Table44[[#This Row],[Income]]-Table44[[#This Row],[Expenses]]), J1629)</f>
        <v>173500</v>
      </c>
      <c r="K1630" s="49">
        <f>IF(Table44[[#This Row],[Source]]="Bank", SUM(K1629+Table44[[#This Row],[Income]]-Table44[[#This Row],[Expenses]]), K1629)</f>
        <v>451802.45000000019</v>
      </c>
      <c r="L1630" s="49">
        <f>IF(Table44[[#This Row],[Source]]="Mobile", SUM(L1629+Table44[[#This Row],[Income]]-Table44[[#This Row],[Expenses]]), L1629)</f>
        <v>305653</v>
      </c>
      <c r="M1630" s="49">
        <f>IF(Table44[[#This Row],[Source]]="Inv", SUM(M1629+Table44[[#This Row],[Income]]-Table44[[#This Row],[Expenses]]), M1629)</f>
        <v>1140000</v>
      </c>
    </row>
    <row r="1631" spans="1:13" x14ac:dyDescent="0.25">
      <c r="A1631" s="3" t="str">
        <f xml:space="preserve"> IF(C1631="", "", IF(Table44[[#This Row],[Month]]=C1630, A1630+1, 1))</f>
        <v/>
      </c>
      <c r="B1631" s="22">
        <f>_xlfn.NUMBERVALUE(IF(Table44[[#This Row],[Date]]= "", "", TEXT(Table44[[#This Row],[Date]],"yyyy")))</f>
        <v>0</v>
      </c>
      <c r="C1631" t="str">
        <f>IF(Table44[[#This Row],[Date]]= "", "", TEXT(Table44[[#This Row],[Date]],"mmmm"))</f>
        <v/>
      </c>
      <c r="D1631" s="2"/>
      <c r="I1631" s="23"/>
      <c r="J1631" s="49">
        <f>IF(Table44[[#This Row],[Source]]="Cash", SUM(J1630+Table44[[#This Row],[Income]]-Table44[[#This Row],[Expenses]]), J1630)</f>
        <v>173500</v>
      </c>
      <c r="K1631" s="49">
        <f>IF(Table44[[#This Row],[Source]]="Bank", SUM(K1630+Table44[[#This Row],[Income]]-Table44[[#This Row],[Expenses]]), K1630)</f>
        <v>451802.45000000019</v>
      </c>
      <c r="L1631" s="49">
        <f>IF(Table44[[#This Row],[Source]]="Mobile", SUM(L1630+Table44[[#This Row],[Income]]-Table44[[#This Row],[Expenses]]), L1630)</f>
        <v>305653</v>
      </c>
      <c r="M1631" s="49">
        <f>IF(Table44[[#This Row],[Source]]="Inv", SUM(M1630+Table44[[#This Row],[Income]]-Table44[[#This Row],[Expenses]]), M1630)</f>
        <v>1140000</v>
      </c>
    </row>
    <row r="1632" spans="1:13" x14ac:dyDescent="0.25">
      <c r="A1632" s="3" t="str">
        <f xml:space="preserve"> IF(C1632="", "", IF(Table44[[#This Row],[Month]]=C1631, A1631+1, 1))</f>
        <v/>
      </c>
      <c r="B1632" s="22">
        <f>_xlfn.NUMBERVALUE(IF(Table44[[#This Row],[Date]]= "", "", TEXT(Table44[[#This Row],[Date]],"yyyy")))</f>
        <v>0</v>
      </c>
      <c r="C1632" t="str">
        <f>IF(Table44[[#This Row],[Date]]= "", "", TEXT(Table44[[#This Row],[Date]],"mmmm"))</f>
        <v/>
      </c>
      <c r="D1632" s="2"/>
      <c r="I1632" s="23"/>
      <c r="J1632" s="49">
        <f>IF(Table44[[#This Row],[Source]]="Cash", SUM(J1631+Table44[[#This Row],[Income]]-Table44[[#This Row],[Expenses]]), J1631)</f>
        <v>173500</v>
      </c>
      <c r="K1632" s="49">
        <f>IF(Table44[[#This Row],[Source]]="Bank", SUM(K1631+Table44[[#This Row],[Income]]-Table44[[#This Row],[Expenses]]), K1631)</f>
        <v>451802.45000000019</v>
      </c>
      <c r="L1632" s="49">
        <f>IF(Table44[[#This Row],[Source]]="Mobile", SUM(L1631+Table44[[#This Row],[Income]]-Table44[[#This Row],[Expenses]]), L1631)</f>
        <v>305653</v>
      </c>
      <c r="M1632" s="49">
        <f>IF(Table44[[#This Row],[Source]]="Inv", SUM(M1631+Table44[[#This Row],[Income]]-Table44[[#This Row],[Expenses]]), M1631)</f>
        <v>1140000</v>
      </c>
    </row>
    <row r="1633" spans="1:13" x14ac:dyDescent="0.25">
      <c r="A1633" s="3" t="str">
        <f xml:space="preserve"> IF(C1633="", "", IF(Table44[[#This Row],[Month]]=C1632, A1632+1, 1))</f>
        <v/>
      </c>
      <c r="B1633" s="22">
        <f>_xlfn.NUMBERVALUE(IF(Table44[[#This Row],[Date]]= "", "", TEXT(Table44[[#This Row],[Date]],"yyyy")))</f>
        <v>0</v>
      </c>
      <c r="C1633" t="str">
        <f>IF(Table44[[#This Row],[Date]]= "", "", TEXT(Table44[[#This Row],[Date]],"mmmm"))</f>
        <v/>
      </c>
      <c r="D1633" s="2"/>
      <c r="I1633" s="23"/>
      <c r="J1633" s="49">
        <f>IF(Table44[[#This Row],[Source]]="Cash", SUM(J1632+Table44[[#This Row],[Income]]-Table44[[#This Row],[Expenses]]), J1632)</f>
        <v>173500</v>
      </c>
      <c r="K1633" s="49">
        <f>IF(Table44[[#This Row],[Source]]="Bank", SUM(K1632+Table44[[#This Row],[Income]]-Table44[[#This Row],[Expenses]]), K1632)</f>
        <v>451802.45000000019</v>
      </c>
      <c r="L1633" s="49">
        <f>IF(Table44[[#This Row],[Source]]="Mobile", SUM(L1632+Table44[[#This Row],[Income]]-Table44[[#This Row],[Expenses]]), L1632)</f>
        <v>305653</v>
      </c>
      <c r="M1633" s="49">
        <f>IF(Table44[[#This Row],[Source]]="Inv", SUM(M1632+Table44[[#This Row],[Income]]-Table44[[#This Row],[Expenses]]), M1632)</f>
        <v>1140000</v>
      </c>
    </row>
    <row r="1634" spans="1:13" x14ac:dyDescent="0.25">
      <c r="A1634" s="3" t="str">
        <f xml:space="preserve"> IF(C1634="", "", IF(Table44[[#This Row],[Month]]=C1633, A1633+1, 1))</f>
        <v/>
      </c>
      <c r="B1634" s="22">
        <f>_xlfn.NUMBERVALUE(IF(Table44[[#This Row],[Date]]= "", "", TEXT(Table44[[#This Row],[Date]],"yyyy")))</f>
        <v>0</v>
      </c>
      <c r="C1634" t="str">
        <f>IF(Table44[[#This Row],[Date]]= "", "", TEXT(Table44[[#This Row],[Date]],"mmmm"))</f>
        <v/>
      </c>
      <c r="D1634" s="2"/>
      <c r="I1634" s="23"/>
      <c r="J1634" s="49">
        <f>IF(Table44[[#This Row],[Source]]="Cash", SUM(J1633+Table44[[#This Row],[Income]]-Table44[[#This Row],[Expenses]]), J1633)</f>
        <v>173500</v>
      </c>
      <c r="K1634" s="49">
        <f>IF(Table44[[#This Row],[Source]]="Bank", SUM(K1633+Table44[[#This Row],[Income]]-Table44[[#This Row],[Expenses]]), K1633)</f>
        <v>451802.45000000019</v>
      </c>
      <c r="L1634" s="49">
        <f>IF(Table44[[#This Row],[Source]]="Mobile", SUM(L1633+Table44[[#This Row],[Income]]-Table44[[#This Row],[Expenses]]), L1633)</f>
        <v>305653</v>
      </c>
      <c r="M1634" s="49">
        <f>IF(Table44[[#This Row],[Source]]="Inv", SUM(M1633+Table44[[#This Row],[Income]]-Table44[[#This Row],[Expenses]]), M1633)</f>
        <v>1140000</v>
      </c>
    </row>
    <row r="1635" spans="1:13" x14ac:dyDescent="0.25">
      <c r="A1635" s="3" t="str">
        <f xml:space="preserve"> IF(C1635="", "", IF(Table44[[#This Row],[Month]]=C1634, A1634+1, 1))</f>
        <v/>
      </c>
      <c r="B1635" s="22">
        <f>_xlfn.NUMBERVALUE(IF(Table44[[#This Row],[Date]]= "", "", TEXT(Table44[[#This Row],[Date]],"yyyy")))</f>
        <v>0</v>
      </c>
      <c r="C1635" t="str">
        <f>IF(Table44[[#This Row],[Date]]= "", "", TEXT(Table44[[#This Row],[Date]],"mmmm"))</f>
        <v/>
      </c>
      <c r="D1635" s="2"/>
      <c r="I1635" s="23"/>
      <c r="J1635" s="49">
        <f>IF(Table44[[#This Row],[Source]]="Cash", SUM(J1634+Table44[[#This Row],[Income]]-Table44[[#This Row],[Expenses]]), J1634)</f>
        <v>173500</v>
      </c>
      <c r="K1635" s="49">
        <f>IF(Table44[[#This Row],[Source]]="Bank", SUM(K1634+Table44[[#This Row],[Income]]-Table44[[#This Row],[Expenses]]), K1634)</f>
        <v>451802.45000000019</v>
      </c>
      <c r="L1635" s="49">
        <f>IF(Table44[[#This Row],[Source]]="Mobile", SUM(L1634+Table44[[#This Row],[Income]]-Table44[[#This Row],[Expenses]]), L1634)</f>
        <v>305653</v>
      </c>
      <c r="M1635" s="49">
        <f>IF(Table44[[#This Row],[Source]]="Inv", SUM(M1634+Table44[[#This Row],[Income]]-Table44[[#This Row],[Expenses]]), M1634)</f>
        <v>1140000</v>
      </c>
    </row>
    <row r="1636" spans="1:13" x14ac:dyDescent="0.25">
      <c r="A1636" s="3" t="str">
        <f xml:space="preserve"> IF(C1636="", "", IF(Table44[[#This Row],[Month]]=C1635, A1635+1, 1))</f>
        <v/>
      </c>
      <c r="B1636" s="22">
        <f>_xlfn.NUMBERVALUE(IF(Table44[[#This Row],[Date]]= "", "", TEXT(Table44[[#This Row],[Date]],"yyyy")))</f>
        <v>0</v>
      </c>
      <c r="C1636" t="str">
        <f>IF(Table44[[#This Row],[Date]]= "", "", TEXT(Table44[[#This Row],[Date]],"mmmm"))</f>
        <v/>
      </c>
      <c r="D1636" s="2"/>
      <c r="I1636" s="23"/>
      <c r="J1636" s="49">
        <f>IF(Table44[[#This Row],[Source]]="Cash", SUM(J1635+Table44[[#This Row],[Income]]-Table44[[#This Row],[Expenses]]), J1635)</f>
        <v>173500</v>
      </c>
      <c r="K1636" s="49">
        <f>IF(Table44[[#This Row],[Source]]="Bank", SUM(K1635+Table44[[#This Row],[Income]]-Table44[[#This Row],[Expenses]]), K1635)</f>
        <v>451802.45000000019</v>
      </c>
      <c r="L1636" s="49">
        <f>IF(Table44[[#This Row],[Source]]="Mobile", SUM(L1635+Table44[[#This Row],[Income]]-Table44[[#This Row],[Expenses]]), L1635)</f>
        <v>305653</v>
      </c>
      <c r="M1636" s="49">
        <f>IF(Table44[[#This Row],[Source]]="Inv", SUM(M1635+Table44[[#This Row],[Income]]-Table44[[#This Row],[Expenses]]), M1635)</f>
        <v>1140000</v>
      </c>
    </row>
    <row r="1637" spans="1:13" x14ac:dyDescent="0.25">
      <c r="A1637" s="3" t="str">
        <f xml:space="preserve"> IF(C1637="", "", IF(Table44[[#This Row],[Month]]=C1636, A1636+1, 1))</f>
        <v/>
      </c>
      <c r="B1637" s="22">
        <f>_xlfn.NUMBERVALUE(IF(Table44[[#This Row],[Date]]= "", "", TEXT(Table44[[#This Row],[Date]],"yyyy")))</f>
        <v>0</v>
      </c>
      <c r="C1637" t="str">
        <f>IF(Table44[[#This Row],[Date]]= "", "", TEXT(Table44[[#This Row],[Date]],"mmmm"))</f>
        <v/>
      </c>
      <c r="D1637" s="2"/>
      <c r="I1637" s="23"/>
      <c r="J1637" s="49">
        <f>IF(Table44[[#This Row],[Source]]="Cash", SUM(J1636+Table44[[#This Row],[Income]]-Table44[[#This Row],[Expenses]]), J1636)</f>
        <v>173500</v>
      </c>
      <c r="K1637" s="49">
        <f>IF(Table44[[#This Row],[Source]]="Bank", SUM(K1636+Table44[[#This Row],[Income]]-Table44[[#This Row],[Expenses]]), K1636)</f>
        <v>451802.45000000019</v>
      </c>
      <c r="L1637" s="49">
        <f>IF(Table44[[#This Row],[Source]]="Mobile", SUM(L1636+Table44[[#This Row],[Income]]-Table44[[#This Row],[Expenses]]), L1636)</f>
        <v>305653</v>
      </c>
      <c r="M1637" s="49">
        <f>IF(Table44[[#This Row],[Source]]="Inv", SUM(M1636+Table44[[#This Row],[Income]]-Table44[[#This Row],[Expenses]]), M1636)</f>
        <v>1140000</v>
      </c>
    </row>
    <row r="1638" spans="1:13" x14ac:dyDescent="0.25">
      <c r="A1638" s="3" t="str">
        <f xml:space="preserve"> IF(C1638="", "", IF(Table44[[#This Row],[Month]]=C1637, A1637+1, 1))</f>
        <v/>
      </c>
      <c r="B1638" s="22">
        <f>_xlfn.NUMBERVALUE(IF(Table44[[#This Row],[Date]]= "", "", TEXT(Table44[[#This Row],[Date]],"yyyy")))</f>
        <v>0</v>
      </c>
      <c r="C1638" t="str">
        <f>IF(Table44[[#This Row],[Date]]= "", "", TEXT(Table44[[#This Row],[Date]],"mmmm"))</f>
        <v/>
      </c>
      <c r="D1638" s="2"/>
      <c r="I1638" s="23"/>
      <c r="J1638" s="49">
        <f>IF(Table44[[#This Row],[Source]]="Cash", SUM(J1637+Table44[[#This Row],[Income]]-Table44[[#This Row],[Expenses]]), J1637)</f>
        <v>173500</v>
      </c>
      <c r="K1638" s="49">
        <f>IF(Table44[[#This Row],[Source]]="Bank", SUM(K1637+Table44[[#This Row],[Income]]-Table44[[#This Row],[Expenses]]), K1637)</f>
        <v>451802.45000000019</v>
      </c>
      <c r="L1638" s="49">
        <f>IF(Table44[[#This Row],[Source]]="Mobile", SUM(L1637+Table44[[#This Row],[Income]]-Table44[[#This Row],[Expenses]]), L1637)</f>
        <v>305653</v>
      </c>
      <c r="M1638" s="49">
        <f>IF(Table44[[#This Row],[Source]]="Inv", SUM(M1637+Table44[[#This Row],[Income]]-Table44[[#This Row],[Expenses]]), M1637)</f>
        <v>1140000</v>
      </c>
    </row>
    <row r="1639" spans="1:13" x14ac:dyDescent="0.25">
      <c r="A1639" s="3" t="str">
        <f xml:space="preserve"> IF(C1639="", "", IF(Table44[[#This Row],[Month]]=C1638, A1638+1, 1))</f>
        <v/>
      </c>
      <c r="B1639" s="22">
        <f>_xlfn.NUMBERVALUE(IF(Table44[[#This Row],[Date]]= "", "", TEXT(Table44[[#This Row],[Date]],"yyyy")))</f>
        <v>0</v>
      </c>
      <c r="C1639" t="str">
        <f>IF(Table44[[#This Row],[Date]]= "", "", TEXT(Table44[[#This Row],[Date]],"mmmm"))</f>
        <v/>
      </c>
      <c r="D1639" s="2"/>
      <c r="I1639" s="23"/>
      <c r="J1639" s="49">
        <f>IF(Table44[[#This Row],[Source]]="Cash", SUM(J1638+Table44[[#This Row],[Income]]-Table44[[#This Row],[Expenses]]), J1638)</f>
        <v>173500</v>
      </c>
      <c r="K1639" s="49">
        <f>IF(Table44[[#This Row],[Source]]="Bank", SUM(K1638+Table44[[#This Row],[Income]]-Table44[[#This Row],[Expenses]]), K1638)</f>
        <v>451802.45000000019</v>
      </c>
      <c r="L1639" s="49">
        <f>IF(Table44[[#This Row],[Source]]="Mobile", SUM(L1638+Table44[[#This Row],[Income]]-Table44[[#This Row],[Expenses]]), L1638)</f>
        <v>305653</v>
      </c>
      <c r="M1639" s="49">
        <f>IF(Table44[[#This Row],[Source]]="Inv", SUM(M1638+Table44[[#This Row],[Income]]-Table44[[#This Row],[Expenses]]), M1638)</f>
        <v>1140000</v>
      </c>
    </row>
    <row r="1640" spans="1:13" x14ac:dyDescent="0.25">
      <c r="A1640" s="3" t="str">
        <f xml:space="preserve"> IF(C1640="", "", IF(Table44[[#This Row],[Month]]=C1639, A1639+1, 1))</f>
        <v/>
      </c>
      <c r="B1640" s="22">
        <f>_xlfn.NUMBERVALUE(IF(Table44[[#This Row],[Date]]= "", "", TEXT(Table44[[#This Row],[Date]],"yyyy")))</f>
        <v>0</v>
      </c>
      <c r="C1640" t="str">
        <f>IF(Table44[[#This Row],[Date]]= "", "", TEXT(Table44[[#This Row],[Date]],"mmmm"))</f>
        <v/>
      </c>
      <c r="D1640" s="2"/>
      <c r="I1640" s="23"/>
      <c r="J1640" s="49">
        <f>IF(Table44[[#This Row],[Source]]="Cash", SUM(J1639+Table44[[#This Row],[Income]]-Table44[[#This Row],[Expenses]]), J1639)</f>
        <v>173500</v>
      </c>
      <c r="K1640" s="49">
        <f>IF(Table44[[#This Row],[Source]]="Bank", SUM(K1639+Table44[[#This Row],[Income]]-Table44[[#This Row],[Expenses]]), K1639)</f>
        <v>451802.45000000019</v>
      </c>
      <c r="L1640" s="49">
        <f>IF(Table44[[#This Row],[Source]]="Mobile", SUM(L1639+Table44[[#This Row],[Income]]-Table44[[#This Row],[Expenses]]), L1639)</f>
        <v>305653</v>
      </c>
      <c r="M1640" s="49">
        <f>IF(Table44[[#This Row],[Source]]="Inv", SUM(M1639+Table44[[#This Row],[Income]]-Table44[[#This Row],[Expenses]]), M1639)</f>
        <v>1140000</v>
      </c>
    </row>
    <row r="1641" spans="1:13" x14ac:dyDescent="0.25">
      <c r="A1641" s="3" t="str">
        <f xml:space="preserve"> IF(C1641="", "", IF(Table44[[#This Row],[Month]]=C1640, A1640+1, 1))</f>
        <v/>
      </c>
      <c r="B1641" s="22">
        <f>_xlfn.NUMBERVALUE(IF(Table44[[#This Row],[Date]]= "", "", TEXT(Table44[[#This Row],[Date]],"yyyy")))</f>
        <v>0</v>
      </c>
      <c r="C1641" t="str">
        <f>IF(Table44[[#This Row],[Date]]= "", "", TEXT(Table44[[#This Row],[Date]],"mmmm"))</f>
        <v/>
      </c>
      <c r="D1641" s="2"/>
      <c r="I1641" s="23"/>
      <c r="J1641" s="49">
        <f>IF(Table44[[#This Row],[Source]]="Cash", SUM(J1640+Table44[[#This Row],[Income]]-Table44[[#This Row],[Expenses]]), J1640)</f>
        <v>173500</v>
      </c>
      <c r="K1641" s="49">
        <f>IF(Table44[[#This Row],[Source]]="Bank", SUM(K1640+Table44[[#This Row],[Income]]-Table44[[#This Row],[Expenses]]), K1640)</f>
        <v>451802.45000000019</v>
      </c>
      <c r="L1641" s="49">
        <f>IF(Table44[[#This Row],[Source]]="Mobile", SUM(L1640+Table44[[#This Row],[Income]]-Table44[[#This Row],[Expenses]]), L1640)</f>
        <v>305653</v>
      </c>
      <c r="M1641" s="49">
        <f>IF(Table44[[#This Row],[Source]]="Inv", SUM(M1640+Table44[[#This Row],[Income]]-Table44[[#This Row],[Expenses]]), M1640)</f>
        <v>1140000</v>
      </c>
    </row>
    <row r="1642" spans="1:13" x14ac:dyDescent="0.25">
      <c r="A1642" s="3" t="str">
        <f xml:space="preserve"> IF(C1642="", "", IF(Table44[[#This Row],[Month]]=C1641, A1641+1, 1))</f>
        <v/>
      </c>
      <c r="B1642" s="22">
        <f>_xlfn.NUMBERVALUE(IF(Table44[[#This Row],[Date]]= "", "", TEXT(Table44[[#This Row],[Date]],"yyyy")))</f>
        <v>0</v>
      </c>
      <c r="C1642" t="str">
        <f>IF(Table44[[#This Row],[Date]]= "", "", TEXT(Table44[[#This Row],[Date]],"mmmm"))</f>
        <v/>
      </c>
      <c r="D1642" s="2"/>
      <c r="I1642" s="23"/>
      <c r="J1642" s="49">
        <f>IF(Table44[[#This Row],[Source]]="Cash", SUM(J1641+Table44[[#This Row],[Income]]-Table44[[#This Row],[Expenses]]), J1641)</f>
        <v>173500</v>
      </c>
      <c r="K1642" s="49">
        <f>IF(Table44[[#This Row],[Source]]="Bank", SUM(K1641+Table44[[#This Row],[Income]]-Table44[[#This Row],[Expenses]]), K1641)</f>
        <v>451802.45000000019</v>
      </c>
      <c r="L1642" s="49">
        <f>IF(Table44[[#This Row],[Source]]="Mobile", SUM(L1641+Table44[[#This Row],[Income]]-Table44[[#This Row],[Expenses]]), L1641)</f>
        <v>305653</v>
      </c>
      <c r="M1642" s="49">
        <f>IF(Table44[[#This Row],[Source]]="Inv", SUM(M1641+Table44[[#This Row],[Income]]-Table44[[#This Row],[Expenses]]), M1641)</f>
        <v>1140000</v>
      </c>
    </row>
    <row r="1643" spans="1:13" x14ac:dyDescent="0.25">
      <c r="A1643" s="3" t="str">
        <f xml:space="preserve"> IF(C1643="", "", IF(Table44[[#This Row],[Month]]=C1642, A1642+1, 1))</f>
        <v/>
      </c>
      <c r="B1643" s="22">
        <f>_xlfn.NUMBERVALUE(IF(Table44[[#This Row],[Date]]= "", "", TEXT(Table44[[#This Row],[Date]],"yyyy")))</f>
        <v>0</v>
      </c>
      <c r="C1643" t="str">
        <f>IF(Table44[[#This Row],[Date]]= "", "", TEXT(Table44[[#This Row],[Date]],"mmmm"))</f>
        <v/>
      </c>
      <c r="D1643" s="2"/>
      <c r="I1643" s="23"/>
      <c r="J1643" s="49">
        <f>IF(Table44[[#This Row],[Source]]="Cash", SUM(J1642+Table44[[#This Row],[Income]]-Table44[[#This Row],[Expenses]]), J1642)</f>
        <v>173500</v>
      </c>
      <c r="K1643" s="49">
        <f>IF(Table44[[#This Row],[Source]]="Bank", SUM(K1642+Table44[[#This Row],[Income]]-Table44[[#This Row],[Expenses]]), K1642)</f>
        <v>451802.45000000019</v>
      </c>
      <c r="L1643" s="49">
        <f>IF(Table44[[#This Row],[Source]]="Mobile", SUM(L1642+Table44[[#This Row],[Income]]-Table44[[#This Row],[Expenses]]), L1642)</f>
        <v>305653</v>
      </c>
      <c r="M1643" s="49">
        <f>IF(Table44[[#This Row],[Source]]="Inv", SUM(M1642+Table44[[#This Row],[Income]]-Table44[[#This Row],[Expenses]]), M1642)</f>
        <v>1140000</v>
      </c>
    </row>
    <row r="1644" spans="1:13" x14ac:dyDescent="0.25">
      <c r="A1644" s="3" t="str">
        <f xml:space="preserve"> IF(C1644="", "", IF(Table44[[#This Row],[Month]]=C1643, A1643+1, 1))</f>
        <v/>
      </c>
      <c r="B1644" s="22">
        <f>_xlfn.NUMBERVALUE(IF(Table44[[#This Row],[Date]]= "", "", TEXT(Table44[[#This Row],[Date]],"yyyy")))</f>
        <v>0</v>
      </c>
      <c r="C1644" t="str">
        <f>IF(Table44[[#This Row],[Date]]= "", "", TEXT(Table44[[#This Row],[Date]],"mmmm"))</f>
        <v/>
      </c>
      <c r="D1644" s="2"/>
      <c r="I1644" s="23"/>
      <c r="J1644" s="49">
        <f>IF(Table44[[#This Row],[Source]]="Cash", SUM(J1643+Table44[[#This Row],[Income]]-Table44[[#This Row],[Expenses]]), J1643)</f>
        <v>173500</v>
      </c>
      <c r="K1644" s="49">
        <f>IF(Table44[[#This Row],[Source]]="Bank", SUM(K1643+Table44[[#This Row],[Income]]-Table44[[#This Row],[Expenses]]), K1643)</f>
        <v>451802.45000000019</v>
      </c>
      <c r="L1644" s="49">
        <f>IF(Table44[[#This Row],[Source]]="Mobile", SUM(L1643+Table44[[#This Row],[Income]]-Table44[[#This Row],[Expenses]]), L1643)</f>
        <v>305653</v>
      </c>
      <c r="M1644" s="49">
        <f>IF(Table44[[#This Row],[Source]]="Inv", SUM(M1643+Table44[[#This Row],[Income]]-Table44[[#This Row],[Expenses]]), M1643)</f>
        <v>1140000</v>
      </c>
    </row>
    <row r="1645" spans="1:13" x14ac:dyDescent="0.25">
      <c r="A1645" s="3" t="str">
        <f xml:space="preserve"> IF(C1645="", "", IF(Table44[[#This Row],[Month]]=C1644, A1644+1, 1))</f>
        <v/>
      </c>
      <c r="B1645" s="22">
        <f>_xlfn.NUMBERVALUE(IF(Table44[[#This Row],[Date]]= "", "", TEXT(Table44[[#This Row],[Date]],"yyyy")))</f>
        <v>0</v>
      </c>
      <c r="C1645" t="str">
        <f>IF(Table44[[#This Row],[Date]]= "", "", TEXT(Table44[[#This Row],[Date]],"mmmm"))</f>
        <v/>
      </c>
      <c r="D1645" s="2"/>
      <c r="I1645" s="23"/>
      <c r="J1645" s="49">
        <f>IF(Table44[[#This Row],[Source]]="Cash", SUM(J1644+Table44[[#This Row],[Income]]-Table44[[#This Row],[Expenses]]), J1644)</f>
        <v>173500</v>
      </c>
      <c r="K1645" s="49">
        <f>IF(Table44[[#This Row],[Source]]="Bank", SUM(K1644+Table44[[#This Row],[Income]]-Table44[[#This Row],[Expenses]]), K1644)</f>
        <v>451802.45000000019</v>
      </c>
      <c r="L1645" s="49">
        <f>IF(Table44[[#This Row],[Source]]="Mobile", SUM(L1644+Table44[[#This Row],[Income]]-Table44[[#This Row],[Expenses]]), L1644)</f>
        <v>305653</v>
      </c>
      <c r="M1645" s="49">
        <f>IF(Table44[[#This Row],[Source]]="Inv", SUM(M1644+Table44[[#This Row],[Income]]-Table44[[#This Row],[Expenses]]), M1644)</f>
        <v>1140000</v>
      </c>
    </row>
    <row r="1646" spans="1:13" x14ac:dyDescent="0.25">
      <c r="A1646" s="3" t="str">
        <f xml:space="preserve"> IF(C1646="", "", IF(Table44[[#This Row],[Month]]=C1645, A1645+1, 1))</f>
        <v/>
      </c>
      <c r="B1646" s="22">
        <f>_xlfn.NUMBERVALUE(IF(Table44[[#This Row],[Date]]= "", "", TEXT(Table44[[#This Row],[Date]],"yyyy")))</f>
        <v>0</v>
      </c>
      <c r="C1646" t="str">
        <f>IF(Table44[[#This Row],[Date]]= "", "", TEXT(Table44[[#This Row],[Date]],"mmmm"))</f>
        <v/>
      </c>
      <c r="D1646" s="2"/>
      <c r="I1646" s="23"/>
      <c r="J1646" s="49">
        <f>IF(Table44[[#This Row],[Source]]="Cash", SUM(J1645+Table44[[#This Row],[Income]]-Table44[[#This Row],[Expenses]]), J1645)</f>
        <v>173500</v>
      </c>
      <c r="K1646" s="49">
        <f>IF(Table44[[#This Row],[Source]]="Bank", SUM(K1645+Table44[[#This Row],[Income]]-Table44[[#This Row],[Expenses]]), K1645)</f>
        <v>451802.45000000019</v>
      </c>
      <c r="L1646" s="49">
        <f>IF(Table44[[#This Row],[Source]]="Mobile", SUM(L1645+Table44[[#This Row],[Income]]-Table44[[#This Row],[Expenses]]), L1645)</f>
        <v>305653</v>
      </c>
      <c r="M1646" s="49">
        <f>IF(Table44[[#This Row],[Source]]="Inv", SUM(M1645+Table44[[#This Row],[Income]]-Table44[[#This Row],[Expenses]]), M1645)</f>
        <v>1140000</v>
      </c>
    </row>
    <row r="1647" spans="1:13" x14ac:dyDescent="0.25">
      <c r="A1647" s="3" t="str">
        <f xml:space="preserve"> IF(C1647="", "", IF(Table44[[#This Row],[Month]]=C1646, A1646+1, 1))</f>
        <v/>
      </c>
      <c r="B1647" s="22">
        <f>_xlfn.NUMBERVALUE(IF(Table44[[#This Row],[Date]]= "", "", TEXT(Table44[[#This Row],[Date]],"yyyy")))</f>
        <v>0</v>
      </c>
      <c r="C1647" t="str">
        <f>IF(Table44[[#This Row],[Date]]= "", "", TEXT(Table44[[#This Row],[Date]],"mmmm"))</f>
        <v/>
      </c>
      <c r="D1647" s="2"/>
      <c r="I1647" s="23"/>
      <c r="J1647" s="49">
        <f>IF(Table44[[#This Row],[Source]]="Cash", SUM(J1646+Table44[[#This Row],[Income]]-Table44[[#This Row],[Expenses]]), J1646)</f>
        <v>173500</v>
      </c>
      <c r="K1647" s="49">
        <f>IF(Table44[[#This Row],[Source]]="Bank", SUM(K1646+Table44[[#This Row],[Income]]-Table44[[#This Row],[Expenses]]), K1646)</f>
        <v>451802.45000000019</v>
      </c>
      <c r="L1647" s="49">
        <f>IF(Table44[[#This Row],[Source]]="Mobile", SUM(L1646+Table44[[#This Row],[Income]]-Table44[[#This Row],[Expenses]]), L1646)</f>
        <v>305653</v>
      </c>
      <c r="M1647" s="49">
        <f>IF(Table44[[#This Row],[Source]]="Inv", SUM(M1646+Table44[[#This Row],[Income]]-Table44[[#This Row],[Expenses]]), M1646)</f>
        <v>1140000</v>
      </c>
    </row>
    <row r="1648" spans="1:13" x14ac:dyDescent="0.25">
      <c r="A1648" s="3" t="str">
        <f xml:space="preserve"> IF(C1648="", "", IF(Table44[[#This Row],[Month]]=C1647, A1647+1, 1))</f>
        <v/>
      </c>
      <c r="B1648" s="22">
        <f>_xlfn.NUMBERVALUE(IF(Table44[[#This Row],[Date]]= "", "", TEXT(Table44[[#This Row],[Date]],"yyyy")))</f>
        <v>0</v>
      </c>
      <c r="C1648" t="str">
        <f>IF(Table44[[#This Row],[Date]]= "", "", TEXT(Table44[[#This Row],[Date]],"mmmm"))</f>
        <v/>
      </c>
      <c r="D1648" s="2"/>
      <c r="I1648" s="23"/>
      <c r="J1648" s="49">
        <f>IF(Table44[[#This Row],[Source]]="Cash", SUM(J1647+Table44[[#This Row],[Income]]-Table44[[#This Row],[Expenses]]), J1647)</f>
        <v>173500</v>
      </c>
      <c r="K1648" s="49">
        <f>IF(Table44[[#This Row],[Source]]="Bank", SUM(K1647+Table44[[#This Row],[Income]]-Table44[[#This Row],[Expenses]]), K1647)</f>
        <v>451802.45000000019</v>
      </c>
      <c r="L1648" s="49">
        <f>IF(Table44[[#This Row],[Source]]="Mobile", SUM(L1647+Table44[[#This Row],[Income]]-Table44[[#This Row],[Expenses]]), L1647)</f>
        <v>305653</v>
      </c>
      <c r="M1648" s="49">
        <f>IF(Table44[[#This Row],[Source]]="Inv", SUM(M1647+Table44[[#This Row],[Income]]-Table44[[#This Row],[Expenses]]), M1647)</f>
        <v>1140000</v>
      </c>
    </row>
    <row r="1649" spans="1:13" x14ac:dyDescent="0.25">
      <c r="A1649" s="3" t="str">
        <f xml:space="preserve"> IF(C1649="", "", IF(Table44[[#This Row],[Month]]=C1648, A1648+1, 1))</f>
        <v/>
      </c>
      <c r="B1649" s="22">
        <f>_xlfn.NUMBERVALUE(IF(Table44[[#This Row],[Date]]= "", "", TEXT(Table44[[#This Row],[Date]],"yyyy")))</f>
        <v>0</v>
      </c>
      <c r="C1649" t="str">
        <f>IF(Table44[[#This Row],[Date]]= "", "", TEXT(Table44[[#This Row],[Date]],"mmmm"))</f>
        <v/>
      </c>
      <c r="D1649" s="2"/>
      <c r="I1649" s="23"/>
      <c r="J1649" s="49">
        <f>IF(Table44[[#This Row],[Source]]="Cash", SUM(J1648+Table44[[#This Row],[Income]]-Table44[[#This Row],[Expenses]]), J1648)</f>
        <v>173500</v>
      </c>
      <c r="K1649" s="49">
        <f>IF(Table44[[#This Row],[Source]]="Bank", SUM(K1648+Table44[[#This Row],[Income]]-Table44[[#This Row],[Expenses]]), K1648)</f>
        <v>451802.45000000019</v>
      </c>
      <c r="L1649" s="49">
        <f>IF(Table44[[#This Row],[Source]]="Mobile", SUM(L1648+Table44[[#This Row],[Income]]-Table44[[#This Row],[Expenses]]), L1648)</f>
        <v>305653</v>
      </c>
      <c r="M1649" s="49">
        <f>IF(Table44[[#This Row],[Source]]="Inv", SUM(M1648+Table44[[#This Row],[Income]]-Table44[[#This Row],[Expenses]]), M1648)</f>
        <v>1140000</v>
      </c>
    </row>
    <row r="1650" spans="1:13" x14ac:dyDescent="0.25">
      <c r="A1650" s="3" t="str">
        <f xml:space="preserve"> IF(C1650="", "", IF(Table44[[#This Row],[Month]]=C1649, A1649+1, 1))</f>
        <v/>
      </c>
      <c r="B1650" s="22">
        <f>_xlfn.NUMBERVALUE(IF(Table44[[#This Row],[Date]]= "", "", TEXT(Table44[[#This Row],[Date]],"yyyy")))</f>
        <v>0</v>
      </c>
      <c r="C1650" t="str">
        <f>IF(Table44[[#This Row],[Date]]= "", "", TEXT(Table44[[#This Row],[Date]],"mmmm"))</f>
        <v/>
      </c>
      <c r="D1650" s="2"/>
      <c r="I1650" s="23"/>
      <c r="J1650" s="49">
        <f>IF(Table44[[#This Row],[Source]]="Cash", SUM(J1649+Table44[[#This Row],[Income]]-Table44[[#This Row],[Expenses]]), J1649)</f>
        <v>173500</v>
      </c>
      <c r="K1650" s="49">
        <f>IF(Table44[[#This Row],[Source]]="Bank", SUM(K1649+Table44[[#This Row],[Income]]-Table44[[#This Row],[Expenses]]), K1649)</f>
        <v>451802.45000000019</v>
      </c>
      <c r="L1650" s="49">
        <f>IF(Table44[[#This Row],[Source]]="Mobile", SUM(L1649+Table44[[#This Row],[Income]]-Table44[[#This Row],[Expenses]]), L1649)</f>
        <v>305653</v>
      </c>
      <c r="M1650" s="49">
        <f>IF(Table44[[#This Row],[Source]]="Inv", SUM(M1649+Table44[[#This Row],[Income]]-Table44[[#This Row],[Expenses]]), M1649)</f>
        <v>1140000</v>
      </c>
    </row>
    <row r="1651" spans="1:13" x14ac:dyDescent="0.25">
      <c r="A1651" s="3" t="str">
        <f xml:space="preserve"> IF(C1651="", "", IF(Table44[[#This Row],[Month]]=C1650, A1650+1, 1))</f>
        <v/>
      </c>
      <c r="B1651" s="22">
        <f>_xlfn.NUMBERVALUE(IF(Table44[[#This Row],[Date]]= "", "", TEXT(Table44[[#This Row],[Date]],"yyyy")))</f>
        <v>0</v>
      </c>
      <c r="C1651" t="str">
        <f>IF(Table44[[#This Row],[Date]]= "", "", TEXT(Table44[[#This Row],[Date]],"mmmm"))</f>
        <v/>
      </c>
      <c r="D1651" s="2"/>
      <c r="I1651" s="23"/>
      <c r="J1651" s="49">
        <f>IF(Table44[[#This Row],[Source]]="Cash", SUM(J1650+Table44[[#This Row],[Income]]-Table44[[#This Row],[Expenses]]), J1650)</f>
        <v>173500</v>
      </c>
      <c r="K1651" s="49">
        <f>IF(Table44[[#This Row],[Source]]="Bank", SUM(K1650+Table44[[#This Row],[Income]]-Table44[[#This Row],[Expenses]]), K1650)</f>
        <v>451802.45000000019</v>
      </c>
      <c r="L1651" s="49">
        <f>IF(Table44[[#This Row],[Source]]="Mobile", SUM(L1650+Table44[[#This Row],[Income]]-Table44[[#This Row],[Expenses]]), L1650)</f>
        <v>305653</v>
      </c>
      <c r="M1651" s="49">
        <f>IF(Table44[[#This Row],[Source]]="Inv", SUM(M1650+Table44[[#This Row],[Income]]-Table44[[#This Row],[Expenses]]), M1650)</f>
        <v>1140000</v>
      </c>
    </row>
    <row r="1652" spans="1:13" x14ac:dyDescent="0.25">
      <c r="A1652" s="3" t="str">
        <f xml:space="preserve"> IF(C1652="", "", IF(Table44[[#This Row],[Month]]=C1651, A1651+1, 1))</f>
        <v/>
      </c>
      <c r="B1652" s="22">
        <f>_xlfn.NUMBERVALUE(IF(Table44[[#This Row],[Date]]= "", "", TEXT(Table44[[#This Row],[Date]],"yyyy")))</f>
        <v>0</v>
      </c>
      <c r="C1652" t="str">
        <f>IF(Table44[[#This Row],[Date]]= "", "", TEXT(Table44[[#This Row],[Date]],"mmmm"))</f>
        <v/>
      </c>
      <c r="D1652" s="2"/>
      <c r="I1652" s="23"/>
      <c r="J1652" s="49">
        <f>IF(Table44[[#This Row],[Source]]="Cash", SUM(J1651+Table44[[#This Row],[Income]]-Table44[[#This Row],[Expenses]]), J1651)</f>
        <v>173500</v>
      </c>
      <c r="K1652" s="49">
        <f>IF(Table44[[#This Row],[Source]]="Bank", SUM(K1651+Table44[[#This Row],[Income]]-Table44[[#This Row],[Expenses]]), K1651)</f>
        <v>451802.45000000019</v>
      </c>
      <c r="L1652" s="49">
        <f>IF(Table44[[#This Row],[Source]]="Mobile", SUM(L1651+Table44[[#This Row],[Income]]-Table44[[#This Row],[Expenses]]), L1651)</f>
        <v>305653</v>
      </c>
      <c r="M1652" s="49">
        <f>IF(Table44[[#This Row],[Source]]="Inv", SUM(M1651+Table44[[#This Row],[Income]]-Table44[[#This Row],[Expenses]]), M1651)</f>
        <v>1140000</v>
      </c>
    </row>
    <row r="1653" spans="1:13" x14ac:dyDescent="0.25">
      <c r="A1653" s="3" t="str">
        <f xml:space="preserve"> IF(C1653="", "", IF(Table44[[#This Row],[Month]]=C1652, A1652+1, 1))</f>
        <v/>
      </c>
      <c r="B1653" s="22">
        <f>_xlfn.NUMBERVALUE(IF(Table44[[#This Row],[Date]]= "", "", TEXT(Table44[[#This Row],[Date]],"yyyy")))</f>
        <v>0</v>
      </c>
      <c r="C1653" t="str">
        <f>IF(Table44[[#This Row],[Date]]= "", "", TEXT(Table44[[#This Row],[Date]],"mmmm"))</f>
        <v/>
      </c>
      <c r="D1653" s="2"/>
      <c r="I1653" s="23"/>
      <c r="J1653" s="49">
        <f>IF(Table44[[#This Row],[Source]]="Cash", SUM(J1652+Table44[[#This Row],[Income]]-Table44[[#This Row],[Expenses]]), J1652)</f>
        <v>173500</v>
      </c>
      <c r="K1653" s="49">
        <f>IF(Table44[[#This Row],[Source]]="Bank", SUM(K1652+Table44[[#This Row],[Income]]-Table44[[#This Row],[Expenses]]), K1652)</f>
        <v>451802.45000000019</v>
      </c>
      <c r="L1653" s="49">
        <f>IF(Table44[[#This Row],[Source]]="Mobile", SUM(L1652+Table44[[#This Row],[Income]]-Table44[[#This Row],[Expenses]]), L1652)</f>
        <v>305653</v>
      </c>
      <c r="M1653" s="49">
        <f>IF(Table44[[#This Row],[Source]]="Inv", SUM(M1652+Table44[[#This Row],[Income]]-Table44[[#This Row],[Expenses]]), M1652)</f>
        <v>1140000</v>
      </c>
    </row>
    <row r="1654" spans="1:13" x14ac:dyDescent="0.25">
      <c r="A1654" s="3" t="str">
        <f xml:space="preserve"> IF(C1654="", "", IF(Table44[[#This Row],[Month]]=C1653, A1653+1, 1))</f>
        <v/>
      </c>
      <c r="B1654" s="22">
        <f>_xlfn.NUMBERVALUE(IF(Table44[[#This Row],[Date]]= "", "", TEXT(Table44[[#This Row],[Date]],"yyyy")))</f>
        <v>0</v>
      </c>
      <c r="C1654" t="str">
        <f>IF(Table44[[#This Row],[Date]]= "", "", TEXT(Table44[[#This Row],[Date]],"mmmm"))</f>
        <v/>
      </c>
      <c r="D1654" s="2"/>
      <c r="I1654" s="23"/>
      <c r="J1654" s="49">
        <f>IF(Table44[[#This Row],[Source]]="Cash", SUM(J1653+Table44[[#This Row],[Income]]-Table44[[#This Row],[Expenses]]), J1653)</f>
        <v>173500</v>
      </c>
      <c r="K1654" s="49">
        <f>IF(Table44[[#This Row],[Source]]="Bank", SUM(K1653+Table44[[#This Row],[Income]]-Table44[[#This Row],[Expenses]]), K1653)</f>
        <v>451802.45000000019</v>
      </c>
      <c r="L1654" s="49">
        <f>IF(Table44[[#This Row],[Source]]="Mobile", SUM(L1653+Table44[[#This Row],[Income]]-Table44[[#This Row],[Expenses]]), L1653)</f>
        <v>305653</v>
      </c>
      <c r="M1654" s="49">
        <f>IF(Table44[[#This Row],[Source]]="Inv", SUM(M1653+Table44[[#This Row],[Income]]-Table44[[#This Row],[Expenses]]), M1653)</f>
        <v>1140000</v>
      </c>
    </row>
    <row r="1655" spans="1:13" x14ac:dyDescent="0.25">
      <c r="A1655" s="3" t="str">
        <f xml:space="preserve"> IF(C1655="", "", IF(Table44[[#This Row],[Month]]=C1654, A1654+1, 1))</f>
        <v/>
      </c>
      <c r="B1655" s="22">
        <f>_xlfn.NUMBERVALUE(IF(Table44[[#This Row],[Date]]= "", "", TEXT(Table44[[#This Row],[Date]],"yyyy")))</f>
        <v>0</v>
      </c>
      <c r="C1655" t="str">
        <f>IF(Table44[[#This Row],[Date]]= "", "", TEXT(Table44[[#This Row],[Date]],"mmmm"))</f>
        <v/>
      </c>
      <c r="D1655" s="2"/>
      <c r="I1655" s="23"/>
      <c r="J1655" s="49">
        <f>IF(Table44[[#This Row],[Source]]="Cash", SUM(J1654+Table44[[#This Row],[Income]]-Table44[[#This Row],[Expenses]]), J1654)</f>
        <v>173500</v>
      </c>
      <c r="K1655" s="49">
        <f>IF(Table44[[#This Row],[Source]]="Bank", SUM(K1654+Table44[[#This Row],[Income]]-Table44[[#This Row],[Expenses]]), K1654)</f>
        <v>451802.45000000019</v>
      </c>
      <c r="L1655" s="49">
        <f>IF(Table44[[#This Row],[Source]]="Mobile", SUM(L1654+Table44[[#This Row],[Income]]-Table44[[#This Row],[Expenses]]), L1654)</f>
        <v>305653</v>
      </c>
      <c r="M1655" s="49">
        <f>IF(Table44[[#This Row],[Source]]="Inv", SUM(M1654+Table44[[#This Row],[Income]]-Table44[[#This Row],[Expenses]]), M1654)</f>
        <v>1140000</v>
      </c>
    </row>
    <row r="1656" spans="1:13" x14ac:dyDescent="0.25">
      <c r="A1656" s="3" t="str">
        <f xml:space="preserve"> IF(C1656="", "", IF(Table44[[#This Row],[Month]]=C1655, A1655+1, 1))</f>
        <v/>
      </c>
      <c r="B1656" s="22">
        <f>_xlfn.NUMBERVALUE(IF(Table44[[#This Row],[Date]]= "", "", TEXT(Table44[[#This Row],[Date]],"yyyy")))</f>
        <v>0</v>
      </c>
      <c r="C1656" t="str">
        <f>IF(Table44[[#This Row],[Date]]= "", "", TEXT(Table44[[#This Row],[Date]],"mmmm"))</f>
        <v/>
      </c>
      <c r="D1656" s="2"/>
      <c r="I1656" s="23"/>
      <c r="J1656" s="49">
        <f>IF(Table44[[#This Row],[Source]]="Cash", SUM(J1655+Table44[[#This Row],[Income]]-Table44[[#This Row],[Expenses]]), J1655)</f>
        <v>173500</v>
      </c>
      <c r="K1656" s="49">
        <f>IF(Table44[[#This Row],[Source]]="Bank", SUM(K1655+Table44[[#This Row],[Income]]-Table44[[#This Row],[Expenses]]), K1655)</f>
        <v>451802.45000000019</v>
      </c>
      <c r="L1656" s="49">
        <f>IF(Table44[[#This Row],[Source]]="Mobile", SUM(L1655+Table44[[#This Row],[Income]]-Table44[[#This Row],[Expenses]]), L1655)</f>
        <v>305653</v>
      </c>
      <c r="M1656" s="49">
        <f>IF(Table44[[#This Row],[Source]]="Inv", SUM(M1655+Table44[[#This Row],[Income]]-Table44[[#This Row],[Expenses]]), M1655)</f>
        <v>1140000</v>
      </c>
    </row>
    <row r="1657" spans="1:13" x14ac:dyDescent="0.25">
      <c r="A1657" s="3" t="str">
        <f xml:space="preserve"> IF(C1657="", "", IF(Table44[[#This Row],[Month]]=C1656, A1656+1, 1))</f>
        <v/>
      </c>
      <c r="B1657" s="22">
        <f>_xlfn.NUMBERVALUE(IF(Table44[[#This Row],[Date]]= "", "", TEXT(Table44[[#This Row],[Date]],"yyyy")))</f>
        <v>0</v>
      </c>
      <c r="C1657" t="str">
        <f>IF(Table44[[#This Row],[Date]]= "", "", TEXT(Table44[[#This Row],[Date]],"mmmm"))</f>
        <v/>
      </c>
      <c r="D1657" s="2"/>
      <c r="I1657" s="23"/>
      <c r="J1657" s="49">
        <f>IF(Table44[[#This Row],[Source]]="Cash", SUM(J1656+Table44[[#This Row],[Income]]-Table44[[#This Row],[Expenses]]), J1656)</f>
        <v>173500</v>
      </c>
      <c r="K1657" s="49">
        <f>IF(Table44[[#This Row],[Source]]="Bank", SUM(K1656+Table44[[#This Row],[Income]]-Table44[[#This Row],[Expenses]]), K1656)</f>
        <v>451802.45000000019</v>
      </c>
      <c r="L1657" s="49">
        <f>IF(Table44[[#This Row],[Source]]="Mobile", SUM(L1656+Table44[[#This Row],[Income]]-Table44[[#This Row],[Expenses]]), L1656)</f>
        <v>305653</v>
      </c>
      <c r="M1657" s="49">
        <f>IF(Table44[[#This Row],[Source]]="Inv", SUM(M1656+Table44[[#This Row],[Income]]-Table44[[#This Row],[Expenses]]), M1656)</f>
        <v>1140000</v>
      </c>
    </row>
    <row r="1658" spans="1:13" x14ac:dyDescent="0.25">
      <c r="A1658" s="3" t="str">
        <f xml:space="preserve"> IF(C1658="", "", IF(Table44[[#This Row],[Month]]=C1657, A1657+1, 1))</f>
        <v/>
      </c>
      <c r="B1658" s="22">
        <f>_xlfn.NUMBERVALUE(IF(Table44[[#This Row],[Date]]= "", "", TEXT(Table44[[#This Row],[Date]],"yyyy")))</f>
        <v>0</v>
      </c>
      <c r="C1658" t="str">
        <f>IF(Table44[[#This Row],[Date]]= "", "", TEXT(Table44[[#This Row],[Date]],"mmmm"))</f>
        <v/>
      </c>
      <c r="D1658" s="2"/>
      <c r="I1658" s="23"/>
      <c r="J1658" s="49">
        <f>IF(Table44[[#This Row],[Source]]="Cash", SUM(J1657+Table44[[#This Row],[Income]]-Table44[[#This Row],[Expenses]]), J1657)</f>
        <v>173500</v>
      </c>
      <c r="K1658" s="49">
        <f>IF(Table44[[#This Row],[Source]]="Bank", SUM(K1657+Table44[[#This Row],[Income]]-Table44[[#This Row],[Expenses]]), K1657)</f>
        <v>451802.45000000019</v>
      </c>
      <c r="L1658" s="49">
        <f>IF(Table44[[#This Row],[Source]]="Mobile", SUM(L1657+Table44[[#This Row],[Income]]-Table44[[#This Row],[Expenses]]), L1657)</f>
        <v>305653</v>
      </c>
      <c r="M1658" s="49">
        <f>IF(Table44[[#This Row],[Source]]="Inv", SUM(M1657+Table44[[#This Row],[Income]]-Table44[[#This Row],[Expenses]]), M1657)</f>
        <v>1140000</v>
      </c>
    </row>
    <row r="1659" spans="1:13" x14ac:dyDescent="0.25">
      <c r="A1659" s="3" t="str">
        <f xml:space="preserve"> IF(C1659="", "", IF(Table44[[#This Row],[Month]]=C1658, A1658+1, 1))</f>
        <v/>
      </c>
      <c r="B1659" s="22">
        <f>_xlfn.NUMBERVALUE(IF(Table44[[#This Row],[Date]]= "", "", TEXT(Table44[[#This Row],[Date]],"yyyy")))</f>
        <v>0</v>
      </c>
      <c r="C1659" t="str">
        <f>IF(Table44[[#This Row],[Date]]= "", "", TEXT(Table44[[#This Row],[Date]],"mmmm"))</f>
        <v/>
      </c>
      <c r="D1659" s="2"/>
      <c r="I1659" s="23"/>
      <c r="J1659" s="49">
        <f>IF(Table44[[#This Row],[Source]]="Cash", SUM(J1658+Table44[[#This Row],[Income]]-Table44[[#This Row],[Expenses]]), J1658)</f>
        <v>173500</v>
      </c>
      <c r="K1659" s="49">
        <f>IF(Table44[[#This Row],[Source]]="Bank", SUM(K1658+Table44[[#This Row],[Income]]-Table44[[#This Row],[Expenses]]), K1658)</f>
        <v>451802.45000000019</v>
      </c>
      <c r="L1659" s="49">
        <f>IF(Table44[[#This Row],[Source]]="Mobile", SUM(L1658+Table44[[#This Row],[Income]]-Table44[[#This Row],[Expenses]]), L1658)</f>
        <v>305653</v>
      </c>
      <c r="M1659" s="49">
        <f>IF(Table44[[#This Row],[Source]]="Inv", SUM(M1658+Table44[[#This Row],[Income]]-Table44[[#This Row],[Expenses]]), M1658)</f>
        <v>1140000</v>
      </c>
    </row>
    <row r="1660" spans="1:13" x14ac:dyDescent="0.25">
      <c r="A1660" s="3" t="str">
        <f xml:space="preserve"> IF(C1660="", "", IF(Table44[[#This Row],[Month]]=C1659, A1659+1, 1))</f>
        <v/>
      </c>
      <c r="B1660" s="22">
        <f>_xlfn.NUMBERVALUE(IF(Table44[[#This Row],[Date]]= "", "", TEXT(Table44[[#This Row],[Date]],"yyyy")))</f>
        <v>0</v>
      </c>
      <c r="C1660" t="str">
        <f>IF(Table44[[#This Row],[Date]]= "", "", TEXT(Table44[[#This Row],[Date]],"mmmm"))</f>
        <v/>
      </c>
      <c r="D1660" s="2"/>
      <c r="I1660" s="23"/>
      <c r="J1660" s="49">
        <f>IF(Table44[[#This Row],[Source]]="Cash", SUM(J1659+Table44[[#This Row],[Income]]-Table44[[#This Row],[Expenses]]), J1659)</f>
        <v>173500</v>
      </c>
      <c r="K1660" s="49">
        <f>IF(Table44[[#This Row],[Source]]="Bank", SUM(K1659+Table44[[#This Row],[Income]]-Table44[[#This Row],[Expenses]]), K1659)</f>
        <v>451802.45000000019</v>
      </c>
      <c r="L1660" s="49">
        <f>IF(Table44[[#This Row],[Source]]="Mobile", SUM(L1659+Table44[[#This Row],[Income]]-Table44[[#This Row],[Expenses]]), L1659)</f>
        <v>305653</v>
      </c>
      <c r="M1660" s="49">
        <f>IF(Table44[[#This Row],[Source]]="Inv", SUM(M1659+Table44[[#This Row],[Income]]-Table44[[#This Row],[Expenses]]), M1659)</f>
        <v>1140000</v>
      </c>
    </row>
    <row r="1661" spans="1:13" x14ac:dyDescent="0.25">
      <c r="A1661" s="3" t="str">
        <f xml:space="preserve"> IF(C1661="", "", IF(Table44[[#This Row],[Month]]=C1660, A1660+1, 1))</f>
        <v/>
      </c>
      <c r="B1661" s="22">
        <f>_xlfn.NUMBERVALUE(IF(Table44[[#This Row],[Date]]= "", "", TEXT(Table44[[#This Row],[Date]],"yyyy")))</f>
        <v>0</v>
      </c>
      <c r="C1661" t="str">
        <f>IF(Table44[[#This Row],[Date]]= "", "", TEXT(Table44[[#This Row],[Date]],"mmmm"))</f>
        <v/>
      </c>
      <c r="D1661" s="2"/>
      <c r="I1661" s="23"/>
      <c r="J1661" s="49">
        <f>IF(Table44[[#This Row],[Source]]="Cash", SUM(J1660+Table44[[#This Row],[Income]]-Table44[[#This Row],[Expenses]]), J1660)</f>
        <v>173500</v>
      </c>
      <c r="K1661" s="49">
        <f>IF(Table44[[#This Row],[Source]]="Bank", SUM(K1660+Table44[[#This Row],[Income]]-Table44[[#This Row],[Expenses]]), K1660)</f>
        <v>451802.45000000019</v>
      </c>
      <c r="L1661" s="49">
        <f>IF(Table44[[#This Row],[Source]]="Mobile", SUM(L1660+Table44[[#This Row],[Income]]-Table44[[#This Row],[Expenses]]), L1660)</f>
        <v>305653</v>
      </c>
      <c r="M1661" s="49">
        <f>IF(Table44[[#This Row],[Source]]="Inv", SUM(M1660+Table44[[#This Row],[Income]]-Table44[[#This Row],[Expenses]]), M1660)</f>
        <v>1140000</v>
      </c>
    </row>
    <row r="1662" spans="1:13" x14ac:dyDescent="0.25">
      <c r="A1662" s="3" t="str">
        <f xml:space="preserve"> IF(C1662="", "", IF(Table44[[#This Row],[Month]]=C1661, A1661+1, 1))</f>
        <v/>
      </c>
      <c r="B1662" s="22">
        <f>_xlfn.NUMBERVALUE(IF(Table44[[#This Row],[Date]]= "", "", TEXT(Table44[[#This Row],[Date]],"yyyy")))</f>
        <v>0</v>
      </c>
      <c r="C1662" t="str">
        <f>IF(Table44[[#This Row],[Date]]= "", "", TEXT(Table44[[#This Row],[Date]],"mmmm"))</f>
        <v/>
      </c>
      <c r="D1662" s="2"/>
      <c r="I1662" s="23"/>
      <c r="J1662" s="49">
        <f>IF(Table44[[#This Row],[Source]]="Cash", SUM(J1661+Table44[[#This Row],[Income]]-Table44[[#This Row],[Expenses]]), J1661)</f>
        <v>173500</v>
      </c>
      <c r="K1662" s="49">
        <f>IF(Table44[[#This Row],[Source]]="Bank", SUM(K1661+Table44[[#This Row],[Income]]-Table44[[#This Row],[Expenses]]), K1661)</f>
        <v>451802.45000000019</v>
      </c>
      <c r="L1662" s="49">
        <f>IF(Table44[[#This Row],[Source]]="Mobile", SUM(L1661+Table44[[#This Row],[Income]]-Table44[[#This Row],[Expenses]]), L1661)</f>
        <v>305653</v>
      </c>
      <c r="M1662" s="49">
        <f>IF(Table44[[#This Row],[Source]]="Inv", SUM(M1661+Table44[[#This Row],[Income]]-Table44[[#This Row],[Expenses]]), M1661)</f>
        <v>1140000</v>
      </c>
    </row>
    <row r="1663" spans="1:13" x14ac:dyDescent="0.25">
      <c r="A1663" s="3" t="str">
        <f xml:space="preserve"> IF(C1663="", "", IF(Table44[[#This Row],[Month]]=C1662, A1662+1, 1))</f>
        <v/>
      </c>
      <c r="B1663" s="22">
        <f>_xlfn.NUMBERVALUE(IF(Table44[[#This Row],[Date]]= "", "", TEXT(Table44[[#This Row],[Date]],"yyyy")))</f>
        <v>0</v>
      </c>
      <c r="C1663" t="str">
        <f>IF(Table44[[#This Row],[Date]]= "", "", TEXT(Table44[[#This Row],[Date]],"mmmm"))</f>
        <v/>
      </c>
      <c r="D1663" s="2"/>
      <c r="I1663" s="23"/>
      <c r="J1663" s="49">
        <f>IF(Table44[[#This Row],[Source]]="Cash", SUM(J1662+Table44[[#This Row],[Income]]-Table44[[#This Row],[Expenses]]), J1662)</f>
        <v>173500</v>
      </c>
      <c r="K1663" s="49">
        <f>IF(Table44[[#This Row],[Source]]="Bank", SUM(K1662+Table44[[#This Row],[Income]]-Table44[[#This Row],[Expenses]]), K1662)</f>
        <v>451802.45000000019</v>
      </c>
      <c r="L1663" s="49">
        <f>IF(Table44[[#This Row],[Source]]="Mobile", SUM(L1662+Table44[[#This Row],[Income]]-Table44[[#This Row],[Expenses]]), L1662)</f>
        <v>305653</v>
      </c>
      <c r="M1663" s="49">
        <f>IF(Table44[[#This Row],[Source]]="Inv", SUM(M1662+Table44[[#This Row],[Income]]-Table44[[#This Row],[Expenses]]), M1662)</f>
        <v>1140000</v>
      </c>
    </row>
    <row r="1664" spans="1:13" x14ac:dyDescent="0.25">
      <c r="A1664" s="3" t="str">
        <f xml:space="preserve"> IF(C1664="", "", IF(Table44[[#This Row],[Month]]=C1663, A1663+1, 1))</f>
        <v/>
      </c>
      <c r="B1664" s="22">
        <f>_xlfn.NUMBERVALUE(IF(Table44[[#This Row],[Date]]= "", "", TEXT(Table44[[#This Row],[Date]],"yyyy")))</f>
        <v>0</v>
      </c>
      <c r="C1664" t="str">
        <f>IF(Table44[[#This Row],[Date]]= "", "", TEXT(Table44[[#This Row],[Date]],"mmmm"))</f>
        <v/>
      </c>
      <c r="D1664" s="2"/>
      <c r="I1664" s="23"/>
      <c r="J1664" s="49">
        <f>IF(Table44[[#This Row],[Source]]="Cash", SUM(J1663+Table44[[#This Row],[Income]]-Table44[[#This Row],[Expenses]]), J1663)</f>
        <v>173500</v>
      </c>
      <c r="K1664" s="49">
        <f>IF(Table44[[#This Row],[Source]]="Bank", SUM(K1663+Table44[[#This Row],[Income]]-Table44[[#This Row],[Expenses]]), K1663)</f>
        <v>451802.45000000019</v>
      </c>
      <c r="L1664" s="49">
        <f>IF(Table44[[#This Row],[Source]]="Mobile", SUM(L1663+Table44[[#This Row],[Income]]-Table44[[#This Row],[Expenses]]), L1663)</f>
        <v>305653</v>
      </c>
      <c r="M1664" s="49">
        <f>IF(Table44[[#This Row],[Source]]="Inv", SUM(M1663+Table44[[#This Row],[Income]]-Table44[[#This Row],[Expenses]]), M1663)</f>
        <v>1140000</v>
      </c>
    </row>
    <row r="1665" spans="1:13" x14ac:dyDescent="0.25">
      <c r="A1665" s="3" t="str">
        <f xml:space="preserve"> IF(C1665="", "", IF(Table44[[#This Row],[Month]]=C1664, A1664+1, 1))</f>
        <v/>
      </c>
      <c r="B1665" s="22">
        <f>_xlfn.NUMBERVALUE(IF(Table44[[#This Row],[Date]]= "", "", TEXT(Table44[[#This Row],[Date]],"yyyy")))</f>
        <v>0</v>
      </c>
      <c r="C1665" t="str">
        <f>IF(Table44[[#This Row],[Date]]= "", "", TEXT(Table44[[#This Row],[Date]],"mmmm"))</f>
        <v/>
      </c>
      <c r="D1665" s="2"/>
      <c r="I1665" s="23"/>
      <c r="J1665" s="49">
        <f>IF(Table44[[#This Row],[Source]]="Cash", SUM(J1664+Table44[[#This Row],[Income]]-Table44[[#This Row],[Expenses]]), J1664)</f>
        <v>173500</v>
      </c>
      <c r="K1665" s="49">
        <f>IF(Table44[[#This Row],[Source]]="Bank", SUM(K1664+Table44[[#This Row],[Income]]-Table44[[#This Row],[Expenses]]), K1664)</f>
        <v>451802.45000000019</v>
      </c>
      <c r="L1665" s="49">
        <f>IF(Table44[[#This Row],[Source]]="Mobile", SUM(L1664+Table44[[#This Row],[Income]]-Table44[[#This Row],[Expenses]]), L1664)</f>
        <v>305653</v>
      </c>
      <c r="M1665" s="49">
        <f>IF(Table44[[#This Row],[Source]]="Inv", SUM(M1664+Table44[[#This Row],[Income]]-Table44[[#This Row],[Expenses]]), M1664)</f>
        <v>1140000</v>
      </c>
    </row>
    <row r="1666" spans="1:13" x14ac:dyDescent="0.25">
      <c r="A1666" s="3" t="str">
        <f xml:space="preserve"> IF(C1666="", "", IF(Table44[[#This Row],[Month]]=C1665, A1665+1, 1))</f>
        <v/>
      </c>
      <c r="B1666" s="22">
        <f>_xlfn.NUMBERVALUE(IF(Table44[[#This Row],[Date]]= "", "", TEXT(Table44[[#This Row],[Date]],"yyyy")))</f>
        <v>0</v>
      </c>
      <c r="C1666" t="str">
        <f>IF(Table44[[#This Row],[Date]]= "", "", TEXT(Table44[[#This Row],[Date]],"mmmm"))</f>
        <v/>
      </c>
      <c r="D1666" s="2"/>
      <c r="I1666" s="23"/>
      <c r="J1666" s="49">
        <f>IF(Table44[[#This Row],[Source]]="Cash", SUM(J1665+Table44[[#This Row],[Income]]-Table44[[#This Row],[Expenses]]), J1665)</f>
        <v>173500</v>
      </c>
      <c r="K1666" s="49">
        <f>IF(Table44[[#This Row],[Source]]="Bank", SUM(K1665+Table44[[#This Row],[Income]]-Table44[[#This Row],[Expenses]]), K1665)</f>
        <v>451802.45000000019</v>
      </c>
      <c r="L1666" s="49">
        <f>IF(Table44[[#This Row],[Source]]="Mobile", SUM(L1665+Table44[[#This Row],[Income]]-Table44[[#This Row],[Expenses]]), L1665)</f>
        <v>305653</v>
      </c>
      <c r="M1666" s="49">
        <f>IF(Table44[[#This Row],[Source]]="Inv", SUM(M1665+Table44[[#This Row],[Income]]-Table44[[#This Row],[Expenses]]), M1665)</f>
        <v>1140000</v>
      </c>
    </row>
    <row r="1667" spans="1:13" x14ac:dyDescent="0.25">
      <c r="A1667" s="3" t="str">
        <f xml:space="preserve"> IF(C1667="", "", IF(Table44[[#This Row],[Month]]=C1666, A1666+1, 1))</f>
        <v/>
      </c>
      <c r="B1667" s="22">
        <f>_xlfn.NUMBERVALUE(IF(Table44[[#This Row],[Date]]= "", "", TEXT(Table44[[#This Row],[Date]],"yyyy")))</f>
        <v>0</v>
      </c>
      <c r="C1667" t="str">
        <f>IF(Table44[[#This Row],[Date]]= "", "", TEXT(Table44[[#This Row],[Date]],"mmmm"))</f>
        <v/>
      </c>
      <c r="D1667" s="2"/>
      <c r="I1667" s="23"/>
      <c r="J1667" s="49">
        <f>IF(Table44[[#This Row],[Source]]="Cash", SUM(J1666+Table44[[#This Row],[Income]]-Table44[[#This Row],[Expenses]]), J1666)</f>
        <v>173500</v>
      </c>
      <c r="K1667" s="49">
        <f>IF(Table44[[#This Row],[Source]]="Bank", SUM(K1666+Table44[[#This Row],[Income]]-Table44[[#This Row],[Expenses]]), K1666)</f>
        <v>451802.45000000019</v>
      </c>
      <c r="L1667" s="49">
        <f>IF(Table44[[#This Row],[Source]]="Mobile", SUM(L1666+Table44[[#This Row],[Income]]-Table44[[#This Row],[Expenses]]), L1666)</f>
        <v>305653</v>
      </c>
      <c r="M1667" s="49">
        <f>IF(Table44[[#This Row],[Source]]="Inv", SUM(M1666+Table44[[#This Row],[Income]]-Table44[[#This Row],[Expenses]]), M1666)</f>
        <v>1140000</v>
      </c>
    </row>
    <row r="1668" spans="1:13" x14ac:dyDescent="0.25">
      <c r="A1668" s="3" t="str">
        <f xml:space="preserve"> IF(C1668="", "", IF(Table44[[#This Row],[Month]]=C1667, A1667+1, 1))</f>
        <v/>
      </c>
      <c r="B1668" s="22">
        <f>_xlfn.NUMBERVALUE(IF(Table44[[#This Row],[Date]]= "", "", TEXT(Table44[[#This Row],[Date]],"yyyy")))</f>
        <v>0</v>
      </c>
      <c r="C1668" t="str">
        <f>IF(Table44[[#This Row],[Date]]= "", "", TEXT(Table44[[#This Row],[Date]],"mmmm"))</f>
        <v/>
      </c>
      <c r="D1668" s="2"/>
      <c r="I1668" s="23"/>
      <c r="J1668" s="49">
        <f>IF(Table44[[#This Row],[Source]]="Cash", SUM(J1667+Table44[[#This Row],[Income]]-Table44[[#This Row],[Expenses]]), J1667)</f>
        <v>173500</v>
      </c>
      <c r="K1668" s="49">
        <f>IF(Table44[[#This Row],[Source]]="Bank", SUM(K1667+Table44[[#This Row],[Income]]-Table44[[#This Row],[Expenses]]), K1667)</f>
        <v>451802.45000000019</v>
      </c>
      <c r="L1668" s="49">
        <f>IF(Table44[[#This Row],[Source]]="Mobile", SUM(L1667+Table44[[#This Row],[Income]]-Table44[[#This Row],[Expenses]]), L1667)</f>
        <v>305653</v>
      </c>
      <c r="M1668" s="49">
        <f>IF(Table44[[#This Row],[Source]]="Inv", SUM(M1667+Table44[[#This Row],[Income]]-Table44[[#This Row],[Expenses]]), M1667)</f>
        <v>1140000</v>
      </c>
    </row>
    <row r="1669" spans="1:13" x14ac:dyDescent="0.25">
      <c r="A1669" s="3" t="str">
        <f xml:space="preserve"> IF(C1669="", "", IF(Table44[[#This Row],[Month]]=C1668, A1668+1, 1))</f>
        <v/>
      </c>
      <c r="B1669" s="22">
        <f>_xlfn.NUMBERVALUE(IF(Table44[[#This Row],[Date]]= "", "", TEXT(Table44[[#This Row],[Date]],"yyyy")))</f>
        <v>0</v>
      </c>
      <c r="C1669" t="str">
        <f>IF(Table44[[#This Row],[Date]]= "", "", TEXT(Table44[[#This Row],[Date]],"mmmm"))</f>
        <v/>
      </c>
      <c r="D1669" s="2"/>
      <c r="I1669" s="23"/>
      <c r="J1669" s="49">
        <f>IF(Table44[[#This Row],[Source]]="Cash", SUM(J1668+Table44[[#This Row],[Income]]-Table44[[#This Row],[Expenses]]), J1668)</f>
        <v>173500</v>
      </c>
      <c r="K1669" s="49">
        <f>IF(Table44[[#This Row],[Source]]="Bank", SUM(K1668+Table44[[#This Row],[Income]]-Table44[[#This Row],[Expenses]]), K1668)</f>
        <v>451802.45000000019</v>
      </c>
      <c r="L1669" s="49">
        <f>IF(Table44[[#This Row],[Source]]="Mobile", SUM(L1668+Table44[[#This Row],[Income]]-Table44[[#This Row],[Expenses]]), L1668)</f>
        <v>305653</v>
      </c>
      <c r="M1669" s="49">
        <f>IF(Table44[[#This Row],[Source]]="Inv", SUM(M1668+Table44[[#This Row],[Income]]-Table44[[#This Row],[Expenses]]), M1668)</f>
        <v>1140000</v>
      </c>
    </row>
    <row r="1670" spans="1:13" x14ac:dyDescent="0.25">
      <c r="A1670" s="3" t="str">
        <f xml:space="preserve"> IF(C1670="", "", IF(Table44[[#This Row],[Month]]=C1669, A1669+1, 1))</f>
        <v/>
      </c>
      <c r="B1670" s="22">
        <f>_xlfn.NUMBERVALUE(IF(Table44[[#This Row],[Date]]= "", "", TEXT(Table44[[#This Row],[Date]],"yyyy")))</f>
        <v>0</v>
      </c>
      <c r="C1670" t="str">
        <f>IF(Table44[[#This Row],[Date]]= "", "", TEXT(Table44[[#This Row],[Date]],"mmmm"))</f>
        <v/>
      </c>
      <c r="D1670" s="2"/>
      <c r="I1670" s="23"/>
      <c r="J1670" s="49">
        <f>IF(Table44[[#This Row],[Source]]="Cash", SUM(J1669+Table44[[#This Row],[Income]]-Table44[[#This Row],[Expenses]]), J1669)</f>
        <v>173500</v>
      </c>
      <c r="K1670" s="49">
        <f>IF(Table44[[#This Row],[Source]]="Bank", SUM(K1669+Table44[[#This Row],[Income]]-Table44[[#This Row],[Expenses]]), K1669)</f>
        <v>451802.45000000019</v>
      </c>
      <c r="L1670" s="49">
        <f>IF(Table44[[#This Row],[Source]]="Mobile", SUM(L1669+Table44[[#This Row],[Income]]-Table44[[#This Row],[Expenses]]), L1669)</f>
        <v>305653</v>
      </c>
      <c r="M1670" s="49">
        <f>IF(Table44[[#This Row],[Source]]="Inv", SUM(M1669+Table44[[#This Row],[Income]]-Table44[[#This Row],[Expenses]]), M1669)</f>
        <v>1140000</v>
      </c>
    </row>
    <row r="1671" spans="1:13" x14ac:dyDescent="0.25">
      <c r="A1671" s="3" t="str">
        <f xml:space="preserve"> IF(C1671="", "", IF(Table44[[#This Row],[Month]]=C1670, A1670+1, 1))</f>
        <v/>
      </c>
      <c r="B1671" s="22">
        <f>_xlfn.NUMBERVALUE(IF(Table44[[#This Row],[Date]]= "", "", TEXT(Table44[[#This Row],[Date]],"yyyy")))</f>
        <v>0</v>
      </c>
      <c r="C1671" t="str">
        <f>IF(Table44[[#This Row],[Date]]= "", "", TEXT(Table44[[#This Row],[Date]],"mmmm"))</f>
        <v/>
      </c>
      <c r="D1671" s="2"/>
      <c r="I1671" s="23"/>
      <c r="J1671" s="49">
        <f>IF(Table44[[#This Row],[Source]]="Cash", SUM(J1670+Table44[[#This Row],[Income]]-Table44[[#This Row],[Expenses]]), J1670)</f>
        <v>173500</v>
      </c>
      <c r="K1671" s="49">
        <f>IF(Table44[[#This Row],[Source]]="Bank", SUM(K1670+Table44[[#This Row],[Income]]-Table44[[#This Row],[Expenses]]), K1670)</f>
        <v>451802.45000000019</v>
      </c>
      <c r="L1671" s="49">
        <f>IF(Table44[[#This Row],[Source]]="Mobile", SUM(L1670+Table44[[#This Row],[Income]]-Table44[[#This Row],[Expenses]]), L1670)</f>
        <v>305653</v>
      </c>
      <c r="M1671" s="49">
        <f>IF(Table44[[#This Row],[Source]]="Inv", SUM(M1670+Table44[[#This Row],[Income]]-Table44[[#This Row],[Expenses]]), M1670)</f>
        <v>1140000</v>
      </c>
    </row>
    <row r="1672" spans="1:13" x14ac:dyDescent="0.25">
      <c r="A1672" s="3" t="str">
        <f xml:space="preserve"> IF(C1672="", "", IF(Table44[[#This Row],[Month]]=C1671, A1671+1, 1))</f>
        <v/>
      </c>
      <c r="B1672" s="22">
        <f>_xlfn.NUMBERVALUE(IF(Table44[[#This Row],[Date]]= "", "", TEXT(Table44[[#This Row],[Date]],"yyyy")))</f>
        <v>0</v>
      </c>
      <c r="C1672" t="str">
        <f>IF(Table44[[#This Row],[Date]]= "", "", TEXT(Table44[[#This Row],[Date]],"mmmm"))</f>
        <v/>
      </c>
      <c r="D1672" s="2"/>
      <c r="I1672" s="23"/>
      <c r="J1672" s="49">
        <f>IF(Table44[[#This Row],[Source]]="Cash", SUM(J1671+Table44[[#This Row],[Income]]-Table44[[#This Row],[Expenses]]), J1671)</f>
        <v>173500</v>
      </c>
      <c r="K1672" s="49">
        <f>IF(Table44[[#This Row],[Source]]="Bank", SUM(K1671+Table44[[#This Row],[Income]]-Table44[[#This Row],[Expenses]]), K1671)</f>
        <v>451802.45000000019</v>
      </c>
      <c r="L1672" s="49">
        <f>IF(Table44[[#This Row],[Source]]="Mobile", SUM(L1671+Table44[[#This Row],[Income]]-Table44[[#This Row],[Expenses]]), L1671)</f>
        <v>305653</v>
      </c>
      <c r="M1672" s="49">
        <f>IF(Table44[[#This Row],[Source]]="Inv", SUM(M1671+Table44[[#This Row],[Income]]-Table44[[#This Row],[Expenses]]), M1671)</f>
        <v>1140000</v>
      </c>
    </row>
    <row r="1673" spans="1:13" x14ac:dyDescent="0.25">
      <c r="A1673" s="3" t="str">
        <f xml:space="preserve"> IF(C1673="", "", IF(Table44[[#This Row],[Month]]=C1672, A1672+1, 1))</f>
        <v/>
      </c>
      <c r="B1673" s="22">
        <f>_xlfn.NUMBERVALUE(IF(Table44[[#This Row],[Date]]= "", "", TEXT(Table44[[#This Row],[Date]],"yyyy")))</f>
        <v>0</v>
      </c>
      <c r="C1673" t="str">
        <f>IF(Table44[[#This Row],[Date]]= "", "", TEXT(Table44[[#This Row],[Date]],"mmmm"))</f>
        <v/>
      </c>
      <c r="D1673" s="2"/>
      <c r="I1673" s="23"/>
      <c r="J1673" s="49">
        <f>IF(Table44[[#This Row],[Source]]="Cash", SUM(J1672+Table44[[#This Row],[Income]]-Table44[[#This Row],[Expenses]]), J1672)</f>
        <v>173500</v>
      </c>
      <c r="K1673" s="49">
        <f>IF(Table44[[#This Row],[Source]]="Bank", SUM(K1672+Table44[[#This Row],[Income]]-Table44[[#This Row],[Expenses]]), K1672)</f>
        <v>451802.45000000019</v>
      </c>
      <c r="L1673" s="49">
        <f>IF(Table44[[#This Row],[Source]]="Mobile", SUM(L1672+Table44[[#This Row],[Income]]-Table44[[#This Row],[Expenses]]), L1672)</f>
        <v>305653</v>
      </c>
      <c r="M1673" s="49">
        <f>IF(Table44[[#This Row],[Source]]="Inv", SUM(M1672+Table44[[#This Row],[Income]]-Table44[[#This Row],[Expenses]]), M1672)</f>
        <v>1140000</v>
      </c>
    </row>
    <row r="1674" spans="1:13" x14ac:dyDescent="0.25">
      <c r="A1674" s="3" t="str">
        <f xml:space="preserve"> IF(C1674="", "", IF(Table44[[#This Row],[Month]]=C1673, A1673+1, 1))</f>
        <v/>
      </c>
      <c r="B1674" s="22">
        <f>_xlfn.NUMBERVALUE(IF(Table44[[#This Row],[Date]]= "", "", TEXT(Table44[[#This Row],[Date]],"yyyy")))</f>
        <v>0</v>
      </c>
      <c r="C1674" t="str">
        <f>IF(Table44[[#This Row],[Date]]= "", "", TEXT(Table44[[#This Row],[Date]],"mmmm"))</f>
        <v/>
      </c>
      <c r="D1674" s="2"/>
      <c r="I1674" s="23"/>
      <c r="J1674" s="49">
        <f>IF(Table44[[#This Row],[Source]]="Cash", SUM(J1673+Table44[[#This Row],[Income]]-Table44[[#This Row],[Expenses]]), J1673)</f>
        <v>173500</v>
      </c>
      <c r="K1674" s="49">
        <f>IF(Table44[[#This Row],[Source]]="Bank", SUM(K1673+Table44[[#This Row],[Income]]-Table44[[#This Row],[Expenses]]), K1673)</f>
        <v>451802.45000000019</v>
      </c>
      <c r="L1674" s="49">
        <f>IF(Table44[[#This Row],[Source]]="Mobile", SUM(L1673+Table44[[#This Row],[Income]]-Table44[[#This Row],[Expenses]]), L1673)</f>
        <v>305653</v>
      </c>
      <c r="M1674" s="49">
        <f>IF(Table44[[#This Row],[Source]]="Inv", SUM(M1673+Table44[[#This Row],[Income]]-Table44[[#This Row],[Expenses]]), M1673)</f>
        <v>1140000</v>
      </c>
    </row>
    <row r="1675" spans="1:13" x14ac:dyDescent="0.25">
      <c r="A1675" s="3" t="str">
        <f xml:space="preserve"> IF(C1675="", "", IF(Table44[[#This Row],[Month]]=C1674, A1674+1, 1))</f>
        <v/>
      </c>
      <c r="B1675" s="22">
        <f>_xlfn.NUMBERVALUE(IF(Table44[[#This Row],[Date]]= "", "", TEXT(Table44[[#This Row],[Date]],"yyyy")))</f>
        <v>0</v>
      </c>
      <c r="C1675" t="str">
        <f>IF(Table44[[#This Row],[Date]]= "", "", TEXT(Table44[[#This Row],[Date]],"mmmm"))</f>
        <v/>
      </c>
      <c r="D1675" s="2"/>
      <c r="I1675" s="23"/>
      <c r="J1675" s="49">
        <f>IF(Table44[[#This Row],[Source]]="Cash", SUM(J1674+Table44[[#This Row],[Income]]-Table44[[#This Row],[Expenses]]), J1674)</f>
        <v>173500</v>
      </c>
      <c r="K1675" s="49">
        <f>IF(Table44[[#This Row],[Source]]="Bank", SUM(K1674+Table44[[#This Row],[Income]]-Table44[[#This Row],[Expenses]]), K1674)</f>
        <v>451802.45000000019</v>
      </c>
      <c r="L1675" s="49">
        <f>IF(Table44[[#This Row],[Source]]="Mobile", SUM(L1674+Table44[[#This Row],[Income]]-Table44[[#This Row],[Expenses]]), L1674)</f>
        <v>305653</v>
      </c>
      <c r="M1675" s="49">
        <f>IF(Table44[[#This Row],[Source]]="Inv", SUM(M1674+Table44[[#This Row],[Income]]-Table44[[#This Row],[Expenses]]), M1674)</f>
        <v>1140000</v>
      </c>
    </row>
    <row r="1676" spans="1:13" x14ac:dyDescent="0.25">
      <c r="A1676" s="3" t="str">
        <f xml:space="preserve"> IF(C1676="", "", IF(Table44[[#This Row],[Month]]=C1675, A1675+1, 1))</f>
        <v/>
      </c>
      <c r="B1676" s="22">
        <f>_xlfn.NUMBERVALUE(IF(Table44[[#This Row],[Date]]= "", "", TEXT(Table44[[#This Row],[Date]],"yyyy")))</f>
        <v>0</v>
      </c>
      <c r="C1676" t="str">
        <f>IF(Table44[[#This Row],[Date]]= "", "", TEXT(Table44[[#This Row],[Date]],"mmmm"))</f>
        <v/>
      </c>
      <c r="D1676" s="2"/>
      <c r="I1676" s="23"/>
      <c r="J1676" s="49">
        <f>IF(Table44[[#This Row],[Source]]="Cash", SUM(J1675+Table44[[#This Row],[Income]]-Table44[[#This Row],[Expenses]]), J1675)</f>
        <v>173500</v>
      </c>
      <c r="K1676" s="49">
        <f>IF(Table44[[#This Row],[Source]]="Bank", SUM(K1675+Table44[[#This Row],[Income]]-Table44[[#This Row],[Expenses]]), K1675)</f>
        <v>451802.45000000019</v>
      </c>
      <c r="L1676" s="49">
        <f>IF(Table44[[#This Row],[Source]]="Mobile", SUM(L1675+Table44[[#This Row],[Income]]-Table44[[#This Row],[Expenses]]), L1675)</f>
        <v>305653</v>
      </c>
      <c r="M1676" s="49">
        <f>IF(Table44[[#This Row],[Source]]="Inv", SUM(M1675+Table44[[#This Row],[Income]]-Table44[[#This Row],[Expenses]]), M1675)</f>
        <v>1140000</v>
      </c>
    </row>
    <row r="1677" spans="1:13" x14ac:dyDescent="0.25">
      <c r="A1677" s="3" t="str">
        <f xml:space="preserve"> IF(C1677="", "", IF(Table44[[#This Row],[Month]]=C1676, A1676+1, 1))</f>
        <v/>
      </c>
      <c r="B1677" s="22">
        <f>_xlfn.NUMBERVALUE(IF(Table44[[#This Row],[Date]]= "", "", TEXT(Table44[[#This Row],[Date]],"yyyy")))</f>
        <v>0</v>
      </c>
      <c r="C1677" t="str">
        <f>IF(Table44[[#This Row],[Date]]= "", "", TEXT(Table44[[#This Row],[Date]],"mmmm"))</f>
        <v/>
      </c>
      <c r="D1677" s="2"/>
      <c r="I1677" s="23"/>
      <c r="J1677" s="49">
        <f>IF(Table44[[#This Row],[Source]]="Cash", SUM(J1676+Table44[[#This Row],[Income]]-Table44[[#This Row],[Expenses]]), J1676)</f>
        <v>173500</v>
      </c>
      <c r="K1677" s="49">
        <f>IF(Table44[[#This Row],[Source]]="Bank", SUM(K1676+Table44[[#This Row],[Income]]-Table44[[#This Row],[Expenses]]), K1676)</f>
        <v>451802.45000000019</v>
      </c>
      <c r="L1677" s="49">
        <f>IF(Table44[[#This Row],[Source]]="Mobile", SUM(L1676+Table44[[#This Row],[Income]]-Table44[[#This Row],[Expenses]]), L1676)</f>
        <v>305653</v>
      </c>
      <c r="M1677" s="49">
        <f>IF(Table44[[#This Row],[Source]]="Inv", SUM(M1676+Table44[[#This Row],[Income]]-Table44[[#This Row],[Expenses]]), M1676)</f>
        <v>1140000</v>
      </c>
    </row>
    <row r="1678" spans="1:13" x14ac:dyDescent="0.25">
      <c r="A1678" s="3" t="str">
        <f xml:space="preserve"> IF(C1678="", "", IF(Table44[[#This Row],[Month]]=C1677, A1677+1, 1))</f>
        <v/>
      </c>
      <c r="B1678" s="22">
        <f>_xlfn.NUMBERVALUE(IF(Table44[[#This Row],[Date]]= "", "", TEXT(Table44[[#This Row],[Date]],"yyyy")))</f>
        <v>0</v>
      </c>
      <c r="C1678" t="str">
        <f>IF(Table44[[#This Row],[Date]]= "", "", TEXT(Table44[[#This Row],[Date]],"mmmm"))</f>
        <v/>
      </c>
      <c r="D1678" s="2"/>
      <c r="I1678" s="23"/>
      <c r="J1678" s="49">
        <f>IF(Table44[[#This Row],[Source]]="Cash", SUM(J1677+Table44[[#This Row],[Income]]-Table44[[#This Row],[Expenses]]), J1677)</f>
        <v>173500</v>
      </c>
      <c r="K1678" s="49">
        <f>IF(Table44[[#This Row],[Source]]="Bank", SUM(K1677+Table44[[#This Row],[Income]]-Table44[[#This Row],[Expenses]]), K1677)</f>
        <v>451802.45000000019</v>
      </c>
      <c r="L1678" s="49">
        <f>IF(Table44[[#This Row],[Source]]="Mobile", SUM(L1677+Table44[[#This Row],[Income]]-Table44[[#This Row],[Expenses]]), L1677)</f>
        <v>305653</v>
      </c>
      <c r="M1678" s="49">
        <f>IF(Table44[[#This Row],[Source]]="Inv", SUM(M1677+Table44[[#This Row],[Income]]-Table44[[#This Row],[Expenses]]), M1677)</f>
        <v>1140000</v>
      </c>
    </row>
    <row r="1679" spans="1:13" x14ac:dyDescent="0.25">
      <c r="A1679" s="3" t="str">
        <f xml:space="preserve"> IF(C1679="", "", IF(Table44[[#This Row],[Month]]=C1678, A1678+1, 1))</f>
        <v/>
      </c>
      <c r="B1679" s="22">
        <f>_xlfn.NUMBERVALUE(IF(Table44[[#This Row],[Date]]= "", "", TEXT(Table44[[#This Row],[Date]],"yyyy")))</f>
        <v>0</v>
      </c>
      <c r="C1679" t="str">
        <f>IF(Table44[[#This Row],[Date]]= "", "", TEXT(Table44[[#This Row],[Date]],"mmmm"))</f>
        <v/>
      </c>
      <c r="D1679" s="2"/>
      <c r="I1679" s="23"/>
      <c r="J1679" s="49">
        <f>IF(Table44[[#This Row],[Source]]="Cash", SUM(J1678+Table44[[#This Row],[Income]]-Table44[[#This Row],[Expenses]]), J1678)</f>
        <v>173500</v>
      </c>
      <c r="K1679" s="49">
        <f>IF(Table44[[#This Row],[Source]]="Bank", SUM(K1678+Table44[[#This Row],[Income]]-Table44[[#This Row],[Expenses]]), K1678)</f>
        <v>451802.45000000019</v>
      </c>
      <c r="L1679" s="49">
        <f>IF(Table44[[#This Row],[Source]]="Mobile", SUM(L1678+Table44[[#This Row],[Income]]-Table44[[#This Row],[Expenses]]), L1678)</f>
        <v>305653</v>
      </c>
      <c r="M1679" s="49">
        <f>IF(Table44[[#This Row],[Source]]="Inv", SUM(M1678+Table44[[#This Row],[Income]]-Table44[[#This Row],[Expenses]]), M1678)</f>
        <v>1140000</v>
      </c>
    </row>
    <row r="1680" spans="1:13" x14ac:dyDescent="0.25">
      <c r="A1680" s="3" t="str">
        <f xml:space="preserve"> IF(C1680="", "", IF(Table44[[#This Row],[Month]]=C1679, A1679+1, 1))</f>
        <v/>
      </c>
      <c r="B1680" s="22">
        <f>_xlfn.NUMBERVALUE(IF(Table44[[#This Row],[Date]]= "", "", TEXT(Table44[[#This Row],[Date]],"yyyy")))</f>
        <v>0</v>
      </c>
      <c r="C1680" t="str">
        <f>IF(Table44[[#This Row],[Date]]= "", "", TEXT(Table44[[#This Row],[Date]],"mmmm"))</f>
        <v/>
      </c>
      <c r="D1680" s="2"/>
      <c r="I1680" s="23"/>
      <c r="J1680" s="49">
        <f>IF(Table44[[#This Row],[Source]]="Cash", SUM(J1679+Table44[[#This Row],[Income]]-Table44[[#This Row],[Expenses]]), J1679)</f>
        <v>173500</v>
      </c>
      <c r="K1680" s="49">
        <f>IF(Table44[[#This Row],[Source]]="Bank", SUM(K1679+Table44[[#This Row],[Income]]-Table44[[#This Row],[Expenses]]), K1679)</f>
        <v>451802.45000000019</v>
      </c>
      <c r="L1680" s="49">
        <f>IF(Table44[[#This Row],[Source]]="Mobile", SUM(L1679+Table44[[#This Row],[Income]]-Table44[[#This Row],[Expenses]]), L1679)</f>
        <v>305653</v>
      </c>
      <c r="M1680" s="49">
        <f>IF(Table44[[#This Row],[Source]]="Inv", SUM(M1679+Table44[[#This Row],[Income]]-Table44[[#This Row],[Expenses]]), M1679)</f>
        <v>1140000</v>
      </c>
    </row>
    <row r="1681" spans="1:13" x14ac:dyDescent="0.25">
      <c r="A1681" s="3" t="str">
        <f xml:space="preserve"> IF(C1681="", "", IF(Table44[[#This Row],[Month]]=C1680, A1680+1, 1))</f>
        <v/>
      </c>
      <c r="B1681" s="22">
        <f>_xlfn.NUMBERVALUE(IF(Table44[[#This Row],[Date]]= "", "", TEXT(Table44[[#This Row],[Date]],"yyyy")))</f>
        <v>0</v>
      </c>
      <c r="C1681" t="str">
        <f>IF(Table44[[#This Row],[Date]]= "", "", TEXT(Table44[[#This Row],[Date]],"mmmm"))</f>
        <v/>
      </c>
      <c r="D1681" s="2"/>
      <c r="I1681" s="23"/>
      <c r="J1681" s="49">
        <f>IF(Table44[[#This Row],[Source]]="Cash", SUM(J1680+Table44[[#This Row],[Income]]-Table44[[#This Row],[Expenses]]), J1680)</f>
        <v>173500</v>
      </c>
      <c r="K1681" s="49">
        <f>IF(Table44[[#This Row],[Source]]="Bank", SUM(K1680+Table44[[#This Row],[Income]]-Table44[[#This Row],[Expenses]]), K1680)</f>
        <v>451802.45000000019</v>
      </c>
      <c r="L1681" s="49">
        <f>IF(Table44[[#This Row],[Source]]="Mobile", SUM(L1680+Table44[[#This Row],[Income]]-Table44[[#This Row],[Expenses]]), L1680)</f>
        <v>305653</v>
      </c>
      <c r="M1681" s="49">
        <f>IF(Table44[[#This Row],[Source]]="Inv", SUM(M1680+Table44[[#This Row],[Income]]-Table44[[#This Row],[Expenses]]), M1680)</f>
        <v>1140000</v>
      </c>
    </row>
    <row r="1682" spans="1:13" x14ac:dyDescent="0.25">
      <c r="A1682" s="3" t="str">
        <f xml:space="preserve"> IF(C1682="", "", IF(Table44[[#This Row],[Month]]=C1681, A1681+1, 1))</f>
        <v/>
      </c>
      <c r="B1682" s="22">
        <f>_xlfn.NUMBERVALUE(IF(Table44[[#This Row],[Date]]= "", "", TEXT(Table44[[#This Row],[Date]],"yyyy")))</f>
        <v>0</v>
      </c>
      <c r="C1682" t="str">
        <f>IF(Table44[[#This Row],[Date]]= "", "", TEXT(Table44[[#This Row],[Date]],"mmmm"))</f>
        <v/>
      </c>
      <c r="D1682" s="2"/>
      <c r="I1682" s="23"/>
      <c r="J1682" s="49">
        <f>IF(Table44[[#This Row],[Source]]="Cash", SUM(J1681+Table44[[#This Row],[Income]]-Table44[[#This Row],[Expenses]]), J1681)</f>
        <v>173500</v>
      </c>
      <c r="K1682" s="49">
        <f>IF(Table44[[#This Row],[Source]]="Bank", SUM(K1681+Table44[[#This Row],[Income]]-Table44[[#This Row],[Expenses]]), K1681)</f>
        <v>451802.45000000019</v>
      </c>
      <c r="L1682" s="49">
        <f>IF(Table44[[#This Row],[Source]]="Mobile", SUM(L1681+Table44[[#This Row],[Income]]-Table44[[#This Row],[Expenses]]), L1681)</f>
        <v>305653</v>
      </c>
      <c r="M1682" s="49">
        <f>IF(Table44[[#This Row],[Source]]="Inv", SUM(M1681+Table44[[#This Row],[Income]]-Table44[[#This Row],[Expenses]]), M1681)</f>
        <v>1140000</v>
      </c>
    </row>
    <row r="1683" spans="1:13" x14ac:dyDescent="0.25">
      <c r="A1683" s="3" t="str">
        <f xml:space="preserve"> IF(C1683="", "", IF(Table44[[#This Row],[Month]]=C1682, A1682+1, 1))</f>
        <v/>
      </c>
      <c r="B1683" s="22">
        <f>_xlfn.NUMBERVALUE(IF(Table44[[#This Row],[Date]]= "", "", TEXT(Table44[[#This Row],[Date]],"yyyy")))</f>
        <v>0</v>
      </c>
      <c r="C1683" t="str">
        <f>IF(Table44[[#This Row],[Date]]= "", "", TEXT(Table44[[#This Row],[Date]],"mmmm"))</f>
        <v/>
      </c>
      <c r="D1683" s="2"/>
      <c r="I1683" s="23"/>
      <c r="J1683" s="49">
        <f>IF(Table44[[#This Row],[Source]]="Cash", SUM(J1682+Table44[[#This Row],[Income]]-Table44[[#This Row],[Expenses]]), J1682)</f>
        <v>173500</v>
      </c>
      <c r="K1683" s="49">
        <f>IF(Table44[[#This Row],[Source]]="Bank", SUM(K1682+Table44[[#This Row],[Income]]-Table44[[#This Row],[Expenses]]), K1682)</f>
        <v>451802.45000000019</v>
      </c>
      <c r="L1683" s="49">
        <f>IF(Table44[[#This Row],[Source]]="Mobile", SUM(L1682+Table44[[#This Row],[Income]]-Table44[[#This Row],[Expenses]]), L1682)</f>
        <v>305653</v>
      </c>
      <c r="M1683" s="49">
        <f>IF(Table44[[#This Row],[Source]]="Inv", SUM(M1682+Table44[[#This Row],[Income]]-Table44[[#This Row],[Expenses]]), M1682)</f>
        <v>1140000</v>
      </c>
    </row>
    <row r="1684" spans="1:13" x14ac:dyDescent="0.25">
      <c r="A1684" s="3" t="str">
        <f xml:space="preserve"> IF(C1684="", "", IF(Table44[[#This Row],[Month]]=C1683, A1683+1, 1))</f>
        <v/>
      </c>
      <c r="B1684" s="22">
        <f>_xlfn.NUMBERVALUE(IF(Table44[[#This Row],[Date]]= "", "", TEXT(Table44[[#This Row],[Date]],"yyyy")))</f>
        <v>0</v>
      </c>
      <c r="C1684" t="str">
        <f>IF(Table44[[#This Row],[Date]]= "", "", TEXT(Table44[[#This Row],[Date]],"mmmm"))</f>
        <v/>
      </c>
      <c r="D1684" s="2"/>
      <c r="I1684" s="23"/>
      <c r="J1684" s="49">
        <f>IF(Table44[[#This Row],[Source]]="Cash", SUM(J1683+Table44[[#This Row],[Income]]-Table44[[#This Row],[Expenses]]), J1683)</f>
        <v>173500</v>
      </c>
      <c r="K1684" s="49">
        <f>IF(Table44[[#This Row],[Source]]="Bank", SUM(K1683+Table44[[#This Row],[Income]]-Table44[[#This Row],[Expenses]]), K1683)</f>
        <v>451802.45000000019</v>
      </c>
      <c r="L1684" s="49">
        <f>IF(Table44[[#This Row],[Source]]="Mobile", SUM(L1683+Table44[[#This Row],[Income]]-Table44[[#This Row],[Expenses]]), L1683)</f>
        <v>305653</v>
      </c>
      <c r="M1684" s="49">
        <f>IF(Table44[[#This Row],[Source]]="Inv", SUM(M1683+Table44[[#This Row],[Income]]-Table44[[#This Row],[Expenses]]), M1683)</f>
        <v>1140000</v>
      </c>
    </row>
    <row r="1685" spans="1:13" x14ac:dyDescent="0.25">
      <c r="A1685" s="3" t="str">
        <f xml:space="preserve"> IF(C1685="", "", IF(Table44[[#This Row],[Month]]=C1684, A1684+1, 1))</f>
        <v/>
      </c>
      <c r="B1685" s="22">
        <f>_xlfn.NUMBERVALUE(IF(Table44[[#This Row],[Date]]= "", "", TEXT(Table44[[#This Row],[Date]],"yyyy")))</f>
        <v>0</v>
      </c>
      <c r="C1685" t="str">
        <f>IF(Table44[[#This Row],[Date]]= "", "", TEXT(Table44[[#This Row],[Date]],"mmmm"))</f>
        <v/>
      </c>
      <c r="D1685" s="2"/>
      <c r="I1685" s="23"/>
      <c r="J1685" s="49">
        <f>IF(Table44[[#This Row],[Source]]="Cash", SUM(J1684+Table44[[#This Row],[Income]]-Table44[[#This Row],[Expenses]]), J1684)</f>
        <v>173500</v>
      </c>
      <c r="K1685" s="49">
        <f>IF(Table44[[#This Row],[Source]]="Bank", SUM(K1684+Table44[[#This Row],[Income]]-Table44[[#This Row],[Expenses]]), K1684)</f>
        <v>451802.45000000019</v>
      </c>
      <c r="L1685" s="49">
        <f>IF(Table44[[#This Row],[Source]]="Mobile", SUM(L1684+Table44[[#This Row],[Income]]-Table44[[#This Row],[Expenses]]), L1684)</f>
        <v>305653</v>
      </c>
      <c r="M1685" s="49">
        <f>IF(Table44[[#This Row],[Source]]="Inv", SUM(M1684+Table44[[#This Row],[Income]]-Table44[[#This Row],[Expenses]]), M1684)</f>
        <v>1140000</v>
      </c>
    </row>
    <row r="1686" spans="1:13" x14ac:dyDescent="0.25">
      <c r="A1686" s="3" t="str">
        <f xml:space="preserve"> IF(C1686="", "", IF(Table44[[#This Row],[Month]]=C1685, A1685+1, 1))</f>
        <v/>
      </c>
      <c r="B1686" s="22">
        <f>_xlfn.NUMBERVALUE(IF(Table44[[#This Row],[Date]]= "", "", TEXT(Table44[[#This Row],[Date]],"yyyy")))</f>
        <v>0</v>
      </c>
      <c r="C1686" t="str">
        <f>IF(Table44[[#This Row],[Date]]= "", "", TEXT(Table44[[#This Row],[Date]],"mmmm"))</f>
        <v/>
      </c>
      <c r="D1686" s="2"/>
      <c r="I1686" s="23"/>
      <c r="J1686" s="49">
        <f>IF(Table44[[#This Row],[Source]]="Cash", SUM(J1685+Table44[[#This Row],[Income]]-Table44[[#This Row],[Expenses]]), J1685)</f>
        <v>173500</v>
      </c>
      <c r="K1686" s="49">
        <f>IF(Table44[[#This Row],[Source]]="Bank", SUM(K1685+Table44[[#This Row],[Income]]-Table44[[#This Row],[Expenses]]), K1685)</f>
        <v>451802.45000000019</v>
      </c>
      <c r="L1686" s="49">
        <f>IF(Table44[[#This Row],[Source]]="Mobile", SUM(L1685+Table44[[#This Row],[Income]]-Table44[[#This Row],[Expenses]]), L1685)</f>
        <v>305653</v>
      </c>
      <c r="M1686" s="49">
        <f>IF(Table44[[#This Row],[Source]]="Inv", SUM(M1685+Table44[[#This Row],[Income]]-Table44[[#This Row],[Expenses]]), M1685)</f>
        <v>1140000</v>
      </c>
    </row>
    <row r="1687" spans="1:13" x14ac:dyDescent="0.25">
      <c r="A1687" s="3" t="str">
        <f xml:space="preserve"> IF(C1687="", "", IF(Table44[[#This Row],[Month]]=C1686, A1686+1, 1))</f>
        <v/>
      </c>
      <c r="B1687" s="22">
        <f>_xlfn.NUMBERVALUE(IF(Table44[[#This Row],[Date]]= "", "", TEXT(Table44[[#This Row],[Date]],"yyyy")))</f>
        <v>0</v>
      </c>
      <c r="C1687" t="str">
        <f>IF(Table44[[#This Row],[Date]]= "", "", TEXT(Table44[[#This Row],[Date]],"mmmm"))</f>
        <v/>
      </c>
      <c r="D1687" s="2"/>
      <c r="I1687" s="23"/>
      <c r="J1687" s="49">
        <f>IF(Table44[[#This Row],[Source]]="Cash", SUM(J1686+Table44[[#This Row],[Income]]-Table44[[#This Row],[Expenses]]), J1686)</f>
        <v>173500</v>
      </c>
      <c r="K1687" s="49">
        <f>IF(Table44[[#This Row],[Source]]="Bank", SUM(K1686+Table44[[#This Row],[Income]]-Table44[[#This Row],[Expenses]]), K1686)</f>
        <v>451802.45000000019</v>
      </c>
      <c r="L1687" s="49">
        <f>IF(Table44[[#This Row],[Source]]="Mobile", SUM(L1686+Table44[[#This Row],[Income]]-Table44[[#This Row],[Expenses]]), L1686)</f>
        <v>305653</v>
      </c>
      <c r="M1687" s="49">
        <f>IF(Table44[[#This Row],[Source]]="Inv", SUM(M1686+Table44[[#This Row],[Income]]-Table44[[#This Row],[Expenses]]), M1686)</f>
        <v>1140000</v>
      </c>
    </row>
    <row r="1688" spans="1:13" x14ac:dyDescent="0.25">
      <c r="A1688" s="3" t="str">
        <f xml:space="preserve"> IF(C1688="", "", IF(Table44[[#This Row],[Month]]=C1687, A1687+1, 1))</f>
        <v/>
      </c>
      <c r="B1688" s="22">
        <f>_xlfn.NUMBERVALUE(IF(Table44[[#This Row],[Date]]= "", "", TEXT(Table44[[#This Row],[Date]],"yyyy")))</f>
        <v>0</v>
      </c>
      <c r="C1688" t="str">
        <f>IF(Table44[[#This Row],[Date]]= "", "", TEXT(Table44[[#This Row],[Date]],"mmmm"))</f>
        <v/>
      </c>
      <c r="D1688" s="2"/>
      <c r="I1688" s="23"/>
      <c r="J1688" s="49">
        <f>IF(Table44[[#This Row],[Source]]="Cash", SUM(J1687+Table44[[#This Row],[Income]]-Table44[[#This Row],[Expenses]]), J1687)</f>
        <v>173500</v>
      </c>
      <c r="K1688" s="49">
        <f>IF(Table44[[#This Row],[Source]]="Bank", SUM(K1687+Table44[[#This Row],[Income]]-Table44[[#This Row],[Expenses]]), K1687)</f>
        <v>451802.45000000019</v>
      </c>
      <c r="L1688" s="49">
        <f>IF(Table44[[#This Row],[Source]]="Mobile", SUM(L1687+Table44[[#This Row],[Income]]-Table44[[#This Row],[Expenses]]), L1687)</f>
        <v>305653</v>
      </c>
      <c r="M1688" s="49">
        <f>IF(Table44[[#This Row],[Source]]="Inv", SUM(M1687+Table44[[#This Row],[Income]]-Table44[[#This Row],[Expenses]]), M1687)</f>
        <v>1140000</v>
      </c>
    </row>
    <row r="1689" spans="1:13" x14ac:dyDescent="0.25">
      <c r="A1689" s="3" t="str">
        <f xml:space="preserve"> IF(C1689="", "", IF(Table44[[#This Row],[Month]]=C1688, A1688+1, 1))</f>
        <v/>
      </c>
      <c r="B1689" s="22">
        <f>_xlfn.NUMBERVALUE(IF(Table44[[#This Row],[Date]]= "", "", TEXT(Table44[[#This Row],[Date]],"yyyy")))</f>
        <v>0</v>
      </c>
      <c r="C1689" t="str">
        <f>IF(Table44[[#This Row],[Date]]= "", "", TEXT(Table44[[#This Row],[Date]],"mmmm"))</f>
        <v/>
      </c>
      <c r="D1689" s="2"/>
      <c r="I1689" s="23"/>
      <c r="J1689" s="49">
        <f>IF(Table44[[#This Row],[Source]]="Cash", SUM(J1688+Table44[[#This Row],[Income]]-Table44[[#This Row],[Expenses]]), J1688)</f>
        <v>173500</v>
      </c>
      <c r="K1689" s="49">
        <f>IF(Table44[[#This Row],[Source]]="Bank", SUM(K1688+Table44[[#This Row],[Income]]-Table44[[#This Row],[Expenses]]), K1688)</f>
        <v>451802.45000000019</v>
      </c>
      <c r="L1689" s="49">
        <f>IF(Table44[[#This Row],[Source]]="Mobile", SUM(L1688+Table44[[#This Row],[Income]]-Table44[[#This Row],[Expenses]]), L1688)</f>
        <v>305653</v>
      </c>
      <c r="M1689" s="49">
        <f>IF(Table44[[#This Row],[Source]]="Inv", SUM(M1688+Table44[[#This Row],[Income]]-Table44[[#This Row],[Expenses]]), M1688)</f>
        <v>1140000</v>
      </c>
    </row>
    <row r="1690" spans="1:13" x14ac:dyDescent="0.25">
      <c r="A1690" s="3" t="str">
        <f xml:space="preserve"> IF(C1690="", "", IF(Table44[[#This Row],[Month]]=C1689, A1689+1, 1))</f>
        <v/>
      </c>
      <c r="B1690" s="22">
        <f>_xlfn.NUMBERVALUE(IF(Table44[[#This Row],[Date]]= "", "", TEXT(Table44[[#This Row],[Date]],"yyyy")))</f>
        <v>0</v>
      </c>
      <c r="C1690" t="str">
        <f>IF(Table44[[#This Row],[Date]]= "", "", TEXT(Table44[[#This Row],[Date]],"mmmm"))</f>
        <v/>
      </c>
      <c r="D1690" s="2"/>
      <c r="I1690" s="23"/>
      <c r="J1690" s="49">
        <f>IF(Table44[[#This Row],[Source]]="Cash", SUM(J1689+Table44[[#This Row],[Income]]-Table44[[#This Row],[Expenses]]), J1689)</f>
        <v>173500</v>
      </c>
      <c r="K1690" s="49">
        <f>IF(Table44[[#This Row],[Source]]="Bank", SUM(K1689+Table44[[#This Row],[Income]]-Table44[[#This Row],[Expenses]]), K1689)</f>
        <v>451802.45000000019</v>
      </c>
      <c r="L1690" s="49">
        <f>IF(Table44[[#This Row],[Source]]="Mobile", SUM(L1689+Table44[[#This Row],[Income]]-Table44[[#This Row],[Expenses]]), L1689)</f>
        <v>305653</v>
      </c>
      <c r="M1690" s="49">
        <f>IF(Table44[[#This Row],[Source]]="Inv", SUM(M1689+Table44[[#This Row],[Income]]-Table44[[#This Row],[Expenses]]), M1689)</f>
        <v>1140000</v>
      </c>
    </row>
    <row r="1691" spans="1:13" x14ac:dyDescent="0.25">
      <c r="A1691" s="3" t="str">
        <f xml:space="preserve"> IF(C1691="", "", IF(Table44[[#This Row],[Month]]=C1690, A1690+1, 1))</f>
        <v/>
      </c>
      <c r="B1691" s="22">
        <f>_xlfn.NUMBERVALUE(IF(Table44[[#This Row],[Date]]= "", "", TEXT(Table44[[#This Row],[Date]],"yyyy")))</f>
        <v>0</v>
      </c>
      <c r="C1691" t="str">
        <f>IF(Table44[[#This Row],[Date]]= "", "", TEXT(Table44[[#This Row],[Date]],"mmmm"))</f>
        <v/>
      </c>
      <c r="D1691" s="2"/>
      <c r="I1691" s="23"/>
      <c r="J1691" s="49">
        <f>IF(Table44[[#This Row],[Source]]="Cash", SUM(J1690+Table44[[#This Row],[Income]]-Table44[[#This Row],[Expenses]]), J1690)</f>
        <v>173500</v>
      </c>
      <c r="K1691" s="49">
        <f>IF(Table44[[#This Row],[Source]]="Bank", SUM(K1690+Table44[[#This Row],[Income]]-Table44[[#This Row],[Expenses]]), K1690)</f>
        <v>451802.45000000019</v>
      </c>
      <c r="L1691" s="49">
        <f>IF(Table44[[#This Row],[Source]]="Mobile", SUM(L1690+Table44[[#This Row],[Income]]-Table44[[#This Row],[Expenses]]), L1690)</f>
        <v>305653</v>
      </c>
      <c r="M1691" s="49">
        <f>IF(Table44[[#This Row],[Source]]="Inv", SUM(M1690+Table44[[#This Row],[Income]]-Table44[[#This Row],[Expenses]]), M1690)</f>
        <v>1140000</v>
      </c>
    </row>
    <row r="1692" spans="1:13" x14ac:dyDescent="0.25">
      <c r="A1692" s="3" t="str">
        <f xml:space="preserve"> IF(C1692="", "", IF(Table44[[#This Row],[Month]]=C1691, A1691+1, 1))</f>
        <v/>
      </c>
      <c r="B1692" s="22">
        <f>_xlfn.NUMBERVALUE(IF(Table44[[#This Row],[Date]]= "", "", TEXT(Table44[[#This Row],[Date]],"yyyy")))</f>
        <v>0</v>
      </c>
      <c r="C1692" t="str">
        <f>IF(Table44[[#This Row],[Date]]= "", "", TEXT(Table44[[#This Row],[Date]],"mmmm"))</f>
        <v/>
      </c>
      <c r="D1692" s="2"/>
      <c r="I1692" s="23"/>
      <c r="J1692" s="49">
        <f>IF(Table44[[#This Row],[Source]]="Cash", SUM(J1691+Table44[[#This Row],[Income]]-Table44[[#This Row],[Expenses]]), J1691)</f>
        <v>173500</v>
      </c>
      <c r="K1692" s="49">
        <f>IF(Table44[[#This Row],[Source]]="Bank", SUM(K1691+Table44[[#This Row],[Income]]-Table44[[#This Row],[Expenses]]), K1691)</f>
        <v>451802.45000000019</v>
      </c>
      <c r="L1692" s="49">
        <f>IF(Table44[[#This Row],[Source]]="Mobile", SUM(L1691+Table44[[#This Row],[Income]]-Table44[[#This Row],[Expenses]]), L1691)</f>
        <v>305653</v>
      </c>
      <c r="M1692" s="49">
        <f>IF(Table44[[#This Row],[Source]]="Inv", SUM(M1691+Table44[[#This Row],[Income]]-Table44[[#This Row],[Expenses]]), M1691)</f>
        <v>1140000</v>
      </c>
    </row>
    <row r="1693" spans="1:13" x14ac:dyDescent="0.25">
      <c r="A1693" s="3" t="str">
        <f xml:space="preserve"> IF(C1693="", "", IF(Table44[[#This Row],[Month]]=C1692, A1692+1, 1))</f>
        <v/>
      </c>
      <c r="B1693" s="22">
        <f>_xlfn.NUMBERVALUE(IF(Table44[[#This Row],[Date]]= "", "", TEXT(Table44[[#This Row],[Date]],"yyyy")))</f>
        <v>0</v>
      </c>
      <c r="C1693" t="str">
        <f>IF(Table44[[#This Row],[Date]]= "", "", TEXT(Table44[[#This Row],[Date]],"mmmm"))</f>
        <v/>
      </c>
      <c r="D1693" s="2"/>
      <c r="I1693" s="23"/>
      <c r="J1693" s="49">
        <f>IF(Table44[[#This Row],[Source]]="Cash", SUM(J1692+Table44[[#This Row],[Income]]-Table44[[#This Row],[Expenses]]), J1692)</f>
        <v>173500</v>
      </c>
      <c r="K1693" s="49">
        <f>IF(Table44[[#This Row],[Source]]="Bank", SUM(K1692+Table44[[#This Row],[Income]]-Table44[[#This Row],[Expenses]]), K1692)</f>
        <v>451802.45000000019</v>
      </c>
      <c r="L1693" s="49">
        <f>IF(Table44[[#This Row],[Source]]="Mobile", SUM(L1692+Table44[[#This Row],[Income]]-Table44[[#This Row],[Expenses]]), L1692)</f>
        <v>305653</v>
      </c>
      <c r="M1693" s="49">
        <f>IF(Table44[[#This Row],[Source]]="Inv", SUM(M1692+Table44[[#This Row],[Income]]-Table44[[#This Row],[Expenses]]), M1692)</f>
        <v>1140000</v>
      </c>
    </row>
    <row r="1694" spans="1:13" x14ac:dyDescent="0.25">
      <c r="A1694" s="3" t="str">
        <f xml:space="preserve"> IF(C1694="", "", IF(Table44[[#This Row],[Month]]=C1693, A1693+1, 1))</f>
        <v/>
      </c>
      <c r="B1694" s="22">
        <f>_xlfn.NUMBERVALUE(IF(Table44[[#This Row],[Date]]= "", "", TEXT(Table44[[#This Row],[Date]],"yyyy")))</f>
        <v>0</v>
      </c>
      <c r="C1694" t="str">
        <f>IF(Table44[[#This Row],[Date]]= "", "", TEXT(Table44[[#This Row],[Date]],"mmmm"))</f>
        <v/>
      </c>
      <c r="D1694" s="2"/>
      <c r="I1694" s="23"/>
      <c r="J1694" s="49">
        <f>IF(Table44[[#This Row],[Source]]="Cash", SUM(J1693+Table44[[#This Row],[Income]]-Table44[[#This Row],[Expenses]]), J1693)</f>
        <v>173500</v>
      </c>
      <c r="K1694" s="49">
        <f>IF(Table44[[#This Row],[Source]]="Bank", SUM(K1693+Table44[[#This Row],[Income]]-Table44[[#This Row],[Expenses]]), K1693)</f>
        <v>451802.45000000019</v>
      </c>
      <c r="L1694" s="49">
        <f>IF(Table44[[#This Row],[Source]]="Mobile", SUM(L1693+Table44[[#This Row],[Income]]-Table44[[#This Row],[Expenses]]), L1693)</f>
        <v>305653</v>
      </c>
      <c r="M1694" s="49">
        <f>IF(Table44[[#This Row],[Source]]="Inv", SUM(M1693+Table44[[#This Row],[Income]]-Table44[[#This Row],[Expenses]]), M1693)</f>
        <v>1140000</v>
      </c>
    </row>
    <row r="1695" spans="1:13" x14ac:dyDescent="0.25">
      <c r="A1695" s="3" t="str">
        <f xml:space="preserve"> IF(C1695="", "", IF(Table44[[#This Row],[Month]]=C1694, A1694+1, 1))</f>
        <v/>
      </c>
      <c r="B1695" s="22">
        <f>_xlfn.NUMBERVALUE(IF(Table44[[#This Row],[Date]]= "", "", TEXT(Table44[[#This Row],[Date]],"yyyy")))</f>
        <v>0</v>
      </c>
      <c r="C1695" t="str">
        <f>IF(Table44[[#This Row],[Date]]= "", "", TEXT(Table44[[#This Row],[Date]],"mmmm"))</f>
        <v/>
      </c>
      <c r="D1695" s="2"/>
      <c r="I1695" s="23"/>
      <c r="J1695" s="49">
        <f>IF(Table44[[#This Row],[Source]]="Cash", SUM(J1694+Table44[[#This Row],[Income]]-Table44[[#This Row],[Expenses]]), J1694)</f>
        <v>173500</v>
      </c>
      <c r="K1695" s="49">
        <f>IF(Table44[[#This Row],[Source]]="Bank", SUM(K1694+Table44[[#This Row],[Income]]-Table44[[#This Row],[Expenses]]), K1694)</f>
        <v>451802.45000000019</v>
      </c>
      <c r="L1695" s="49">
        <f>IF(Table44[[#This Row],[Source]]="Mobile", SUM(L1694+Table44[[#This Row],[Income]]-Table44[[#This Row],[Expenses]]), L1694)</f>
        <v>305653</v>
      </c>
      <c r="M1695" s="49">
        <f>IF(Table44[[#This Row],[Source]]="Inv", SUM(M1694+Table44[[#This Row],[Income]]-Table44[[#This Row],[Expenses]]), M1694)</f>
        <v>1140000</v>
      </c>
    </row>
    <row r="1696" spans="1:13" x14ac:dyDescent="0.25">
      <c r="A1696" s="3" t="str">
        <f xml:space="preserve"> IF(C1696="", "", IF(Table44[[#This Row],[Month]]=C1695, A1695+1, 1))</f>
        <v/>
      </c>
      <c r="B1696" s="22">
        <f>_xlfn.NUMBERVALUE(IF(Table44[[#This Row],[Date]]= "", "", TEXT(Table44[[#This Row],[Date]],"yyyy")))</f>
        <v>0</v>
      </c>
      <c r="C1696" t="str">
        <f>IF(Table44[[#This Row],[Date]]= "", "", TEXT(Table44[[#This Row],[Date]],"mmmm"))</f>
        <v/>
      </c>
      <c r="D1696" s="2"/>
      <c r="I1696" s="23"/>
      <c r="J1696" s="49">
        <f>IF(Table44[[#This Row],[Source]]="Cash", SUM(J1695+Table44[[#This Row],[Income]]-Table44[[#This Row],[Expenses]]), J1695)</f>
        <v>173500</v>
      </c>
      <c r="K1696" s="49">
        <f>IF(Table44[[#This Row],[Source]]="Bank", SUM(K1695+Table44[[#This Row],[Income]]-Table44[[#This Row],[Expenses]]), K1695)</f>
        <v>451802.45000000019</v>
      </c>
      <c r="L1696" s="49">
        <f>IF(Table44[[#This Row],[Source]]="Mobile", SUM(L1695+Table44[[#This Row],[Income]]-Table44[[#This Row],[Expenses]]), L1695)</f>
        <v>305653</v>
      </c>
      <c r="M1696" s="49">
        <f>IF(Table44[[#This Row],[Source]]="Inv", SUM(M1695+Table44[[#This Row],[Income]]-Table44[[#This Row],[Expenses]]), M1695)</f>
        <v>1140000</v>
      </c>
    </row>
    <row r="1697" spans="1:13" x14ac:dyDescent="0.25">
      <c r="A1697" s="3" t="str">
        <f xml:space="preserve"> IF(C1697="", "", IF(Table44[[#This Row],[Month]]=C1696, A1696+1, 1))</f>
        <v/>
      </c>
      <c r="B1697" s="22">
        <f>_xlfn.NUMBERVALUE(IF(Table44[[#This Row],[Date]]= "", "", TEXT(Table44[[#This Row],[Date]],"yyyy")))</f>
        <v>0</v>
      </c>
      <c r="C1697" t="str">
        <f>IF(Table44[[#This Row],[Date]]= "", "", TEXT(Table44[[#This Row],[Date]],"mmmm"))</f>
        <v/>
      </c>
      <c r="D1697" s="2"/>
      <c r="I1697" s="23"/>
      <c r="J1697" s="49">
        <f>IF(Table44[[#This Row],[Source]]="Cash", SUM(J1696+Table44[[#This Row],[Income]]-Table44[[#This Row],[Expenses]]), J1696)</f>
        <v>173500</v>
      </c>
      <c r="K1697" s="49">
        <f>IF(Table44[[#This Row],[Source]]="Bank", SUM(K1696+Table44[[#This Row],[Income]]-Table44[[#This Row],[Expenses]]), K1696)</f>
        <v>451802.45000000019</v>
      </c>
      <c r="L1697" s="49">
        <f>IF(Table44[[#This Row],[Source]]="Mobile", SUM(L1696+Table44[[#This Row],[Income]]-Table44[[#This Row],[Expenses]]), L1696)</f>
        <v>305653</v>
      </c>
      <c r="M1697" s="49">
        <f>IF(Table44[[#This Row],[Source]]="Inv", SUM(M1696+Table44[[#This Row],[Income]]-Table44[[#This Row],[Expenses]]), M1696)</f>
        <v>1140000</v>
      </c>
    </row>
    <row r="1698" spans="1:13" x14ac:dyDescent="0.25">
      <c r="A1698" s="3" t="str">
        <f xml:space="preserve"> IF(C1698="", "", IF(Table44[[#This Row],[Month]]=C1697, A1697+1, 1))</f>
        <v/>
      </c>
      <c r="B1698" s="22">
        <f>_xlfn.NUMBERVALUE(IF(Table44[[#This Row],[Date]]= "", "", TEXT(Table44[[#This Row],[Date]],"yyyy")))</f>
        <v>0</v>
      </c>
      <c r="C1698" t="str">
        <f>IF(Table44[[#This Row],[Date]]= "", "", TEXT(Table44[[#This Row],[Date]],"mmmm"))</f>
        <v/>
      </c>
      <c r="D1698" s="2"/>
      <c r="I1698" s="23"/>
      <c r="J1698" s="49">
        <f>IF(Table44[[#This Row],[Source]]="Cash", SUM(J1697+Table44[[#This Row],[Income]]-Table44[[#This Row],[Expenses]]), J1697)</f>
        <v>173500</v>
      </c>
      <c r="K1698" s="49">
        <f>IF(Table44[[#This Row],[Source]]="Bank", SUM(K1697+Table44[[#This Row],[Income]]-Table44[[#This Row],[Expenses]]), K1697)</f>
        <v>451802.45000000019</v>
      </c>
      <c r="L1698" s="49">
        <f>IF(Table44[[#This Row],[Source]]="Mobile", SUM(L1697+Table44[[#This Row],[Income]]-Table44[[#This Row],[Expenses]]), L1697)</f>
        <v>305653</v>
      </c>
      <c r="M1698" s="49">
        <f>IF(Table44[[#This Row],[Source]]="Inv", SUM(M1697+Table44[[#This Row],[Income]]-Table44[[#This Row],[Expenses]]), M1697)</f>
        <v>1140000</v>
      </c>
    </row>
    <row r="1699" spans="1:13" x14ac:dyDescent="0.25">
      <c r="A1699" s="3" t="str">
        <f xml:space="preserve"> IF(C1699="", "", IF(Table44[[#This Row],[Month]]=C1698, A1698+1, 1))</f>
        <v/>
      </c>
      <c r="B1699" s="22">
        <f>_xlfn.NUMBERVALUE(IF(Table44[[#This Row],[Date]]= "", "", TEXT(Table44[[#This Row],[Date]],"yyyy")))</f>
        <v>0</v>
      </c>
      <c r="C1699" t="str">
        <f>IF(Table44[[#This Row],[Date]]= "", "", TEXT(Table44[[#This Row],[Date]],"mmmm"))</f>
        <v/>
      </c>
      <c r="D1699" s="2"/>
      <c r="I1699" s="23"/>
      <c r="J1699" s="49">
        <f>IF(Table44[[#This Row],[Source]]="Cash", SUM(J1698+Table44[[#This Row],[Income]]-Table44[[#This Row],[Expenses]]), J1698)</f>
        <v>173500</v>
      </c>
      <c r="K1699" s="49">
        <f>IF(Table44[[#This Row],[Source]]="Bank", SUM(K1698+Table44[[#This Row],[Income]]-Table44[[#This Row],[Expenses]]), K1698)</f>
        <v>451802.45000000019</v>
      </c>
      <c r="L1699" s="49">
        <f>IF(Table44[[#This Row],[Source]]="Mobile", SUM(L1698+Table44[[#This Row],[Income]]-Table44[[#This Row],[Expenses]]), L1698)</f>
        <v>305653</v>
      </c>
      <c r="M1699" s="49">
        <f>IF(Table44[[#This Row],[Source]]="Inv", SUM(M1698+Table44[[#This Row],[Income]]-Table44[[#This Row],[Expenses]]), M1698)</f>
        <v>1140000</v>
      </c>
    </row>
    <row r="1700" spans="1:13" x14ac:dyDescent="0.25">
      <c r="A1700" s="3" t="str">
        <f xml:space="preserve"> IF(C1700="", "", IF(Table44[[#This Row],[Month]]=C1699, A1699+1, 1))</f>
        <v/>
      </c>
      <c r="B1700" s="22">
        <f>_xlfn.NUMBERVALUE(IF(Table44[[#This Row],[Date]]= "", "", TEXT(Table44[[#This Row],[Date]],"yyyy")))</f>
        <v>0</v>
      </c>
      <c r="C1700" t="str">
        <f>IF(Table44[[#This Row],[Date]]= "", "", TEXT(Table44[[#This Row],[Date]],"mmmm"))</f>
        <v/>
      </c>
      <c r="D1700" s="2"/>
      <c r="I1700" s="23"/>
      <c r="J1700" s="49">
        <f>IF(Table44[[#This Row],[Source]]="Cash", SUM(J1699+Table44[[#This Row],[Income]]-Table44[[#This Row],[Expenses]]), J1699)</f>
        <v>173500</v>
      </c>
      <c r="K1700" s="49">
        <f>IF(Table44[[#This Row],[Source]]="Bank", SUM(K1699+Table44[[#This Row],[Income]]-Table44[[#This Row],[Expenses]]), K1699)</f>
        <v>451802.45000000019</v>
      </c>
      <c r="L1700" s="49">
        <f>IF(Table44[[#This Row],[Source]]="Mobile", SUM(L1699+Table44[[#This Row],[Income]]-Table44[[#This Row],[Expenses]]), L1699)</f>
        <v>305653</v>
      </c>
      <c r="M1700" s="49">
        <f>IF(Table44[[#This Row],[Source]]="Inv", SUM(M1699+Table44[[#This Row],[Income]]-Table44[[#This Row],[Expenses]]), M1699)</f>
        <v>1140000</v>
      </c>
    </row>
    <row r="1701" spans="1:13" x14ac:dyDescent="0.25">
      <c r="A1701" s="3" t="str">
        <f xml:space="preserve"> IF(C1701="", "", IF(Table44[[#This Row],[Month]]=C1700, A1700+1, 1))</f>
        <v/>
      </c>
      <c r="B1701" s="22">
        <f>_xlfn.NUMBERVALUE(IF(Table44[[#This Row],[Date]]= "", "", TEXT(Table44[[#This Row],[Date]],"yyyy")))</f>
        <v>0</v>
      </c>
      <c r="C1701" t="str">
        <f>IF(Table44[[#This Row],[Date]]= "", "", TEXT(Table44[[#This Row],[Date]],"mmmm"))</f>
        <v/>
      </c>
      <c r="D1701" s="2"/>
      <c r="I1701" s="23"/>
      <c r="J1701" s="49">
        <f>IF(Table44[[#This Row],[Source]]="Cash", SUM(J1700+Table44[[#This Row],[Income]]-Table44[[#This Row],[Expenses]]), J1700)</f>
        <v>173500</v>
      </c>
      <c r="K1701" s="49">
        <f>IF(Table44[[#This Row],[Source]]="Bank", SUM(K1700+Table44[[#This Row],[Income]]-Table44[[#This Row],[Expenses]]), K1700)</f>
        <v>451802.45000000019</v>
      </c>
      <c r="L1701" s="49">
        <f>IF(Table44[[#This Row],[Source]]="Mobile", SUM(L1700+Table44[[#This Row],[Income]]-Table44[[#This Row],[Expenses]]), L1700)</f>
        <v>305653</v>
      </c>
      <c r="M1701" s="49">
        <f>IF(Table44[[#This Row],[Source]]="Inv", SUM(M1700+Table44[[#This Row],[Income]]-Table44[[#This Row],[Expenses]]), M1700)</f>
        <v>1140000</v>
      </c>
    </row>
    <row r="1702" spans="1:13" x14ac:dyDescent="0.25">
      <c r="A1702" s="3" t="str">
        <f xml:space="preserve"> IF(C1702="", "", IF(Table44[[#This Row],[Month]]=C1701, A1701+1, 1))</f>
        <v/>
      </c>
      <c r="B1702" s="22">
        <f>_xlfn.NUMBERVALUE(IF(Table44[[#This Row],[Date]]= "", "", TEXT(Table44[[#This Row],[Date]],"yyyy")))</f>
        <v>0</v>
      </c>
      <c r="C1702" t="str">
        <f>IF(Table44[[#This Row],[Date]]= "", "", TEXT(Table44[[#This Row],[Date]],"mmmm"))</f>
        <v/>
      </c>
      <c r="D1702" s="2"/>
      <c r="I1702" s="23"/>
      <c r="J1702" s="49">
        <f>IF(Table44[[#This Row],[Source]]="Cash", SUM(J1701+Table44[[#This Row],[Income]]-Table44[[#This Row],[Expenses]]), J1701)</f>
        <v>173500</v>
      </c>
      <c r="K1702" s="49">
        <f>IF(Table44[[#This Row],[Source]]="Bank", SUM(K1701+Table44[[#This Row],[Income]]-Table44[[#This Row],[Expenses]]), K1701)</f>
        <v>451802.45000000019</v>
      </c>
      <c r="L1702" s="49">
        <f>IF(Table44[[#This Row],[Source]]="Mobile", SUM(L1701+Table44[[#This Row],[Income]]-Table44[[#This Row],[Expenses]]), L1701)</f>
        <v>305653</v>
      </c>
      <c r="M1702" s="49">
        <f>IF(Table44[[#This Row],[Source]]="Inv", SUM(M1701+Table44[[#This Row],[Income]]-Table44[[#This Row],[Expenses]]), M1701)</f>
        <v>1140000</v>
      </c>
    </row>
    <row r="1703" spans="1:13" x14ac:dyDescent="0.25">
      <c r="A1703" s="3" t="str">
        <f xml:space="preserve"> IF(C1703="", "", IF(Table44[[#This Row],[Month]]=C1702, A1702+1, 1))</f>
        <v/>
      </c>
      <c r="B1703" s="22">
        <f>_xlfn.NUMBERVALUE(IF(Table44[[#This Row],[Date]]= "", "", TEXT(Table44[[#This Row],[Date]],"yyyy")))</f>
        <v>0</v>
      </c>
      <c r="C1703" t="str">
        <f>IF(Table44[[#This Row],[Date]]= "", "", TEXT(Table44[[#This Row],[Date]],"mmmm"))</f>
        <v/>
      </c>
      <c r="D1703" s="2"/>
      <c r="I1703" s="23"/>
      <c r="J1703" s="49">
        <f>IF(Table44[[#This Row],[Source]]="Cash", SUM(J1702+Table44[[#This Row],[Income]]-Table44[[#This Row],[Expenses]]), J1702)</f>
        <v>173500</v>
      </c>
      <c r="K1703" s="49">
        <f>IF(Table44[[#This Row],[Source]]="Bank", SUM(K1702+Table44[[#This Row],[Income]]-Table44[[#This Row],[Expenses]]), K1702)</f>
        <v>451802.45000000019</v>
      </c>
      <c r="L1703" s="49">
        <f>IF(Table44[[#This Row],[Source]]="Mobile", SUM(L1702+Table44[[#This Row],[Income]]-Table44[[#This Row],[Expenses]]), L1702)</f>
        <v>305653</v>
      </c>
      <c r="M1703" s="49">
        <f>IF(Table44[[#This Row],[Source]]="Inv", SUM(M1702+Table44[[#This Row],[Income]]-Table44[[#This Row],[Expenses]]), M1702)</f>
        <v>1140000</v>
      </c>
    </row>
    <row r="1704" spans="1:13" x14ac:dyDescent="0.25">
      <c r="A1704" s="3" t="str">
        <f xml:space="preserve"> IF(C1704="", "", IF(Table44[[#This Row],[Month]]=C1703, A1703+1, 1))</f>
        <v/>
      </c>
      <c r="B1704" s="22">
        <f>_xlfn.NUMBERVALUE(IF(Table44[[#This Row],[Date]]= "", "", TEXT(Table44[[#This Row],[Date]],"yyyy")))</f>
        <v>0</v>
      </c>
      <c r="C1704" t="str">
        <f>IF(Table44[[#This Row],[Date]]= "", "", TEXT(Table44[[#This Row],[Date]],"mmmm"))</f>
        <v/>
      </c>
      <c r="D1704" s="2"/>
      <c r="I1704" s="23"/>
      <c r="J1704" s="49">
        <f>IF(Table44[[#This Row],[Source]]="Cash", SUM(J1703+Table44[[#This Row],[Income]]-Table44[[#This Row],[Expenses]]), J1703)</f>
        <v>173500</v>
      </c>
      <c r="K1704" s="49">
        <f>IF(Table44[[#This Row],[Source]]="Bank", SUM(K1703+Table44[[#This Row],[Income]]-Table44[[#This Row],[Expenses]]), K1703)</f>
        <v>451802.45000000019</v>
      </c>
      <c r="L1704" s="49">
        <f>IF(Table44[[#This Row],[Source]]="Mobile", SUM(L1703+Table44[[#This Row],[Income]]-Table44[[#This Row],[Expenses]]), L1703)</f>
        <v>305653</v>
      </c>
      <c r="M1704" s="49">
        <f>IF(Table44[[#This Row],[Source]]="Inv", SUM(M1703+Table44[[#This Row],[Income]]-Table44[[#This Row],[Expenses]]), M1703)</f>
        <v>1140000</v>
      </c>
    </row>
    <row r="1705" spans="1:13" x14ac:dyDescent="0.25">
      <c r="A1705" s="3" t="str">
        <f xml:space="preserve"> IF(C1705="", "", IF(Table44[[#This Row],[Month]]=C1704, A1704+1, 1))</f>
        <v/>
      </c>
      <c r="B1705" s="22">
        <f>_xlfn.NUMBERVALUE(IF(Table44[[#This Row],[Date]]= "", "", TEXT(Table44[[#This Row],[Date]],"yyyy")))</f>
        <v>0</v>
      </c>
      <c r="C1705" t="str">
        <f>IF(Table44[[#This Row],[Date]]= "", "", TEXT(Table44[[#This Row],[Date]],"mmmm"))</f>
        <v/>
      </c>
      <c r="D1705" s="2"/>
      <c r="I1705" s="23"/>
      <c r="J1705" s="49">
        <f>IF(Table44[[#This Row],[Source]]="Cash", SUM(J1704+Table44[[#This Row],[Income]]-Table44[[#This Row],[Expenses]]), J1704)</f>
        <v>173500</v>
      </c>
      <c r="K1705" s="49">
        <f>IF(Table44[[#This Row],[Source]]="Bank", SUM(K1704+Table44[[#This Row],[Income]]-Table44[[#This Row],[Expenses]]), K1704)</f>
        <v>451802.45000000019</v>
      </c>
      <c r="L1705" s="49">
        <f>IF(Table44[[#This Row],[Source]]="Mobile", SUM(L1704+Table44[[#This Row],[Income]]-Table44[[#This Row],[Expenses]]), L1704)</f>
        <v>305653</v>
      </c>
      <c r="M1705" s="49">
        <f>IF(Table44[[#This Row],[Source]]="Inv", SUM(M1704+Table44[[#This Row],[Income]]-Table44[[#This Row],[Expenses]]), M1704)</f>
        <v>1140000</v>
      </c>
    </row>
    <row r="1706" spans="1:13" x14ac:dyDescent="0.25">
      <c r="A1706" s="3" t="str">
        <f xml:space="preserve"> IF(C1706="", "", IF(Table44[[#This Row],[Month]]=C1705, A1705+1, 1))</f>
        <v/>
      </c>
      <c r="B1706" s="22">
        <f>_xlfn.NUMBERVALUE(IF(Table44[[#This Row],[Date]]= "", "", TEXT(Table44[[#This Row],[Date]],"yyyy")))</f>
        <v>0</v>
      </c>
      <c r="C1706" t="str">
        <f>IF(Table44[[#This Row],[Date]]= "", "", TEXT(Table44[[#This Row],[Date]],"mmmm"))</f>
        <v/>
      </c>
      <c r="D1706" s="2"/>
      <c r="I1706" s="23"/>
      <c r="J1706" s="49">
        <f>IF(Table44[[#This Row],[Source]]="Cash", SUM(J1705+Table44[[#This Row],[Income]]-Table44[[#This Row],[Expenses]]), J1705)</f>
        <v>173500</v>
      </c>
      <c r="K1706" s="49">
        <f>IF(Table44[[#This Row],[Source]]="Bank", SUM(K1705+Table44[[#This Row],[Income]]-Table44[[#This Row],[Expenses]]), K1705)</f>
        <v>451802.45000000019</v>
      </c>
      <c r="L1706" s="49">
        <f>IF(Table44[[#This Row],[Source]]="Mobile", SUM(L1705+Table44[[#This Row],[Income]]-Table44[[#This Row],[Expenses]]), L1705)</f>
        <v>305653</v>
      </c>
      <c r="M1706" s="49">
        <f>IF(Table44[[#This Row],[Source]]="Inv", SUM(M1705+Table44[[#This Row],[Income]]-Table44[[#This Row],[Expenses]]), M1705)</f>
        <v>1140000</v>
      </c>
    </row>
    <row r="1707" spans="1:13" x14ac:dyDescent="0.25">
      <c r="A1707" s="3" t="str">
        <f xml:space="preserve"> IF(C1707="", "", IF(Table44[[#This Row],[Month]]=C1706, A1706+1, 1))</f>
        <v/>
      </c>
      <c r="B1707" s="22">
        <f>_xlfn.NUMBERVALUE(IF(Table44[[#This Row],[Date]]= "", "", TEXT(Table44[[#This Row],[Date]],"yyyy")))</f>
        <v>0</v>
      </c>
      <c r="C1707" t="str">
        <f>IF(Table44[[#This Row],[Date]]= "", "", TEXT(Table44[[#This Row],[Date]],"mmmm"))</f>
        <v/>
      </c>
      <c r="D1707" s="2"/>
      <c r="I1707" s="23"/>
      <c r="J1707" s="49">
        <f>IF(Table44[[#This Row],[Source]]="Cash", SUM(J1706+Table44[[#This Row],[Income]]-Table44[[#This Row],[Expenses]]), J1706)</f>
        <v>173500</v>
      </c>
      <c r="K1707" s="49">
        <f>IF(Table44[[#This Row],[Source]]="Bank", SUM(K1706+Table44[[#This Row],[Income]]-Table44[[#This Row],[Expenses]]), K1706)</f>
        <v>451802.45000000019</v>
      </c>
      <c r="L1707" s="49">
        <f>IF(Table44[[#This Row],[Source]]="Mobile", SUM(L1706+Table44[[#This Row],[Income]]-Table44[[#This Row],[Expenses]]), L1706)</f>
        <v>305653</v>
      </c>
      <c r="M1707" s="49">
        <f>IF(Table44[[#This Row],[Source]]="Inv", SUM(M1706+Table44[[#This Row],[Income]]-Table44[[#This Row],[Expenses]]), M1706)</f>
        <v>1140000</v>
      </c>
    </row>
    <row r="1708" spans="1:13" x14ac:dyDescent="0.25">
      <c r="A1708" s="3" t="str">
        <f xml:space="preserve"> IF(C1708="", "", IF(Table44[[#This Row],[Month]]=C1707, A1707+1, 1))</f>
        <v/>
      </c>
      <c r="B1708" s="22">
        <f>_xlfn.NUMBERVALUE(IF(Table44[[#This Row],[Date]]= "", "", TEXT(Table44[[#This Row],[Date]],"yyyy")))</f>
        <v>0</v>
      </c>
      <c r="C1708" t="str">
        <f>IF(Table44[[#This Row],[Date]]= "", "", TEXT(Table44[[#This Row],[Date]],"mmmm"))</f>
        <v/>
      </c>
      <c r="D1708" s="2"/>
      <c r="I1708" s="23"/>
      <c r="J1708" s="49">
        <f>IF(Table44[[#This Row],[Source]]="Cash", SUM(J1707+Table44[[#This Row],[Income]]-Table44[[#This Row],[Expenses]]), J1707)</f>
        <v>173500</v>
      </c>
      <c r="K1708" s="49">
        <f>IF(Table44[[#This Row],[Source]]="Bank", SUM(K1707+Table44[[#This Row],[Income]]-Table44[[#This Row],[Expenses]]), K1707)</f>
        <v>451802.45000000019</v>
      </c>
      <c r="L1708" s="49">
        <f>IF(Table44[[#This Row],[Source]]="Mobile", SUM(L1707+Table44[[#This Row],[Income]]-Table44[[#This Row],[Expenses]]), L1707)</f>
        <v>305653</v>
      </c>
      <c r="M1708" s="49">
        <f>IF(Table44[[#This Row],[Source]]="Inv", SUM(M1707+Table44[[#This Row],[Income]]-Table44[[#This Row],[Expenses]]), M1707)</f>
        <v>1140000</v>
      </c>
    </row>
    <row r="1709" spans="1:13" x14ac:dyDescent="0.25">
      <c r="A1709" s="3" t="str">
        <f xml:space="preserve"> IF(C1709="", "", IF(Table44[[#This Row],[Month]]=C1708, A1708+1, 1))</f>
        <v/>
      </c>
      <c r="B1709" s="22">
        <f>_xlfn.NUMBERVALUE(IF(Table44[[#This Row],[Date]]= "", "", TEXT(Table44[[#This Row],[Date]],"yyyy")))</f>
        <v>0</v>
      </c>
      <c r="C1709" t="str">
        <f>IF(Table44[[#This Row],[Date]]= "", "", TEXT(Table44[[#This Row],[Date]],"mmmm"))</f>
        <v/>
      </c>
      <c r="D1709" s="2"/>
      <c r="I1709" s="23"/>
      <c r="J1709" s="49">
        <f>IF(Table44[[#This Row],[Source]]="Cash", SUM(J1708+Table44[[#This Row],[Income]]-Table44[[#This Row],[Expenses]]), J1708)</f>
        <v>173500</v>
      </c>
      <c r="K1709" s="49">
        <f>IF(Table44[[#This Row],[Source]]="Bank", SUM(K1708+Table44[[#This Row],[Income]]-Table44[[#This Row],[Expenses]]), K1708)</f>
        <v>451802.45000000019</v>
      </c>
      <c r="L1709" s="49">
        <f>IF(Table44[[#This Row],[Source]]="Mobile", SUM(L1708+Table44[[#This Row],[Income]]-Table44[[#This Row],[Expenses]]), L1708)</f>
        <v>305653</v>
      </c>
      <c r="M1709" s="49">
        <f>IF(Table44[[#This Row],[Source]]="Inv", SUM(M1708+Table44[[#This Row],[Income]]-Table44[[#This Row],[Expenses]]), M1708)</f>
        <v>1140000</v>
      </c>
    </row>
    <row r="1710" spans="1:13" x14ac:dyDescent="0.25">
      <c r="A1710" s="3" t="str">
        <f xml:space="preserve"> IF(C1710="", "", IF(Table44[[#This Row],[Month]]=C1709, A1709+1, 1))</f>
        <v/>
      </c>
      <c r="B1710" s="22">
        <f>_xlfn.NUMBERVALUE(IF(Table44[[#This Row],[Date]]= "", "", TEXT(Table44[[#This Row],[Date]],"yyyy")))</f>
        <v>0</v>
      </c>
      <c r="C1710" t="str">
        <f>IF(Table44[[#This Row],[Date]]= "", "", TEXT(Table44[[#This Row],[Date]],"mmmm"))</f>
        <v/>
      </c>
      <c r="D1710" s="2"/>
      <c r="I1710" s="23"/>
      <c r="J1710" s="49">
        <f>IF(Table44[[#This Row],[Source]]="Cash", SUM(J1709+Table44[[#This Row],[Income]]-Table44[[#This Row],[Expenses]]), J1709)</f>
        <v>173500</v>
      </c>
      <c r="K1710" s="49">
        <f>IF(Table44[[#This Row],[Source]]="Bank", SUM(K1709+Table44[[#This Row],[Income]]-Table44[[#This Row],[Expenses]]), K1709)</f>
        <v>451802.45000000019</v>
      </c>
      <c r="L1710" s="49">
        <f>IF(Table44[[#This Row],[Source]]="Mobile", SUM(L1709+Table44[[#This Row],[Income]]-Table44[[#This Row],[Expenses]]), L1709)</f>
        <v>305653</v>
      </c>
      <c r="M1710" s="49">
        <f>IF(Table44[[#This Row],[Source]]="Inv", SUM(M1709+Table44[[#This Row],[Income]]-Table44[[#This Row],[Expenses]]), M1709)</f>
        <v>1140000</v>
      </c>
    </row>
    <row r="1711" spans="1:13" x14ac:dyDescent="0.25">
      <c r="A1711" s="3" t="str">
        <f xml:space="preserve"> IF(C1711="", "", IF(Table44[[#This Row],[Month]]=C1710, A1710+1, 1))</f>
        <v/>
      </c>
      <c r="B1711" s="22">
        <f>_xlfn.NUMBERVALUE(IF(Table44[[#This Row],[Date]]= "", "", TEXT(Table44[[#This Row],[Date]],"yyyy")))</f>
        <v>0</v>
      </c>
      <c r="C1711" t="str">
        <f>IF(Table44[[#This Row],[Date]]= "", "", TEXT(Table44[[#This Row],[Date]],"mmmm"))</f>
        <v/>
      </c>
      <c r="D1711" s="2"/>
      <c r="I1711" s="23"/>
      <c r="J1711" s="49">
        <f>IF(Table44[[#This Row],[Source]]="Cash", SUM(J1710+Table44[[#This Row],[Income]]-Table44[[#This Row],[Expenses]]), J1710)</f>
        <v>173500</v>
      </c>
      <c r="K1711" s="49">
        <f>IF(Table44[[#This Row],[Source]]="Bank", SUM(K1710+Table44[[#This Row],[Income]]-Table44[[#This Row],[Expenses]]), K1710)</f>
        <v>451802.45000000019</v>
      </c>
      <c r="L1711" s="49">
        <f>IF(Table44[[#This Row],[Source]]="Mobile", SUM(L1710+Table44[[#This Row],[Income]]-Table44[[#This Row],[Expenses]]), L1710)</f>
        <v>305653</v>
      </c>
      <c r="M1711" s="49">
        <f>IF(Table44[[#This Row],[Source]]="Inv", SUM(M1710+Table44[[#This Row],[Income]]-Table44[[#This Row],[Expenses]]), M1710)</f>
        <v>1140000</v>
      </c>
    </row>
    <row r="1712" spans="1:13" x14ac:dyDescent="0.25">
      <c r="A1712" s="3" t="str">
        <f xml:space="preserve"> IF(C1712="", "", IF(Table44[[#This Row],[Month]]=C1711, A1711+1, 1))</f>
        <v/>
      </c>
      <c r="B1712" s="22">
        <f>_xlfn.NUMBERVALUE(IF(Table44[[#This Row],[Date]]= "", "", TEXT(Table44[[#This Row],[Date]],"yyyy")))</f>
        <v>0</v>
      </c>
      <c r="C1712" t="str">
        <f>IF(Table44[[#This Row],[Date]]= "", "", TEXT(Table44[[#This Row],[Date]],"mmmm"))</f>
        <v/>
      </c>
      <c r="D1712" s="2"/>
      <c r="I1712" s="23"/>
      <c r="J1712" s="49">
        <f>IF(Table44[[#This Row],[Source]]="Cash", SUM(J1711+Table44[[#This Row],[Income]]-Table44[[#This Row],[Expenses]]), J1711)</f>
        <v>173500</v>
      </c>
      <c r="K1712" s="49">
        <f>IF(Table44[[#This Row],[Source]]="Bank", SUM(K1711+Table44[[#This Row],[Income]]-Table44[[#This Row],[Expenses]]), K1711)</f>
        <v>451802.45000000019</v>
      </c>
      <c r="L1712" s="49">
        <f>IF(Table44[[#This Row],[Source]]="Mobile", SUM(L1711+Table44[[#This Row],[Income]]-Table44[[#This Row],[Expenses]]), L1711)</f>
        <v>305653</v>
      </c>
      <c r="M1712" s="49">
        <f>IF(Table44[[#This Row],[Source]]="Inv", SUM(M1711+Table44[[#This Row],[Income]]-Table44[[#This Row],[Expenses]]), M1711)</f>
        <v>1140000</v>
      </c>
    </row>
    <row r="1713" spans="1:13" x14ac:dyDescent="0.25">
      <c r="A1713" s="3" t="str">
        <f xml:space="preserve"> IF(C1713="", "", IF(Table44[[#This Row],[Month]]=C1712, A1712+1, 1))</f>
        <v/>
      </c>
      <c r="B1713" s="22">
        <f>_xlfn.NUMBERVALUE(IF(Table44[[#This Row],[Date]]= "", "", TEXT(Table44[[#This Row],[Date]],"yyyy")))</f>
        <v>0</v>
      </c>
      <c r="C1713" t="str">
        <f>IF(Table44[[#This Row],[Date]]= "", "", TEXT(Table44[[#This Row],[Date]],"mmmm"))</f>
        <v/>
      </c>
      <c r="D1713" s="2"/>
      <c r="I1713" s="23"/>
      <c r="J1713" s="49">
        <f>IF(Table44[[#This Row],[Source]]="Cash", SUM(J1712+Table44[[#This Row],[Income]]-Table44[[#This Row],[Expenses]]), J1712)</f>
        <v>173500</v>
      </c>
      <c r="K1713" s="49">
        <f>IF(Table44[[#This Row],[Source]]="Bank", SUM(K1712+Table44[[#This Row],[Income]]-Table44[[#This Row],[Expenses]]), K1712)</f>
        <v>451802.45000000019</v>
      </c>
      <c r="L1713" s="49">
        <f>IF(Table44[[#This Row],[Source]]="Mobile", SUM(L1712+Table44[[#This Row],[Income]]-Table44[[#This Row],[Expenses]]), L1712)</f>
        <v>305653</v>
      </c>
      <c r="M1713" s="49">
        <f>IF(Table44[[#This Row],[Source]]="Inv", SUM(M1712+Table44[[#This Row],[Income]]-Table44[[#This Row],[Expenses]]), M1712)</f>
        <v>1140000</v>
      </c>
    </row>
    <row r="1714" spans="1:13" x14ac:dyDescent="0.25">
      <c r="A1714" s="3" t="str">
        <f xml:space="preserve"> IF(C1714="", "", IF(Table44[[#This Row],[Month]]=C1713, A1713+1, 1))</f>
        <v/>
      </c>
      <c r="B1714" s="22">
        <f>_xlfn.NUMBERVALUE(IF(Table44[[#This Row],[Date]]= "", "", TEXT(Table44[[#This Row],[Date]],"yyyy")))</f>
        <v>0</v>
      </c>
      <c r="C1714" t="str">
        <f>IF(Table44[[#This Row],[Date]]= "", "", TEXT(Table44[[#This Row],[Date]],"mmmm"))</f>
        <v/>
      </c>
      <c r="D1714" s="2"/>
      <c r="I1714" s="23"/>
      <c r="J1714" s="49">
        <f>IF(Table44[[#This Row],[Source]]="Cash", SUM(J1713+Table44[[#This Row],[Income]]-Table44[[#This Row],[Expenses]]), J1713)</f>
        <v>173500</v>
      </c>
      <c r="K1714" s="49">
        <f>IF(Table44[[#This Row],[Source]]="Bank", SUM(K1713+Table44[[#This Row],[Income]]-Table44[[#This Row],[Expenses]]), K1713)</f>
        <v>451802.45000000019</v>
      </c>
      <c r="L1714" s="49">
        <f>IF(Table44[[#This Row],[Source]]="Mobile", SUM(L1713+Table44[[#This Row],[Income]]-Table44[[#This Row],[Expenses]]), L1713)</f>
        <v>305653</v>
      </c>
      <c r="M1714" s="49">
        <f>IF(Table44[[#This Row],[Source]]="Inv", SUM(M1713+Table44[[#This Row],[Income]]-Table44[[#This Row],[Expenses]]), M1713)</f>
        <v>1140000</v>
      </c>
    </row>
    <row r="1715" spans="1:13" x14ac:dyDescent="0.25">
      <c r="A1715" s="3" t="str">
        <f xml:space="preserve"> IF(C1715="", "", IF(Table44[[#This Row],[Month]]=C1714, A1714+1, 1))</f>
        <v/>
      </c>
      <c r="B1715" s="22">
        <f>_xlfn.NUMBERVALUE(IF(Table44[[#This Row],[Date]]= "", "", TEXT(Table44[[#This Row],[Date]],"yyyy")))</f>
        <v>0</v>
      </c>
      <c r="C1715" t="str">
        <f>IF(Table44[[#This Row],[Date]]= "", "", TEXT(Table44[[#This Row],[Date]],"mmmm"))</f>
        <v/>
      </c>
      <c r="D1715" s="2"/>
      <c r="I1715" s="23"/>
      <c r="J1715" s="49">
        <f>IF(Table44[[#This Row],[Source]]="Cash", SUM(J1714+Table44[[#This Row],[Income]]-Table44[[#This Row],[Expenses]]), J1714)</f>
        <v>173500</v>
      </c>
      <c r="K1715" s="49">
        <f>IF(Table44[[#This Row],[Source]]="Bank", SUM(K1714+Table44[[#This Row],[Income]]-Table44[[#This Row],[Expenses]]), K1714)</f>
        <v>451802.45000000019</v>
      </c>
      <c r="L1715" s="49">
        <f>IF(Table44[[#This Row],[Source]]="Mobile", SUM(L1714+Table44[[#This Row],[Income]]-Table44[[#This Row],[Expenses]]), L1714)</f>
        <v>305653</v>
      </c>
      <c r="M1715" s="49">
        <f>IF(Table44[[#This Row],[Source]]="Inv", SUM(M1714+Table44[[#This Row],[Income]]-Table44[[#This Row],[Expenses]]), M1714)</f>
        <v>1140000</v>
      </c>
    </row>
    <row r="1716" spans="1:13" x14ac:dyDescent="0.25">
      <c r="A1716" s="3" t="str">
        <f xml:space="preserve"> IF(C1716="", "", IF(Table44[[#This Row],[Month]]=C1715, A1715+1, 1))</f>
        <v/>
      </c>
      <c r="B1716" s="22">
        <f>_xlfn.NUMBERVALUE(IF(Table44[[#This Row],[Date]]= "", "", TEXT(Table44[[#This Row],[Date]],"yyyy")))</f>
        <v>0</v>
      </c>
      <c r="C1716" t="str">
        <f>IF(Table44[[#This Row],[Date]]= "", "", TEXT(Table44[[#This Row],[Date]],"mmmm"))</f>
        <v/>
      </c>
      <c r="D1716" s="2"/>
      <c r="I1716" s="23"/>
      <c r="J1716" s="49">
        <f>IF(Table44[[#This Row],[Source]]="Cash", SUM(J1715+Table44[[#This Row],[Income]]-Table44[[#This Row],[Expenses]]), J1715)</f>
        <v>173500</v>
      </c>
      <c r="K1716" s="49">
        <f>IF(Table44[[#This Row],[Source]]="Bank", SUM(K1715+Table44[[#This Row],[Income]]-Table44[[#This Row],[Expenses]]), K1715)</f>
        <v>451802.45000000019</v>
      </c>
      <c r="L1716" s="49">
        <f>IF(Table44[[#This Row],[Source]]="Mobile", SUM(L1715+Table44[[#This Row],[Income]]-Table44[[#This Row],[Expenses]]), L1715)</f>
        <v>305653</v>
      </c>
      <c r="M1716" s="49">
        <f>IF(Table44[[#This Row],[Source]]="Inv", SUM(M1715+Table44[[#This Row],[Income]]-Table44[[#This Row],[Expenses]]), M1715)</f>
        <v>1140000</v>
      </c>
    </row>
    <row r="1717" spans="1:13" x14ac:dyDescent="0.25">
      <c r="A1717" s="3" t="str">
        <f xml:space="preserve"> IF(C1717="", "", IF(Table44[[#This Row],[Month]]=C1716, A1716+1, 1))</f>
        <v/>
      </c>
      <c r="B1717" s="22">
        <f>_xlfn.NUMBERVALUE(IF(Table44[[#This Row],[Date]]= "", "", TEXT(Table44[[#This Row],[Date]],"yyyy")))</f>
        <v>0</v>
      </c>
      <c r="C1717" t="str">
        <f>IF(Table44[[#This Row],[Date]]= "", "", TEXT(Table44[[#This Row],[Date]],"mmmm"))</f>
        <v/>
      </c>
      <c r="D1717" s="2"/>
      <c r="I1717" s="23"/>
      <c r="J1717" s="49">
        <f>IF(Table44[[#This Row],[Source]]="Cash", SUM(J1716+Table44[[#This Row],[Income]]-Table44[[#This Row],[Expenses]]), J1716)</f>
        <v>173500</v>
      </c>
      <c r="K1717" s="49">
        <f>IF(Table44[[#This Row],[Source]]="Bank", SUM(K1716+Table44[[#This Row],[Income]]-Table44[[#This Row],[Expenses]]), K1716)</f>
        <v>451802.45000000019</v>
      </c>
      <c r="L1717" s="49">
        <f>IF(Table44[[#This Row],[Source]]="Mobile", SUM(L1716+Table44[[#This Row],[Income]]-Table44[[#This Row],[Expenses]]), L1716)</f>
        <v>305653</v>
      </c>
      <c r="M1717" s="49">
        <f>IF(Table44[[#This Row],[Source]]="Inv", SUM(M1716+Table44[[#This Row],[Income]]-Table44[[#This Row],[Expenses]]), M1716)</f>
        <v>1140000</v>
      </c>
    </row>
    <row r="1718" spans="1:13" x14ac:dyDescent="0.25">
      <c r="A1718" s="3" t="str">
        <f xml:space="preserve"> IF(C1718="", "", IF(Table44[[#This Row],[Month]]=C1717, A1717+1, 1))</f>
        <v/>
      </c>
      <c r="B1718" s="22">
        <f>_xlfn.NUMBERVALUE(IF(Table44[[#This Row],[Date]]= "", "", TEXT(Table44[[#This Row],[Date]],"yyyy")))</f>
        <v>0</v>
      </c>
      <c r="C1718" t="str">
        <f>IF(Table44[[#This Row],[Date]]= "", "", TEXT(Table44[[#This Row],[Date]],"mmmm"))</f>
        <v/>
      </c>
      <c r="D1718" s="2"/>
      <c r="I1718" s="23"/>
      <c r="J1718" s="49">
        <f>IF(Table44[[#This Row],[Source]]="Cash", SUM(J1717+Table44[[#This Row],[Income]]-Table44[[#This Row],[Expenses]]), J1717)</f>
        <v>173500</v>
      </c>
      <c r="K1718" s="49">
        <f>IF(Table44[[#This Row],[Source]]="Bank", SUM(K1717+Table44[[#This Row],[Income]]-Table44[[#This Row],[Expenses]]), K1717)</f>
        <v>451802.45000000019</v>
      </c>
      <c r="L1718" s="49">
        <f>IF(Table44[[#This Row],[Source]]="Mobile", SUM(L1717+Table44[[#This Row],[Income]]-Table44[[#This Row],[Expenses]]), L1717)</f>
        <v>305653</v>
      </c>
      <c r="M1718" s="49">
        <f>IF(Table44[[#This Row],[Source]]="Inv", SUM(M1717+Table44[[#This Row],[Income]]-Table44[[#This Row],[Expenses]]), M1717)</f>
        <v>1140000</v>
      </c>
    </row>
    <row r="1719" spans="1:13" x14ac:dyDescent="0.25">
      <c r="A1719" s="3" t="str">
        <f xml:space="preserve"> IF(C1719="", "", IF(Table44[[#This Row],[Month]]=C1718, A1718+1, 1))</f>
        <v/>
      </c>
      <c r="B1719" s="22">
        <f>_xlfn.NUMBERVALUE(IF(Table44[[#This Row],[Date]]= "", "", TEXT(Table44[[#This Row],[Date]],"yyyy")))</f>
        <v>0</v>
      </c>
      <c r="C1719" t="str">
        <f>IF(Table44[[#This Row],[Date]]= "", "", TEXT(Table44[[#This Row],[Date]],"mmmm"))</f>
        <v/>
      </c>
      <c r="D1719" s="2"/>
      <c r="I1719" s="23"/>
      <c r="J1719" s="49">
        <f>IF(Table44[[#This Row],[Source]]="Cash", SUM(J1718+Table44[[#This Row],[Income]]-Table44[[#This Row],[Expenses]]), J1718)</f>
        <v>173500</v>
      </c>
      <c r="K1719" s="49">
        <f>IF(Table44[[#This Row],[Source]]="Bank", SUM(K1718+Table44[[#This Row],[Income]]-Table44[[#This Row],[Expenses]]), K1718)</f>
        <v>451802.45000000019</v>
      </c>
      <c r="L1719" s="49">
        <f>IF(Table44[[#This Row],[Source]]="Mobile", SUM(L1718+Table44[[#This Row],[Income]]-Table44[[#This Row],[Expenses]]), L1718)</f>
        <v>305653</v>
      </c>
      <c r="M1719" s="49">
        <f>IF(Table44[[#This Row],[Source]]="Inv", SUM(M1718+Table44[[#This Row],[Income]]-Table44[[#This Row],[Expenses]]), M1718)</f>
        <v>1140000</v>
      </c>
    </row>
    <row r="1720" spans="1:13" x14ac:dyDescent="0.25">
      <c r="A1720" s="3" t="str">
        <f xml:space="preserve"> IF(C1720="", "", IF(Table44[[#This Row],[Month]]=C1719, A1719+1, 1))</f>
        <v/>
      </c>
      <c r="B1720" s="22">
        <f>_xlfn.NUMBERVALUE(IF(Table44[[#This Row],[Date]]= "", "", TEXT(Table44[[#This Row],[Date]],"yyyy")))</f>
        <v>0</v>
      </c>
      <c r="C1720" t="str">
        <f>IF(Table44[[#This Row],[Date]]= "", "", TEXT(Table44[[#This Row],[Date]],"mmmm"))</f>
        <v/>
      </c>
      <c r="D1720" s="2"/>
      <c r="I1720" s="23"/>
      <c r="J1720" s="49">
        <f>IF(Table44[[#This Row],[Source]]="Cash", SUM(J1719+Table44[[#This Row],[Income]]-Table44[[#This Row],[Expenses]]), J1719)</f>
        <v>173500</v>
      </c>
      <c r="K1720" s="49">
        <f>IF(Table44[[#This Row],[Source]]="Bank", SUM(K1719+Table44[[#This Row],[Income]]-Table44[[#This Row],[Expenses]]), K1719)</f>
        <v>451802.45000000019</v>
      </c>
      <c r="L1720" s="49">
        <f>IF(Table44[[#This Row],[Source]]="Mobile", SUM(L1719+Table44[[#This Row],[Income]]-Table44[[#This Row],[Expenses]]), L1719)</f>
        <v>305653</v>
      </c>
      <c r="M1720" s="49">
        <f>IF(Table44[[#This Row],[Source]]="Inv", SUM(M1719+Table44[[#This Row],[Income]]-Table44[[#This Row],[Expenses]]), M1719)</f>
        <v>1140000</v>
      </c>
    </row>
    <row r="1721" spans="1:13" x14ac:dyDescent="0.25">
      <c r="A1721" s="3" t="str">
        <f xml:space="preserve"> IF(C1721="", "", IF(Table44[[#This Row],[Month]]=C1720, A1720+1, 1))</f>
        <v/>
      </c>
      <c r="B1721" s="22">
        <f>_xlfn.NUMBERVALUE(IF(Table44[[#This Row],[Date]]= "", "", TEXT(Table44[[#This Row],[Date]],"yyyy")))</f>
        <v>0</v>
      </c>
      <c r="C1721" t="str">
        <f>IF(Table44[[#This Row],[Date]]= "", "", TEXT(Table44[[#This Row],[Date]],"mmmm"))</f>
        <v/>
      </c>
      <c r="D1721" s="2"/>
      <c r="I1721" s="23"/>
      <c r="J1721" s="49">
        <f>IF(Table44[[#This Row],[Source]]="Cash", SUM(J1720+Table44[[#This Row],[Income]]-Table44[[#This Row],[Expenses]]), J1720)</f>
        <v>173500</v>
      </c>
      <c r="K1721" s="49">
        <f>IF(Table44[[#This Row],[Source]]="Bank", SUM(K1720+Table44[[#This Row],[Income]]-Table44[[#This Row],[Expenses]]), K1720)</f>
        <v>451802.45000000019</v>
      </c>
      <c r="L1721" s="49">
        <f>IF(Table44[[#This Row],[Source]]="Mobile", SUM(L1720+Table44[[#This Row],[Income]]-Table44[[#This Row],[Expenses]]), L1720)</f>
        <v>305653</v>
      </c>
      <c r="M1721" s="49">
        <f>IF(Table44[[#This Row],[Source]]="Inv", SUM(M1720+Table44[[#This Row],[Income]]-Table44[[#This Row],[Expenses]]), M1720)</f>
        <v>1140000</v>
      </c>
    </row>
    <row r="1722" spans="1:13" x14ac:dyDescent="0.25">
      <c r="A1722" s="3" t="str">
        <f xml:space="preserve"> IF(C1722="", "", IF(Table44[[#This Row],[Month]]=C1721, A1721+1, 1))</f>
        <v/>
      </c>
      <c r="B1722" s="22">
        <f>_xlfn.NUMBERVALUE(IF(Table44[[#This Row],[Date]]= "", "", TEXT(Table44[[#This Row],[Date]],"yyyy")))</f>
        <v>0</v>
      </c>
      <c r="C1722" t="str">
        <f>IF(Table44[[#This Row],[Date]]= "", "", TEXT(Table44[[#This Row],[Date]],"mmmm"))</f>
        <v/>
      </c>
      <c r="D1722" s="2"/>
      <c r="I1722" s="23"/>
      <c r="J1722" s="49">
        <f>IF(Table44[[#This Row],[Source]]="Cash", SUM(J1721+Table44[[#This Row],[Income]]-Table44[[#This Row],[Expenses]]), J1721)</f>
        <v>173500</v>
      </c>
      <c r="K1722" s="49">
        <f>IF(Table44[[#This Row],[Source]]="Bank", SUM(K1721+Table44[[#This Row],[Income]]-Table44[[#This Row],[Expenses]]), K1721)</f>
        <v>451802.45000000019</v>
      </c>
      <c r="L1722" s="49">
        <f>IF(Table44[[#This Row],[Source]]="Mobile", SUM(L1721+Table44[[#This Row],[Income]]-Table44[[#This Row],[Expenses]]), L1721)</f>
        <v>305653</v>
      </c>
      <c r="M1722" s="49">
        <f>IF(Table44[[#This Row],[Source]]="Inv", SUM(M1721+Table44[[#This Row],[Income]]-Table44[[#This Row],[Expenses]]), M1721)</f>
        <v>1140000</v>
      </c>
    </row>
    <row r="1723" spans="1:13" x14ac:dyDescent="0.25">
      <c r="A1723" s="3" t="str">
        <f xml:space="preserve"> IF(C1723="", "", IF(Table44[[#This Row],[Month]]=C1722, A1722+1, 1))</f>
        <v/>
      </c>
      <c r="B1723" s="22">
        <f>_xlfn.NUMBERVALUE(IF(Table44[[#This Row],[Date]]= "", "", TEXT(Table44[[#This Row],[Date]],"yyyy")))</f>
        <v>0</v>
      </c>
      <c r="C1723" t="str">
        <f>IF(Table44[[#This Row],[Date]]= "", "", TEXT(Table44[[#This Row],[Date]],"mmmm"))</f>
        <v/>
      </c>
      <c r="D1723" s="2"/>
      <c r="I1723" s="23"/>
      <c r="J1723" s="49">
        <f>IF(Table44[[#This Row],[Source]]="Cash", SUM(J1722+Table44[[#This Row],[Income]]-Table44[[#This Row],[Expenses]]), J1722)</f>
        <v>173500</v>
      </c>
      <c r="K1723" s="49">
        <f>IF(Table44[[#This Row],[Source]]="Bank", SUM(K1722+Table44[[#This Row],[Income]]-Table44[[#This Row],[Expenses]]), K1722)</f>
        <v>451802.45000000019</v>
      </c>
      <c r="L1723" s="49">
        <f>IF(Table44[[#This Row],[Source]]="Mobile", SUM(L1722+Table44[[#This Row],[Income]]-Table44[[#This Row],[Expenses]]), L1722)</f>
        <v>305653</v>
      </c>
      <c r="M1723" s="49">
        <f>IF(Table44[[#This Row],[Source]]="Inv", SUM(M1722+Table44[[#This Row],[Income]]-Table44[[#This Row],[Expenses]]), M1722)</f>
        <v>1140000</v>
      </c>
    </row>
    <row r="1724" spans="1:13" x14ac:dyDescent="0.25">
      <c r="A1724" s="3" t="str">
        <f xml:space="preserve"> IF(C1724="", "", IF(Table44[[#This Row],[Month]]=C1723, A1723+1, 1))</f>
        <v/>
      </c>
      <c r="B1724" s="22">
        <f>_xlfn.NUMBERVALUE(IF(Table44[[#This Row],[Date]]= "", "", TEXT(Table44[[#This Row],[Date]],"yyyy")))</f>
        <v>0</v>
      </c>
      <c r="C1724" t="str">
        <f>IF(Table44[[#This Row],[Date]]= "", "", TEXT(Table44[[#This Row],[Date]],"mmmm"))</f>
        <v/>
      </c>
      <c r="D1724" s="2"/>
      <c r="I1724" s="23"/>
      <c r="J1724" s="49">
        <f>IF(Table44[[#This Row],[Source]]="Cash", SUM(J1723+Table44[[#This Row],[Income]]-Table44[[#This Row],[Expenses]]), J1723)</f>
        <v>173500</v>
      </c>
      <c r="K1724" s="49">
        <f>IF(Table44[[#This Row],[Source]]="Bank", SUM(K1723+Table44[[#This Row],[Income]]-Table44[[#This Row],[Expenses]]), K1723)</f>
        <v>451802.45000000019</v>
      </c>
      <c r="L1724" s="49">
        <f>IF(Table44[[#This Row],[Source]]="Mobile", SUM(L1723+Table44[[#This Row],[Income]]-Table44[[#This Row],[Expenses]]), L1723)</f>
        <v>305653</v>
      </c>
      <c r="M1724" s="49">
        <f>IF(Table44[[#This Row],[Source]]="Inv", SUM(M1723+Table44[[#This Row],[Income]]-Table44[[#This Row],[Expenses]]), M1723)</f>
        <v>1140000</v>
      </c>
    </row>
    <row r="1725" spans="1:13" x14ac:dyDescent="0.25">
      <c r="A1725" s="3" t="str">
        <f xml:space="preserve"> IF(C1725="", "", IF(Table44[[#This Row],[Month]]=C1724, A1724+1, 1))</f>
        <v/>
      </c>
      <c r="B1725" s="22">
        <f>_xlfn.NUMBERVALUE(IF(Table44[[#This Row],[Date]]= "", "", TEXT(Table44[[#This Row],[Date]],"yyyy")))</f>
        <v>0</v>
      </c>
      <c r="C1725" t="str">
        <f>IF(Table44[[#This Row],[Date]]= "", "", TEXT(Table44[[#This Row],[Date]],"mmmm"))</f>
        <v/>
      </c>
      <c r="D1725" s="2"/>
      <c r="I1725" s="23"/>
      <c r="J1725" s="49">
        <f>IF(Table44[[#This Row],[Source]]="Cash", SUM(J1724+Table44[[#This Row],[Income]]-Table44[[#This Row],[Expenses]]), J1724)</f>
        <v>173500</v>
      </c>
      <c r="K1725" s="49">
        <f>IF(Table44[[#This Row],[Source]]="Bank", SUM(K1724+Table44[[#This Row],[Income]]-Table44[[#This Row],[Expenses]]), K1724)</f>
        <v>451802.45000000019</v>
      </c>
      <c r="L1725" s="49">
        <f>IF(Table44[[#This Row],[Source]]="Mobile", SUM(L1724+Table44[[#This Row],[Income]]-Table44[[#This Row],[Expenses]]), L1724)</f>
        <v>305653</v>
      </c>
      <c r="M1725" s="49">
        <f>IF(Table44[[#This Row],[Source]]="Inv", SUM(M1724+Table44[[#This Row],[Income]]-Table44[[#This Row],[Expenses]]), M1724)</f>
        <v>1140000</v>
      </c>
    </row>
    <row r="1726" spans="1:13" x14ac:dyDescent="0.25">
      <c r="A1726" s="3" t="str">
        <f xml:space="preserve"> IF(C1726="", "", IF(Table44[[#This Row],[Month]]=C1725, A1725+1, 1))</f>
        <v/>
      </c>
      <c r="B1726" s="22">
        <f>_xlfn.NUMBERVALUE(IF(Table44[[#This Row],[Date]]= "", "", TEXT(Table44[[#This Row],[Date]],"yyyy")))</f>
        <v>0</v>
      </c>
      <c r="C1726" t="str">
        <f>IF(Table44[[#This Row],[Date]]= "", "", TEXT(Table44[[#This Row],[Date]],"mmmm"))</f>
        <v/>
      </c>
      <c r="D1726" s="2"/>
      <c r="I1726" s="23"/>
      <c r="J1726" s="49">
        <f>IF(Table44[[#This Row],[Source]]="Cash", SUM(J1725+Table44[[#This Row],[Income]]-Table44[[#This Row],[Expenses]]), J1725)</f>
        <v>173500</v>
      </c>
      <c r="K1726" s="49">
        <f>IF(Table44[[#This Row],[Source]]="Bank", SUM(K1725+Table44[[#This Row],[Income]]-Table44[[#This Row],[Expenses]]), K1725)</f>
        <v>451802.45000000019</v>
      </c>
      <c r="L1726" s="49">
        <f>IF(Table44[[#This Row],[Source]]="Mobile", SUM(L1725+Table44[[#This Row],[Income]]-Table44[[#This Row],[Expenses]]), L1725)</f>
        <v>305653</v>
      </c>
      <c r="M1726" s="49">
        <f>IF(Table44[[#This Row],[Source]]="Inv", SUM(M1725+Table44[[#This Row],[Income]]-Table44[[#This Row],[Expenses]]), M1725)</f>
        <v>1140000</v>
      </c>
    </row>
    <row r="1727" spans="1:13" x14ac:dyDescent="0.25">
      <c r="A1727" s="3" t="str">
        <f xml:space="preserve"> IF(C1727="", "", IF(Table44[[#This Row],[Month]]=C1726, A1726+1, 1))</f>
        <v/>
      </c>
      <c r="B1727" s="22">
        <f>_xlfn.NUMBERVALUE(IF(Table44[[#This Row],[Date]]= "", "", TEXT(Table44[[#This Row],[Date]],"yyyy")))</f>
        <v>0</v>
      </c>
      <c r="C1727" t="str">
        <f>IF(Table44[[#This Row],[Date]]= "", "", TEXT(Table44[[#This Row],[Date]],"mmmm"))</f>
        <v/>
      </c>
      <c r="D1727" s="2"/>
      <c r="I1727" s="23"/>
      <c r="J1727" s="49">
        <f>IF(Table44[[#This Row],[Source]]="Cash", SUM(J1726+Table44[[#This Row],[Income]]-Table44[[#This Row],[Expenses]]), J1726)</f>
        <v>173500</v>
      </c>
      <c r="K1727" s="49">
        <f>IF(Table44[[#This Row],[Source]]="Bank", SUM(K1726+Table44[[#This Row],[Income]]-Table44[[#This Row],[Expenses]]), K1726)</f>
        <v>451802.45000000019</v>
      </c>
      <c r="L1727" s="49">
        <f>IF(Table44[[#This Row],[Source]]="Mobile", SUM(L1726+Table44[[#This Row],[Income]]-Table44[[#This Row],[Expenses]]), L1726)</f>
        <v>305653</v>
      </c>
      <c r="M1727" s="49">
        <f>IF(Table44[[#This Row],[Source]]="Inv", SUM(M1726+Table44[[#This Row],[Income]]-Table44[[#This Row],[Expenses]]), M1726)</f>
        <v>1140000</v>
      </c>
    </row>
    <row r="1728" spans="1:13" x14ac:dyDescent="0.25">
      <c r="A1728" s="3" t="str">
        <f xml:space="preserve"> IF(C1728="", "", IF(Table44[[#This Row],[Month]]=C1727, A1727+1, 1))</f>
        <v/>
      </c>
      <c r="B1728" s="22">
        <f>_xlfn.NUMBERVALUE(IF(Table44[[#This Row],[Date]]= "", "", TEXT(Table44[[#This Row],[Date]],"yyyy")))</f>
        <v>0</v>
      </c>
      <c r="C1728" t="str">
        <f>IF(Table44[[#This Row],[Date]]= "", "", TEXT(Table44[[#This Row],[Date]],"mmmm"))</f>
        <v/>
      </c>
      <c r="D1728" s="2"/>
      <c r="I1728" s="23"/>
      <c r="J1728" s="49">
        <f>IF(Table44[[#This Row],[Source]]="Cash", SUM(J1727+Table44[[#This Row],[Income]]-Table44[[#This Row],[Expenses]]), J1727)</f>
        <v>173500</v>
      </c>
      <c r="K1728" s="49">
        <f>IF(Table44[[#This Row],[Source]]="Bank", SUM(K1727+Table44[[#This Row],[Income]]-Table44[[#This Row],[Expenses]]), K1727)</f>
        <v>451802.45000000019</v>
      </c>
      <c r="L1728" s="49">
        <f>IF(Table44[[#This Row],[Source]]="Mobile", SUM(L1727+Table44[[#This Row],[Income]]-Table44[[#This Row],[Expenses]]), L1727)</f>
        <v>305653</v>
      </c>
      <c r="M1728" s="49">
        <f>IF(Table44[[#This Row],[Source]]="Inv", SUM(M1727+Table44[[#This Row],[Income]]-Table44[[#This Row],[Expenses]]), M1727)</f>
        <v>1140000</v>
      </c>
    </row>
    <row r="1729" spans="1:13" x14ac:dyDescent="0.25">
      <c r="A1729" s="3" t="str">
        <f xml:space="preserve"> IF(C1729="", "", IF(Table44[[#This Row],[Month]]=C1728, A1728+1, 1))</f>
        <v/>
      </c>
      <c r="B1729" s="22">
        <f>_xlfn.NUMBERVALUE(IF(Table44[[#This Row],[Date]]= "", "", TEXT(Table44[[#This Row],[Date]],"yyyy")))</f>
        <v>0</v>
      </c>
      <c r="C1729" t="str">
        <f>IF(Table44[[#This Row],[Date]]= "", "", TEXT(Table44[[#This Row],[Date]],"mmmm"))</f>
        <v/>
      </c>
      <c r="D1729" s="2"/>
      <c r="I1729" s="23"/>
      <c r="J1729" s="49">
        <f>IF(Table44[[#This Row],[Source]]="Cash", SUM(J1728+Table44[[#This Row],[Income]]-Table44[[#This Row],[Expenses]]), J1728)</f>
        <v>173500</v>
      </c>
      <c r="K1729" s="49">
        <f>IF(Table44[[#This Row],[Source]]="Bank", SUM(K1728+Table44[[#This Row],[Income]]-Table44[[#This Row],[Expenses]]), K1728)</f>
        <v>451802.45000000019</v>
      </c>
      <c r="L1729" s="49">
        <f>IF(Table44[[#This Row],[Source]]="Mobile", SUM(L1728+Table44[[#This Row],[Income]]-Table44[[#This Row],[Expenses]]), L1728)</f>
        <v>305653</v>
      </c>
      <c r="M1729" s="49">
        <f>IF(Table44[[#This Row],[Source]]="Inv", SUM(M1728+Table44[[#This Row],[Income]]-Table44[[#This Row],[Expenses]]), M1728)</f>
        <v>1140000</v>
      </c>
    </row>
    <row r="1730" spans="1:13" x14ac:dyDescent="0.25">
      <c r="A1730" s="3" t="str">
        <f xml:space="preserve"> IF(C1730="", "", IF(Table44[[#This Row],[Month]]=C1729, A1729+1, 1))</f>
        <v/>
      </c>
      <c r="B1730" s="22">
        <f>_xlfn.NUMBERVALUE(IF(Table44[[#This Row],[Date]]= "", "", TEXT(Table44[[#This Row],[Date]],"yyyy")))</f>
        <v>0</v>
      </c>
      <c r="C1730" t="str">
        <f>IF(Table44[[#This Row],[Date]]= "", "", TEXT(Table44[[#This Row],[Date]],"mmmm"))</f>
        <v/>
      </c>
      <c r="D1730" s="2"/>
      <c r="I1730" s="23"/>
      <c r="J1730" s="49">
        <f>IF(Table44[[#This Row],[Source]]="Cash", SUM(J1729+Table44[[#This Row],[Income]]-Table44[[#This Row],[Expenses]]), J1729)</f>
        <v>173500</v>
      </c>
      <c r="K1730" s="49">
        <f>IF(Table44[[#This Row],[Source]]="Bank", SUM(K1729+Table44[[#This Row],[Income]]-Table44[[#This Row],[Expenses]]), K1729)</f>
        <v>451802.45000000019</v>
      </c>
      <c r="L1730" s="49">
        <f>IF(Table44[[#This Row],[Source]]="Mobile", SUM(L1729+Table44[[#This Row],[Income]]-Table44[[#This Row],[Expenses]]), L1729)</f>
        <v>305653</v>
      </c>
      <c r="M1730" s="49">
        <f>IF(Table44[[#This Row],[Source]]="Inv", SUM(M1729+Table44[[#This Row],[Income]]-Table44[[#This Row],[Expenses]]), M1729)</f>
        <v>1140000</v>
      </c>
    </row>
    <row r="1731" spans="1:13" x14ac:dyDescent="0.25">
      <c r="A1731" s="3" t="str">
        <f xml:space="preserve"> IF(C1731="", "", IF(Table44[[#This Row],[Month]]=C1730, A1730+1, 1))</f>
        <v/>
      </c>
      <c r="B1731" s="22">
        <f>_xlfn.NUMBERVALUE(IF(Table44[[#This Row],[Date]]= "", "", TEXT(Table44[[#This Row],[Date]],"yyyy")))</f>
        <v>0</v>
      </c>
      <c r="C1731" t="str">
        <f>IF(Table44[[#This Row],[Date]]= "", "", TEXT(Table44[[#This Row],[Date]],"mmmm"))</f>
        <v/>
      </c>
      <c r="D1731" s="2"/>
      <c r="I1731" s="23"/>
      <c r="J1731" s="49">
        <f>IF(Table44[[#This Row],[Source]]="Cash", SUM(J1730+Table44[[#This Row],[Income]]-Table44[[#This Row],[Expenses]]), J1730)</f>
        <v>173500</v>
      </c>
      <c r="K1731" s="49">
        <f>IF(Table44[[#This Row],[Source]]="Bank", SUM(K1730+Table44[[#This Row],[Income]]-Table44[[#This Row],[Expenses]]), K1730)</f>
        <v>451802.45000000019</v>
      </c>
      <c r="L1731" s="49">
        <f>IF(Table44[[#This Row],[Source]]="Mobile", SUM(L1730+Table44[[#This Row],[Income]]-Table44[[#This Row],[Expenses]]), L1730)</f>
        <v>305653</v>
      </c>
      <c r="M1731" s="49">
        <f>IF(Table44[[#This Row],[Source]]="Inv", SUM(M1730+Table44[[#This Row],[Income]]-Table44[[#This Row],[Expenses]]), M1730)</f>
        <v>1140000</v>
      </c>
    </row>
    <row r="1732" spans="1:13" x14ac:dyDescent="0.25">
      <c r="A1732" s="3" t="str">
        <f xml:space="preserve"> IF(C1732="", "", IF(Table44[[#This Row],[Month]]=C1731, A1731+1, 1))</f>
        <v/>
      </c>
      <c r="B1732" s="22">
        <f>_xlfn.NUMBERVALUE(IF(Table44[[#This Row],[Date]]= "", "", TEXT(Table44[[#This Row],[Date]],"yyyy")))</f>
        <v>0</v>
      </c>
      <c r="C1732" t="str">
        <f>IF(Table44[[#This Row],[Date]]= "", "", TEXT(Table44[[#This Row],[Date]],"mmmm"))</f>
        <v/>
      </c>
      <c r="D1732" s="2"/>
      <c r="I1732" s="23"/>
      <c r="J1732" s="49">
        <f>IF(Table44[[#This Row],[Source]]="Cash", SUM(J1731+Table44[[#This Row],[Income]]-Table44[[#This Row],[Expenses]]), J1731)</f>
        <v>173500</v>
      </c>
      <c r="K1732" s="49">
        <f>IF(Table44[[#This Row],[Source]]="Bank", SUM(K1731+Table44[[#This Row],[Income]]-Table44[[#This Row],[Expenses]]), K1731)</f>
        <v>451802.45000000019</v>
      </c>
      <c r="L1732" s="49">
        <f>IF(Table44[[#This Row],[Source]]="Mobile", SUM(L1731+Table44[[#This Row],[Income]]-Table44[[#This Row],[Expenses]]), L1731)</f>
        <v>305653</v>
      </c>
      <c r="M1732" s="49">
        <f>IF(Table44[[#This Row],[Source]]="Inv", SUM(M1731+Table44[[#This Row],[Income]]-Table44[[#This Row],[Expenses]]), M1731)</f>
        <v>1140000</v>
      </c>
    </row>
    <row r="1733" spans="1:13" x14ac:dyDescent="0.25">
      <c r="A1733" s="3" t="str">
        <f xml:space="preserve"> IF(C1733="", "", IF(Table44[[#This Row],[Month]]=C1732, A1732+1, 1))</f>
        <v/>
      </c>
      <c r="B1733" s="22">
        <f>_xlfn.NUMBERVALUE(IF(Table44[[#This Row],[Date]]= "", "", TEXT(Table44[[#This Row],[Date]],"yyyy")))</f>
        <v>0</v>
      </c>
      <c r="C1733" t="str">
        <f>IF(Table44[[#This Row],[Date]]= "", "", TEXT(Table44[[#This Row],[Date]],"mmmm"))</f>
        <v/>
      </c>
      <c r="D1733" s="2"/>
      <c r="I1733" s="23"/>
      <c r="J1733" s="49">
        <f>IF(Table44[[#This Row],[Source]]="Cash", SUM(J1732+Table44[[#This Row],[Income]]-Table44[[#This Row],[Expenses]]), J1732)</f>
        <v>173500</v>
      </c>
      <c r="K1733" s="49">
        <f>IF(Table44[[#This Row],[Source]]="Bank", SUM(K1732+Table44[[#This Row],[Income]]-Table44[[#This Row],[Expenses]]), K1732)</f>
        <v>451802.45000000019</v>
      </c>
      <c r="L1733" s="49">
        <f>IF(Table44[[#This Row],[Source]]="Mobile", SUM(L1732+Table44[[#This Row],[Income]]-Table44[[#This Row],[Expenses]]), L1732)</f>
        <v>305653</v>
      </c>
      <c r="M1733" s="49">
        <f>IF(Table44[[#This Row],[Source]]="Inv", SUM(M1732+Table44[[#This Row],[Income]]-Table44[[#This Row],[Expenses]]), M1732)</f>
        <v>1140000</v>
      </c>
    </row>
    <row r="1734" spans="1:13" x14ac:dyDescent="0.25">
      <c r="A1734" s="3" t="str">
        <f xml:space="preserve"> IF(C1734="", "", IF(Table44[[#This Row],[Month]]=C1733, A1733+1, 1))</f>
        <v/>
      </c>
      <c r="B1734" s="22">
        <f>_xlfn.NUMBERVALUE(IF(Table44[[#This Row],[Date]]= "", "", TEXT(Table44[[#This Row],[Date]],"yyyy")))</f>
        <v>0</v>
      </c>
      <c r="C1734" t="str">
        <f>IF(Table44[[#This Row],[Date]]= "", "", TEXT(Table44[[#This Row],[Date]],"mmmm"))</f>
        <v/>
      </c>
      <c r="D1734" s="2"/>
      <c r="I1734" s="23"/>
      <c r="J1734" s="49">
        <f>IF(Table44[[#This Row],[Source]]="Cash", SUM(J1733+Table44[[#This Row],[Income]]-Table44[[#This Row],[Expenses]]), J1733)</f>
        <v>173500</v>
      </c>
      <c r="K1734" s="49">
        <f>IF(Table44[[#This Row],[Source]]="Bank", SUM(K1733+Table44[[#This Row],[Income]]-Table44[[#This Row],[Expenses]]), K1733)</f>
        <v>451802.45000000019</v>
      </c>
      <c r="L1734" s="49">
        <f>IF(Table44[[#This Row],[Source]]="Mobile", SUM(L1733+Table44[[#This Row],[Income]]-Table44[[#This Row],[Expenses]]), L1733)</f>
        <v>305653</v>
      </c>
      <c r="M1734" s="49">
        <f>IF(Table44[[#This Row],[Source]]="Inv", SUM(M1733+Table44[[#This Row],[Income]]-Table44[[#This Row],[Expenses]]), M1733)</f>
        <v>1140000</v>
      </c>
    </row>
    <row r="1735" spans="1:13" x14ac:dyDescent="0.25">
      <c r="A1735" s="3" t="str">
        <f xml:space="preserve"> IF(C1735="", "", IF(Table44[[#This Row],[Month]]=C1734, A1734+1, 1))</f>
        <v/>
      </c>
      <c r="B1735" s="22">
        <f>_xlfn.NUMBERVALUE(IF(Table44[[#This Row],[Date]]= "", "", TEXT(Table44[[#This Row],[Date]],"yyyy")))</f>
        <v>0</v>
      </c>
      <c r="C1735" t="str">
        <f>IF(Table44[[#This Row],[Date]]= "", "", TEXT(Table44[[#This Row],[Date]],"mmmm"))</f>
        <v/>
      </c>
      <c r="D1735" s="2"/>
      <c r="I1735" s="23"/>
      <c r="J1735" s="49">
        <f>IF(Table44[[#This Row],[Source]]="Cash", SUM(J1734+Table44[[#This Row],[Income]]-Table44[[#This Row],[Expenses]]), J1734)</f>
        <v>173500</v>
      </c>
      <c r="K1735" s="49">
        <f>IF(Table44[[#This Row],[Source]]="Bank", SUM(K1734+Table44[[#This Row],[Income]]-Table44[[#This Row],[Expenses]]), K1734)</f>
        <v>451802.45000000019</v>
      </c>
      <c r="L1735" s="49">
        <f>IF(Table44[[#This Row],[Source]]="Mobile", SUM(L1734+Table44[[#This Row],[Income]]-Table44[[#This Row],[Expenses]]), L1734)</f>
        <v>305653</v>
      </c>
      <c r="M1735" s="49">
        <f>IF(Table44[[#This Row],[Source]]="Inv", SUM(M1734+Table44[[#This Row],[Income]]-Table44[[#This Row],[Expenses]]), M1734)</f>
        <v>1140000</v>
      </c>
    </row>
    <row r="1736" spans="1:13" x14ac:dyDescent="0.25">
      <c r="A1736" s="3" t="str">
        <f xml:space="preserve"> IF(C1736="", "", IF(Table44[[#This Row],[Month]]=C1735, A1735+1, 1))</f>
        <v/>
      </c>
      <c r="B1736" s="22">
        <f>_xlfn.NUMBERVALUE(IF(Table44[[#This Row],[Date]]= "", "", TEXT(Table44[[#This Row],[Date]],"yyyy")))</f>
        <v>0</v>
      </c>
      <c r="C1736" t="str">
        <f>IF(Table44[[#This Row],[Date]]= "", "", TEXT(Table44[[#This Row],[Date]],"mmmm"))</f>
        <v/>
      </c>
      <c r="D1736" s="2"/>
      <c r="I1736" s="23"/>
      <c r="J1736" s="49">
        <f>IF(Table44[[#This Row],[Source]]="Cash", SUM(J1735+Table44[[#This Row],[Income]]-Table44[[#This Row],[Expenses]]), J1735)</f>
        <v>173500</v>
      </c>
      <c r="K1736" s="49">
        <f>IF(Table44[[#This Row],[Source]]="Bank", SUM(K1735+Table44[[#This Row],[Income]]-Table44[[#This Row],[Expenses]]), K1735)</f>
        <v>451802.45000000019</v>
      </c>
      <c r="L1736" s="49">
        <f>IF(Table44[[#This Row],[Source]]="Mobile", SUM(L1735+Table44[[#This Row],[Income]]-Table44[[#This Row],[Expenses]]), L1735)</f>
        <v>305653</v>
      </c>
      <c r="M1736" s="49">
        <f>IF(Table44[[#This Row],[Source]]="Inv", SUM(M1735+Table44[[#This Row],[Income]]-Table44[[#This Row],[Expenses]]), M1735)</f>
        <v>1140000</v>
      </c>
    </row>
    <row r="1737" spans="1:13" x14ac:dyDescent="0.25">
      <c r="A1737" s="3" t="str">
        <f xml:space="preserve"> IF(C1737="", "", IF(Table44[[#This Row],[Month]]=C1736, A1736+1, 1))</f>
        <v/>
      </c>
      <c r="B1737" s="22">
        <f>_xlfn.NUMBERVALUE(IF(Table44[[#This Row],[Date]]= "", "", TEXT(Table44[[#This Row],[Date]],"yyyy")))</f>
        <v>0</v>
      </c>
      <c r="C1737" t="str">
        <f>IF(Table44[[#This Row],[Date]]= "", "", TEXT(Table44[[#This Row],[Date]],"mmmm"))</f>
        <v/>
      </c>
      <c r="D1737" s="2"/>
      <c r="I1737" s="23"/>
      <c r="J1737" s="49">
        <f>IF(Table44[[#This Row],[Source]]="Cash", SUM(J1736+Table44[[#This Row],[Income]]-Table44[[#This Row],[Expenses]]), J1736)</f>
        <v>173500</v>
      </c>
      <c r="K1737" s="49">
        <f>IF(Table44[[#This Row],[Source]]="Bank", SUM(K1736+Table44[[#This Row],[Income]]-Table44[[#This Row],[Expenses]]), K1736)</f>
        <v>451802.45000000019</v>
      </c>
      <c r="L1737" s="49">
        <f>IF(Table44[[#This Row],[Source]]="Mobile", SUM(L1736+Table44[[#This Row],[Income]]-Table44[[#This Row],[Expenses]]), L1736)</f>
        <v>305653</v>
      </c>
      <c r="M1737" s="49">
        <f>IF(Table44[[#This Row],[Source]]="Inv", SUM(M1736+Table44[[#This Row],[Income]]-Table44[[#This Row],[Expenses]]), M1736)</f>
        <v>1140000</v>
      </c>
    </row>
    <row r="1738" spans="1:13" x14ac:dyDescent="0.25">
      <c r="A1738" s="3" t="str">
        <f xml:space="preserve"> IF(C1738="", "", IF(Table44[[#This Row],[Month]]=C1737, A1737+1, 1))</f>
        <v/>
      </c>
      <c r="B1738" s="22">
        <f>_xlfn.NUMBERVALUE(IF(Table44[[#This Row],[Date]]= "", "", TEXT(Table44[[#This Row],[Date]],"yyyy")))</f>
        <v>0</v>
      </c>
      <c r="C1738" t="str">
        <f>IF(Table44[[#This Row],[Date]]= "", "", TEXT(Table44[[#This Row],[Date]],"mmmm"))</f>
        <v/>
      </c>
      <c r="D1738" s="2"/>
      <c r="I1738" s="23"/>
      <c r="J1738" s="49">
        <f>IF(Table44[[#This Row],[Source]]="Cash", SUM(J1737+Table44[[#This Row],[Income]]-Table44[[#This Row],[Expenses]]), J1737)</f>
        <v>173500</v>
      </c>
      <c r="K1738" s="49">
        <f>IF(Table44[[#This Row],[Source]]="Bank", SUM(K1737+Table44[[#This Row],[Income]]-Table44[[#This Row],[Expenses]]), K1737)</f>
        <v>451802.45000000019</v>
      </c>
      <c r="L1738" s="49">
        <f>IF(Table44[[#This Row],[Source]]="Mobile", SUM(L1737+Table44[[#This Row],[Income]]-Table44[[#This Row],[Expenses]]), L1737)</f>
        <v>305653</v>
      </c>
      <c r="M1738" s="49">
        <f>IF(Table44[[#This Row],[Source]]="Inv", SUM(M1737+Table44[[#This Row],[Income]]-Table44[[#This Row],[Expenses]]), M1737)</f>
        <v>1140000</v>
      </c>
    </row>
    <row r="1739" spans="1:13" x14ac:dyDescent="0.25">
      <c r="A1739" s="3" t="str">
        <f xml:space="preserve"> IF(C1739="", "", IF(Table44[[#This Row],[Month]]=C1738, A1738+1, 1))</f>
        <v/>
      </c>
      <c r="B1739" s="22">
        <f>_xlfn.NUMBERVALUE(IF(Table44[[#This Row],[Date]]= "", "", TEXT(Table44[[#This Row],[Date]],"yyyy")))</f>
        <v>0</v>
      </c>
      <c r="C1739" t="str">
        <f>IF(Table44[[#This Row],[Date]]= "", "", TEXT(Table44[[#This Row],[Date]],"mmmm"))</f>
        <v/>
      </c>
      <c r="D1739" s="2"/>
      <c r="I1739" s="23"/>
      <c r="J1739" s="49">
        <f>IF(Table44[[#This Row],[Source]]="Cash", SUM(J1738+Table44[[#This Row],[Income]]-Table44[[#This Row],[Expenses]]), J1738)</f>
        <v>173500</v>
      </c>
      <c r="K1739" s="49">
        <f>IF(Table44[[#This Row],[Source]]="Bank", SUM(K1738+Table44[[#This Row],[Income]]-Table44[[#This Row],[Expenses]]), K1738)</f>
        <v>451802.45000000019</v>
      </c>
      <c r="L1739" s="49">
        <f>IF(Table44[[#This Row],[Source]]="Mobile", SUM(L1738+Table44[[#This Row],[Income]]-Table44[[#This Row],[Expenses]]), L1738)</f>
        <v>305653</v>
      </c>
      <c r="M1739" s="49">
        <f>IF(Table44[[#This Row],[Source]]="Inv", SUM(M1738+Table44[[#This Row],[Income]]-Table44[[#This Row],[Expenses]]), M1738)</f>
        <v>1140000</v>
      </c>
    </row>
    <row r="1740" spans="1:13" x14ac:dyDescent="0.25">
      <c r="A1740" s="3" t="str">
        <f xml:space="preserve"> IF(C1740="", "", IF(Table44[[#This Row],[Month]]=C1739, A1739+1, 1))</f>
        <v/>
      </c>
      <c r="B1740" s="22">
        <f>_xlfn.NUMBERVALUE(IF(Table44[[#This Row],[Date]]= "", "", TEXT(Table44[[#This Row],[Date]],"yyyy")))</f>
        <v>0</v>
      </c>
      <c r="C1740" t="str">
        <f>IF(Table44[[#This Row],[Date]]= "", "", TEXT(Table44[[#This Row],[Date]],"mmmm"))</f>
        <v/>
      </c>
      <c r="D1740" s="2"/>
      <c r="I1740" s="23"/>
      <c r="J1740" s="49">
        <f>IF(Table44[[#This Row],[Source]]="Cash", SUM(J1739+Table44[[#This Row],[Income]]-Table44[[#This Row],[Expenses]]), J1739)</f>
        <v>173500</v>
      </c>
      <c r="K1740" s="49">
        <f>IF(Table44[[#This Row],[Source]]="Bank", SUM(K1739+Table44[[#This Row],[Income]]-Table44[[#This Row],[Expenses]]), K1739)</f>
        <v>451802.45000000019</v>
      </c>
      <c r="L1740" s="49">
        <f>IF(Table44[[#This Row],[Source]]="Mobile", SUM(L1739+Table44[[#This Row],[Income]]-Table44[[#This Row],[Expenses]]), L1739)</f>
        <v>305653</v>
      </c>
      <c r="M1740" s="49">
        <f>IF(Table44[[#This Row],[Source]]="Inv", SUM(M1739+Table44[[#This Row],[Income]]-Table44[[#This Row],[Expenses]]), M1739)</f>
        <v>1140000</v>
      </c>
    </row>
    <row r="1741" spans="1:13" x14ac:dyDescent="0.25">
      <c r="A1741" s="3" t="str">
        <f xml:space="preserve"> IF(C1741="", "", IF(Table44[[#This Row],[Month]]=C1740, A1740+1, 1))</f>
        <v/>
      </c>
      <c r="B1741" s="22">
        <f>_xlfn.NUMBERVALUE(IF(Table44[[#This Row],[Date]]= "", "", TEXT(Table44[[#This Row],[Date]],"yyyy")))</f>
        <v>0</v>
      </c>
      <c r="C1741" t="str">
        <f>IF(Table44[[#This Row],[Date]]= "", "", TEXT(Table44[[#This Row],[Date]],"mmmm"))</f>
        <v/>
      </c>
      <c r="D1741" s="2"/>
      <c r="I1741" s="23"/>
      <c r="J1741" s="49">
        <f>IF(Table44[[#This Row],[Source]]="Cash", SUM(J1740+Table44[[#This Row],[Income]]-Table44[[#This Row],[Expenses]]), J1740)</f>
        <v>173500</v>
      </c>
      <c r="K1741" s="49">
        <f>IF(Table44[[#This Row],[Source]]="Bank", SUM(K1740+Table44[[#This Row],[Income]]-Table44[[#This Row],[Expenses]]), K1740)</f>
        <v>451802.45000000019</v>
      </c>
      <c r="L1741" s="49">
        <f>IF(Table44[[#This Row],[Source]]="Mobile", SUM(L1740+Table44[[#This Row],[Income]]-Table44[[#This Row],[Expenses]]), L1740)</f>
        <v>305653</v>
      </c>
      <c r="M1741" s="49">
        <f>IF(Table44[[#This Row],[Source]]="Inv", SUM(M1740+Table44[[#This Row],[Income]]-Table44[[#This Row],[Expenses]]), M1740)</f>
        <v>1140000</v>
      </c>
    </row>
    <row r="1742" spans="1:13" x14ac:dyDescent="0.25">
      <c r="A1742" s="3" t="str">
        <f xml:space="preserve"> IF(C1742="", "", IF(Table44[[#This Row],[Month]]=C1741, A1741+1, 1))</f>
        <v/>
      </c>
      <c r="B1742" s="22">
        <f>_xlfn.NUMBERVALUE(IF(Table44[[#This Row],[Date]]= "", "", TEXT(Table44[[#This Row],[Date]],"yyyy")))</f>
        <v>0</v>
      </c>
      <c r="C1742" t="str">
        <f>IF(Table44[[#This Row],[Date]]= "", "", TEXT(Table44[[#This Row],[Date]],"mmmm"))</f>
        <v/>
      </c>
      <c r="D1742" s="2"/>
      <c r="I1742" s="23"/>
      <c r="J1742" s="49">
        <f>IF(Table44[[#This Row],[Source]]="Cash", SUM(J1741+Table44[[#This Row],[Income]]-Table44[[#This Row],[Expenses]]), J1741)</f>
        <v>173500</v>
      </c>
      <c r="K1742" s="49">
        <f>IF(Table44[[#This Row],[Source]]="Bank", SUM(K1741+Table44[[#This Row],[Income]]-Table44[[#This Row],[Expenses]]), K1741)</f>
        <v>451802.45000000019</v>
      </c>
      <c r="L1742" s="49">
        <f>IF(Table44[[#This Row],[Source]]="Mobile", SUM(L1741+Table44[[#This Row],[Income]]-Table44[[#This Row],[Expenses]]), L1741)</f>
        <v>305653</v>
      </c>
      <c r="M1742" s="49">
        <f>IF(Table44[[#This Row],[Source]]="Inv", SUM(M1741+Table44[[#This Row],[Income]]-Table44[[#This Row],[Expenses]]), M1741)</f>
        <v>1140000</v>
      </c>
    </row>
    <row r="1743" spans="1:13" x14ac:dyDescent="0.25">
      <c r="A1743" s="3" t="str">
        <f xml:space="preserve"> IF(C1743="", "", IF(Table44[[#This Row],[Month]]=C1742, A1742+1, 1))</f>
        <v/>
      </c>
      <c r="B1743" s="22">
        <f>_xlfn.NUMBERVALUE(IF(Table44[[#This Row],[Date]]= "", "", TEXT(Table44[[#This Row],[Date]],"yyyy")))</f>
        <v>0</v>
      </c>
      <c r="C1743" t="str">
        <f>IF(Table44[[#This Row],[Date]]= "", "", TEXT(Table44[[#This Row],[Date]],"mmmm"))</f>
        <v/>
      </c>
      <c r="D1743" s="2"/>
      <c r="I1743" s="23"/>
      <c r="J1743" s="49">
        <f>IF(Table44[[#This Row],[Source]]="Cash", SUM(J1742+Table44[[#This Row],[Income]]-Table44[[#This Row],[Expenses]]), J1742)</f>
        <v>173500</v>
      </c>
      <c r="K1743" s="49">
        <f>IF(Table44[[#This Row],[Source]]="Bank", SUM(K1742+Table44[[#This Row],[Income]]-Table44[[#This Row],[Expenses]]), K1742)</f>
        <v>451802.45000000019</v>
      </c>
      <c r="L1743" s="49">
        <f>IF(Table44[[#This Row],[Source]]="Mobile", SUM(L1742+Table44[[#This Row],[Income]]-Table44[[#This Row],[Expenses]]), L1742)</f>
        <v>305653</v>
      </c>
      <c r="M1743" s="49">
        <f>IF(Table44[[#This Row],[Source]]="Inv", SUM(M1742+Table44[[#This Row],[Income]]-Table44[[#This Row],[Expenses]]), M1742)</f>
        <v>1140000</v>
      </c>
    </row>
    <row r="1744" spans="1:13" x14ac:dyDescent="0.25">
      <c r="A1744" s="3" t="str">
        <f xml:space="preserve"> IF(C1744="", "", IF(Table44[[#This Row],[Month]]=C1743, A1743+1, 1))</f>
        <v/>
      </c>
      <c r="B1744" s="22">
        <f>_xlfn.NUMBERVALUE(IF(Table44[[#This Row],[Date]]= "", "", TEXT(Table44[[#This Row],[Date]],"yyyy")))</f>
        <v>0</v>
      </c>
      <c r="C1744" t="str">
        <f>IF(Table44[[#This Row],[Date]]= "", "", TEXT(Table44[[#This Row],[Date]],"mmmm"))</f>
        <v/>
      </c>
      <c r="D1744" s="2"/>
      <c r="I1744" s="23"/>
      <c r="J1744" s="49">
        <f>IF(Table44[[#This Row],[Source]]="Cash", SUM(J1743+Table44[[#This Row],[Income]]-Table44[[#This Row],[Expenses]]), J1743)</f>
        <v>173500</v>
      </c>
      <c r="K1744" s="49">
        <f>IF(Table44[[#This Row],[Source]]="Bank", SUM(K1743+Table44[[#This Row],[Income]]-Table44[[#This Row],[Expenses]]), K1743)</f>
        <v>451802.45000000019</v>
      </c>
      <c r="L1744" s="49">
        <f>IF(Table44[[#This Row],[Source]]="Mobile", SUM(L1743+Table44[[#This Row],[Income]]-Table44[[#This Row],[Expenses]]), L1743)</f>
        <v>305653</v>
      </c>
      <c r="M1744" s="49">
        <f>IF(Table44[[#This Row],[Source]]="Inv", SUM(M1743+Table44[[#This Row],[Income]]-Table44[[#This Row],[Expenses]]), M1743)</f>
        <v>1140000</v>
      </c>
    </row>
    <row r="1745" spans="1:13" x14ac:dyDescent="0.25">
      <c r="A1745" s="3" t="str">
        <f xml:space="preserve"> IF(C1745="", "", IF(Table44[[#This Row],[Month]]=C1744, A1744+1, 1))</f>
        <v/>
      </c>
      <c r="B1745" s="22">
        <f>_xlfn.NUMBERVALUE(IF(Table44[[#This Row],[Date]]= "", "", TEXT(Table44[[#This Row],[Date]],"yyyy")))</f>
        <v>0</v>
      </c>
      <c r="C1745" t="str">
        <f>IF(Table44[[#This Row],[Date]]= "", "", TEXT(Table44[[#This Row],[Date]],"mmmm"))</f>
        <v/>
      </c>
      <c r="D1745" s="2"/>
      <c r="I1745" s="23"/>
      <c r="J1745" s="49">
        <f>IF(Table44[[#This Row],[Source]]="Cash", SUM(J1744+Table44[[#This Row],[Income]]-Table44[[#This Row],[Expenses]]), J1744)</f>
        <v>173500</v>
      </c>
      <c r="K1745" s="49">
        <f>IF(Table44[[#This Row],[Source]]="Bank", SUM(K1744+Table44[[#This Row],[Income]]-Table44[[#This Row],[Expenses]]), K1744)</f>
        <v>451802.45000000019</v>
      </c>
      <c r="L1745" s="49">
        <f>IF(Table44[[#This Row],[Source]]="Mobile", SUM(L1744+Table44[[#This Row],[Income]]-Table44[[#This Row],[Expenses]]), L1744)</f>
        <v>305653</v>
      </c>
      <c r="M1745" s="49">
        <f>IF(Table44[[#This Row],[Source]]="Inv", SUM(M1744+Table44[[#This Row],[Income]]-Table44[[#This Row],[Expenses]]), M1744)</f>
        <v>1140000</v>
      </c>
    </row>
    <row r="1746" spans="1:13" x14ac:dyDescent="0.25">
      <c r="A1746" s="3" t="str">
        <f xml:space="preserve"> IF(C1746="", "", IF(Table44[[#This Row],[Month]]=C1745, A1745+1, 1))</f>
        <v/>
      </c>
      <c r="B1746" s="22">
        <f>_xlfn.NUMBERVALUE(IF(Table44[[#This Row],[Date]]= "", "", TEXT(Table44[[#This Row],[Date]],"yyyy")))</f>
        <v>0</v>
      </c>
      <c r="C1746" t="str">
        <f>IF(Table44[[#This Row],[Date]]= "", "", TEXT(Table44[[#This Row],[Date]],"mmmm"))</f>
        <v/>
      </c>
      <c r="D1746" s="2"/>
      <c r="I1746" s="23"/>
      <c r="J1746" s="49">
        <f>IF(Table44[[#This Row],[Source]]="Cash", SUM(J1745+Table44[[#This Row],[Income]]-Table44[[#This Row],[Expenses]]), J1745)</f>
        <v>173500</v>
      </c>
      <c r="K1746" s="49">
        <f>IF(Table44[[#This Row],[Source]]="Bank", SUM(K1745+Table44[[#This Row],[Income]]-Table44[[#This Row],[Expenses]]), K1745)</f>
        <v>451802.45000000019</v>
      </c>
      <c r="L1746" s="49">
        <f>IF(Table44[[#This Row],[Source]]="Mobile", SUM(L1745+Table44[[#This Row],[Income]]-Table44[[#This Row],[Expenses]]), L1745)</f>
        <v>305653</v>
      </c>
      <c r="M1746" s="49">
        <f>IF(Table44[[#This Row],[Source]]="Inv", SUM(M1745+Table44[[#This Row],[Income]]-Table44[[#This Row],[Expenses]]), M1745)</f>
        <v>1140000</v>
      </c>
    </row>
    <row r="1747" spans="1:13" x14ac:dyDescent="0.25">
      <c r="A1747" s="3" t="str">
        <f xml:space="preserve"> IF(C1747="", "", IF(Table44[[#This Row],[Month]]=C1746, A1746+1, 1))</f>
        <v/>
      </c>
      <c r="B1747" s="22">
        <f>_xlfn.NUMBERVALUE(IF(Table44[[#This Row],[Date]]= "", "", TEXT(Table44[[#This Row],[Date]],"yyyy")))</f>
        <v>0</v>
      </c>
      <c r="C1747" t="str">
        <f>IF(Table44[[#This Row],[Date]]= "", "", TEXT(Table44[[#This Row],[Date]],"mmmm"))</f>
        <v/>
      </c>
      <c r="D1747" s="2"/>
      <c r="I1747" s="23"/>
      <c r="J1747" s="49">
        <f>IF(Table44[[#This Row],[Source]]="Cash", SUM(J1746+Table44[[#This Row],[Income]]-Table44[[#This Row],[Expenses]]), J1746)</f>
        <v>173500</v>
      </c>
      <c r="K1747" s="49">
        <f>IF(Table44[[#This Row],[Source]]="Bank", SUM(K1746+Table44[[#This Row],[Income]]-Table44[[#This Row],[Expenses]]), K1746)</f>
        <v>451802.45000000019</v>
      </c>
      <c r="L1747" s="49">
        <f>IF(Table44[[#This Row],[Source]]="Mobile", SUM(L1746+Table44[[#This Row],[Income]]-Table44[[#This Row],[Expenses]]), L1746)</f>
        <v>305653</v>
      </c>
      <c r="M1747" s="49">
        <f>IF(Table44[[#This Row],[Source]]="Inv", SUM(M1746+Table44[[#This Row],[Income]]-Table44[[#This Row],[Expenses]]), M1746)</f>
        <v>1140000</v>
      </c>
    </row>
    <row r="1748" spans="1:13" x14ac:dyDescent="0.25">
      <c r="A1748" s="3" t="str">
        <f xml:space="preserve"> IF(C1748="", "", IF(Table44[[#This Row],[Month]]=C1747, A1747+1, 1))</f>
        <v/>
      </c>
      <c r="B1748" s="22">
        <f>_xlfn.NUMBERVALUE(IF(Table44[[#This Row],[Date]]= "", "", TEXT(Table44[[#This Row],[Date]],"yyyy")))</f>
        <v>0</v>
      </c>
      <c r="C1748" t="str">
        <f>IF(Table44[[#This Row],[Date]]= "", "", TEXT(Table44[[#This Row],[Date]],"mmmm"))</f>
        <v/>
      </c>
      <c r="D1748" s="2"/>
      <c r="I1748" s="23"/>
      <c r="J1748" s="49">
        <f>IF(Table44[[#This Row],[Source]]="Cash", SUM(J1747+Table44[[#This Row],[Income]]-Table44[[#This Row],[Expenses]]), J1747)</f>
        <v>173500</v>
      </c>
      <c r="K1748" s="49">
        <f>IF(Table44[[#This Row],[Source]]="Bank", SUM(K1747+Table44[[#This Row],[Income]]-Table44[[#This Row],[Expenses]]), K1747)</f>
        <v>451802.45000000019</v>
      </c>
      <c r="L1748" s="49">
        <f>IF(Table44[[#This Row],[Source]]="Mobile", SUM(L1747+Table44[[#This Row],[Income]]-Table44[[#This Row],[Expenses]]), L1747)</f>
        <v>305653</v>
      </c>
      <c r="M1748" s="49">
        <f>IF(Table44[[#This Row],[Source]]="Inv", SUM(M1747+Table44[[#This Row],[Income]]-Table44[[#This Row],[Expenses]]), M1747)</f>
        <v>1140000</v>
      </c>
    </row>
    <row r="1749" spans="1:13" x14ac:dyDescent="0.25">
      <c r="A1749" s="3" t="str">
        <f xml:space="preserve"> IF(C1749="", "", IF(Table44[[#This Row],[Month]]=C1748, A1748+1, 1))</f>
        <v/>
      </c>
      <c r="B1749" s="22">
        <f>_xlfn.NUMBERVALUE(IF(Table44[[#This Row],[Date]]= "", "", TEXT(Table44[[#This Row],[Date]],"yyyy")))</f>
        <v>0</v>
      </c>
      <c r="C1749" t="str">
        <f>IF(Table44[[#This Row],[Date]]= "", "", TEXT(Table44[[#This Row],[Date]],"mmmm"))</f>
        <v/>
      </c>
      <c r="D1749" s="2"/>
      <c r="I1749" s="23"/>
      <c r="J1749" s="49">
        <f>IF(Table44[[#This Row],[Source]]="Cash", SUM(J1748+Table44[[#This Row],[Income]]-Table44[[#This Row],[Expenses]]), J1748)</f>
        <v>173500</v>
      </c>
      <c r="K1749" s="49">
        <f>IF(Table44[[#This Row],[Source]]="Bank", SUM(K1748+Table44[[#This Row],[Income]]-Table44[[#This Row],[Expenses]]), K1748)</f>
        <v>451802.45000000019</v>
      </c>
      <c r="L1749" s="49">
        <f>IF(Table44[[#This Row],[Source]]="Mobile", SUM(L1748+Table44[[#This Row],[Income]]-Table44[[#This Row],[Expenses]]), L1748)</f>
        <v>305653</v>
      </c>
      <c r="M1749" s="49">
        <f>IF(Table44[[#This Row],[Source]]="Inv", SUM(M1748+Table44[[#This Row],[Income]]-Table44[[#This Row],[Expenses]]), M1748)</f>
        <v>1140000</v>
      </c>
    </row>
    <row r="1750" spans="1:13" x14ac:dyDescent="0.25">
      <c r="A1750" s="3" t="str">
        <f xml:space="preserve"> IF(C1750="", "", IF(Table44[[#This Row],[Month]]=C1749, A1749+1, 1))</f>
        <v/>
      </c>
      <c r="B1750" s="22">
        <f>_xlfn.NUMBERVALUE(IF(Table44[[#This Row],[Date]]= "", "", TEXT(Table44[[#This Row],[Date]],"yyyy")))</f>
        <v>0</v>
      </c>
      <c r="C1750" t="str">
        <f>IF(Table44[[#This Row],[Date]]= "", "", TEXT(Table44[[#This Row],[Date]],"mmmm"))</f>
        <v/>
      </c>
      <c r="D1750" s="2"/>
      <c r="I1750" s="23"/>
      <c r="J1750" s="49">
        <f>IF(Table44[[#This Row],[Source]]="Cash", SUM(J1749+Table44[[#This Row],[Income]]-Table44[[#This Row],[Expenses]]), J1749)</f>
        <v>173500</v>
      </c>
      <c r="K1750" s="49">
        <f>IF(Table44[[#This Row],[Source]]="Bank", SUM(K1749+Table44[[#This Row],[Income]]-Table44[[#This Row],[Expenses]]), K1749)</f>
        <v>451802.45000000019</v>
      </c>
      <c r="L1750" s="49">
        <f>IF(Table44[[#This Row],[Source]]="Mobile", SUM(L1749+Table44[[#This Row],[Income]]-Table44[[#This Row],[Expenses]]), L1749)</f>
        <v>305653</v>
      </c>
      <c r="M1750" s="49">
        <f>IF(Table44[[#This Row],[Source]]="Inv", SUM(M1749+Table44[[#This Row],[Income]]-Table44[[#This Row],[Expenses]]), M1749)</f>
        <v>1140000</v>
      </c>
    </row>
    <row r="1751" spans="1:13" x14ac:dyDescent="0.25">
      <c r="A1751" s="3" t="str">
        <f xml:space="preserve"> IF(C1751="", "", IF(Table44[[#This Row],[Month]]=C1750, A1750+1, 1))</f>
        <v/>
      </c>
      <c r="B1751" s="22">
        <f>_xlfn.NUMBERVALUE(IF(Table44[[#This Row],[Date]]= "", "", TEXT(Table44[[#This Row],[Date]],"yyyy")))</f>
        <v>0</v>
      </c>
      <c r="C1751" t="str">
        <f>IF(Table44[[#This Row],[Date]]= "", "", TEXT(Table44[[#This Row],[Date]],"mmmm"))</f>
        <v/>
      </c>
      <c r="D1751" s="2"/>
      <c r="I1751" s="23"/>
      <c r="J1751" s="49">
        <f>IF(Table44[[#This Row],[Source]]="Cash", SUM(J1750+Table44[[#This Row],[Income]]-Table44[[#This Row],[Expenses]]), J1750)</f>
        <v>173500</v>
      </c>
      <c r="K1751" s="49">
        <f>IF(Table44[[#This Row],[Source]]="Bank", SUM(K1750+Table44[[#This Row],[Income]]-Table44[[#This Row],[Expenses]]), K1750)</f>
        <v>451802.45000000019</v>
      </c>
      <c r="L1751" s="49">
        <f>IF(Table44[[#This Row],[Source]]="Mobile", SUM(L1750+Table44[[#This Row],[Income]]-Table44[[#This Row],[Expenses]]), L1750)</f>
        <v>305653</v>
      </c>
      <c r="M1751" s="49">
        <f>IF(Table44[[#This Row],[Source]]="Inv", SUM(M1750+Table44[[#This Row],[Income]]-Table44[[#This Row],[Expenses]]), M1750)</f>
        <v>1140000</v>
      </c>
    </row>
    <row r="1752" spans="1:13" x14ac:dyDescent="0.25">
      <c r="A1752" s="3" t="str">
        <f xml:space="preserve"> IF(C1752="", "", IF(Table44[[#This Row],[Month]]=C1751, A1751+1, 1))</f>
        <v/>
      </c>
      <c r="B1752" s="22">
        <f>_xlfn.NUMBERVALUE(IF(Table44[[#This Row],[Date]]= "", "", TEXT(Table44[[#This Row],[Date]],"yyyy")))</f>
        <v>0</v>
      </c>
      <c r="C1752" t="str">
        <f>IF(Table44[[#This Row],[Date]]= "", "", TEXT(Table44[[#This Row],[Date]],"mmmm"))</f>
        <v/>
      </c>
      <c r="D1752" s="2"/>
      <c r="I1752" s="23"/>
      <c r="J1752" s="49">
        <f>IF(Table44[[#This Row],[Source]]="Cash", SUM(J1751+Table44[[#This Row],[Income]]-Table44[[#This Row],[Expenses]]), J1751)</f>
        <v>173500</v>
      </c>
      <c r="K1752" s="49">
        <f>IF(Table44[[#This Row],[Source]]="Bank", SUM(K1751+Table44[[#This Row],[Income]]-Table44[[#This Row],[Expenses]]), K1751)</f>
        <v>451802.45000000019</v>
      </c>
      <c r="L1752" s="49">
        <f>IF(Table44[[#This Row],[Source]]="Mobile", SUM(L1751+Table44[[#This Row],[Income]]-Table44[[#This Row],[Expenses]]), L1751)</f>
        <v>305653</v>
      </c>
      <c r="M1752" s="49">
        <f>IF(Table44[[#This Row],[Source]]="Inv", SUM(M1751+Table44[[#This Row],[Income]]-Table44[[#This Row],[Expenses]]), M1751)</f>
        <v>1140000</v>
      </c>
    </row>
    <row r="1753" spans="1:13" x14ac:dyDescent="0.25">
      <c r="A1753" s="3" t="str">
        <f xml:space="preserve"> IF(C1753="", "", IF(Table44[[#This Row],[Month]]=C1752, A1752+1, 1))</f>
        <v/>
      </c>
      <c r="B1753" s="22">
        <f>_xlfn.NUMBERVALUE(IF(Table44[[#This Row],[Date]]= "", "", TEXT(Table44[[#This Row],[Date]],"yyyy")))</f>
        <v>0</v>
      </c>
      <c r="C1753" t="str">
        <f>IF(Table44[[#This Row],[Date]]= "", "", TEXT(Table44[[#This Row],[Date]],"mmmm"))</f>
        <v/>
      </c>
      <c r="D1753" s="2"/>
      <c r="I1753" s="23"/>
      <c r="J1753" s="49">
        <f>IF(Table44[[#This Row],[Source]]="Cash", SUM(J1752+Table44[[#This Row],[Income]]-Table44[[#This Row],[Expenses]]), J1752)</f>
        <v>173500</v>
      </c>
      <c r="K1753" s="49">
        <f>IF(Table44[[#This Row],[Source]]="Bank", SUM(K1752+Table44[[#This Row],[Income]]-Table44[[#This Row],[Expenses]]), K1752)</f>
        <v>451802.45000000019</v>
      </c>
      <c r="L1753" s="49">
        <f>IF(Table44[[#This Row],[Source]]="Mobile", SUM(L1752+Table44[[#This Row],[Income]]-Table44[[#This Row],[Expenses]]), L1752)</f>
        <v>305653</v>
      </c>
      <c r="M1753" s="49">
        <f>IF(Table44[[#This Row],[Source]]="Inv", SUM(M1752+Table44[[#This Row],[Income]]-Table44[[#This Row],[Expenses]]), M1752)</f>
        <v>1140000</v>
      </c>
    </row>
    <row r="1754" spans="1:13" x14ac:dyDescent="0.25">
      <c r="A1754" s="3" t="str">
        <f xml:space="preserve"> IF(C1754="", "", IF(Table44[[#This Row],[Month]]=C1753, A1753+1, 1))</f>
        <v/>
      </c>
      <c r="B1754" s="22">
        <f>_xlfn.NUMBERVALUE(IF(Table44[[#This Row],[Date]]= "", "", TEXT(Table44[[#This Row],[Date]],"yyyy")))</f>
        <v>0</v>
      </c>
      <c r="C1754" t="str">
        <f>IF(Table44[[#This Row],[Date]]= "", "", TEXT(Table44[[#This Row],[Date]],"mmmm"))</f>
        <v/>
      </c>
      <c r="D1754" s="2"/>
      <c r="I1754" s="23"/>
      <c r="J1754" s="49">
        <f>IF(Table44[[#This Row],[Source]]="Cash", SUM(J1753+Table44[[#This Row],[Income]]-Table44[[#This Row],[Expenses]]), J1753)</f>
        <v>173500</v>
      </c>
      <c r="K1754" s="49">
        <f>IF(Table44[[#This Row],[Source]]="Bank", SUM(K1753+Table44[[#This Row],[Income]]-Table44[[#This Row],[Expenses]]), K1753)</f>
        <v>451802.45000000019</v>
      </c>
      <c r="L1754" s="49">
        <f>IF(Table44[[#This Row],[Source]]="Mobile", SUM(L1753+Table44[[#This Row],[Income]]-Table44[[#This Row],[Expenses]]), L1753)</f>
        <v>305653</v>
      </c>
      <c r="M1754" s="49">
        <f>IF(Table44[[#This Row],[Source]]="Inv", SUM(M1753+Table44[[#This Row],[Income]]-Table44[[#This Row],[Expenses]]), M1753)</f>
        <v>1140000</v>
      </c>
    </row>
    <row r="1755" spans="1:13" x14ac:dyDescent="0.25">
      <c r="A1755" s="3" t="str">
        <f xml:space="preserve"> IF(C1755="", "", IF(Table44[[#This Row],[Month]]=C1754, A1754+1, 1))</f>
        <v/>
      </c>
      <c r="B1755" s="22">
        <f>_xlfn.NUMBERVALUE(IF(Table44[[#This Row],[Date]]= "", "", TEXT(Table44[[#This Row],[Date]],"yyyy")))</f>
        <v>0</v>
      </c>
      <c r="C1755" t="str">
        <f>IF(Table44[[#This Row],[Date]]= "", "", TEXT(Table44[[#This Row],[Date]],"mmmm"))</f>
        <v/>
      </c>
      <c r="D1755" s="2"/>
      <c r="I1755" s="23"/>
      <c r="J1755" s="49">
        <f>IF(Table44[[#This Row],[Source]]="Cash", SUM(J1754+Table44[[#This Row],[Income]]-Table44[[#This Row],[Expenses]]), J1754)</f>
        <v>173500</v>
      </c>
      <c r="K1755" s="49">
        <f>IF(Table44[[#This Row],[Source]]="Bank", SUM(K1754+Table44[[#This Row],[Income]]-Table44[[#This Row],[Expenses]]), K1754)</f>
        <v>451802.45000000019</v>
      </c>
      <c r="L1755" s="49">
        <f>IF(Table44[[#This Row],[Source]]="Mobile", SUM(L1754+Table44[[#This Row],[Income]]-Table44[[#This Row],[Expenses]]), L1754)</f>
        <v>305653</v>
      </c>
      <c r="M1755" s="49">
        <f>IF(Table44[[#This Row],[Source]]="Inv", SUM(M1754+Table44[[#This Row],[Income]]-Table44[[#This Row],[Expenses]]), M1754)</f>
        <v>1140000</v>
      </c>
    </row>
    <row r="1756" spans="1:13" x14ac:dyDescent="0.25">
      <c r="A1756" s="3" t="str">
        <f xml:space="preserve"> IF(C1756="", "", IF(Table44[[#This Row],[Month]]=C1755, A1755+1, 1))</f>
        <v/>
      </c>
      <c r="B1756" s="22">
        <f>_xlfn.NUMBERVALUE(IF(Table44[[#This Row],[Date]]= "", "", TEXT(Table44[[#This Row],[Date]],"yyyy")))</f>
        <v>0</v>
      </c>
      <c r="C1756" t="str">
        <f>IF(Table44[[#This Row],[Date]]= "", "", TEXT(Table44[[#This Row],[Date]],"mmmm"))</f>
        <v/>
      </c>
      <c r="D1756" s="2"/>
      <c r="I1756" s="23"/>
      <c r="J1756" s="49">
        <f>IF(Table44[[#This Row],[Source]]="Cash", SUM(J1755+Table44[[#This Row],[Income]]-Table44[[#This Row],[Expenses]]), J1755)</f>
        <v>173500</v>
      </c>
      <c r="K1756" s="49">
        <f>IF(Table44[[#This Row],[Source]]="Bank", SUM(K1755+Table44[[#This Row],[Income]]-Table44[[#This Row],[Expenses]]), K1755)</f>
        <v>451802.45000000019</v>
      </c>
      <c r="L1756" s="49">
        <f>IF(Table44[[#This Row],[Source]]="Mobile", SUM(L1755+Table44[[#This Row],[Income]]-Table44[[#This Row],[Expenses]]), L1755)</f>
        <v>305653</v>
      </c>
      <c r="M1756" s="49">
        <f>IF(Table44[[#This Row],[Source]]="Inv", SUM(M1755+Table44[[#This Row],[Income]]-Table44[[#This Row],[Expenses]]), M1755)</f>
        <v>1140000</v>
      </c>
    </row>
    <row r="1757" spans="1:13" x14ac:dyDescent="0.25">
      <c r="A1757" s="3" t="str">
        <f xml:space="preserve"> IF(C1757="", "", IF(Table44[[#This Row],[Month]]=C1756, A1756+1, 1))</f>
        <v/>
      </c>
      <c r="B1757" s="22">
        <f>_xlfn.NUMBERVALUE(IF(Table44[[#This Row],[Date]]= "", "", TEXT(Table44[[#This Row],[Date]],"yyyy")))</f>
        <v>0</v>
      </c>
      <c r="C1757" t="str">
        <f>IF(Table44[[#This Row],[Date]]= "", "", TEXT(Table44[[#This Row],[Date]],"mmmm"))</f>
        <v/>
      </c>
      <c r="D1757" s="2"/>
      <c r="I1757" s="23"/>
      <c r="J1757" s="49">
        <f>IF(Table44[[#This Row],[Source]]="Cash", SUM(J1756+Table44[[#This Row],[Income]]-Table44[[#This Row],[Expenses]]), J1756)</f>
        <v>173500</v>
      </c>
      <c r="K1757" s="49">
        <f>IF(Table44[[#This Row],[Source]]="Bank", SUM(K1756+Table44[[#This Row],[Income]]-Table44[[#This Row],[Expenses]]), K1756)</f>
        <v>451802.45000000019</v>
      </c>
      <c r="L1757" s="49">
        <f>IF(Table44[[#This Row],[Source]]="Mobile", SUM(L1756+Table44[[#This Row],[Income]]-Table44[[#This Row],[Expenses]]), L1756)</f>
        <v>305653</v>
      </c>
      <c r="M1757" s="49">
        <f>IF(Table44[[#This Row],[Source]]="Inv", SUM(M1756+Table44[[#This Row],[Income]]-Table44[[#This Row],[Expenses]]), M1756)</f>
        <v>1140000</v>
      </c>
    </row>
    <row r="1758" spans="1:13" x14ac:dyDescent="0.25">
      <c r="A1758" s="3" t="str">
        <f xml:space="preserve"> IF(C1758="", "", IF(Table44[[#This Row],[Month]]=C1757, A1757+1, 1))</f>
        <v/>
      </c>
      <c r="B1758" s="22">
        <f>_xlfn.NUMBERVALUE(IF(Table44[[#This Row],[Date]]= "", "", TEXT(Table44[[#This Row],[Date]],"yyyy")))</f>
        <v>0</v>
      </c>
      <c r="C1758" t="str">
        <f>IF(Table44[[#This Row],[Date]]= "", "", TEXT(Table44[[#This Row],[Date]],"mmmm"))</f>
        <v/>
      </c>
      <c r="D1758" s="2"/>
      <c r="I1758" s="23"/>
      <c r="J1758" s="49">
        <f>IF(Table44[[#This Row],[Source]]="Cash", SUM(J1757+Table44[[#This Row],[Income]]-Table44[[#This Row],[Expenses]]), J1757)</f>
        <v>173500</v>
      </c>
      <c r="K1758" s="49">
        <f>IF(Table44[[#This Row],[Source]]="Bank", SUM(K1757+Table44[[#This Row],[Income]]-Table44[[#This Row],[Expenses]]), K1757)</f>
        <v>451802.45000000019</v>
      </c>
      <c r="L1758" s="49">
        <f>IF(Table44[[#This Row],[Source]]="Mobile", SUM(L1757+Table44[[#This Row],[Income]]-Table44[[#This Row],[Expenses]]), L1757)</f>
        <v>305653</v>
      </c>
      <c r="M1758" s="49">
        <f>IF(Table44[[#This Row],[Source]]="Inv", SUM(M1757+Table44[[#This Row],[Income]]-Table44[[#This Row],[Expenses]]), M1757)</f>
        <v>1140000</v>
      </c>
    </row>
    <row r="1759" spans="1:13" x14ac:dyDescent="0.25">
      <c r="A1759" s="3" t="str">
        <f xml:space="preserve"> IF(C1759="", "", IF(Table44[[#This Row],[Month]]=C1758, A1758+1, 1))</f>
        <v/>
      </c>
      <c r="B1759" s="22">
        <f>_xlfn.NUMBERVALUE(IF(Table44[[#This Row],[Date]]= "", "", TEXT(Table44[[#This Row],[Date]],"yyyy")))</f>
        <v>0</v>
      </c>
      <c r="C1759" t="str">
        <f>IF(Table44[[#This Row],[Date]]= "", "", TEXT(Table44[[#This Row],[Date]],"mmmm"))</f>
        <v/>
      </c>
      <c r="D1759" s="2"/>
      <c r="I1759" s="23"/>
      <c r="J1759" s="49">
        <f>IF(Table44[[#This Row],[Source]]="Cash", SUM(J1758+Table44[[#This Row],[Income]]-Table44[[#This Row],[Expenses]]), J1758)</f>
        <v>173500</v>
      </c>
      <c r="K1759" s="49">
        <f>IF(Table44[[#This Row],[Source]]="Bank", SUM(K1758+Table44[[#This Row],[Income]]-Table44[[#This Row],[Expenses]]), K1758)</f>
        <v>451802.45000000019</v>
      </c>
      <c r="L1759" s="49">
        <f>IF(Table44[[#This Row],[Source]]="Mobile", SUM(L1758+Table44[[#This Row],[Income]]-Table44[[#This Row],[Expenses]]), L1758)</f>
        <v>305653</v>
      </c>
      <c r="M1759" s="49">
        <f>IF(Table44[[#This Row],[Source]]="Inv", SUM(M1758+Table44[[#This Row],[Income]]-Table44[[#This Row],[Expenses]]), M1758)</f>
        <v>1140000</v>
      </c>
    </row>
    <row r="1760" spans="1:13" x14ac:dyDescent="0.25">
      <c r="A1760" s="3" t="str">
        <f xml:space="preserve"> IF(C1760="", "", IF(Table44[[#This Row],[Month]]=C1759, A1759+1, 1))</f>
        <v/>
      </c>
      <c r="B1760" s="22">
        <f>_xlfn.NUMBERVALUE(IF(Table44[[#This Row],[Date]]= "", "", TEXT(Table44[[#This Row],[Date]],"yyyy")))</f>
        <v>0</v>
      </c>
      <c r="C1760" t="str">
        <f>IF(Table44[[#This Row],[Date]]= "", "", TEXT(Table44[[#This Row],[Date]],"mmmm"))</f>
        <v/>
      </c>
      <c r="D1760" s="2"/>
      <c r="I1760" s="23"/>
      <c r="J1760" s="49">
        <f>IF(Table44[[#This Row],[Source]]="Cash", SUM(J1759+Table44[[#This Row],[Income]]-Table44[[#This Row],[Expenses]]), J1759)</f>
        <v>173500</v>
      </c>
      <c r="K1760" s="49">
        <f>IF(Table44[[#This Row],[Source]]="Bank", SUM(K1759+Table44[[#This Row],[Income]]-Table44[[#This Row],[Expenses]]), K1759)</f>
        <v>451802.45000000019</v>
      </c>
      <c r="L1760" s="49">
        <f>IF(Table44[[#This Row],[Source]]="Mobile", SUM(L1759+Table44[[#This Row],[Income]]-Table44[[#This Row],[Expenses]]), L1759)</f>
        <v>305653</v>
      </c>
      <c r="M1760" s="49">
        <f>IF(Table44[[#This Row],[Source]]="Inv", SUM(M1759+Table44[[#This Row],[Income]]-Table44[[#This Row],[Expenses]]), M1759)</f>
        <v>1140000</v>
      </c>
    </row>
    <row r="1761" spans="1:13" x14ac:dyDescent="0.25">
      <c r="A1761" s="3" t="str">
        <f xml:space="preserve"> IF(C1761="", "", IF(Table44[[#This Row],[Month]]=C1760, A1760+1, 1))</f>
        <v/>
      </c>
      <c r="B1761" s="22">
        <f>_xlfn.NUMBERVALUE(IF(Table44[[#This Row],[Date]]= "", "", TEXT(Table44[[#This Row],[Date]],"yyyy")))</f>
        <v>0</v>
      </c>
      <c r="C1761" t="str">
        <f>IF(Table44[[#This Row],[Date]]= "", "", TEXT(Table44[[#This Row],[Date]],"mmmm"))</f>
        <v/>
      </c>
      <c r="D1761" s="2"/>
      <c r="I1761" s="23"/>
      <c r="J1761" s="49">
        <f>IF(Table44[[#This Row],[Source]]="Cash", SUM(J1760+Table44[[#This Row],[Income]]-Table44[[#This Row],[Expenses]]), J1760)</f>
        <v>173500</v>
      </c>
      <c r="K1761" s="49">
        <f>IF(Table44[[#This Row],[Source]]="Bank", SUM(K1760+Table44[[#This Row],[Income]]-Table44[[#This Row],[Expenses]]), K1760)</f>
        <v>451802.45000000019</v>
      </c>
      <c r="L1761" s="49">
        <f>IF(Table44[[#This Row],[Source]]="Mobile", SUM(L1760+Table44[[#This Row],[Income]]-Table44[[#This Row],[Expenses]]), L1760)</f>
        <v>305653</v>
      </c>
      <c r="M1761" s="49">
        <f>IF(Table44[[#This Row],[Source]]="Inv", SUM(M1760+Table44[[#This Row],[Income]]-Table44[[#This Row],[Expenses]]), M1760)</f>
        <v>1140000</v>
      </c>
    </row>
    <row r="1762" spans="1:13" x14ac:dyDescent="0.25">
      <c r="A1762" s="3" t="str">
        <f xml:space="preserve"> IF(C1762="", "", IF(Table44[[#This Row],[Month]]=C1761, A1761+1, 1))</f>
        <v/>
      </c>
      <c r="B1762" s="22">
        <f>_xlfn.NUMBERVALUE(IF(Table44[[#This Row],[Date]]= "", "", TEXT(Table44[[#This Row],[Date]],"yyyy")))</f>
        <v>0</v>
      </c>
      <c r="C1762" t="str">
        <f>IF(Table44[[#This Row],[Date]]= "", "", TEXT(Table44[[#This Row],[Date]],"mmmm"))</f>
        <v/>
      </c>
      <c r="D1762" s="2"/>
      <c r="I1762" s="23"/>
      <c r="J1762" s="49">
        <f>IF(Table44[[#This Row],[Source]]="Cash", SUM(J1761+Table44[[#This Row],[Income]]-Table44[[#This Row],[Expenses]]), J1761)</f>
        <v>173500</v>
      </c>
      <c r="K1762" s="49">
        <f>IF(Table44[[#This Row],[Source]]="Bank", SUM(K1761+Table44[[#This Row],[Income]]-Table44[[#This Row],[Expenses]]), K1761)</f>
        <v>451802.45000000019</v>
      </c>
      <c r="L1762" s="49">
        <f>IF(Table44[[#This Row],[Source]]="Mobile", SUM(L1761+Table44[[#This Row],[Income]]-Table44[[#This Row],[Expenses]]), L1761)</f>
        <v>305653</v>
      </c>
      <c r="M1762" s="49">
        <f>IF(Table44[[#This Row],[Source]]="Inv", SUM(M1761+Table44[[#This Row],[Income]]-Table44[[#This Row],[Expenses]]), M1761)</f>
        <v>1140000</v>
      </c>
    </row>
    <row r="1763" spans="1:13" x14ac:dyDescent="0.25">
      <c r="A1763" s="3" t="str">
        <f xml:space="preserve"> IF(C1763="", "", IF(Table44[[#This Row],[Month]]=C1762, A1762+1, 1))</f>
        <v/>
      </c>
      <c r="B1763" s="22">
        <f>_xlfn.NUMBERVALUE(IF(Table44[[#This Row],[Date]]= "", "", TEXT(Table44[[#This Row],[Date]],"yyyy")))</f>
        <v>0</v>
      </c>
      <c r="C1763" t="str">
        <f>IF(Table44[[#This Row],[Date]]= "", "", TEXT(Table44[[#This Row],[Date]],"mmmm"))</f>
        <v/>
      </c>
      <c r="D1763" s="2"/>
      <c r="I1763" s="23"/>
      <c r="J1763" s="49">
        <f>IF(Table44[[#This Row],[Source]]="Cash", SUM(J1762+Table44[[#This Row],[Income]]-Table44[[#This Row],[Expenses]]), J1762)</f>
        <v>173500</v>
      </c>
      <c r="K1763" s="49">
        <f>IF(Table44[[#This Row],[Source]]="Bank", SUM(K1762+Table44[[#This Row],[Income]]-Table44[[#This Row],[Expenses]]), K1762)</f>
        <v>451802.45000000019</v>
      </c>
      <c r="L1763" s="49">
        <f>IF(Table44[[#This Row],[Source]]="Mobile", SUM(L1762+Table44[[#This Row],[Income]]-Table44[[#This Row],[Expenses]]), L1762)</f>
        <v>305653</v>
      </c>
      <c r="M1763" s="49">
        <f>IF(Table44[[#This Row],[Source]]="Inv", SUM(M1762+Table44[[#This Row],[Income]]-Table44[[#This Row],[Expenses]]), M1762)</f>
        <v>1140000</v>
      </c>
    </row>
    <row r="1764" spans="1:13" x14ac:dyDescent="0.25">
      <c r="A1764" s="3" t="str">
        <f xml:space="preserve"> IF(C1764="", "", IF(Table44[[#This Row],[Month]]=C1763, A1763+1, 1))</f>
        <v/>
      </c>
      <c r="B1764" s="22">
        <f>_xlfn.NUMBERVALUE(IF(Table44[[#This Row],[Date]]= "", "", TEXT(Table44[[#This Row],[Date]],"yyyy")))</f>
        <v>0</v>
      </c>
      <c r="C1764" t="str">
        <f>IF(Table44[[#This Row],[Date]]= "", "", TEXT(Table44[[#This Row],[Date]],"mmmm"))</f>
        <v/>
      </c>
      <c r="D1764" s="2"/>
      <c r="I1764" s="23"/>
      <c r="J1764" s="49">
        <f>IF(Table44[[#This Row],[Source]]="Cash", SUM(J1763+Table44[[#This Row],[Income]]-Table44[[#This Row],[Expenses]]), J1763)</f>
        <v>173500</v>
      </c>
      <c r="K1764" s="49">
        <f>IF(Table44[[#This Row],[Source]]="Bank", SUM(K1763+Table44[[#This Row],[Income]]-Table44[[#This Row],[Expenses]]), K1763)</f>
        <v>451802.45000000019</v>
      </c>
      <c r="L1764" s="49">
        <f>IF(Table44[[#This Row],[Source]]="Mobile", SUM(L1763+Table44[[#This Row],[Income]]-Table44[[#This Row],[Expenses]]), L1763)</f>
        <v>305653</v>
      </c>
      <c r="M1764" s="49">
        <f>IF(Table44[[#This Row],[Source]]="Inv", SUM(M1763+Table44[[#This Row],[Income]]-Table44[[#This Row],[Expenses]]), M1763)</f>
        <v>1140000</v>
      </c>
    </row>
    <row r="1765" spans="1:13" x14ac:dyDescent="0.25">
      <c r="A1765" s="3" t="str">
        <f xml:space="preserve"> IF(C1765="", "", IF(Table44[[#This Row],[Month]]=C1764, A1764+1, 1))</f>
        <v/>
      </c>
      <c r="B1765" s="22">
        <f>_xlfn.NUMBERVALUE(IF(Table44[[#This Row],[Date]]= "", "", TEXT(Table44[[#This Row],[Date]],"yyyy")))</f>
        <v>0</v>
      </c>
      <c r="C1765" t="str">
        <f>IF(Table44[[#This Row],[Date]]= "", "", TEXT(Table44[[#This Row],[Date]],"mmmm"))</f>
        <v/>
      </c>
      <c r="D1765" s="2"/>
      <c r="I1765" s="23"/>
      <c r="J1765" s="49">
        <f>IF(Table44[[#This Row],[Source]]="Cash", SUM(J1764+Table44[[#This Row],[Income]]-Table44[[#This Row],[Expenses]]), J1764)</f>
        <v>173500</v>
      </c>
      <c r="K1765" s="49">
        <f>IF(Table44[[#This Row],[Source]]="Bank", SUM(K1764+Table44[[#This Row],[Income]]-Table44[[#This Row],[Expenses]]), K1764)</f>
        <v>451802.45000000019</v>
      </c>
      <c r="L1765" s="49">
        <f>IF(Table44[[#This Row],[Source]]="Mobile", SUM(L1764+Table44[[#This Row],[Income]]-Table44[[#This Row],[Expenses]]), L1764)</f>
        <v>305653</v>
      </c>
      <c r="M1765" s="49">
        <f>IF(Table44[[#This Row],[Source]]="Inv", SUM(M1764+Table44[[#This Row],[Income]]-Table44[[#This Row],[Expenses]]), M1764)</f>
        <v>1140000</v>
      </c>
    </row>
    <row r="1766" spans="1:13" x14ac:dyDescent="0.25">
      <c r="A1766" s="3" t="str">
        <f xml:space="preserve"> IF(C1766="", "", IF(Table44[[#This Row],[Month]]=C1765, A1765+1, 1))</f>
        <v/>
      </c>
      <c r="B1766" s="22">
        <f>_xlfn.NUMBERVALUE(IF(Table44[[#This Row],[Date]]= "", "", TEXT(Table44[[#This Row],[Date]],"yyyy")))</f>
        <v>0</v>
      </c>
      <c r="C1766" t="str">
        <f>IF(Table44[[#This Row],[Date]]= "", "", TEXT(Table44[[#This Row],[Date]],"mmmm"))</f>
        <v/>
      </c>
      <c r="D1766" s="2"/>
      <c r="I1766" s="23"/>
      <c r="J1766" s="49">
        <f>IF(Table44[[#This Row],[Source]]="Cash", SUM(J1765+Table44[[#This Row],[Income]]-Table44[[#This Row],[Expenses]]), J1765)</f>
        <v>173500</v>
      </c>
      <c r="K1766" s="49">
        <f>IF(Table44[[#This Row],[Source]]="Bank", SUM(K1765+Table44[[#This Row],[Income]]-Table44[[#This Row],[Expenses]]), K1765)</f>
        <v>451802.45000000019</v>
      </c>
      <c r="L1766" s="49">
        <f>IF(Table44[[#This Row],[Source]]="Mobile", SUM(L1765+Table44[[#This Row],[Income]]-Table44[[#This Row],[Expenses]]), L1765)</f>
        <v>305653</v>
      </c>
      <c r="M1766" s="49">
        <f>IF(Table44[[#This Row],[Source]]="Inv", SUM(M1765+Table44[[#This Row],[Income]]-Table44[[#This Row],[Expenses]]), M1765)</f>
        <v>1140000</v>
      </c>
    </row>
    <row r="1767" spans="1:13" x14ac:dyDescent="0.25">
      <c r="A1767" s="3" t="str">
        <f xml:space="preserve"> IF(C1767="", "", IF(Table44[[#This Row],[Month]]=C1766, A1766+1, 1))</f>
        <v/>
      </c>
      <c r="B1767" s="22">
        <f>_xlfn.NUMBERVALUE(IF(Table44[[#This Row],[Date]]= "", "", TEXT(Table44[[#This Row],[Date]],"yyyy")))</f>
        <v>0</v>
      </c>
      <c r="C1767" t="str">
        <f>IF(Table44[[#This Row],[Date]]= "", "", TEXT(Table44[[#This Row],[Date]],"mmmm"))</f>
        <v/>
      </c>
      <c r="D1767" s="2"/>
      <c r="I1767" s="23"/>
      <c r="J1767" s="49">
        <f>IF(Table44[[#This Row],[Source]]="Cash", SUM(J1766+Table44[[#This Row],[Income]]-Table44[[#This Row],[Expenses]]), J1766)</f>
        <v>173500</v>
      </c>
      <c r="K1767" s="49">
        <f>IF(Table44[[#This Row],[Source]]="Bank", SUM(K1766+Table44[[#This Row],[Income]]-Table44[[#This Row],[Expenses]]), K1766)</f>
        <v>451802.45000000019</v>
      </c>
      <c r="L1767" s="49">
        <f>IF(Table44[[#This Row],[Source]]="Mobile", SUM(L1766+Table44[[#This Row],[Income]]-Table44[[#This Row],[Expenses]]), L1766)</f>
        <v>305653</v>
      </c>
      <c r="M1767" s="49">
        <f>IF(Table44[[#This Row],[Source]]="Inv", SUM(M1766+Table44[[#This Row],[Income]]-Table44[[#This Row],[Expenses]]), M1766)</f>
        <v>1140000</v>
      </c>
    </row>
    <row r="1768" spans="1:13" x14ac:dyDescent="0.25">
      <c r="A1768" s="3" t="str">
        <f xml:space="preserve"> IF(C1768="", "", IF(Table44[[#This Row],[Month]]=C1767, A1767+1, 1))</f>
        <v/>
      </c>
      <c r="B1768" s="22">
        <f>_xlfn.NUMBERVALUE(IF(Table44[[#This Row],[Date]]= "", "", TEXT(Table44[[#This Row],[Date]],"yyyy")))</f>
        <v>0</v>
      </c>
      <c r="C1768" t="str">
        <f>IF(Table44[[#This Row],[Date]]= "", "", TEXT(Table44[[#This Row],[Date]],"mmmm"))</f>
        <v/>
      </c>
      <c r="D1768" s="2"/>
      <c r="I1768" s="23"/>
      <c r="J1768" s="49">
        <f>IF(Table44[[#This Row],[Source]]="Cash", SUM(J1767+Table44[[#This Row],[Income]]-Table44[[#This Row],[Expenses]]), J1767)</f>
        <v>173500</v>
      </c>
      <c r="K1768" s="49">
        <f>IF(Table44[[#This Row],[Source]]="Bank", SUM(K1767+Table44[[#This Row],[Income]]-Table44[[#This Row],[Expenses]]), K1767)</f>
        <v>451802.45000000019</v>
      </c>
      <c r="L1768" s="49">
        <f>IF(Table44[[#This Row],[Source]]="Mobile", SUM(L1767+Table44[[#This Row],[Income]]-Table44[[#This Row],[Expenses]]), L1767)</f>
        <v>305653</v>
      </c>
      <c r="M1768" s="49">
        <f>IF(Table44[[#This Row],[Source]]="Inv", SUM(M1767+Table44[[#This Row],[Income]]-Table44[[#This Row],[Expenses]]), M1767)</f>
        <v>1140000</v>
      </c>
    </row>
    <row r="1769" spans="1:13" x14ac:dyDescent="0.25">
      <c r="A1769" s="3" t="str">
        <f xml:space="preserve"> IF(C1769="", "", IF(Table44[[#This Row],[Month]]=C1768, A1768+1, 1))</f>
        <v/>
      </c>
      <c r="B1769" s="22">
        <f>_xlfn.NUMBERVALUE(IF(Table44[[#This Row],[Date]]= "", "", TEXT(Table44[[#This Row],[Date]],"yyyy")))</f>
        <v>0</v>
      </c>
      <c r="C1769" t="str">
        <f>IF(Table44[[#This Row],[Date]]= "", "", TEXT(Table44[[#This Row],[Date]],"mmmm"))</f>
        <v/>
      </c>
      <c r="D1769" s="2"/>
      <c r="I1769" s="23"/>
      <c r="J1769" s="49">
        <f>IF(Table44[[#This Row],[Source]]="Cash", SUM(J1768+Table44[[#This Row],[Income]]-Table44[[#This Row],[Expenses]]), J1768)</f>
        <v>173500</v>
      </c>
      <c r="K1769" s="49">
        <f>IF(Table44[[#This Row],[Source]]="Bank", SUM(K1768+Table44[[#This Row],[Income]]-Table44[[#This Row],[Expenses]]), K1768)</f>
        <v>451802.45000000019</v>
      </c>
      <c r="L1769" s="49">
        <f>IF(Table44[[#This Row],[Source]]="Mobile", SUM(L1768+Table44[[#This Row],[Income]]-Table44[[#This Row],[Expenses]]), L1768)</f>
        <v>305653</v>
      </c>
      <c r="M1769" s="49">
        <f>IF(Table44[[#This Row],[Source]]="Inv", SUM(M1768+Table44[[#This Row],[Income]]-Table44[[#This Row],[Expenses]]), M1768)</f>
        <v>1140000</v>
      </c>
    </row>
    <row r="1770" spans="1:13" x14ac:dyDescent="0.25">
      <c r="A1770" s="3" t="str">
        <f xml:space="preserve"> IF(C1770="", "", IF(Table44[[#This Row],[Month]]=C1769, A1769+1, 1))</f>
        <v/>
      </c>
      <c r="B1770" s="22">
        <f>_xlfn.NUMBERVALUE(IF(Table44[[#This Row],[Date]]= "", "", TEXT(Table44[[#This Row],[Date]],"yyyy")))</f>
        <v>0</v>
      </c>
      <c r="C1770" t="str">
        <f>IF(Table44[[#This Row],[Date]]= "", "", TEXT(Table44[[#This Row],[Date]],"mmmm"))</f>
        <v/>
      </c>
      <c r="D1770" s="2"/>
      <c r="I1770" s="23"/>
      <c r="J1770" s="49">
        <f>IF(Table44[[#This Row],[Source]]="Cash", SUM(J1769+Table44[[#This Row],[Income]]-Table44[[#This Row],[Expenses]]), J1769)</f>
        <v>173500</v>
      </c>
      <c r="K1770" s="49">
        <f>IF(Table44[[#This Row],[Source]]="Bank", SUM(K1769+Table44[[#This Row],[Income]]-Table44[[#This Row],[Expenses]]), K1769)</f>
        <v>451802.45000000019</v>
      </c>
      <c r="L1770" s="49">
        <f>IF(Table44[[#This Row],[Source]]="Mobile", SUM(L1769+Table44[[#This Row],[Income]]-Table44[[#This Row],[Expenses]]), L1769)</f>
        <v>305653</v>
      </c>
      <c r="M1770" s="49">
        <f>IF(Table44[[#This Row],[Source]]="Inv", SUM(M1769+Table44[[#This Row],[Income]]-Table44[[#This Row],[Expenses]]), M1769)</f>
        <v>1140000</v>
      </c>
    </row>
    <row r="1771" spans="1:13" x14ac:dyDescent="0.25">
      <c r="A1771" s="3" t="str">
        <f xml:space="preserve"> IF(C1771="", "", IF(Table44[[#This Row],[Month]]=C1770, A1770+1, 1))</f>
        <v/>
      </c>
      <c r="B1771" s="22">
        <f>_xlfn.NUMBERVALUE(IF(Table44[[#This Row],[Date]]= "", "", TEXT(Table44[[#This Row],[Date]],"yyyy")))</f>
        <v>0</v>
      </c>
      <c r="C1771" t="str">
        <f>IF(Table44[[#This Row],[Date]]= "", "", TEXT(Table44[[#This Row],[Date]],"mmmm"))</f>
        <v/>
      </c>
      <c r="D1771" s="2"/>
      <c r="I1771" s="23"/>
      <c r="J1771" s="49">
        <f>IF(Table44[[#This Row],[Source]]="Cash", SUM(J1770+Table44[[#This Row],[Income]]-Table44[[#This Row],[Expenses]]), J1770)</f>
        <v>173500</v>
      </c>
      <c r="K1771" s="49">
        <f>IF(Table44[[#This Row],[Source]]="Bank", SUM(K1770+Table44[[#This Row],[Income]]-Table44[[#This Row],[Expenses]]), K1770)</f>
        <v>451802.45000000019</v>
      </c>
      <c r="L1771" s="49">
        <f>IF(Table44[[#This Row],[Source]]="Mobile", SUM(L1770+Table44[[#This Row],[Income]]-Table44[[#This Row],[Expenses]]), L1770)</f>
        <v>305653</v>
      </c>
      <c r="M1771" s="49">
        <f>IF(Table44[[#This Row],[Source]]="Inv", SUM(M1770+Table44[[#This Row],[Income]]-Table44[[#This Row],[Expenses]]), M1770)</f>
        <v>1140000</v>
      </c>
    </row>
    <row r="1772" spans="1:13" x14ac:dyDescent="0.25">
      <c r="A1772" s="3" t="str">
        <f xml:space="preserve"> IF(C1772="", "", IF(Table44[[#This Row],[Month]]=C1771, A1771+1, 1))</f>
        <v/>
      </c>
      <c r="B1772" s="22">
        <f>_xlfn.NUMBERVALUE(IF(Table44[[#This Row],[Date]]= "", "", TEXT(Table44[[#This Row],[Date]],"yyyy")))</f>
        <v>0</v>
      </c>
      <c r="C1772" t="str">
        <f>IF(Table44[[#This Row],[Date]]= "", "", TEXT(Table44[[#This Row],[Date]],"mmmm"))</f>
        <v/>
      </c>
      <c r="D1772" s="2"/>
      <c r="I1772" s="23"/>
      <c r="J1772" s="49">
        <f>IF(Table44[[#This Row],[Source]]="Cash", SUM(J1771+Table44[[#This Row],[Income]]-Table44[[#This Row],[Expenses]]), J1771)</f>
        <v>173500</v>
      </c>
      <c r="K1772" s="49">
        <f>IF(Table44[[#This Row],[Source]]="Bank", SUM(K1771+Table44[[#This Row],[Income]]-Table44[[#This Row],[Expenses]]), K1771)</f>
        <v>451802.45000000019</v>
      </c>
      <c r="L1772" s="49">
        <f>IF(Table44[[#This Row],[Source]]="Mobile", SUM(L1771+Table44[[#This Row],[Income]]-Table44[[#This Row],[Expenses]]), L1771)</f>
        <v>305653</v>
      </c>
      <c r="M1772" s="49">
        <f>IF(Table44[[#This Row],[Source]]="Inv", SUM(M1771+Table44[[#This Row],[Income]]-Table44[[#This Row],[Expenses]]), M1771)</f>
        <v>1140000</v>
      </c>
    </row>
    <row r="1773" spans="1:13" x14ac:dyDescent="0.25">
      <c r="A1773" s="3" t="str">
        <f xml:space="preserve"> IF(C1773="", "", IF(Table44[[#This Row],[Month]]=C1772, A1772+1, 1))</f>
        <v/>
      </c>
      <c r="B1773" s="22">
        <f>_xlfn.NUMBERVALUE(IF(Table44[[#This Row],[Date]]= "", "", TEXT(Table44[[#This Row],[Date]],"yyyy")))</f>
        <v>0</v>
      </c>
      <c r="C1773" t="str">
        <f>IF(Table44[[#This Row],[Date]]= "", "", TEXT(Table44[[#This Row],[Date]],"mmmm"))</f>
        <v/>
      </c>
      <c r="D1773" s="2"/>
      <c r="I1773" s="23"/>
      <c r="J1773" s="49">
        <f>IF(Table44[[#This Row],[Source]]="Cash", SUM(J1772+Table44[[#This Row],[Income]]-Table44[[#This Row],[Expenses]]), J1772)</f>
        <v>173500</v>
      </c>
      <c r="K1773" s="49">
        <f>IF(Table44[[#This Row],[Source]]="Bank", SUM(K1772+Table44[[#This Row],[Income]]-Table44[[#This Row],[Expenses]]), K1772)</f>
        <v>451802.45000000019</v>
      </c>
      <c r="L1773" s="49">
        <f>IF(Table44[[#This Row],[Source]]="Mobile", SUM(L1772+Table44[[#This Row],[Income]]-Table44[[#This Row],[Expenses]]), L1772)</f>
        <v>305653</v>
      </c>
      <c r="M1773" s="49">
        <f>IF(Table44[[#This Row],[Source]]="Inv", SUM(M1772+Table44[[#This Row],[Income]]-Table44[[#This Row],[Expenses]]), M1772)</f>
        <v>1140000</v>
      </c>
    </row>
    <row r="1774" spans="1:13" x14ac:dyDescent="0.25">
      <c r="A1774" s="3" t="str">
        <f xml:space="preserve"> IF(C1774="", "", IF(Table44[[#This Row],[Month]]=C1773, A1773+1, 1))</f>
        <v/>
      </c>
      <c r="B1774" s="22">
        <f>_xlfn.NUMBERVALUE(IF(Table44[[#This Row],[Date]]= "", "", TEXT(Table44[[#This Row],[Date]],"yyyy")))</f>
        <v>0</v>
      </c>
      <c r="C1774" t="str">
        <f>IF(Table44[[#This Row],[Date]]= "", "", TEXT(Table44[[#This Row],[Date]],"mmmm"))</f>
        <v/>
      </c>
      <c r="D1774" s="2"/>
      <c r="I1774" s="23"/>
      <c r="J1774" s="49">
        <f>IF(Table44[[#This Row],[Source]]="Cash", SUM(J1773+Table44[[#This Row],[Income]]-Table44[[#This Row],[Expenses]]), J1773)</f>
        <v>173500</v>
      </c>
      <c r="K1774" s="49">
        <f>IF(Table44[[#This Row],[Source]]="Bank", SUM(K1773+Table44[[#This Row],[Income]]-Table44[[#This Row],[Expenses]]), K1773)</f>
        <v>451802.45000000019</v>
      </c>
      <c r="L1774" s="49">
        <f>IF(Table44[[#This Row],[Source]]="Mobile", SUM(L1773+Table44[[#This Row],[Income]]-Table44[[#This Row],[Expenses]]), L1773)</f>
        <v>305653</v>
      </c>
      <c r="M1774" s="49">
        <f>IF(Table44[[#This Row],[Source]]="Inv", SUM(M1773+Table44[[#This Row],[Income]]-Table44[[#This Row],[Expenses]]), M1773)</f>
        <v>1140000</v>
      </c>
    </row>
    <row r="1775" spans="1:13" x14ac:dyDescent="0.25">
      <c r="A1775" s="3" t="str">
        <f xml:space="preserve"> IF(C1775="", "", IF(Table44[[#This Row],[Month]]=C1774, A1774+1, 1))</f>
        <v/>
      </c>
      <c r="B1775" s="22">
        <f>_xlfn.NUMBERVALUE(IF(Table44[[#This Row],[Date]]= "", "", TEXT(Table44[[#This Row],[Date]],"yyyy")))</f>
        <v>0</v>
      </c>
      <c r="C1775" t="str">
        <f>IF(Table44[[#This Row],[Date]]= "", "", TEXT(Table44[[#This Row],[Date]],"mmmm"))</f>
        <v/>
      </c>
      <c r="D1775" s="2"/>
      <c r="I1775" s="23"/>
      <c r="J1775" s="49">
        <f>IF(Table44[[#This Row],[Source]]="Cash", SUM(J1774+Table44[[#This Row],[Income]]-Table44[[#This Row],[Expenses]]), J1774)</f>
        <v>173500</v>
      </c>
      <c r="K1775" s="49">
        <f>IF(Table44[[#This Row],[Source]]="Bank", SUM(K1774+Table44[[#This Row],[Income]]-Table44[[#This Row],[Expenses]]), K1774)</f>
        <v>451802.45000000019</v>
      </c>
      <c r="L1775" s="49">
        <f>IF(Table44[[#This Row],[Source]]="Mobile", SUM(L1774+Table44[[#This Row],[Income]]-Table44[[#This Row],[Expenses]]), L1774)</f>
        <v>305653</v>
      </c>
      <c r="M1775" s="49">
        <f>IF(Table44[[#This Row],[Source]]="Inv", SUM(M1774+Table44[[#This Row],[Income]]-Table44[[#This Row],[Expenses]]), M1774)</f>
        <v>1140000</v>
      </c>
    </row>
    <row r="1776" spans="1:13" x14ac:dyDescent="0.25">
      <c r="A1776" s="3" t="str">
        <f xml:space="preserve"> IF(C1776="", "", IF(Table44[[#This Row],[Month]]=C1775, A1775+1, 1))</f>
        <v/>
      </c>
      <c r="B1776" s="22">
        <f>_xlfn.NUMBERVALUE(IF(Table44[[#This Row],[Date]]= "", "", TEXT(Table44[[#This Row],[Date]],"yyyy")))</f>
        <v>0</v>
      </c>
      <c r="C1776" t="str">
        <f>IF(Table44[[#This Row],[Date]]= "", "", TEXT(Table44[[#This Row],[Date]],"mmmm"))</f>
        <v/>
      </c>
      <c r="D1776" s="2"/>
      <c r="I1776" s="23"/>
      <c r="J1776" s="49">
        <f>IF(Table44[[#This Row],[Source]]="Cash", SUM(J1775+Table44[[#This Row],[Income]]-Table44[[#This Row],[Expenses]]), J1775)</f>
        <v>173500</v>
      </c>
      <c r="K1776" s="49">
        <f>IF(Table44[[#This Row],[Source]]="Bank", SUM(K1775+Table44[[#This Row],[Income]]-Table44[[#This Row],[Expenses]]), K1775)</f>
        <v>451802.45000000019</v>
      </c>
      <c r="L1776" s="49">
        <f>IF(Table44[[#This Row],[Source]]="Mobile", SUM(L1775+Table44[[#This Row],[Income]]-Table44[[#This Row],[Expenses]]), L1775)</f>
        <v>305653</v>
      </c>
      <c r="M1776" s="49">
        <f>IF(Table44[[#This Row],[Source]]="Inv", SUM(M1775+Table44[[#This Row],[Income]]-Table44[[#This Row],[Expenses]]), M1775)</f>
        <v>1140000</v>
      </c>
    </row>
    <row r="1777" spans="1:13" x14ac:dyDescent="0.25">
      <c r="A1777" s="3" t="str">
        <f xml:space="preserve"> IF(C1777="", "", IF(Table44[[#This Row],[Month]]=C1776, A1776+1, 1))</f>
        <v/>
      </c>
      <c r="B1777" s="22">
        <f>_xlfn.NUMBERVALUE(IF(Table44[[#This Row],[Date]]= "", "", TEXT(Table44[[#This Row],[Date]],"yyyy")))</f>
        <v>0</v>
      </c>
      <c r="C1777" t="str">
        <f>IF(Table44[[#This Row],[Date]]= "", "", TEXT(Table44[[#This Row],[Date]],"mmmm"))</f>
        <v/>
      </c>
      <c r="D1777" s="2"/>
      <c r="I1777" s="23"/>
      <c r="J1777" s="49">
        <f>IF(Table44[[#This Row],[Source]]="Cash", SUM(J1776+Table44[[#This Row],[Income]]-Table44[[#This Row],[Expenses]]), J1776)</f>
        <v>173500</v>
      </c>
      <c r="K1777" s="49">
        <f>IF(Table44[[#This Row],[Source]]="Bank", SUM(K1776+Table44[[#This Row],[Income]]-Table44[[#This Row],[Expenses]]), K1776)</f>
        <v>451802.45000000019</v>
      </c>
      <c r="L1777" s="49">
        <f>IF(Table44[[#This Row],[Source]]="Mobile", SUM(L1776+Table44[[#This Row],[Income]]-Table44[[#This Row],[Expenses]]), L1776)</f>
        <v>305653</v>
      </c>
      <c r="M1777" s="49">
        <f>IF(Table44[[#This Row],[Source]]="Inv", SUM(M1776+Table44[[#This Row],[Income]]-Table44[[#This Row],[Expenses]]), M1776)</f>
        <v>1140000</v>
      </c>
    </row>
    <row r="1778" spans="1:13" x14ac:dyDescent="0.25">
      <c r="A1778" s="3" t="str">
        <f xml:space="preserve"> IF(C1778="", "", IF(Table44[[#This Row],[Month]]=C1777, A1777+1, 1))</f>
        <v/>
      </c>
      <c r="B1778" s="22">
        <f>_xlfn.NUMBERVALUE(IF(Table44[[#This Row],[Date]]= "", "", TEXT(Table44[[#This Row],[Date]],"yyyy")))</f>
        <v>0</v>
      </c>
      <c r="C1778" t="str">
        <f>IF(Table44[[#This Row],[Date]]= "", "", TEXT(Table44[[#This Row],[Date]],"mmmm"))</f>
        <v/>
      </c>
      <c r="D1778" s="2"/>
      <c r="I1778" s="23"/>
      <c r="J1778" s="49">
        <f>IF(Table44[[#This Row],[Source]]="Cash", SUM(J1777+Table44[[#This Row],[Income]]-Table44[[#This Row],[Expenses]]), J1777)</f>
        <v>173500</v>
      </c>
      <c r="K1778" s="49">
        <f>IF(Table44[[#This Row],[Source]]="Bank", SUM(K1777+Table44[[#This Row],[Income]]-Table44[[#This Row],[Expenses]]), K1777)</f>
        <v>451802.45000000019</v>
      </c>
      <c r="L1778" s="49">
        <f>IF(Table44[[#This Row],[Source]]="Mobile", SUM(L1777+Table44[[#This Row],[Income]]-Table44[[#This Row],[Expenses]]), L1777)</f>
        <v>305653</v>
      </c>
      <c r="M1778" s="49">
        <f>IF(Table44[[#This Row],[Source]]="Inv", SUM(M1777+Table44[[#This Row],[Income]]-Table44[[#This Row],[Expenses]]), M1777)</f>
        <v>1140000</v>
      </c>
    </row>
    <row r="1779" spans="1:13" x14ac:dyDescent="0.25">
      <c r="A1779" s="3" t="str">
        <f xml:space="preserve"> IF(C1779="", "", IF(Table44[[#This Row],[Month]]=C1778, A1778+1, 1))</f>
        <v/>
      </c>
      <c r="B1779" s="22">
        <f>_xlfn.NUMBERVALUE(IF(Table44[[#This Row],[Date]]= "", "", TEXT(Table44[[#This Row],[Date]],"yyyy")))</f>
        <v>0</v>
      </c>
      <c r="C1779" t="str">
        <f>IF(Table44[[#This Row],[Date]]= "", "", TEXT(Table44[[#This Row],[Date]],"mmmm"))</f>
        <v/>
      </c>
      <c r="D1779" s="2"/>
      <c r="I1779" s="23"/>
      <c r="J1779" s="49">
        <f>IF(Table44[[#This Row],[Source]]="Cash", SUM(J1778+Table44[[#This Row],[Income]]-Table44[[#This Row],[Expenses]]), J1778)</f>
        <v>173500</v>
      </c>
      <c r="K1779" s="49">
        <f>IF(Table44[[#This Row],[Source]]="Bank", SUM(K1778+Table44[[#This Row],[Income]]-Table44[[#This Row],[Expenses]]), K1778)</f>
        <v>451802.45000000019</v>
      </c>
      <c r="L1779" s="49">
        <f>IF(Table44[[#This Row],[Source]]="Mobile", SUM(L1778+Table44[[#This Row],[Income]]-Table44[[#This Row],[Expenses]]), L1778)</f>
        <v>305653</v>
      </c>
      <c r="M1779" s="49">
        <f>IF(Table44[[#This Row],[Source]]="Inv", SUM(M1778+Table44[[#This Row],[Income]]-Table44[[#This Row],[Expenses]]), M1778)</f>
        <v>1140000</v>
      </c>
    </row>
    <row r="1780" spans="1:13" x14ac:dyDescent="0.25">
      <c r="A1780" s="3" t="str">
        <f xml:space="preserve"> IF(C1780="", "", IF(Table44[[#This Row],[Month]]=C1779, A1779+1, 1))</f>
        <v/>
      </c>
      <c r="B1780" s="22">
        <f>_xlfn.NUMBERVALUE(IF(Table44[[#This Row],[Date]]= "", "", TEXT(Table44[[#This Row],[Date]],"yyyy")))</f>
        <v>0</v>
      </c>
      <c r="C1780" t="str">
        <f>IF(Table44[[#This Row],[Date]]= "", "", TEXT(Table44[[#This Row],[Date]],"mmmm"))</f>
        <v/>
      </c>
      <c r="D1780" s="2"/>
      <c r="I1780" s="23"/>
      <c r="J1780" s="49">
        <f>IF(Table44[[#This Row],[Source]]="Cash", SUM(J1779+Table44[[#This Row],[Income]]-Table44[[#This Row],[Expenses]]), J1779)</f>
        <v>173500</v>
      </c>
      <c r="K1780" s="49">
        <f>IF(Table44[[#This Row],[Source]]="Bank", SUM(K1779+Table44[[#This Row],[Income]]-Table44[[#This Row],[Expenses]]), K1779)</f>
        <v>451802.45000000019</v>
      </c>
      <c r="L1780" s="49">
        <f>IF(Table44[[#This Row],[Source]]="Mobile", SUM(L1779+Table44[[#This Row],[Income]]-Table44[[#This Row],[Expenses]]), L1779)</f>
        <v>305653</v>
      </c>
      <c r="M1780" s="49">
        <f>IF(Table44[[#This Row],[Source]]="Inv", SUM(M1779+Table44[[#This Row],[Income]]-Table44[[#This Row],[Expenses]]), M1779)</f>
        <v>1140000</v>
      </c>
    </row>
    <row r="1781" spans="1:13" x14ac:dyDescent="0.25">
      <c r="A1781" s="3" t="str">
        <f xml:space="preserve"> IF(C1781="", "", IF(Table44[[#This Row],[Month]]=C1780, A1780+1, 1))</f>
        <v/>
      </c>
      <c r="B1781" s="22">
        <f>_xlfn.NUMBERVALUE(IF(Table44[[#This Row],[Date]]= "", "", TEXT(Table44[[#This Row],[Date]],"yyyy")))</f>
        <v>0</v>
      </c>
      <c r="C1781" t="str">
        <f>IF(Table44[[#This Row],[Date]]= "", "", TEXT(Table44[[#This Row],[Date]],"mmmm"))</f>
        <v/>
      </c>
      <c r="D1781" s="2"/>
      <c r="I1781" s="23"/>
      <c r="J1781" s="49">
        <f>IF(Table44[[#This Row],[Source]]="Cash", SUM(J1780+Table44[[#This Row],[Income]]-Table44[[#This Row],[Expenses]]), J1780)</f>
        <v>173500</v>
      </c>
      <c r="K1781" s="49">
        <f>IF(Table44[[#This Row],[Source]]="Bank", SUM(K1780+Table44[[#This Row],[Income]]-Table44[[#This Row],[Expenses]]), K1780)</f>
        <v>451802.45000000019</v>
      </c>
      <c r="L1781" s="49">
        <f>IF(Table44[[#This Row],[Source]]="Mobile", SUM(L1780+Table44[[#This Row],[Income]]-Table44[[#This Row],[Expenses]]), L1780)</f>
        <v>305653</v>
      </c>
      <c r="M1781" s="49">
        <f>IF(Table44[[#This Row],[Source]]="Inv", SUM(M1780+Table44[[#This Row],[Income]]-Table44[[#This Row],[Expenses]]), M1780)</f>
        <v>1140000</v>
      </c>
    </row>
    <row r="1782" spans="1:13" x14ac:dyDescent="0.25">
      <c r="A1782" s="3" t="str">
        <f xml:space="preserve"> IF(C1782="", "", IF(Table44[[#This Row],[Month]]=C1781, A1781+1, 1))</f>
        <v/>
      </c>
      <c r="B1782" s="22">
        <f>_xlfn.NUMBERVALUE(IF(Table44[[#This Row],[Date]]= "", "", TEXT(Table44[[#This Row],[Date]],"yyyy")))</f>
        <v>0</v>
      </c>
      <c r="C1782" t="str">
        <f>IF(Table44[[#This Row],[Date]]= "", "", TEXT(Table44[[#This Row],[Date]],"mmmm"))</f>
        <v/>
      </c>
      <c r="D1782" s="2"/>
      <c r="I1782" s="23"/>
      <c r="J1782" s="49">
        <f>IF(Table44[[#This Row],[Source]]="Cash", SUM(J1781+Table44[[#This Row],[Income]]-Table44[[#This Row],[Expenses]]), J1781)</f>
        <v>173500</v>
      </c>
      <c r="K1782" s="49">
        <f>IF(Table44[[#This Row],[Source]]="Bank", SUM(K1781+Table44[[#This Row],[Income]]-Table44[[#This Row],[Expenses]]), K1781)</f>
        <v>451802.45000000019</v>
      </c>
      <c r="L1782" s="49">
        <f>IF(Table44[[#This Row],[Source]]="Mobile", SUM(L1781+Table44[[#This Row],[Income]]-Table44[[#This Row],[Expenses]]), L1781)</f>
        <v>305653</v>
      </c>
      <c r="M1782" s="49">
        <f>IF(Table44[[#This Row],[Source]]="Inv", SUM(M1781+Table44[[#This Row],[Income]]-Table44[[#This Row],[Expenses]]), M1781)</f>
        <v>1140000</v>
      </c>
    </row>
    <row r="1783" spans="1:13" x14ac:dyDescent="0.25">
      <c r="A1783" s="3" t="str">
        <f xml:space="preserve"> IF(C1783="", "", IF(Table44[[#This Row],[Month]]=C1782, A1782+1, 1))</f>
        <v/>
      </c>
      <c r="B1783" s="22">
        <f>_xlfn.NUMBERVALUE(IF(Table44[[#This Row],[Date]]= "", "", TEXT(Table44[[#This Row],[Date]],"yyyy")))</f>
        <v>0</v>
      </c>
      <c r="C1783" t="str">
        <f>IF(Table44[[#This Row],[Date]]= "", "", TEXT(Table44[[#This Row],[Date]],"mmmm"))</f>
        <v/>
      </c>
      <c r="D1783" s="2"/>
      <c r="I1783" s="23"/>
      <c r="J1783" s="49">
        <f>IF(Table44[[#This Row],[Source]]="Cash", SUM(J1782+Table44[[#This Row],[Income]]-Table44[[#This Row],[Expenses]]), J1782)</f>
        <v>173500</v>
      </c>
      <c r="K1783" s="49">
        <f>IF(Table44[[#This Row],[Source]]="Bank", SUM(K1782+Table44[[#This Row],[Income]]-Table44[[#This Row],[Expenses]]), K1782)</f>
        <v>451802.45000000019</v>
      </c>
      <c r="L1783" s="49">
        <f>IF(Table44[[#This Row],[Source]]="Mobile", SUM(L1782+Table44[[#This Row],[Income]]-Table44[[#This Row],[Expenses]]), L1782)</f>
        <v>305653</v>
      </c>
      <c r="M1783" s="49">
        <f>IF(Table44[[#This Row],[Source]]="Inv", SUM(M1782+Table44[[#This Row],[Income]]-Table44[[#This Row],[Expenses]]), M1782)</f>
        <v>1140000</v>
      </c>
    </row>
    <row r="1784" spans="1:13" x14ac:dyDescent="0.25">
      <c r="A1784" s="3" t="str">
        <f xml:space="preserve"> IF(C1784="", "", IF(Table44[[#This Row],[Month]]=C1783, A1783+1, 1))</f>
        <v/>
      </c>
      <c r="B1784" s="22">
        <f>_xlfn.NUMBERVALUE(IF(Table44[[#This Row],[Date]]= "", "", TEXT(Table44[[#This Row],[Date]],"yyyy")))</f>
        <v>0</v>
      </c>
      <c r="C1784" t="str">
        <f>IF(Table44[[#This Row],[Date]]= "", "", TEXT(Table44[[#This Row],[Date]],"mmmm"))</f>
        <v/>
      </c>
      <c r="D1784" s="2"/>
      <c r="I1784" s="23"/>
      <c r="J1784" s="49">
        <f>IF(Table44[[#This Row],[Source]]="Cash", SUM(J1783+Table44[[#This Row],[Income]]-Table44[[#This Row],[Expenses]]), J1783)</f>
        <v>173500</v>
      </c>
      <c r="K1784" s="49">
        <f>IF(Table44[[#This Row],[Source]]="Bank", SUM(K1783+Table44[[#This Row],[Income]]-Table44[[#This Row],[Expenses]]), K1783)</f>
        <v>451802.45000000019</v>
      </c>
      <c r="L1784" s="49">
        <f>IF(Table44[[#This Row],[Source]]="Mobile", SUM(L1783+Table44[[#This Row],[Income]]-Table44[[#This Row],[Expenses]]), L1783)</f>
        <v>305653</v>
      </c>
      <c r="M1784" s="49">
        <f>IF(Table44[[#This Row],[Source]]="Inv", SUM(M1783+Table44[[#This Row],[Income]]-Table44[[#This Row],[Expenses]]), M1783)</f>
        <v>1140000</v>
      </c>
    </row>
    <row r="1785" spans="1:13" x14ac:dyDescent="0.25">
      <c r="A1785" s="3" t="str">
        <f xml:space="preserve"> IF(C1785="", "", IF(Table44[[#This Row],[Month]]=C1784, A1784+1, 1))</f>
        <v/>
      </c>
      <c r="B1785" s="22">
        <f>_xlfn.NUMBERVALUE(IF(Table44[[#This Row],[Date]]= "", "", TEXT(Table44[[#This Row],[Date]],"yyyy")))</f>
        <v>0</v>
      </c>
      <c r="C1785" t="str">
        <f>IF(Table44[[#This Row],[Date]]= "", "", TEXT(Table44[[#This Row],[Date]],"mmmm"))</f>
        <v/>
      </c>
      <c r="D1785" s="2"/>
      <c r="I1785" s="23"/>
      <c r="J1785" s="49">
        <f>IF(Table44[[#This Row],[Source]]="Cash", SUM(J1784+Table44[[#This Row],[Income]]-Table44[[#This Row],[Expenses]]), J1784)</f>
        <v>173500</v>
      </c>
      <c r="K1785" s="49">
        <f>IF(Table44[[#This Row],[Source]]="Bank", SUM(K1784+Table44[[#This Row],[Income]]-Table44[[#This Row],[Expenses]]), K1784)</f>
        <v>451802.45000000019</v>
      </c>
      <c r="L1785" s="49">
        <f>IF(Table44[[#This Row],[Source]]="Mobile", SUM(L1784+Table44[[#This Row],[Income]]-Table44[[#This Row],[Expenses]]), L1784)</f>
        <v>305653</v>
      </c>
      <c r="M1785" s="49">
        <f>IF(Table44[[#This Row],[Source]]="Inv", SUM(M1784+Table44[[#This Row],[Income]]-Table44[[#This Row],[Expenses]]), M1784)</f>
        <v>1140000</v>
      </c>
    </row>
    <row r="1786" spans="1:13" x14ac:dyDescent="0.25">
      <c r="A1786" s="3" t="str">
        <f xml:space="preserve"> IF(C1786="", "", IF(Table44[[#This Row],[Month]]=C1785, A1785+1, 1))</f>
        <v/>
      </c>
      <c r="B1786" s="22">
        <f>_xlfn.NUMBERVALUE(IF(Table44[[#This Row],[Date]]= "", "", TEXT(Table44[[#This Row],[Date]],"yyyy")))</f>
        <v>0</v>
      </c>
      <c r="C1786" t="str">
        <f>IF(Table44[[#This Row],[Date]]= "", "", TEXT(Table44[[#This Row],[Date]],"mmmm"))</f>
        <v/>
      </c>
      <c r="D1786" s="2"/>
      <c r="I1786" s="23"/>
      <c r="J1786" s="49">
        <f>IF(Table44[[#This Row],[Source]]="Cash", SUM(J1785+Table44[[#This Row],[Income]]-Table44[[#This Row],[Expenses]]), J1785)</f>
        <v>173500</v>
      </c>
      <c r="K1786" s="49">
        <f>IF(Table44[[#This Row],[Source]]="Bank", SUM(K1785+Table44[[#This Row],[Income]]-Table44[[#This Row],[Expenses]]), K1785)</f>
        <v>451802.45000000019</v>
      </c>
      <c r="L1786" s="49">
        <f>IF(Table44[[#This Row],[Source]]="Mobile", SUM(L1785+Table44[[#This Row],[Income]]-Table44[[#This Row],[Expenses]]), L1785)</f>
        <v>305653</v>
      </c>
      <c r="M1786" s="49">
        <f>IF(Table44[[#This Row],[Source]]="Inv", SUM(M1785+Table44[[#This Row],[Income]]-Table44[[#This Row],[Expenses]]), M1785)</f>
        <v>1140000</v>
      </c>
    </row>
    <row r="1787" spans="1:13" x14ac:dyDescent="0.25">
      <c r="A1787" s="3" t="str">
        <f xml:space="preserve"> IF(C1787="", "", IF(Table44[[#This Row],[Month]]=C1786, A1786+1, 1))</f>
        <v/>
      </c>
      <c r="B1787" s="22">
        <f>_xlfn.NUMBERVALUE(IF(Table44[[#This Row],[Date]]= "", "", TEXT(Table44[[#This Row],[Date]],"yyyy")))</f>
        <v>0</v>
      </c>
      <c r="C1787" t="str">
        <f>IF(Table44[[#This Row],[Date]]= "", "", TEXT(Table44[[#This Row],[Date]],"mmmm"))</f>
        <v/>
      </c>
      <c r="D1787" s="2"/>
      <c r="I1787" s="23"/>
      <c r="J1787" s="49">
        <f>IF(Table44[[#This Row],[Source]]="Cash", SUM(J1786+Table44[[#This Row],[Income]]-Table44[[#This Row],[Expenses]]), J1786)</f>
        <v>173500</v>
      </c>
      <c r="K1787" s="49">
        <f>IF(Table44[[#This Row],[Source]]="Bank", SUM(K1786+Table44[[#This Row],[Income]]-Table44[[#This Row],[Expenses]]), K1786)</f>
        <v>451802.45000000019</v>
      </c>
      <c r="L1787" s="49">
        <f>IF(Table44[[#This Row],[Source]]="Mobile", SUM(L1786+Table44[[#This Row],[Income]]-Table44[[#This Row],[Expenses]]), L1786)</f>
        <v>305653</v>
      </c>
      <c r="M1787" s="49">
        <f>IF(Table44[[#This Row],[Source]]="Inv", SUM(M1786+Table44[[#This Row],[Income]]-Table44[[#This Row],[Expenses]]), M1786)</f>
        <v>1140000</v>
      </c>
    </row>
    <row r="1788" spans="1:13" x14ac:dyDescent="0.25">
      <c r="A1788" s="3" t="str">
        <f xml:space="preserve"> IF(C1788="", "", IF(Table44[[#This Row],[Month]]=C1787, A1787+1, 1))</f>
        <v/>
      </c>
      <c r="B1788" s="22">
        <f>_xlfn.NUMBERVALUE(IF(Table44[[#This Row],[Date]]= "", "", TEXT(Table44[[#This Row],[Date]],"yyyy")))</f>
        <v>0</v>
      </c>
      <c r="C1788" t="str">
        <f>IF(Table44[[#This Row],[Date]]= "", "", TEXT(Table44[[#This Row],[Date]],"mmmm"))</f>
        <v/>
      </c>
      <c r="D1788" s="2"/>
      <c r="I1788" s="23"/>
      <c r="J1788" s="49">
        <f>IF(Table44[[#This Row],[Source]]="Cash", SUM(J1787+Table44[[#This Row],[Income]]-Table44[[#This Row],[Expenses]]), J1787)</f>
        <v>173500</v>
      </c>
      <c r="K1788" s="49">
        <f>IF(Table44[[#This Row],[Source]]="Bank", SUM(K1787+Table44[[#This Row],[Income]]-Table44[[#This Row],[Expenses]]), K1787)</f>
        <v>451802.45000000019</v>
      </c>
      <c r="L1788" s="49">
        <f>IF(Table44[[#This Row],[Source]]="Mobile", SUM(L1787+Table44[[#This Row],[Income]]-Table44[[#This Row],[Expenses]]), L1787)</f>
        <v>305653</v>
      </c>
      <c r="M1788" s="49">
        <f>IF(Table44[[#This Row],[Source]]="Inv", SUM(M1787+Table44[[#This Row],[Income]]-Table44[[#This Row],[Expenses]]), M1787)</f>
        <v>1140000</v>
      </c>
    </row>
    <row r="1789" spans="1:13" x14ac:dyDescent="0.25">
      <c r="A1789" s="3" t="str">
        <f xml:space="preserve"> IF(C1789="", "", IF(Table44[[#This Row],[Month]]=C1788, A1788+1, 1))</f>
        <v/>
      </c>
      <c r="B1789" s="22">
        <f>_xlfn.NUMBERVALUE(IF(Table44[[#This Row],[Date]]= "", "", TEXT(Table44[[#This Row],[Date]],"yyyy")))</f>
        <v>0</v>
      </c>
      <c r="C1789" t="str">
        <f>IF(Table44[[#This Row],[Date]]= "", "", TEXT(Table44[[#This Row],[Date]],"mmmm"))</f>
        <v/>
      </c>
      <c r="D1789" s="2"/>
      <c r="I1789" s="23"/>
      <c r="J1789" s="49">
        <f>IF(Table44[[#This Row],[Source]]="Cash", SUM(J1788+Table44[[#This Row],[Income]]-Table44[[#This Row],[Expenses]]), J1788)</f>
        <v>173500</v>
      </c>
      <c r="K1789" s="49">
        <f>IF(Table44[[#This Row],[Source]]="Bank", SUM(K1788+Table44[[#This Row],[Income]]-Table44[[#This Row],[Expenses]]), K1788)</f>
        <v>451802.45000000019</v>
      </c>
      <c r="L1789" s="49">
        <f>IF(Table44[[#This Row],[Source]]="Mobile", SUM(L1788+Table44[[#This Row],[Income]]-Table44[[#This Row],[Expenses]]), L1788)</f>
        <v>305653</v>
      </c>
      <c r="M1789" s="49">
        <f>IF(Table44[[#This Row],[Source]]="Inv", SUM(M1788+Table44[[#This Row],[Income]]-Table44[[#This Row],[Expenses]]), M1788)</f>
        <v>1140000</v>
      </c>
    </row>
    <row r="1790" spans="1:13" x14ac:dyDescent="0.25">
      <c r="A1790" s="3" t="str">
        <f xml:space="preserve"> IF(C1790="", "", IF(Table44[[#This Row],[Month]]=C1789, A1789+1, 1))</f>
        <v/>
      </c>
      <c r="B1790" s="22">
        <f>_xlfn.NUMBERVALUE(IF(Table44[[#This Row],[Date]]= "", "", TEXT(Table44[[#This Row],[Date]],"yyyy")))</f>
        <v>0</v>
      </c>
      <c r="C1790" t="str">
        <f>IF(Table44[[#This Row],[Date]]= "", "", TEXT(Table44[[#This Row],[Date]],"mmmm"))</f>
        <v/>
      </c>
      <c r="D1790" s="2"/>
      <c r="I1790" s="23"/>
      <c r="J1790" s="49">
        <f>IF(Table44[[#This Row],[Source]]="Cash", SUM(J1789+Table44[[#This Row],[Income]]-Table44[[#This Row],[Expenses]]), J1789)</f>
        <v>173500</v>
      </c>
      <c r="K1790" s="49">
        <f>IF(Table44[[#This Row],[Source]]="Bank", SUM(K1789+Table44[[#This Row],[Income]]-Table44[[#This Row],[Expenses]]), K1789)</f>
        <v>451802.45000000019</v>
      </c>
      <c r="L1790" s="49">
        <f>IF(Table44[[#This Row],[Source]]="Mobile", SUM(L1789+Table44[[#This Row],[Income]]-Table44[[#This Row],[Expenses]]), L1789)</f>
        <v>305653</v>
      </c>
      <c r="M1790" s="49">
        <f>IF(Table44[[#This Row],[Source]]="Inv", SUM(M1789+Table44[[#This Row],[Income]]-Table44[[#This Row],[Expenses]]), M1789)</f>
        <v>1140000</v>
      </c>
    </row>
    <row r="1791" spans="1:13" x14ac:dyDescent="0.25">
      <c r="A1791" s="3" t="str">
        <f xml:space="preserve"> IF(C1791="", "", IF(Table44[[#This Row],[Month]]=C1790, A1790+1, 1))</f>
        <v/>
      </c>
      <c r="B1791" s="22">
        <f>_xlfn.NUMBERVALUE(IF(Table44[[#This Row],[Date]]= "", "", TEXT(Table44[[#This Row],[Date]],"yyyy")))</f>
        <v>0</v>
      </c>
      <c r="C1791" t="str">
        <f>IF(Table44[[#This Row],[Date]]= "", "", TEXT(Table44[[#This Row],[Date]],"mmmm"))</f>
        <v/>
      </c>
      <c r="D1791" s="2"/>
      <c r="I1791" s="23"/>
      <c r="J1791" s="49">
        <f>IF(Table44[[#This Row],[Source]]="Cash", SUM(J1790+Table44[[#This Row],[Income]]-Table44[[#This Row],[Expenses]]), J1790)</f>
        <v>173500</v>
      </c>
      <c r="K1791" s="49">
        <f>IF(Table44[[#This Row],[Source]]="Bank", SUM(K1790+Table44[[#This Row],[Income]]-Table44[[#This Row],[Expenses]]), K1790)</f>
        <v>451802.45000000019</v>
      </c>
      <c r="L1791" s="49">
        <f>IF(Table44[[#This Row],[Source]]="Mobile", SUM(L1790+Table44[[#This Row],[Income]]-Table44[[#This Row],[Expenses]]), L1790)</f>
        <v>305653</v>
      </c>
      <c r="M1791" s="49">
        <f>IF(Table44[[#This Row],[Source]]="Inv", SUM(M1790+Table44[[#This Row],[Income]]-Table44[[#This Row],[Expenses]]), M1790)</f>
        <v>1140000</v>
      </c>
    </row>
    <row r="1792" spans="1:13" x14ac:dyDescent="0.25">
      <c r="A1792" s="3" t="str">
        <f xml:space="preserve"> IF(C1792="", "", IF(Table44[[#This Row],[Month]]=C1791, A1791+1, 1))</f>
        <v/>
      </c>
      <c r="B1792" s="22">
        <f>_xlfn.NUMBERVALUE(IF(Table44[[#This Row],[Date]]= "", "", TEXT(Table44[[#This Row],[Date]],"yyyy")))</f>
        <v>0</v>
      </c>
      <c r="C1792" t="str">
        <f>IF(Table44[[#This Row],[Date]]= "", "", TEXT(Table44[[#This Row],[Date]],"mmmm"))</f>
        <v/>
      </c>
      <c r="D1792" s="2"/>
      <c r="I1792" s="23"/>
      <c r="J1792" s="49">
        <f>IF(Table44[[#This Row],[Source]]="Cash", SUM(J1791+Table44[[#This Row],[Income]]-Table44[[#This Row],[Expenses]]), J1791)</f>
        <v>173500</v>
      </c>
      <c r="K1792" s="49">
        <f>IF(Table44[[#This Row],[Source]]="Bank", SUM(K1791+Table44[[#This Row],[Income]]-Table44[[#This Row],[Expenses]]), K1791)</f>
        <v>451802.45000000019</v>
      </c>
      <c r="L1792" s="49">
        <f>IF(Table44[[#This Row],[Source]]="Mobile", SUM(L1791+Table44[[#This Row],[Income]]-Table44[[#This Row],[Expenses]]), L1791)</f>
        <v>305653</v>
      </c>
      <c r="M1792" s="49">
        <f>IF(Table44[[#This Row],[Source]]="Inv", SUM(M1791+Table44[[#This Row],[Income]]-Table44[[#This Row],[Expenses]]), M1791)</f>
        <v>1140000</v>
      </c>
    </row>
    <row r="1793" spans="1:13" x14ac:dyDescent="0.25">
      <c r="A1793" s="3" t="str">
        <f xml:space="preserve"> IF(C1793="", "", IF(Table44[[#This Row],[Month]]=C1792, A1792+1, 1))</f>
        <v/>
      </c>
      <c r="B1793" s="22">
        <f>_xlfn.NUMBERVALUE(IF(Table44[[#This Row],[Date]]= "", "", TEXT(Table44[[#This Row],[Date]],"yyyy")))</f>
        <v>0</v>
      </c>
      <c r="C1793" t="str">
        <f>IF(Table44[[#This Row],[Date]]= "", "", TEXT(Table44[[#This Row],[Date]],"mmmm"))</f>
        <v/>
      </c>
      <c r="D1793" s="2"/>
      <c r="I1793" s="23"/>
      <c r="J1793" s="49">
        <f>IF(Table44[[#This Row],[Source]]="Cash", SUM(J1792+Table44[[#This Row],[Income]]-Table44[[#This Row],[Expenses]]), J1792)</f>
        <v>173500</v>
      </c>
      <c r="K1793" s="49">
        <f>IF(Table44[[#This Row],[Source]]="Bank", SUM(K1792+Table44[[#This Row],[Income]]-Table44[[#This Row],[Expenses]]), K1792)</f>
        <v>451802.45000000019</v>
      </c>
      <c r="L1793" s="49">
        <f>IF(Table44[[#This Row],[Source]]="Mobile", SUM(L1792+Table44[[#This Row],[Income]]-Table44[[#This Row],[Expenses]]), L1792)</f>
        <v>305653</v>
      </c>
      <c r="M1793" s="49">
        <f>IF(Table44[[#This Row],[Source]]="Inv", SUM(M1792+Table44[[#This Row],[Income]]-Table44[[#This Row],[Expenses]]), M1792)</f>
        <v>1140000</v>
      </c>
    </row>
    <row r="1794" spans="1:13" x14ac:dyDescent="0.25">
      <c r="A1794" s="3" t="str">
        <f xml:space="preserve"> IF(C1794="", "", IF(Table44[[#This Row],[Month]]=C1793, A1793+1, 1))</f>
        <v/>
      </c>
      <c r="B1794" s="22">
        <f>_xlfn.NUMBERVALUE(IF(Table44[[#This Row],[Date]]= "", "", TEXT(Table44[[#This Row],[Date]],"yyyy")))</f>
        <v>0</v>
      </c>
      <c r="C1794" t="str">
        <f>IF(Table44[[#This Row],[Date]]= "", "", TEXT(Table44[[#This Row],[Date]],"mmmm"))</f>
        <v/>
      </c>
      <c r="D1794" s="2"/>
      <c r="I1794" s="23"/>
      <c r="J1794" s="49">
        <f>IF(Table44[[#This Row],[Source]]="Cash", SUM(J1793+Table44[[#This Row],[Income]]-Table44[[#This Row],[Expenses]]), J1793)</f>
        <v>173500</v>
      </c>
      <c r="K1794" s="49">
        <f>IF(Table44[[#This Row],[Source]]="Bank", SUM(K1793+Table44[[#This Row],[Income]]-Table44[[#This Row],[Expenses]]), K1793)</f>
        <v>451802.45000000019</v>
      </c>
      <c r="L1794" s="49">
        <f>IF(Table44[[#This Row],[Source]]="Mobile", SUM(L1793+Table44[[#This Row],[Income]]-Table44[[#This Row],[Expenses]]), L1793)</f>
        <v>305653</v>
      </c>
      <c r="M1794" s="49">
        <f>IF(Table44[[#This Row],[Source]]="Inv", SUM(M1793+Table44[[#This Row],[Income]]-Table44[[#This Row],[Expenses]]), M1793)</f>
        <v>1140000</v>
      </c>
    </row>
    <row r="1795" spans="1:13" x14ac:dyDescent="0.25">
      <c r="A1795" s="3" t="str">
        <f xml:space="preserve"> IF(C1795="", "", IF(Table44[[#This Row],[Month]]=C1794, A1794+1, 1))</f>
        <v/>
      </c>
      <c r="B1795" s="22">
        <f>_xlfn.NUMBERVALUE(IF(Table44[[#This Row],[Date]]= "", "", TEXT(Table44[[#This Row],[Date]],"yyyy")))</f>
        <v>0</v>
      </c>
      <c r="C1795" t="str">
        <f>IF(Table44[[#This Row],[Date]]= "", "", TEXT(Table44[[#This Row],[Date]],"mmmm"))</f>
        <v/>
      </c>
      <c r="D1795" s="2"/>
      <c r="I1795" s="23"/>
      <c r="J1795" s="49">
        <f>IF(Table44[[#This Row],[Source]]="Cash", SUM(J1794+Table44[[#This Row],[Income]]-Table44[[#This Row],[Expenses]]), J1794)</f>
        <v>173500</v>
      </c>
      <c r="K1795" s="49">
        <f>IF(Table44[[#This Row],[Source]]="Bank", SUM(K1794+Table44[[#This Row],[Income]]-Table44[[#This Row],[Expenses]]), K1794)</f>
        <v>451802.45000000019</v>
      </c>
      <c r="L1795" s="49">
        <f>IF(Table44[[#This Row],[Source]]="Mobile", SUM(L1794+Table44[[#This Row],[Income]]-Table44[[#This Row],[Expenses]]), L1794)</f>
        <v>305653</v>
      </c>
      <c r="M1795" s="49">
        <f>IF(Table44[[#This Row],[Source]]="Inv", SUM(M1794+Table44[[#This Row],[Income]]-Table44[[#This Row],[Expenses]]), M1794)</f>
        <v>1140000</v>
      </c>
    </row>
    <row r="1796" spans="1:13" x14ac:dyDescent="0.25">
      <c r="A1796" s="3" t="str">
        <f xml:space="preserve"> IF(C1796="", "", IF(Table44[[#This Row],[Month]]=C1795, A1795+1, 1))</f>
        <v/>
      </c>
      <c r="B1796" s="22">
        <f>_xlfn.NUMBERVALUE(IF(Table44[[#This Row],[Date]]= "", "", TEXT(Table44[[#This Row],[Date]],"yyyy")))</f>
        <v>0</v>
      </c>
      <c r="C1796" t="str">
        <f>IF(Table44[[#This Row],[Date]]= "", "", TEXT(Table44[[#This Row],[Date]],"mmmm"))</f>
        <v/>
      </c>
      <c r="D1796" s="2"/>
      <c r="I1796" s="23"/>
      <c r="J1796" s="49">
        <f>IF(Table44[[#This Row],[Source]]="Cash", SUM(J1795+Table44[[#This Row],[Income]]-Table44[[#This Row],[Expenses]]), J1795)</f>
        <v>173500</v>
      </c>
      <c r="K1796" s="49">
        <f>IF(Table44[[#This Row],[Source]]="Bank", SUM(K1795+Table44[[#This Row],[Income]]-Table44[[#This Row],[Expenses]]), K1795)</f>
        <v>451802.45000000019</v>
      </c>
      <c r="L1796" s="49">
        <f>IF(Table44[[#This Row],[Source]]="Mobile", SUM(L1795+Table44[[#This Row],[Income]]-Table44[[#This Row],[Expenses]]), L1795)</f>
        <v>305653</v>
      </c>
      <c r="M1796" s="49">
        <f>IF(Table44[[#This Row],[Source]]="Inv", SUM(M1795+Table44[[#This Row],[Income]]-Table44[[#This Row],[Expenses]]), M1795)</f>
        <v>1140000</v>
      </c>
    </row>
    <row r="1797" spans="1:13" x14ac:dyDescent="0.25">
      <c r="A1797" s="3" t="str">
        <f xml:space="preserve"> IF(C1797="", "", IF(Table44[[#This Row],[Month]]=C1796, A1796+1, 1))</f>
        <v/>
      </c>
      <c r="B1797" s="22">
        <f>_xlfn.NUMBERVALUE(IF(Table44[[#This Row],[Date]]= "", "", TEXT(Table44[[#This Row],[Date]],"yyyy")))</f>
        <v>0</v>
      </c>
      <c r="C1797" t="str">
        <f>IF(Table44[[#This Row],[Date]]= "", "", TEXT(Table44[[#This Row],[Date]],"mmmm"))</f>
        <v/>
      </c>
      <c r="D1797" s="2"/>
      <c r="I1797" s="23"/>
      <c r="J1797" s="49">
        <f>IF(Table44[[#This Row],[Source]]="Cash", SUM(J1796+Table44[[#This Row],[Income]]-Table44[[#This Row],[Expenses]]), J1796)</f>
        <v>173500</v>
      </c>
      <c r="K1797" s="49">
        <f>IF(Table44[[#This Row],[Source]]="Bank", SUM(K1796+Table44[[#This Row],[Income]]-Table44[[#This Row],[Expenses]]), K1796)</f>
        <v>451802.45000000019</v>
      </c>
      <c r="L1797" s="49">
        <f>IF(Table44[[#This Row],[Source]]="Mobile", SUM(L1796+Table44[[#This Row],[Income]]-Table44[[#This Row],[Expenses]]), L1796)</f>
        <v>305653</v>
      </c>
      <c r="M1797" s="49">
        <f>IF(Table44[[#This Row],[Source]]="Inv", SUM(M1796+Table44[[#This Row],[Income]]-Table44[[#This Row],[Expenses]]), M1796)</f>
        <v>1140000</v>
      </c>
    </row>
    <row r="1798" spans="1:13" x14ac:dyDescent="0.25">
      <c r="A1798" s="3" t="str">
        <f xml:space="preserve"> IF(C1798="", "", IF(Table44[[#This Row],[Month]]=C1797, A1797+1, 1))</f>
        <v/>
      </c>
      <c r="B1798" s="22">
        <f>_xlfn.NUMBERVALUE(IF(Table44[[#This Row],[Date]]= "", "", TEXT(Table44[[#This Row],[Date]],"yyyy")))</f>
        <v>0</v>
      </c>
      <c r="C1798" t="str">
        <f>IF(Table44[[#This Row],[Date]]= "", "", TEXT(Table44[[#This Row],[Date]],"mmmm"))</f>
        <v/>
      </c>
      <c r="D1798" s="2"/>
      <c r="I1798" s="23"/>
      <c r="J1798" s="49">
        <f>IF(Table44[[#This Row],[Source]]="Cash", SUM(J1797+Table44[[#This Row],[Income]]-Table44[[#This Row],[Expenses]]), J1797)</f>
        <v>173500</v>
      </c>
      <c r="K1798" s="49">
        <f>IF(Table44[[#This Row],[Source]]="Bank", SUM(K1797+Table44[[#This Row],[Income]]-Table44[[#This Row],[Expenses]]), K1797)</f>
        <v>451802.45000000019</v>
      </c>
      <c r="L1798" s="49">
        <f>IF(Table44[[#This Row],[Source]]="Mobile", SUM(L1797+Table44[[#This Row],[Income]]-Table44[[#This Row],[Expenses]]), L1797)</f>
        <v>305653</v>
      </c>
      <c r="M1798" s="49">
        <f>IF(Table44[[#This Row],[Source]]="Inv", SUM(M1797+Table44[[#This Row],[Income]]-Table44[[#This Row],[Expenses]]), M1797)</f>
        <v>1140000</v>
      </c>
    </row>
    <row r="1799" spans="1:13" x14ac:dyDescent="0.25">
      <c r="A1799" s="3" t="str">
        <f xml:space="preserve"> IF(C1799="", "", IF(Table44[[#This Row],[Month]]=C1798, A1798+1, 1))</f>
        <v/>
      </c>
      <c r="B1799" s="22">
        <f>_xlfn.NUMBERVALUE(IF(Table44[[#This Row],[Date]]= "", "", TEXT(Table44[[#This Row],[Date]],"yyyy")))</f>
        <v>0</v>
      </c>
      <c r="C1799" t="str">
        <f>IF(Table44[[#This Row],[Date]]= "", "", TEXT(Table44[[#This Row],[Date]],"mmmm"))</f>
        <v/>
      </c>
      <c r="D1799" s="2"/>
      <c r="I1799" s="23"/>
      <c r="J1799" s="49">
        <f>IF(Table44[[#This Row],[Source]]="Cash", SUM(J1798+Table44[[#This Row],[Income]]-Table44[[#This Row],[Expenses]]), J1798)</f>
        <v>173500</v>
      </c>
      <c r="K1799" s="49">
        <f>IF(Table44[[#This Row],[Source]]="Bank", SUM(K1798+Table44[[#This Row],[Income]]-Table44[[#This Row],[Expenses]]), K1798)</f>
        <v>451802.45000000019</v>
      </c>
      <c r="L1799" s="49">
        <f>IF(Table44[[#This Row],[Source]]="Mobile", SUM(L1798+Table44[[#This Row],[Income]]-Table44[[#This Row],[Expenses]]), L1798)</f>
        <v>305653</v>
      </c>
      <c r="M1799" s="49">
        <f>IF(Table44[[#This Row],[Source]]="Inv", SUM(M1798+Table44[[#This Row],[Income]]-Table44[[#This Row],[Expenses]]), M1798)</f>
        <v>1140000</v>
      </c>
    </row>
    <row r="1800" spans="1:13" x14ac:dyDescent="0.25">
      <c r="A1800" s="3" t="str">
        <f xml:space="preserve"> IF(C1800="", "", IF(Table44[[#This Row],[Month]]=C1799, A1799+1, 1))</f>
        <v/>
      </c>
      <c r="B1800" s="22">
        <f>_xlfn.NUMBERVALUE(IF(Table44[[#This Row],[Date]]= "", "", TEXT(Table44[[#This Row],[Date]],"yyyy")))</f>
        <v>0</v>
      </c>
      <c r="C1800" t="str">
        <f>IF(Table44[[#This Row],[Date]]= "", "", TEXT(Table44[[#This Row],[Date]],"mmmm"))</f>
        <v/>
      </c>
      <c r="D1800" s="2"/>
      <c r="I1800" s="23"/>
      <c r="J1800" s="49">
        <f>IF(Table44[[#This Row],[Source]]="Cash", SUM(J1799+Table44[[#This Row],[Income]]-Table44[[#This Row],[Expenses]]), J1799)</f>
        <v>173500</v>
      </c>
      <c r="K1800" s="49">
        <f>IF(Table44[[#This Row],[Source]]="Bank", SUM(K1799+Table44[[#This Row],[Income]]-Table44[[#This Row],[Expenses]]), K1799)</f>
        <v>451802.45000000019</v>
      </c>
      <c r="L1800" s="49">
        <f>IF(Table44[[#This Row],[Source]]="Mobile", SUM(L1799+Table44[[#This Row],[Income]]-Table44[[#This Row],[Expenses]]), L1799)</f>
        <v>305653</v>
      </c>
      <c r="M1800" s="49">
        <f>IF(Table44[[#This Row],[Source]]="Inv", SUM(M1799+Table44[[#This Row],[Income]]-Table44[[#This Row],[Expenses]]), M1799)</f>
        <v>1140000</v>
      </c>
    </row>
    <row r="1801" spans="1:13" x14ac:dyDescent="0.25">
      <c r="A1801" s="3" t="str">
        <f xml:space="preserve"> IF(C1801="", "", IF(Table44[[#This Row],[Month]]=C1800, A1800+1, 1))</f>
        <v/>
      </c>
      <c r="B1801" s="22">
        <f>_xlfn.NUMBERVALUE(IF(Table44[[#This Row],[Date]]= "", "", TEXT(Table44[[#This Row],[Date]],"yyyy")))</f>
        <v>0</v>
      </c>
      <c r="C1801" t="str">
        <f>IF(Table44[[#This Row],[Date]]= "", "", TEXT(Table44[[#This Row],[Date]],"mmmm"))</f>
        <v/>
      </c>
      <c r="D1801" s="2"/>
      <c r="I1801" s="23"/>
      <c r="J1801" s="49">
        <f>IF(Table44[[#This Row],[Source]]="Cash", SUM(J1800+Table44[[#This Row],[Income]]-Table44[[#This Row],[Expenses]]), J1800)</f>
        <v>173500</v>
      </c>
      <c r="K1801" s="49">
        <f>IF(Table44[[#This Row],[Source]]="Bank", SUM(K1800+Table44[[#This Row],[Income]]-Table44[[#This Row],[Expenses]]), K1800)</f>
        <v>451802.45000000019</v>
      </c>
      <c r="L1801" s="49">
        <f>IF(Table44[[#This Row],[Source]]="Mobile", SUM(L1800+Table44[[#This Row],[Income]]-Table44[[#This Row],[Expenses]]), L1800)</f>
        <v>305653</v>
      </c>
      <c r="M1801" s="49">
        <f>IF(Table44[[#This Row],[Source]]="Inv", SUM(M1800+Table44[[#This Row],[Income]]-Table44[[#This Row],[Expenses]]), M1800)</f>
        <v>1140000</v>
      </c>
    </row>
    <row r="1802" spans="1:13" x14ac:dyDescent="0.25">
      <c r="A1802" s="3" t="str">
        <f xml:space="preserve"> IF(C1802="", "", IF(Table44[[#This Row],[Month]]=C1801, A1801+1, 1))</f>
        <v/>
      </c>
      <c r="B1802" s="22">
        <f>_xlfn.NUMBERVALUE(IF(Table44[[#This Row],[Date]]= "", "", TEXT(Table44[[#This Row],[Date]],"yyyy")))</f>
        <v>0</v>
      </c>
      <c r="C1802" t="str">
        <f>IF(Table44[[#This Row],[Date]]= "", "", TEXT(Table44[[#This Row],[Date]],"mmmm"))</f>
        <v/>
      </c>
      <c r="D1802" s="2"/>
      <c r="I1802" s="23"/>
      <c r="J1802" s="49">
        <f>IF(Table44[[#This Row],[Source]]="Cash", SUM(J1801+Table44[[#This Row],[Income]]-Table44[[#This Row],[Expenses]]), J1801)</f>
        <v>173500</v>
      </c>
      <c r="K1802" s="49">
        <f>IF(Table44[[#This Row],[Source]]="Bank", SUM(K1801+Table44[[#This Row],[Income]]-Table44[[#This Row],[Expenses]]), K1801)</f>
        <v>451802.45000000019</v>
      </c>
      <c r="L1802" s="49">
        <f>IF(Table44[[#This Row],[Source]]="Mobile", SUM(L1801+Table44[[#This Row],[Income]]-Table44[[#This Row],[Expenses]]), L1801)</f>
        <v>305653</v>
      </c>
      <c r="M1802" s="49">
        <f>IF(Table44[[#This Row],[Source]]="Inv", SUM(M1801+Table44[[#This Row],[Income]]-Table44[[#This Row],[Expenses]]), M1801)</f>
        <v>1140000</v>
      </c>
    </row>
    <row r="1803" spans="1:13" x14ac:dyDescent="0.25">
      <c r="A1803" s="3" t="str">
        <f xml:space="preserve"> IF(C1803="", "", IF(Table44[[#This Row],[Month]]=C1802, A1802+1, 1))</f>
        <v/>
      </c>
      <c r="B1803" s="22">
        <f>_xlfn.NUMBERVALUE(IF(Table44[[#This Row],[Date]]= "", "", TEXT(Table44[[#This Row],[Date]],"yyyy")))</f>
        <v>0</v>
      </c>
      <c r="C1803" t="str">
        <f>IF(Table44[[#This Row],[Date]]= "", "", TEXT(Table44[[#This Row],[Date]],"mmmm"))</f>
        <v/>
      </c>
      <c r="D1803" s="2"/>
      <c r="I1803" s="23"/>
      <c r="J1803" s="49">
        <f>IF(Table44[[#This Row],[Source]]="Cash", SUM(J1802+Table44[[#This Row],[Income]]-Table44[[#This Row],[Expenses]]), J1802)</f>
        <v>173500</v>
      </c>
      <c r="K1803" s="49">
        <f>IF(Table44[[#This Row],[Source]]="Bank", SUM(K1802+Table44[[#This Row],[Income]]-Table44[[#This Row],[Expenses]]), K1802)</f>
        <v>451802.45000000019</v>
      </c>
      <c r="L1803" s="49">
        <f>IF(Table44[[#This Row],[Source]]="Mobile", SUM(L1802+Table44[[#This Row],[Income]]-Table44[[#This Row],[Expenses]]), L1802)</f>
        <v>305653</v>
      </c>
      <c r="M1803" s="49">
        <f>IF(Table44[[#This Row],[Source]]="Inv", SUM(M1802+Table44[[#This Row],[Income]]-Table44[[#This Row],[Expenses]]), M1802)</f>
        <v>1140000</v>
      </c>
    </row>
    <row r="1804" spans="1:13" x14ac:dyDescent="0.25">
      <c r="A1804" s="3" t="str">
        <f xml:space="preserve"> IF(C1804="", "", IF(Table44[[#This Row],[Month]]=C1803, A1803+1, 1))</f>
        <v/>
      </c>
      <c r="B1804" s="22">
        <f>_xlfn.NUMBERVALUE(IF(Table44[[#This Row],[Date]]= "", "", TEXT(Table44[[#This Row],[Date]],"yyyy")))</f>
        <v>0</v>
      </c>
      <c r="C1804" t="str">
        <f>IF(Table44[[#This Row],[Date]]= "", "", TEXT(Table44[[#This Row],[Date]],"mmmm"))</f>
        <v/>
      </c>
      <c r="D1804" s="2"/>
      <c r="I1804" s="23"/>
      <c r="J1804" s="49">
        <f>IF(Table44[[#This Row],[Source]]="Cash", SUM(J1803+Table44[[#This Row],[Income]]-Table44[[#This Row],[Expenses]]), J1803)</f>
        <v>173500</v>
      </c>
      <c r="K1804" s="49">
        <f>IF(Table44[[#This Row],[Source]]="Bank", SUM(K1803+Table44[[#This Row],[Income]]-Table44[[#This Row],[Expenses]]), K1803)</f>
        <v>451802.45000000019</v>
      </c>
      <c r="L1804" s="49">
        <f>IF(Table44[[#This Row],[Source]]="Mobile", SUM(L1803+Table44[[#This Row],[Income]]-Table44[[#This Row],[Expenses]]), L1803)</f>
        <v>305653</v>
      </c>
      <c r="M1804" s="49">
        <f>IF(Table44[[#This Row],[Source]]="Inv", SUM(M1803+Table44[[#This Row],[Income]]-Table44[[#This Row],[Expenses]]), M1803)</f>
        <v>1140000</v>
      </c>
    </row>
    <row r="1805" spans="1:13" x14ac:dyDescent="0.25">
      <c r="A1805" s="3" t="str">
        <f xml:space="preserve"> IF(C1805="", "", IF(Table44[[#This Row],[Month]]=C1804, A1804+1, 1))</f>
        <v/>
      </c>
      <c r="B1805" s="22">
        <f>_xlfn.NUMBERVALUE(IF(Table44[[#This Row],[Date]]= "", "", TEXT(Table44[[#This Row],[Date]],"yyyy")))</f>
        <v>0</v>
      </c>
      <c r="C1805" t="str">
        <f>IF(Table44[[#This Row],[Date]]= "", "", TEXT(Table44[[#This Row],[Date]],"mmmm"))</f>
        <v/>
      </c>
      <c r="D1805" s="2"/>
      <c r="I1805" s="23"/>
      <c r="J1805" s="49">
        <f>IF(Table44[[#This Row],[Source]]="Cash", SUM(J1804+Table44[[#This Row],[Income]]-Table44[[#This Row],[Expenses]]), J1804)</f>
        <v>173500</v>
      </c>
      <c r="K1805" s="49">
        <f>IF(Table44[[#This Row],[Source]]="Bank", SUM(K1804+Table44[[#This Row],[Income]]-Table44[[#This Row],[Expenses]]), K1804)</f>
        <v>451802.45000000019</v>
      </c>
      <c r="L1805" s="49">
        <f>IF(Table44[[#This Row],[Source]]="Mobile", SUM(L1804+Table44[[#This Row],[Income]]-Table44[[#This Row],[Expenses]]), L1804)</f>
        <v>305653</v>
      </c>
      <c r="M1805" s="49">
        <f>IF(Table44[[#This Row],[Source]]="Inv", SUM(M1804+Table44[[#This Row],[Income]]-Table44[[#This Row],[Expenses]]), M1804)</f>
        <v>1140000</v>
      </c>
    </row>
    <row r="1806" spans="1:13" x14ac:dyDescent="0.25">
      <c r="A1806" s="3" t="str">
        <f xml:space="preserve"> IF(C1806="", "", IF(Table44[[#This Row],[Month]]=C1805, A1805+1, 1))</f>
        <v/>
      </c>
      <c r="B1806" s="22">
        <f>_xlfn.NUMBERVALUE(IF(Table44[[#This Row],[Date]]= "", "", TEXT(Table44[[#This Row],[Date]],"yyyy")))</f>
        <v>0</v>
      </c>
      <c r="C1806" t="str">
        <f>IF(Table44[[#This Row],[Date]]= "", "", TEXT(Table44[[#This Row],[Date]],"mmmm"))</f>
        <v/>
      </c>
      <c r="D1806" s="2"/>
      <c r="I1806" s="23"/>
      <c r="J1806" s="49">
        <f>IF(Table44[[#This Row],[Source]]="Cash", SUM(J1805+Table44[[#This Row],[Income]]-Table44[[#This Row],[Expenses]]), J1805)</f>
        <v>173500</v>
      </c>
      <c r="K1806" s="49">
        <f>IF(Table44[[#This Row],[Source]]="Bank", SUM(K1805+Table44[[#This Row],[Income]]-Table44[[#This Row],[Expenses]]), K1805)</f>
        <v>451802.45000000019</v>
      </c>
      <c r="L1806" s="49">
        <f>IF(Table44[[#This Row],[Source]]="Mobile", SUM(L1805+Table44[[#This Row],[Income]]-Table44[[#This Row],[Expenses]]), L1805)</f>
        <v>305653</v>
      </c>
      <c r="M1806" s="49">
        <f>IF(Table44[[#This Row],[Source]]="Inv", SUM(M1805+Table44[[#This Row],[Income]]-Table44[[#This Row],[Expenses]]), M1805)</f>
        <v>1140000</v>
      </c>
    </row>
    <row r="1807" spans="1:13" x14ac:dyDescent="0.25">
      <c r="A1807" s="3" t="str">
        <f xml:space="preserve"> IF(C1807="", "", IF(Table44[[#This Row],[Month]]=C1806, A1806+1, 1))</f>
        <v/>
      </c>
      <c r="B1807" s="22">
        <f>_xlfn.NUMBERVALUE(IF(Table44[[#This Row],[Date]]= "", "", TEXT(Table44[[#This Row],[Date]],"yyyy")))</f>
        <v>0</v>
      </c>
      <c r="C1807" t="str">
        <f>IF(Table44[[#This Row],[Date]]= "", "", TEXT(Table44[[#This Row],[Date]],"mmmm"))</f>
        <v/>
      </c>
      <c r="D1807" s="2"/>
      <c r="I1807" s="23"/>
      <c r="J1807" s="49">
        <f>IF(Table44[[#This Row],[Source]]="Cash", SUM(J1806+Table44[[#This Row],[Income]]-Table44[[#This Row],[Expenses]]), J1806)</f>
        <v>173500</v>
      </c>
      <c r="K1807" s="49">
        <f>IF(Table44[[#This Row],[Source]]="Bank", SUM(K1806+Table44[[#This Row],[Income]]-Table44[[#This Row],[Expenses]]), K1806)</f>
        <v>451802.45000000019</v>
      </c>
      <c r="L1807" s="49">
        <f>IF(Table44[[#This Row],[Source]]="Mobile", SUM(L1806+Table44[[#This Row],[Income]]-Table44[[#This Row],[Expenses]]), L1806)</f>
        <v>305653</v>
      </c>
      <c r="M1807" s="49">
        <f>IF(Table44[[#This Row],[Source]]="Inv", SUM(M1806+Table44[[#This Row],[Income]]-Table44[[#This Row],[Expenses]]), M1806)</f>
        <v>1140000</v>
      </c>
    </row>
    <row r="1808" spans="1:13" x14ac:dyDescent="0.25">
      <c r="A1808" s="3" t="str">
        <f xml:space="preserve"> IF(C1808="", "", IF(Table44[[#This Row],[Month]]=C1807, A1807+1, 1))</f>
        <v/>
      </c>
      <c r="B1808" s="22">
        <f>_xlfn.NUMBERVALUE(IF(Table44[[#This Row],[Date]]= "", "", TEXT(Table44[[#This Row],[Date]],"yyyy")))</f>
        <v>0</v>
      </c>
      <c r="C1808" t="str">
        <f>IF(Table44[[#This Row],[Date]]= "", "", TEXT(Table44[[#This Row],[Date]],"mmmm"))</f>
        <v/>
      </c>
      <c r="D1808" s="2"/>
      <c r="I1808" s="23"/>
      <c r="J1808" s="49">
        <f>IF(Table44[[#This Row],[Source]]="Cash", SUM(J1807+Table44[[#This Row],[Income]]-Table44[[#This Row],[Expenses]]), J1807)</f>
        <v>173500</v>
      </c>
      <c r="K1808" s="49">
        <f>IF(Table44[[#This Row],[Source]]="Bank", SUM(K1807+Table44[[#This Row],[Income]]-Table44[[#This Row],[Expenses]]), K1807)</f>
        <v>451802.45000000019</v>
      </c>
      <c r="L1808" s="49">
        <f>IF(Table44[[#This Row],[Source]]="Mobile", SUM(L1807+Table44[[#This Row],[Income]]-Table44[[#This Row],[Expenses]]), L1807)</f>
        <v>305653</v>
      </c>
      <c r="M1808" s="49">
        <f>IF(Table44[[#This Row],[Source]]="Inv", SUM(M1807+Table44[[#This Row],[Income]]-Table44[[#This Row],[Expenses]]), M1807)</f>
        <v>1140000</v>
      </c>
    </row>
    <row r="1809" spans="1:13" x14ac:dyDescent="0.25">
      <c r="A1809" s="3" t="str">
        <f xml:space="preserve"> IF(C1809="", "", IF(Table44[[#This Row],[Month]]=C1808, A1808+1, 1))</f>
        <v/>
      </c>
      <c r="B1809" s="22">
        <f>_xlfn.NUMBERVALUE(IF(Table44[[#This Row],[Date]]= "", "", TEXT(Table44[[#This Row],[Date]],"yyyy")))</f>
        <v>0</v>
      </c>
      <c r="C1809" t="str">
        <f>IF(Table44[[#This Row],[Date]]= "", "", TEXT(Table44[[#This Row],[Date]],"mmmm"))</f>
        <v/>
      </c>
      <c r="D1809" s="2"/>
      <c r="I1809" s="23"/>
      <c r="J1809" s="49">
        <f>IF(Table44[[#This Row],[Source]]="Cash", SUM(J1808+Table44[[#This Row],[Income]]-Table44[[#This Row],[Expenses]]), J1808)</f>
        <v>173500</v>
      </c>
      <c r="K1809" s="49">
        <f>IF(Table44[[#This Row],[Source]]="Bank", SUM(K1808+Table44[[#This Row],[Income]]-Table44[[#This Row],[Expenses]]), K1808)</f>
        <v>451802.45000000019</v>
      </c>
      <c r="L1809" s="49">
        <f>IF(Table44[[#This Row],[Source]]="Mobile", SUM(L1808+Table44[[#This Row],[Income]]-Table44[[#This Row],[Expenses]]), L1808)</f>
        <v>305653</v>
      </c>
      <c r="M1809" s="49">
        <f>IF(Table44[[#This Row],[Source]]="Inv", SUM(M1808+Table44[[#This Row],[Income]]-Table44[[#This Row],[Expenses]]), M1808)</f>
        <v>1140000</v>
      </c>
    </row>
    <row r="1810" spans="1:13" x14ac:dyDescent="0.25">
      <c r="A1810" s="3" t="str">
        <f xml:space="preserve"> IF(C1810="", "", IF(Table44[[#This Row],[Month]]=C1809, A1809+1, 1))</f>
        <v/>
      </c>
      <c r="B1810" s="22">
        <f>_xlfn.NUMBERVALUE(IF(Table44[[#This Row],[Date]]= "", "", TEXT(Table44[[#This Row],[Date]],"yyyy")))</f>
        <v>0</v>
      </c>
      <c r="C1810" t="str">
        <f>IF(Table44[[#This Row],[Date]]= "", "", TEXT(Table44[[#This Row],[Date]],"mmmm"))</f>
        <v/>
      </c>
      <c r="D1810" s="2"/>
      <c r="I1810" s="23"/>
      <c r="J1810" s="49">
        <f>IF(Table44[[#This Row],[Source]]="Cash", SUM(J1809+Table44[[#This Row],[Income]]-Table44[[#This Row],[Expenses]]), J1809)</f>
        <v>173500</v>
      </c>
      <c r="K1810" s="49">
        <f>IF(Table44[[#This Row],[Source]]="Bank", SUM(K1809+Table44[[#This Row],[Income]]-Table44[[#This Row],[Expenses]]), K1809)</f>
        <v>451802.45000000019</v>
      </c>
      <c r="L1810" s="49">
        <f>IF(Table44[[#This Row],[Source]]="Mobile", SUM(L1809+Table44[[#This Row],[Income]]-Table44[[#This Row],[Expenses]]), L1809)</f>
        <v>305653</v>
      </c>
      <c r="M1810" s="49">
        <f>IF(Table44[[#This Row],[Source]]="Inv", SUM(M1809+Table44[[#This Row],[Income]]-Table44[[#This Row],[Expenses]]), M1809)</f>
        <v>1140000</v>
      </c>
    </row>
    <row r="1811" spans="1:13" x14ac:dyDescent="0.25">
      <c r="A1811" s="3" t="str">
        <f xml:space="preserve"> IF(C1811="", "", IF(Table44[[#This Row],[Month]]=C1810, A1810+1, 1))</f>
        <v/>
      </c>
      <c r="B1811" s="22">
        <f>_xlfn.NUMBERVALUE(IF(Table44[[#This Row],[Date]]= "", "", TEXT(Table44[[#This Row],[Date]],"yyyy")))</f>
        <v>0</v>
      </c>
      <c r="C1811" t="str">
        <f>IF(Table44[[#This Row],[Date]]= "", "", TEXT(Table44[[#This Row],[Date]],"mmmm"))</f>
        <v/>
      </c>
      <c r="D1811" s="2"/>
      <c r="I1811" s="23"/>
      <c r="J1811" s="49">
        <f>IF(Table44[[#This Row],[Source]]="Cash", SUM(J1810+Table44[[#This Row],[Income]]-Table44[[#This Row],[Expenses]]), J1810)</f>
        <v>173500</v>
      </c>
      <c r="K1811" s="49">
        <f>IF(Table44[[#This Row],[Source]]="Bank", SUM(K1810+Table44[[#This Row],[Income]]-Table44[[#This Row],[Expenses]]), K1810)</f>
        <v>451802.45000000019</v>
      </c>
      <c r="L1811" s="49">
        <f>IF(Table44[[#This Row],[Source]]="Mobile", SUM(L1810+Table44[[#This Row],[Income]]-Table44[[#This Row],[Expenses]]), L1810)</f>
        <v>305653</v>
      </c>
      <c r="M1811" s="49">
        <f>IF(Table44[[#This Row],[Source]]="Inv", SUM(M1810+Table44[[#This Row],[Income]]-Table44[[#This Row],[Expenses]]), M1810)</f>
        <v>1140000</v>
      </c>
    </row>
    <row r="1812" spans="1:13" x14ac:dyDescent="0.25">
      <c r="A1812" s="3" t="str">
        <f xml:space="preserve"> IF(C1812="", "", IF(Table44[[#This Row],[Month]]=C1811, A1811+1, 1))</f>
        <v/>
      </c>
      <c r="B1812" s="22">
        <f>_xlfn.NUMBERVALUE(IF(Table44[[#This Row],[Date]]= "", "", TEXT(Table44[[#This Row],[Date]],"yyyy")))</f>
        <v>0</v>
      </c>
      <c r="C1812" t="str">
        <f>IF(Table44[[#This Row],[Date]]= "", "", TEXT(Table44[[#This Row],[Date]],"mmmm"))</f>
        <v/>
      </c>
      <c r="D1812" s="2"/>
      <c r="I1812" s="23"/>
      <c r="J1812" s="49">
        <f>IF(Table44[[#This Row],[Source]]="Cash", SUM(J1811+Table44[[#This Row],[Income]]-Table44[[#This Row],[Expenses]]), J1811)</f>
        <v>173500</v>
      </c>
      <c r="K1812" s="49">
        <f>IF(Table44[[#This Row],[Source]]="Bank", SUM(K1811+Table44[[#This Row],[Income]]-Table44[[#This Row],[Expenses]]), K1811)</f>
        <v>451802.45000000019</v>
      </c>
      <c r="L1812" s="49">
        <f>IF(Table44[[#This Row],[Source]]="Mobile", SUM(L1811+Table44[[#This Row],[Income]]-Table44[[#This Row],[Expenses]]), L1811)</f>
        <v>305653</v>
      </c>
      <c r="M1812" s="49">
        <f>IF(Table44[[#This Row],[Source]]="Inv", SUM(M1811+Table44[[#This Row],[Income]]-Table44[[#This Row],[Expenses]]), M1811)</f>
        <v>1140000</v>
      </c>
    </row>
    <row r="1813" spans="1:13" x14ac:dyDescent="0.25">
      <c r="A1813" s="3" t="str">
        <f xml:space="preserve"> IF(C1813="", "", IF(Table44[[#This Row],[Month]]=C1812, A1812+1, 1))</f>
        <v/>
      </c>
      <c r="B1813" s="22">
        <f>_xlfn.NUMBERVALUE(IF(Table44[[#This Row],[Date]]= "", "", TEXT(Table44[[#This Row],[Date]],"yyyy")))</f>
        <v>0</v>
      </c>
      <c r="C1813" t="str">
        <f>IF(Table44[[#This Row],[Date]]= "", "", TEXT(Table44[[#This Row],[Date]],"mmmm"))</f>
        <v/>
      </c>
      <c r="D1813" s="2"/>
      <c r="I1813" s="23"/>
      <c r="J1813" s="49">
        <f>IF(Table44[[#This Row],[Source]]="Cash", SUM(J1812+Table44[[#This Row],[Income]]-Table44[[#This Row],[Expenses]]), J1812)</f>
        <v>173500</v>
      </c>
      <c r="K1813" s="49">
        <f>IF(Table44[[#This Row],[Source]]="Bank", SUM(K1812+Table44[[#This Row],[Income]]-Table44[[#This Row],[Expenses]]), K1812)</f>
        <v>451802.45000000019</v>
      </c>
      <c r="L1813" s="49">
        <f>IF(Table44[[#This Row],[Source]]="Mobile", SUM(L1812+Table44[[#This Row],[Income]]-Table44[[#This Row],[Expenses]]), L1812)</f>
        <v>305653</v>
      </c>
      <c r="M1813" s="49">
        <f>IF(Table44[[#This Row],[Source]]="Inv", SUM(M1812+Table44[[#This Row],[Income]]-Table44[[#This Row],[Expenses]]), M1812)</f>
        <v>1140000</v>
      </c>
    </row>
    <row r="1814" spans="1:13" x14ac:dyDescent="0.25">
      <c r="A1814" s="3" t="str">
        <f xml:space="preserve"> IF(C1814="", "", IF(Table44[[#This Row],[Month]]=C1813, A1813+1, 1))</f>
        <v/>
      </c>
      <c r="B1814" s="22">
        <f>_xlfn.NUMBERVALUE(IF(Table44[[#This Row],[Date]]= "", "", TEXT(Table44[[#This Row],[Date]],"yyyy")))</f>
        <v>0</v>
      </c>
      <c r="C1814" t="str">
        <f>IF(Table44[[#This Row],[Date]]= "", "", TEXT(Table44[[#This Row],[Date]],"mmmm"))</f>
        <v/>
      </c>
      <c r="D1814" s="2"/>
      <c r="I1814" s="23"/>
      <c r="J1814" s="49">
        <f>IF(Table44[[#This Row],[Source]]="Cash", SUM(J1813+Table44[[#This Row],[Income]]-Table44[[#This Row],[Expenses]]), J1813)</f>
        <v>173500</v>
      </c>
      <c r="K1814" s="49">
        <f>IF(Table44[[#This Row],[Source]]="Bank", SUM(K1813+Table44[[#This Row],[Income]]-Table44[[#This Row],[Expenses]]), K1813)</f>
        <v>451802.45000000019</v>
      </c>
      <c r="L1814" s="49">
        <f>IF(Table44[[#This Row],[Source]]="Mobile", SUM(L1813+Table44[[#This Row],[Income]]-Table44[[#This Row],[Expenses]]), L1813)</f>
        <v>305653</v>
      </c>
      <c r="M1814" s="49">
        <f>IF(Table44[[#This Row],[Source]]="Inv", SUM(M1813+Table44[[#This Row],[Income]]-Table44[[#This Row],[Expenses]]), M1813)</f>
        <v>1140000</v>
      </c>
    </row>
    <row r="1815" spans="1:13" x14ac:dyDescent="0.25">
      <c r="A1815" s="3" t="str">
        <f xml:space="preserve"> IF(C1815="", "", IF(Table44[[#This Row],[Month]]=C1814, A1814+1, 1))</f>
        <v/>
      </c>
      <c r="B1815" s="22">
        <f>_xlfn.NUMBERVALUE(IF(Table44[[#This Row],[Date]]= "", "", TEXT(Table44[[#This Row],[Date]],"yyyy")))</f>
        <v>0</v>
      </c>
      <c r="C1815" t="str">
        <f>IF(Table44[[#This Row],[Date]]= "", "", TEXT(Table44[[#This Row],[Date]],"mmmm"))</f>
        <v/>
      </c>
      <c r="D1815" s="2"/>
      <c r="I1815" s="23"/>
      <c r="J1815" s="49">
        <f>IF(Table44[[#This Row],[Source]]="Cash", SUM(J1814+Table44[[#This Row],[Income]]-Table44[[#This Row],[Expenses]]), J1814)</f>
        <v>173500</v>
      </c>
      <c r="K1815" s="49">
        <f>IF(Table44[[#This Row],[Source]]="Bank", SUM(K1814+Table44[[#This Row],[Income]]-Table44[[#This Row],[Expenses]]), K1814)</f>
        <v>451802.45000000019</v>
      </c>
      <c r="L1815" s="49">
        <f>IF(Table44[[#This Row],[Source]]="Mobile", SUM(L1814+Table44[[#This Row],[Income]]-Table44[[#This Row],[Expenses]]), L1814)</f>
        <v>305653</v>
      </c>
      <c r="M1815" s="49">
        <f>IF(Table44[[#This Row],[Source]]="Inv", SUM(M1814+Table44[[#This Row],[Income]]-Table44[[#This Row],[Expenses]]), M1814)</f>
        <v>1140000</v>
      </c>
    </row>
    <row r="1816" spans="1:13" x14ac:dyDescent="0.25">
      <c r="A1816" s="3" t="str">
        <f xml:space="preserve"> IF(C1816="", "", IF(Table44[[#This Row],[Month]]=C1815, A1815+1, 1))</f>
        <v/>
      </c>
      <c r="B1816" s="22">
        <f>_xlfn.NUMBERVALUE(IF(Table44[[#This Row],[Date]]= "", "", TEXT(Table44[[#This Row],[Date]],"yyyy")))</f>
        <v>0</v>
      </c>
      <c r="C1816" t="str">
        <f>IF(Table44[[#This Row],[Date]]= "", "", TEXT(Table44[[#This Row],[Date]],"mmmm"))</f>
        <v/>
      </c>
      <c r="D1816" s="2"/>
      <c r="I1816" s="23"/>
      <c r="J1816" s="49">
        <f>IF(Table44[[#This Row],[Source]]="Cash", SUM(J1815+Table44[[#This Row],[Income]]-Table44[[#This Row],[Expenses]]), J1815)</f>
        <v>173500</v>
      </c>
      <c r="K1816" s="49">
        <f>IF(Table44[[#This Row],[Source]]="Bank", SUM(K1815+Table44[[#This Row],[Income]]-Table44[[#This Row],[Expenses]]), K1815)</f>
        <v>451802.45000000019</v>
      </c>
      <c r="L1816" s="49">
        <f>IF(Table44[[#This Row],[Source]]="Mobile", SUM(L1815+Table44[[#This Row],[Income]]-Table44[[#This Row],[Expenses]]), L1815)</f>
        <v>305653</v>
      </c>
      <c r="M1816" s="49">
        <f>IF(Table44[[#This Row],[Source]]="Inv", SUM(M1815+Table44[[#This Row],[Income]]-Table44[[#This Row],[Expenses]]), M1815)</f>
        <v>1140000</v>
      </c>
    </row>
    <row r="1817" spans="1:13" x14ac:dyDescent="0.25">
      <c r="A1817" s="3" t="str">
        <f xml:space="preserve"> IF(C1817="", "", IF(Table44[[#This Row],[Month]]=C1816, A1816+1, 1))</f>
        <v/>
      </c>
      <c r="B1817" s="22">
        <f>_xlfn.NUMBERVALUE(IF(Table44[[#This Row],[Date]]= "", "", TEXT(Table44[[#This Row],[Date]],"yyyy")))</f>
        <v>0</v>
      </c>
      <c r="C1817" t="str">
        <f>IF(Table44[[#This Row],[Date]]= "", "", TEXT(Table44[[#This Row],[Date]],"mmmm"))</f>
        <v/>
      </c>
      <c r="D1817" s="2"/>
      <c r="I1817" s="23"/>
      <c r="J1817" s="49">
        <f>IF(Table44[[#This Row],[Source]]="Cash", SUM(J1816+Table44[[#This Row],[Income]]-Table44[[#This Row],[Expenses]]), J1816)</f>
        <v>173500</v>
      </c>
      <c r="K1817" s="49">
        <f>IF(Table44[[#This Row],[Source]]="Bank", SUM(K1816+Table44[[#This Row],[Income]]-Table44[[#This Row],[Expenses]]), K1816)</f>
        <v>451802.45000000019</v>
      </c>
      <c r="L1817" s="49">
        <f>IF(Table44[[#This Row],[Source]]="Mobile", SUM(L1816+Table44[[#This Row],[Income]]-Table44[[#This Row],[Expenses]]), L1816)</f>
        <v>305653</v>
      </c>
      <c r="M1817" s="49">
        <f>IF(Table44[[#This Row],[Source]]="Inv", SUM(M1816+Table44[[#This Row],[Income]]-Table44[[#This Row],[Expenses]]), M1816)</f>
        <v>1140000</v>
      </c>
    </row>
    <row r="1818" spans="1:13" x14ac:dyDescent="0.25">
      <c r="A1818" s="3" t="str">
        <f xml:space="preserve"> IF(C1818="", "", IF(Table44[[#This Row],[Month]]=C1817, A1817+1, 1))</f>
        <v/>
      </c>
      <c r="B1818" s="22">
        <f>_xlfn.NUMBERVALUE(IF(Table44[[#This Row],[Date]]= "", "", TEXT(Table44[[#This Row],[Date]],"yyyy")))</f>
        <v>0</v>
      </c>
      <c r="C1818" t="str">
        <f>IF(Table44[[#This Row],[Date]]= "", "", TEXT(Table44[[#This Row],[Date]],"mmmm"))</f>
        <v/>
      </c>
      <c r="D1818" s="2"/>
      <c r="I1818" s="23"/>
      <c r="J1818" s="49">
        <f>IF(Table44[[#This Row],[Source]]="Cash", SUM(J1817+Table44[[#This Row],[Income]]-Table44[[#This Row],[Expenses]]), J1817)</f>
        <v>173500</v>
      </c>
      <c r="K1818" s="49">
        <f>IF(Table44[[#This Row],[Source]]="Bank", SUM(K1817+Table44[[#This Row],[Income]]-Table44[[#This Row],[Expenses]]), K1817)</f>
        <v>451802.45000000019</v>
      </c>
      <c r="L1818" s="49">
        <f>IF(Table44[[#This Row],[Source]]="Mobile", SUM(L1817+Table44[[#This Row],[Income]]-Table44[[#This Row],[Expenses]]), L1817)</f>
        <v>305653</v>
      </c>
      <c r="M1818" s="49">
        <f>IF(Table44[[#This Row],[Source]]="Inv", SUM(M1817+Table44[[#This Row],[Income]]-Table44[[#This Row],[Expenses]]), M1817)</f>
        <v>1140000</v>
      </c>
    </row>
    <row r="1819" spans="1:13" x14ac:dyDescent="0.25">
      <c r="A1819" s="3" t="str">
        <f xml:space="preserve"> IF(C1819="", "", IF(Table44[[#This Row],[Month]]=C1818, A1818+1, 1))</f>
        <v/>
      </c>
      <c r="B1819" s="22">
        <f>_xlfn.NUMBERVALUE(IF(Table44[[#This Row],[Date]]= "", "", TEXT(Table44[[#This Row],[Date]],"yyyy")))</f>
        <v>0</v>
      </c>
      <c r="C1819" t="str">
        <f>IF(Table44[[#This Row],[Date]]= "", "", TEXT(Table44[[#This Row],[Date]],"mmmm"))</f>
        <v/>
      </c>
      <c r="D1819" s="2"/>
      <c r="I1819" s="23"/>
      <c r="J1819" s="49">
        <f>IF(Table44[[#This Row],[Source]]="Cash", SUM(J1818+Table44[[#This Row],[Income]]-Table44[[#This Row],[Expenses]]), J1818)</f>
        <v>173500</v>
      </c>
      <c r="K1819" s="49">
        <f>IF(Table44[[#This Row],[Source]]="Bank", SUM(K1818+Table44[[#This Row],[Income]]-Table44[[#This Row],[Expenses]]), K1818)</f>
        <v>451802.45000000019</v>
      </c>
      <c r="L1819" s="49">
        <f>IF(Table44[[#This Row],[Source]]="Mobile", SUM(L1818+Table44[[#This Row],[Income]]-Table44[[#This Row],[Expenses]]), L1818)</f>
        <v>305653</v>
      </c>
      <c r="M1819" s="49">
        <f>IF(Table44[[#This Row],[Source]]="Inv", SUM(M1818+Table44[[#This Row],[Income]]-Table44[[#This Row],[Expenses]]), M1818)</f>
        <v>1140000</v>
      </c>
    </row>
    <row r="1820" spans="1:13" x14ac:dyDescent="0.25">
      <c r="A1820" s="3" t="str">
        <f xml:space="preserve"> IF(C1820="", "", IF(Table44[[#This Row],[Month]]=C1819, A1819+1, 1))</f>
        <v/>
      </c>
      <c r="B1820" s="22">
        <f>_xlfn.NUMBERVALUE(IF(Table44[[#This Row],[Date]]= "", "", TEXT(Table44[[#This Row],[Date]],"yyyy")))</f>
        <v>0</v>
      </c>
      <c r="C1820" t="str">
        <f>IF(Table44[[#This Row],[Date]]= "", "", TEXT(Table44[[#This Row],[Date]],"mmmm"))</f>
        <v/>
      </c>
      <c r="D1820" s="2"/>
      <c r="I1820" s="23"/>
      <c r="J1820" s="49">
        <f>IF(Table44[[#This Row],[Source]]="Cash", SUM(J1819+Table44[[#This Row],[Income]]-Table44[[#This Row],[Expenses]]), J1819)</f>
        <v>173500</v>
      </c>
      <c r="K1820" s="49">
        <f>IF(Table44[[#This Row],[Source]]="Bank", SUM(K1819+Table44[[#This Row],[Income]]-Table44[[#This Row],[Expenses]]), K1819)</f>
        <v>451802.45000000019</v>
      </c>
      <c r="L1820" s="49">
        <f>IF(Table44[[#This Row],[Source]]="Mobile", SUM(L1819+Table44[[#This Row],[Income]]-Table44[[#This Row],[Expenses]]), L1819)</f>
        <v>305653</v>
      </c>
      <c r="M1820" s="49">
        <f>IF(Table44[[#This Row],[Source]]="Inv", SUM(M1819+Table44[[#This Row],[Income]]-Table44[[#This Row],[Expenses]]), M1819)</f>
        <v>1140000</v>
      </c>
    </row>
    <row r="1821" spans="1:13" x14ac:dyDescent="0.25">
      <c r="A1821" s="3" t="str">
        <f xml:space="preserve"> IF(C1821="", "", IF(Table44[[#This Row],[Month]]=C1820, A1820+1, 1))</f>
        <v/>
      </c>
      <c r="B1821" s="22">
        <f>_xlfn.NUMBERVALUE(IF(Table44[[#This Row],[Date]]= "", "", TEXT(Table44[[#This Row],[Date]],"yyyy")))</f>
        <v>0</v>
      </c>
      <c r="C1821" t="str">
        <f>IF(Table44[[#This Row],[Date]]= "", "", TEXT(Table44[[#This Row],[Date]],"mmmm"))</f>
        <v/>
      </c>
      <c r="D1821" s="2"/>
      <c r="I1821" s="23"/>
      <c r="J1821" s="49">
        <f>IF(Table44[[#This Row],[Source]]="Cash", SUM(J1820+Table44[[#This Row],[Income]]-Table44[[#This Row],[Expenses]]), J1820)</f>
        <v>173500</v>
      </c>
      <c r="K1821" s="49">
        <f>IF(Table44[[#This Row],[Source]]="Bank", SUM(K1820+Table44[[#This Row],[Income]]-Table44[[#This Row],[Expenses]]), K1820)</f>
        <v>451802.45000000019</v>
      </c>
      <c r="L1821" s="49">
        <f>IF(Table44[[#This Row],[Source]]="Mobile", SUM(L1820+Table44[[#This Row],[Income]]-Table44[[#This Row],[Expenses]]), L1820)</f>
        <v>305653</v>
      </c>
      <c r="M1821" s="49">
        <f>IF(Table44[[#This Row],[Source]]="Inv", SUM(M1820+Table44[[#This Row],[Income]]-Table44[[#This Row],[Expenses]]), M1820)</f>
        <v>1140000</v>
      </c>
    </row>
    <row r="1822" spans="1:13" x14ac:dyDescent="0.25">
      <c r="A1822" s="3" t="str">
        <f xml:space="preserve"> IF(C1822="", "", IF(Table44[[#This Row],[Month]]=C1821, A1821+1, 1))</f>
        <v/>
      </c>
      <c r="B1822" s="22">
        <f>_xlfn.NUMBERVALUE(IF(Table44[[#This Row],[Date]]= "", "", TEXT(Table44[[#This Row],[Date]],"yyyy")))</f>
        <v>0</v>
      </c>
      <c r="C1822" t="str">
        <f>IF(Table44[[#This Row],[Date]]= "", "", TEXT(Table44[[#This Row],[Date]],"mmmm"))</f>
        <v/>
      </c>
      <c r="D1822" s="2"/>
      <c r="I1822" s="23"/>
      <c r="J1822" s="49">
        <f>IF(Table44[[#This Row],[Source]]="Cash", SUM(J1821+Table44[[#This Row],[Income]]-Table44[[#This Row],[Expenses]]), J1821)</f>
        <v>173500</v>
      </c>
      <c r="K1822" s="49">
        <f>IF(Table44[[#This Row],[Source]]="Bank", SUM(K1821+Table44[[#This Row],[Income]]-Table44[[#This Row],[Expenses]]), K1821)</f>
        <v>451802.45000000019</v>
      </c>
      <c r="L1822" s="49">
        <f>IF(Table44[[#This Row],[Source]]="Mobile", SUM(L1821+Table44[[#This Row],[Income]]-Table44[[#This Row],[Expenses]]), L1821)</f>
        <v>305653</v>
      </c>
      <c r="M1822" s="49">
        <f>IF(Table44[[#This Row],[Source]]="Inv", SUM(M1821+Table44[[#This Row],[Income]]-Table44[[#This Row],[Expenses]]), M1821)</f>
        <v>1140000</v>
      </c>
    </row>
    <row r="1823" spans="1:13" x14ac:dyDescent="0.25">
      <c r="A1823" s="3" t="str">
        <f xml:space="preserve"> IF(C1823="", "", IF(Table44[[#This Row],[Month]]=C1822, A1822+1, 1))</f>
        <v/>
      </c>
      <c r="B1823" s="22">
        <f>_xlfn.NUMBERVALUE(IF(Table44[[#This Row],[Date]]= "", "", TEXT(Table44[[#This Row],[Date]],"yyyy")))</f>
        <v>0</v>
      </c>
      <c r="C1823" t="str">
        <f>IF(Table44[[#This Row],[Date]]= "", "", TEXT(Table44[[#This Row],[Date]],"mmmm"))</f>
        <v/>
      </c>
      <c r="D1823" s="2"/>
      <c r="I1823" s="23"/>
      <c r="J1823" s="49">
        <f>IF(Table44[[#This Row],[Source]]="Cash", SUM(J1822+Table44[[#This Row],[Income]]-Table44[[#This Row],[Expenses]]), J1822)</f>
        <v>173500</v>
      </c>
      <c r="K1823" s="49">
        <f>IF(Table44[[#This Row],[Source]]="Bank", SUM(K1822+Table44[[#This Row],[Income]]-Table44[[#This Row],[Expenses]]), K1822)</f>
        <v>451802.45000000019</v>
      </c>
      <c r="L1823" s="49">
        <f>IF(Table44[[#This Row],[Source]]="Mobile", SUM(L1822+Table44[[#This Row],[Income]]-Table44[[#This Row],[Expenses]]), L1822)</f>
        <v>305653</v>
      </c>
      <c r="M1823" s="49">
        <f>IF(Table44[[#This Row],[Source]]="Inv", SUM(M1822+Table44[[#This Row],[Income]]-Table44[[#This Row],[Expenses]]), M1822)</f>
        <v>1140000</v>
      </c>
    </row>
    <row r="1824" spans="1:13" x14ac:dyDescent="0.25">
      <c r="A1824" s="3" t="str">
        <f xml:space="preserve"> IF(C1824="", "", IF(Table44[[#This Row],[Month]]=C1823, A1823+1, 1))</f>
        <v/>
      </c>
      <c r="B1824" s="22">
        <f>_xlfn.NUMBERVALUE(IF(Table44[[#This Row],[Date]]= "", "", TEXT(Table44[[#This Row],[Date]],"yyyy")))</f>
        <v>0</v>
      </c>
      <c r="C1824" t="str">
        <f>IF(Table44[[#This Row],[Date]]= "", "", TEXT(Table44[[#This Row],[Date]],"mmmm"))</f>
        <v/>
      </c>
      <c r="D1824" s="2"/>
      <c r="I1824" s="23"/>
      <c r="J1824" s="49">
        <f>IF(Table44[[#This Row],[Source]]="Cash", SUM(J1823+Table44[[#This Row],[Income]]-Table44[[#This Row],[Expenses]]), J1823)</f>
        <v>173500</v>
      </c>
      <c r="K1824" s="49">
        <f>IF(Table44[[#This Row],[Source]]="Bank", SUM(K1823+Table44[[#This Row],[Income]]-Table44[[#This Row],[Expenses]]), K1823)</f>
        <v>451802.45000000019</v>
      </c>
      <c r="L1824" s="49">
        <f>IF(Table44[[#This Row],[Source]]="Mobile", SUM(L1823+Table44[[#This Row],[Income]]-Table44[[#This Row],[Expenses]]), L1823)</f>
        <v>305653</v>
      </c>
      <c r="M1824" s="49">
        <f>IF(Table44[[#This Row],[Source]]="Inv", SUM(M1823+Table44[[#This Row],[Income]]-Table44[[#This Row],[Expenses]]), M1823)</f>
        <v>1140000</v>
      </c>
    </row>
    <row r="1825" spans="1:13" x14ac:dyDescent="0.25">
      <c r="A1825" s="3" t="str">
        <f xml:space="preserve"> IF(C1825="", "", IF(Table44[[#This Row],[Month]]=C1824, A1824+1, 1))</f>
        <v/>
      </c>
      <c r="B1825" s="22">
        <f>_xlfn.NUMBERVALUE(IF(Table44[[#This Row],[Date]]= "", "", TEXT(Table44[[#This Row],[Date]],"yyyy")))</f>
        <v>0</v>
      </c>
      <c r="C1825" t="str">
        <f>IF(Table44[[#This Row],[Date]]= "", "", TEXT(Table44[[#This Row],[Date]],"mmmm"))</f>
        <v/>
      </c>
      <c r="D1825" s="2"/>
      <c r="I1825" s="23"/>
      <c r="J1825" s="49">
        <f>IF(Table44[[#This Row],[Source]]="Cash", SUM(J1824+Table44[[#This Row],[Income]]-Table44[[#This Row],[Expenses]]), J1824)</f>
        <v>173500</v>
      </c>
      <c r="K1825" s="49">
        <f>IF(Table44[[#This Row],[Source]]="Bank", SUM(K1824+Table44[[#This Row],[Income]]-Table44[[#This Row],[Expenses]]), K1824)</f>
        <v>451802.45000000019</v>
      </c>
      <c r="L1825" s="49">
        <f>IF(Table44[[#This Row],[Source]]="Mobile", SUM(L1824+Table44[[#This Row],[Income]]-Table44[[#This Row],[Expenses]]), L1824)</f>
        <v>305653</v>
      </c>
      <c r="M1825" s="49">
        <f>IF(Table44[[#This Row],[Source]]="Inv", SUM(M1824+Table44[[#This Row],[Income]]-Table44[[#This Row],[Expenses]]), M1824)</f>
        <v>1140000</v>
      </c>
    </row>
    <row r="1826" spans="1:13" x14ac:dyDescent="0.25">
      <c r="A1826" s="3" t="str">
        <f xml:space="preserve"> IF(C1826="", "", IF(Table44[[#This Row],[Month]]=C1825, A1825+1, 1))</f>
        <v/>
      </c>
      <c r="B1826" s="22">
        <f>_xlfn.NUMBERVALUE(IF(Table44[[#This Row],[Date]]= "", "", TEXT(Table44[[#This Row],[Date]],"yyyy")))</f>
        <v>0</v>
      </c>
      <c r="C1826" t="str">
        <f>IF(Table44[[#This Row],[Date]]= "", "", TEXT(Table44[[#This Row],[Date]],"mmmm"))</f>
        <v/>
      </c>
      <c r="D1826" s="2"/>
      <c r="I1826" s="23"/>
      <c r="J1826" s="49">
        <f>IF(Table44[[#This Row],[Source]]="Cash", SUM(J1825+Table44[[#This Row],[Income]]-Table44[[#This Row],[Expenses]]), J1825)</f>
        <v>173500</v>
      </c>
      <c r="K1826" s="49">
        <f>IF(Table44[[#This Row],[Source]]="Bank", SUM(K1825+Table44[[#This Row],[Income]]-Table44[[#This Row],[Expenses]]), K1825)</f>
        <v>451802.45000000019</v>
      </c>
      <c r="L1826" s="49">
        <f>IF(Table44[[#This Row],[Source]]="Mobile", SUM(L1825+Table44[[#This Row],[Income]]-Table44[[#This Row],[Expenses]]), L1825)</f>
        <v>305653</v>
      </c>
      <c r="M1826" s="49">
        <f>IF(Table44[[#This Row],[Source]]="Inv", SUM(M1825+Table44[[#This Row],[Income]]-Table44[[#This Row],[Expenses]]), M1825)</f>
        <v>1140000</v>
      </c>
    </row>
    <row r="1827" spans="1:13" x14ac:dyDescent="0.25">
      <c r="A1827" s="3" t="str">
        <f xml:space="preserve"> IF(C1827="", "", IF(Table44[[#This Row],[Month]]=C1826, A1826+1, 1))</f>
        <v/>
      </c>
      <c r="B1827" s="22">
        <f>_xlfn.NUMBERVALUE(IF(Table44[[#This Row],[Date]]= "", "", TEXT(Table44[[#This Row],[Date]],"yyyy")))</f>
        <v>0</v>
      </c>
      <c r="C1827" t="str">
        <f>IF(Table44[[#This Row],[Date]]= "", "", TEXT(Table44[[#This Row],[Date]],"mmmm"))</f>
        <v/>
      </c>
      <c r="D1827" s="2"/>
      <c r="I1827" s="23"/>
      <c r="J1827" s="49">
        <f>IF(Table44[[#This Row],[Source]]="Cash", SUM(J1826+Table44[[#This Row],[Income]]-Table44[[#This Row],[Expenses]]), J1826)</f>
        <v>173500</v>
      </c>
      <c r="K1827" s="49">
        <f>IF(Table44[[#This Row],[Source]]="Bank", SUM(K1826+Table44[[#This Row],[Income]]-Table44[[#This Row],[Expenses]]), K1826)</f>
        <v>451802.45000000019</v>
      </c>
      <c r="L1827" s="49">
        <f>IF(Table44[[#This Row],[Source]]="Mobile", SUM(L1826+Table44[[#This Row],[Income]]-Table44[[#This Row],[Expenses]]), L1826)</f>
        <v>305653</v>
      </c>
      <c r="M1827" s="49">
        <f>IF(Table44[[#This Row],[Source]]="Inv", SUM(M1826+Table44[[#This Row],[Income]]-Table44[[#This Row],[Expenses]]), M1826)</f>
        <v>1140000</v>
      </c>
    </row>
    <row r="1828" spans="1:13" x14ac:dyDescent="0.25">
      <c r="A1828" s="3" t="str">
        <f xml:space="preserve"> IF(C1828="", "", IF(Table44[[#This Row],[Month]]=C1827, A1827+1, 1))</f>
        <v/>
      </c>
      <c r="B1828" s="22">
        <f>_xlfn.NUMBERVALUE(IF(Table44[[#This Row],[Date]]= "", "", TEXT(Table44[[#This Row],[Date]],"yyyy")))</f>
        <v>0</v>
      </c>
      <c r="C1828" t="str">
        <f>IF(Table44[[#This Row],[Date]]= "", "", TEXT(Table44[[#This Row],[Date]],"mmmm"))</f>
        <v/>
      </c>
      <c r="D1828" s="2"/>
      <c r="I1828" s="23"/>
      <c r="J1828" s="49">
        <f>IF(Table44[[#This Row],[Source]]="Cash", SUM(J1827+Table44[[#This Row],[Income]]-Table44[[#This Row],[Expenses]]), J1827)</f>
        <v>173500</v>
      </c>
      <c r="K1828" s="49">
        <f>IF(Table44[[#This Row],[Source]]="Bank", SUM(K1827+Table44[[#This Row],[Income]]-Table44[[#This Row],[Expenses]]), K1827)</f>
        <v>451802.45000000019</v>
      </c>
      <c r="L1828" s="49">
        <f>IF(Table44[[#This Row],[Source]]="Mobile", SUM(L1827+Table44[[#This Row],[Income]]-Table44[[#This Row],[Expenses]]), L1827)</f>
        <v>305653</v>
      </c>
      <c r="M1828" s="49">
        <f>IF(Table44[[#This Row],[Source]]="Inv", SUM(M1827+Table44[[#This Row],[Income]]-Table44[[#This Row],[Expenses]]), M1827)</f>
        <v>1140000</v>
      </c>
    </row>
    <row r="1829" spans="1:13" x14ac:dyDescent="0.25">
      <c r="A1829" s="3" t="str">
        <f xml:space="preserve"> IF(C1829="", "", IF(Table44[[#This Row],[Month]]=C1828, A1828+1, 1))</f>
        <v/>
      </c>
      <c r="B1829" s="22">
        <f>_xlfn.NUMBERVALUE(IF(Table44[[#This Row],[Date]]= "", "", TEXT(Table44[[#This Row],[Date]],"yyyy")))</f>
        <v>0</v>
      </c>
      <c r="C1829" t="str">
        <f>IF(Table44[[#This Row],[Date]]= "", "", TEXT(Table44[[#This Row],[Date]],"mmmm"))</f>
        <v/>
      </c>
      <c r="D1829" s="2"/>
      <c r="I1829" s="23"/>
      <c r="J1829" s="49">
        <f>IF(Table44[[#This Row],[Source]]="Cash", SUM(J1828+Table44[[#This Row],[Income]]-Table44[[#This Row],[Expenses]]), J1828)</f>
        <v>173500</v>
      </c>
      <c r="K1829" s="49">
        <f>IF(Table44[[#This Row],[Source]]="Bank", SUM(K1828+Table44[[#This Row],[Income]]-Table44[[#This Row],[Expenses]]), K1828)</f>
        <v>451802.45000000019</v>
      </c>
      <c r="L1829" s="49">
        <f>IF(Table44[[#This Row],[Source]]="Mobile", SUM(L1828+Table44[[#This Row],[Income]]-Table44[[#This Row],[Expenses]]), L1828)</f>
        <v>305653</v>
      </c>
      <c r="M1829" s="49">
        <f>IF(Table44[[#This Row],[Source]]="Inv", SUM(M1828+Table44[[#This Row],[Income]]-Table44[[#This Row],[Expenses]]), M1828)</f>
        <v>1140000</v>
      </c>
    </row>
    <row r="1830" spans="1:13" x14ac:dyDescent="0.25">
      <c r="A1830" s="3" t="str">
        <f xml:space="preserve"> IF(C1830="", "", IF(Table44[[#This Row],[Month]]=C1829, A1829+1, 1))</f>
        <v/>
      </c>
      <c r="B1830" s="22">
        <f>_xlfn.NUMBERVALUE(IF(Table44[[#This Row],[Date]]= "", "", TEXT(Table44[[#This Row],[Date]],"yyyy")))</f>
        <v>0</v>
      </c>
      <c r="C1830" t="str">
        <f>IF(Table44[[#This Row],[Date]]= "", "", TEXT(Table44[[#This Row],[Date]],"mmmm"))</f>
        <v/>
      </c>
      <c r="D1830" s="2"/>
      <c r="I1830" s="23"/>
      <c r="J1830" s="49">
        <f>IF(Table44[[#This Row],[Source]]="Cash", SUM(J1829+Table44[[#This Row],[Income]]-Table44[[#This Row],[Expenses]]), J1829)</f>
        <v>173500</v>
      </c>
      <c r="K1830" s="49">
        <f>IF(Table44[[#This Row],[Source]]="Bank", SUM(K1829+Table44[[#This Row],[Income]]-Table44[[#This Row],[Expenses]]), K1829)</f>
        <v>451802.45000000019</v>
      </c>
      <c r="L1830" s="49">
        <f>IF(Table44[[#This Row],[Source]]="Mobile", SUM(L1829+Table44[[#This Row],[Income]]-Table44[[#This Row],[Expenses]]), L1829)</f>
        <v>305653</v>
      </c>
      <c r="M1830" s="49">
        <f>IF(Table44[[#This Row],[Source]]="Inv", SUM(M1829+Table44[[#This Row],[Income]]-Table44[[#This Row],[Expenses]]), M1829)</f>
        <v>1140000</v>
      </c>
    </row>
    <row r="1831" spans="1:13" x14ac:dyDescent="0.25">
      <c r="A1831" s="3" t="str">
        <f xml:space="preserve"> IF(C1831="", "", IF(Table44[[#This Row],[Month]]=C1830, A1830+1, 1))</f>
        <v/>
      </c>
      <c r="B1831" s="22">
        <f>_xlfn.NUMBERVALUE(IF(Table44[[#This Row],[Date]]= "", "", TEXT(Table44[[#This Row],[Date]],"yyyy")))</f>
        <v>0</v>
      </c>
      <c r="C1831" t="str">
        <f>IF(Table44[[#This Row],[Date]]= "", "", TEXT(Table44[[#This Row],[Date]],"mmmm"))</f>
        <v/>
      </c>
      <c r="D1831" s="2"/>
      <c r="I1831" s="23"/>
      <c r="J1831" s="49">
        <f>IF(Table44[[#This Row],[Source]]="Cash", SUM(J1830+Table44[[#This Row],[Income]]-Table44[[#This Row],[Expenses]]), J1830)</f>
        <v>173500</v>
      </c>
      <c r="K1831" s="49">
        <f>IF(Table44[[#This Row],[Source]]="Bank", SUM(K1830+Table44[[#This Row],[Income]]-Table44[[#This Row],[Expenses]]), K1830)</f>
        <v>451802.45000000019</v>
      </c>
      <c r="L1831" s="49">
        <f>IF(Table44[[#This Row],[Source]]="Mobile", SUM(L1830+Table44[[#This Row],[Income]]-Table44[[#This Row],[Expenses]]), L1830)</f>
        <v>305653</v>
      </c>
      <c r="M1831" s="49">
        <f>IF(Table44[[#This Row],[Source]]="Inv", SUM(M1830+Table44[[#This Row],[Income]]-Table44[[#This Row],[Expenses]]), M1830)</f>
        <v>1140000</v>
      </c>
    </row>
    <row r="1832" spans="1:13" x14ac:dyDescent="0.25">
      <c r="A1832" s="3" t="str">
        <f xml:space="preserve"> IF(C1832="", "", IF(Table44[[#This Row],[Month]]=C1831, A1831+1, 1))</f>
        <v/>
      </c>
      <c r="B1832" s="22">
        <f>_xlfn.NUMBERVALUE(IF(Table44[[#This Row],[Date]]= "", "", TEXT(Table44[[#This Row],[Date]],"yyyy")))</f>
        <v>0</v>
      </c>
      <c r="C1832" t="str">
        <f>IF(Table44[[#This Row],[Date]]= "", "", TEXT(Table44[[#This Row],[Date]],"mmmm"))</f>
        <v/>
      </c>
      <c r="D1832" s="2"/>
      <c r="I1832" s="23"/>
      <c r="J1832" s="49">
        <f>IF(Table44[[#This Row],[Source]]="Cash", SUM(J1831+Table44[[#This Row],[Income]]-Table44[[#This Row],[Expenses]]), J1831)</f>
        <v>173500</v>
      </c>
      <c r="K1832" s="49">
        <f>IF(Table44[[#This Row],[Source]]="Bank", SUM(K1831+Table44[[#This Row],[Income]]-Table44[[#This Row],[Expenses]]), K1831)</f>
        <v>451802.45000000019</v>
      </c>
      <c r="L1832" s="49">
        <f>IF(Table44[[#This Row],[Source]]="Mobile", SUM(L1831+Table44[[#This Row],[Income]]-Table44[[#This Row],[Expenses]]), L1831)</f>
        <v>305653</v>
      </c>
      <c r="M1832" s="49">
        <f>IF(Table44[[#This Row],[Source]]="Inv", SUM(M1831+Table44[[#This Row],[Income]]-Table44[[#This Row],[Expenses]]), M1831)</f>
        <v>1140000</v>
      </c>
    </row>
    <row r="1833" spans="1:13" x14ac:dyDescent="0.25">
      <c r="A1833" s="3" t="str">
        <f xml:space="preserve"> IF(C1833="", "", IF(Table44[[#This Row],[Month]]=C1832, A1832+1, 1))</f>
        <v/>
      </c>
      <c r="B1833" s="22">
        <f>_xlfn.NUMBERVALUE(IF(Table44[[#This Row],[Date]]= "", "", TEXT(Table44[[#This Row],[Date]],"yyyy")))</f>
        <v>0</v>
      </c>
      <c r="C1833" t="str">
        <f>IF(Table44[[#This Row],[Date]]= "", "", TEXT(Table44[[#This Row],[Date]],"mmmm"))</f>
        <v/>
      </c>
      <c r="D1833" s="2"/>
      <c r="I1833" s="23"/>
      <c r="J1833" s="49">
        <f>IF(Table44[[#This Row],[Source]]="Cash", SUM(J1832+Table44[[#This Row],[Income]]-Table44[[#This Row],[Expenses]]), J1832)</f>
        <v>173500</v>
      </c>
      <c r="K1833" s="49">
        <f>IF(Table44[[#This Row],[Source]]="Bank", SUM(K1832+Table44[[#This Row],[Income]]-Table44[[#This Row],[Expenses]]), K1832)</f>
        <v>451802.45000000019</v>
      </c>
      <c r="L1833" s="49">
        <f>IF(Table44[[#This Row],[Source]]="Mobile", SUM(L1832+Table44[[#This Row],[Income]]-Table44[[#This Row],[Expenses]]), L1832)</f>
        <v>305653</v>
      </c>
      <c r="M1833" s="49">
        <f>IF(Table44[[#This Row],[Source]]="Inv", SUM(M1832+Table44[[#This Row],[Income]]-Table44[[#This Row],[Expenses]]), M1832)</f>
        <v>1140000</v>
      </c>
    </row>
    <row r="1834" spans="1:13" x14ac:dyDescent="0.25">
      <c r="A1834" s="3" t="str">
        <f xml:space="preserve"> IF(C1834="", "", IF(Table44[[#This Row],[Month]]=C1833, A1833+1, 1))</f>
        <v/>
      </c>
      <c r="B1834" s="22">
        <f>_xlfn.NUMBERVALUE(IF(Table44[[#This Row],[Date]]= "", "", TEXT(Table44[[#This Row],[Date]],"yyyy")))</f>
        <v>0</v>
      </c>
      <c r="C1834" t="str">
        <f>IF(Table44[[#This Row],[Date]]= "", "", TEXT(Table44[[#This Row],[Date]],"mmmm"))</f>
        <v/>
      </c>
      <c r="D1834" s="2"/>
      <c r="I1834" s="23"/>
      <c r="J1834" s="49">
        <f>IF(Table44[[#This Row],[Source]]="Cash", SUM(J1833+Table44[[#This Row],[Income]]-Table44[[#This Row],[Expenses]]), J1833)</f>
        <v>173500</v>
      </c>
      <c r="K1834" s="49">
        <f>IF(Table44[[#This Row],[Source]]="Bank", SUM(K1833+Table44[[#This Row],[Income]]-Table44[[#This Row],[Expenses]]), K1833)</f>
        <v>451802.45000000019</v>
      </c>
      <c r="L1834" s="49">
        <f>IF(Table44[[#This Row],[Source]]="Mobile", SUM(L1833+Table44[[#This Row],[Income]]-Table44[[#This Row],[Expenses]]), L1833)</f>
        <v>305653</v>
      </c>
      <c r="M1834" s="49">
        <f>IF(Table44[[#This Row],[Source]]="Inv", SUM(M1833+Table44[[#This Row],[Income]]-Table44[[#This Row],[Expenses]]), M1833)</f>
        <v>1140000</v>
      </c>
    </row>
    <row r="1835" spans="1:13" x14ac:dyDescent="0.25">
      <c r="A1835" s="3" t="str">
        <f xml:space="preserve"> IF(C1835="", "", IF(Table44[[#This Row],[Month]]=C1834, A1834+1, 1))</f>
        <v/>
      </c>
      <c r="B1835" s="22">
        <f>_xlfn.NUMBERVALUE(IF(Table44[[#This Row],[Date]]= "", "", TEXT(Table44[[#This Row],[Date]],"yyyy")))</f>
        <v>0</v>
      </c>
      <c r="C1835" t="str">
        <f>IF(Table44[[#This Row],[Date]]= "", "", TEXT(Table44[[#This Row],[Date]],"mmmm"))</f>
        <v/>
      </c>
      <c r="D1835" s="2"/>
      <c r="I1835" s="23"/>
      <c r="J1835" s="49">
        <f>IF(Table44[[#This Row],[Source]]="Cash", SUM(J1834+Table44[[#This Row],[Income]]-Table44[[#This Row],[Expenses]]), J1834)</f>
        <v>173500</v>
      </c>
      <c r="K1835" s="49">
        <f>IF(Table44[[#This Row],[Source]]="Bank", SUM(K1834+Table44[[#This Row],[Income]]-Table44[[#This Row],[Expenses]]), K1834)</f>
        <v>451802.45000000019</v>
      </c>
      <c r="L1835" s="49">
        <f>IF(Table44[[#This Row],[Source]]="Mobile", SUM(L1834+Table44[[#This Row],[Income]]-Table44[[#This Row],[Expenses]]), L1834)</f>
        <v>305653</v>
      </c>
      <c r="M1835" s="49">
        <f>IF(Table44[[#This Row],[Source]]="Inv", SUM(M1834+Table44[[#This Row],[Income]]-Table44[[#This Row],[Expenses]]), M1834)</f>
        <v>1140000</v>
      </c>
    </row>
    <row r="1836" spans="1:13" x14ac:dyDescent="0.25">
      <c r="A1836" s="3" t="str">
        <f xml:space="preserve"> IF(C1836="", "", IF(Table44[[#This Row],[Month]]=C1835, A1835+1, 1))</f>
        <v/>
      </c>
      <c r="B1836" s="22">
        <f>_xlfn.NUMBERVALUE(IF(Table44[[#This Row],[Date]]= "", "", TEXT(Table44[[#This Row],[Date]],"yyyy")))</f>
        <v>0</v>
      </c>
      <c r="C1836" t="str">
        <f>IF(Table44[[#This Row],[Date]]= "", "", TEXT(Table44[[#This Row],[Date]],"mmmm"))</f>
        <v/>
      </c>
      <c r="D1836" s="2"/>
      <c r="I1836" s="23"/>
      <c r="J1836" s="49">
        <f>IF(Table44[[#This Row],[Source]]="Cash", SUM(J1835+Table44[[#This Row],[Income]]-Table44[[#This Row],[Expenses]]), J1835)</f>
        <v>173500</v>
      </c>
      <c r="K1836" s="49">
        <f>IF(Table44[[#This Row],[Source]]="Bank", SUM(K1835+Table44[[#This Row],[Income]]-Table44[[#This Row],[Expenses]]), K1835)</f>
        <v>451802.45000000019</v>
      </c>
      <c r="L1836" s="49">
        <f>IF(Table44[[#This Row],[Source]]="Mobile", SUM(L1835+Table44[[#This Row],[Income]]-Table44[[#This Row],[Expenses]]), L1835)</f>
        <v>305653</v>
      </c>
      <c r="M1836" s="49">
        <f>IF(Table44[[#This Row],[Source]]="Inv", SUM(M1835+Table44[[#This Row],[Income]]-Table44[[#This Row],[Expenses]]), M1835)</f>
        <v>1140000</v>
      </c>
    </row>
    <row r="1837" spans="1:13" x14ac:dyDescent="0.25">
      <c r="A1837" s="3" t="str">
        <f xml:space="preserve"> IF(C1837="", "", IF(Table44[[#This Row],[Month]]=C1836, A1836+1, 1))</f>
        <v/>
      </c>
      <c r="B1837" s="22">
        <f>_xlfn.NUMBERVALUE(IF(Table44[[#This Row],[Date]]= "", "", TEXT(Table44[[#This Row],[Date]],"yyyy")))</f>
        <v>0</v>
      </c>
      <c r="C1837" t="str">
        <f>IF(Table44[[#This Row],[Date]]= "", "", TEXT(Table44[[#This Row],[Date]],"mmmm"))</f>
        <v/>
      </c>
      <c r="D1837" s="2"/>
      <c r="I1837" s="23"/>
      <c r="J1837" s="49">
        <f>IF(Table44[[#This Row],[Source]]="Cash", SUM(J1836+Table44[[#This Row],[Income]]-Table44[[#This Row],[Expenses]]), J1836)</f>
        <v>173500</v>
      </c>
      <c r="K1837" s="49">
        <f>IF(Table44[[#This Row],[Source]]="Bank", SUM(K1836+Table44[[#This Row],[Income]]-Table44[[#This Row],[Expenses]]), K1836)</f>
        <v>451802.45000000019</v>
      </c>
      <c r="L1837" s="49">
        <f>IF(Table44[[#This Row],[Source]]="Mobile", SUM(L1836+Table44[[#This Row],[Income]]-Table44[[#This Row],[Expenses]]), L1836)</f>
        <v>305653</v>
      </c>
      <c r="M1837" s="49">
        <f>IF(Table44[[#This Row],[Source]]="Inv", SUM(M1836+Table44[[#This Row],[Income]]-Table44[[#This Row],[Expenses]]), M1836)</f>
        <v>1140000</v>
      </c>
    </row>
    <row r="1838" spans="1:13" x14ac:dyDescent="0.25">
      <c r="A1838" s="3" t="str">
        <f xml:space="preserve"> IF(C1838="", "", IF(Table44[[#This Row],[Month]]=C1837, A1837+1, 1))</f>
        <v/>
      </c>
      <c r="B1838" s="22">
        <f>_xlfn.NUMBERVALUE(IF(Table44[[#This Row],[Date]]= "", "", TEXT(Table44[[#This Row],[Date]],"yyyy")))</f>
        <v>0</v>
      </c>
      <c r="C1838" t="str">
        <f>IF(Table44[[#This Row],[Date]]= "", "", TEXT(Table44[[#This Row],[Date]],"mmmm"))</f>
        <v/>
      </c>
      <c r="D1838" s="2"/>
      <c r="I1838" s="23"/>
      <c r="J1838" s="49">
        <f>IF(Table44[[#This Row],[Source]]="Cash", SUM(J1837+Table44[[#This Row],[Income]]-Table44[[#This Row],[Expenses]]), J1837)</f>
        <v>173500</v>
      </c>
      <c r="K1838" s="49">
        <f>IF(Table44[[#This Row],[Source]]="Bank", SUM(K1837+Table44[[#This Row],[Income]]-Table44[[#This Row],[Expenses]]), K1837)</f>
        <v>451802.45000000019</v>
      </c>
      <c r="L1838" s="49">
        <f>IF(Table44[[#This Row],[Source]]="Mobile", SUM(L1837+Table44[[#This Row],[Income]]-Table44[[#This Row],[Expenses]]), L1837)</f>
        <v>305653</v>
      </c>
      <c r="M1838" s="49">
        <f>IF(Table44[[#This Row],[Source]]="Inv", SUM(M1837+Table44[[#This Row],[Income]]-Table44[[#This Row],[Expenses]]), M1837)</f>
        <v>1140000</v>
      </c>
    </row>
    <row r="1839" spans="1:13" x14ac:dyDescent="0.25">
      <c r="A1839" s="3" t="str">
        <f xml:space="preserve"> IF(C1839="", "", IF(Table44[[#This Row],[Month]]=C1838, A1838+1, 1))</f>
        <v/>
      </c>
      <c r="B1839" s="22">
        <f>_xlfn.NUMBERVALUE(IF(Table44[[#This Row],[Date]]= "", "", TEXT(Table44[[#This Row],[Date]],"yyyy")))</f>
        <v>0</v>
      </c>
      <c r="C1839" t="str">
        <f>IF(Table44[[#This Row],[Date]]= "", "", TEXT(Table44[[#This Row],[Date]],"mmmm"))</f>
        <v/>
      </c>
      <c r="D1839" s="2"/>
      <c r="I1839" s="23"/>
      <c r="J1839" s="49">
        <f>IF(Table44[[#This Row],[Source]]="Cash", SUM(J1838+Table44[[#This Row],[Income]]-Table44[[#This Row],[Expenses]]), J1838)</f>
        <v>173500</v>
      </c>
      <c r="K1839" s="49">
        <f>IF(Table44[[#This Row],[Source]]="Bank", SUM(K1838+Table44[[#This Row],[Income]]-Table44[[#This Row],[Expenses]]), K1838)</f>
        <v>451802.45000000019</v>
      </c>
      <c r="L1839" s="49">
        <f>IF(Table44[[#This Row],[Source]]="Mobile", SUM(L1838+Table44[[#This Row],[Income]]-Table44[[#This Row],[Expenses]]), L1838)</f>
        <v>305653</v>
      </c>
      <c r="M1839" s="49">
        <f>IF(Table44[[#This Row],[Source]]="Inv", SUM(M1838+Table44[[#This Row],[Income]]-Table44[[#This Row],[Expenses]]), M1838)</f>
        <v>1140000</v>
      </c>
    </row>
    <row r="1840" spans="1:13" x14ac:dyDescent="0.25">
      <c r="A1840" s="3" t="str">
        <f xml:space="preserve"> IF(C1840="", "", IF(Table44[[#This Row],[Month]]=C1839, A1839+1, 1))</f>
        <v/>
      </c>
      <c r="B1840" s="22">
        <f>_xlfn.NUMBERVALUE(IF(Table44[[#This Row],[Date]]= "", "", TEXT(Table44[[#This Row],[Date]],"yyyy")))</f>
        <v>0</v>
      </c>
      <c r="C1840" t="str">
        <f>IF(Table44[[#This Row],[Date]]= "", "", TEXT(Table44[[#This Row],[Date]],"mmmm"))</f>
        <v/>
      </c>
      <c r="D1840" s="2"/>
      <c r="I1840" s="23"/>
      <c r="J1840" s="49">
        <f>IF(Table44[[#This Row],[Source]]="Cash", SUM(J1839+Table44[[#This Row],[Income]]-Table44[[#This Row],[Expenses]]), J1839)</f>
        <v>173500</v>
      </c>
      <c r="K1840" s="49">
        <f>IF(Table44[[#This Row],[Source]]="Bank", SUM(K1839+Table44[[#This Row],[Income]]-Table44[[#This Row],[Expenses]]), K1839)</f>
        <v>451802.45000000019</v>
      </c>
      <c r="L1840" s="49">
        <f>IF(Table44[[#This Row],[Source]]="Mobile", SUM(L1839+Table44[[#This Row],[Income]]-Table44[[#This Row],[Expenses]]), L1839)</f>
        <v>305653</v>
      </c>
      <c r="M1840" s="49">
        <f>IF(Table44[[#This Row],[Source]]="Inv", SUM(M1839+Table44[[#This Row],[Income]]-Table44[[#This Row],[Expenses]]), M1839)</f>
        <v>1140000</v>
      </c>
    </row>
    <row r="1841" spans="1:13" x14ac:dyDescent="0.25">
      <c r="A1841" s="3" t="str">
        <f xml:space="preserve"> IF(C1841="", "", IF(Table44[[#This Row],[Month]]=C1840, A1840+1, 1))</f>
        <v/>
      </c>
      <c r="B1841" s="22">
        <f>_xlfn.NUMBERVALUE(IF(Table44[[#This Row],[Date]]= "", "", TEXT(Table44[[#This Row],[Date]],"yyyy")))</f>
        <v>0</v>
      </c>
      <c r="C1841" t="str">
        <f>IF(Table44[[#This Row],[Date]]= "", "", TEXT(Table44[[#This Row],[Date]],"mmmm"))</f>
        <v/>
      </c>
      <c r="D1841" s="2"/>
      <c r="I1841" s="23"/>
      <c r="J1841" s="49">
        <f>IF(Table44[[#This Row],[Source]]="Cash", SUM(J1840+Table44[[#This Row],[Income]]-Table44[[#This Row],[Expenses]]), J1840)</f>
        <v>173500</v>
      </c>
      <c r="K1841" s="49">
        <f>IF(Table44[[#This Row],[Source]]="Bank", SUM(K1840+Table44[[#This Row],[Income]]-Table44[[#This Row],[Expenses]]), K1840)</f>
        <v>451802.45000000019</v>
      </c>
      <c r="L1841" s="49">
        <f>IF(Table44[[#This Row],[Source]]="Mobile", SUM(L1840+Table44[[#This Row],[Income]]-Table44[[#This Row],[Expenses]]), L1840)</f>
        <v>305653</v>
      </c>
      <c r="M1841" s="49">
        <f>IF(Table44[[#This Row],[Source]]="Inv", SUM(M1840+Table44[[#This Row],[Income]]-Table44[[#This Row],[Expenses]]), M1840)</f>
        <v>1140000</v>
      </c>
    </row>
    <row r="1842" spans="1:13" x14ac:dyDescent="0.25">
      <c r="A1842" s="3" t="str">
        <f xml:space="preserve"> IF(C1842="", "", IF(Table44[[#This Row],[Month]]=C1841, A1841+1, 1))</f>
        <v/>
      </c>
      <c r="B1842" s="22">
        <f>_xlfn.NUMBERVALUE(IF(Table44[[#This Row],[Date]]= "", "", TEXT(Table44[[#This Row],[Date]],"yyyy")))</f>
        <v>0</v>
      </c>
      <c r="C1842" t="str">
        <f>IF(Table44[[#This Row],[Date]]= "", "", TEXT(Table44[[#This Row],[Date]],"mmmm"))</f>
        <v/>
      </c>
      <c r="D1842" s="2"/>
      <c r="I1842" s="23"/>
      <c r="J1842" s="49">
        <f>IF(Table44[[#This Row],[Source]]="Cash", SUM(J1841+Table44[[#This Row],[Income]]-Table44[[#This Row],[Expenses]]), J1841)</f>
        <v>173500</v>
      </c>
      <c r="K1842" s="49">
        <f>IF(Table44[[#This Row],[Source]]="Bank", SUM(K1841+Table44[[#This Row],[Income]]-Table44[[#This Row],[Expenses]]), K1841)</f>
        <v>451802.45000000019</v>
      </c>
      <c r="L1842" s="49">
        <f>IF(Table44[[#This Row],[Source]]="Mobile", SUM(L1841+Table44[[#This Row],[Income]]-Table44[[#This Row],[Expenses]]), L1841)</f>
        <v>305653</v>
      </c>
      <c r="M1842" s="49">
        <f>IF(Table44[[#This Row],[Source]]="Inv", SUM(M1841+Table44[[#This Row],[Income]]-Table44[[#This Row],[Expenses]]), M1841)</f>
        <v>1140000</v>
      </c>
    </row>
    <row r="1843" spans="1:13" x14ac:dyDescent="0.25">
      <c r="A1843" s="3" t="str">
        <f xml:space="preserve"> IF(C1843="", "", IF(Table44[[#This Row],[Month]]=C1842, A1842+1, 1))</f>
        <v/>
      </c>
      <c r="B1843" s="22">
        <f>_xlfn.NUMBERVALUE(IF(Table44[[#This Row],[Date]]= "", "", TEXT(Table44[[#This Row],[Date]],"yyyy")))</f>
        <v>0</v>
      </c>
      <c r="C1843" t="str">
        <f>IF(Table44[[#This Row],[Date]]= "", "", TEXT(Table44[[#This Row],[Date]],"mmmm"))</f>
        <v/>
      </c>
      <c r="D1843" s="2"/>
      <c r="I1843" s="23"/>
      <c r="J1843" s="49">
        <f>IF(Table44[[#This Row],[Source]]="Cash", SUM(J1842+Table44[[#This Row],[Income]]-Table44[[#This Row],[Expenses]]), J1842)</f>
        <v>173500</v>
      </c>
      <c r="K1843" s="49">
        <f>IF(Table44[[#This Row],[Source]]="Bank", SUM(K1842+Table44[[#This Row],[Income]]-Table44[[#This Row],[Expenses]]), K1842)</f>
        <v>451802.45000000019</v>
      </c>
      <c r="L1843" s="49">
        <f>IF(Table44[[#This Row],[Source]]="Mobile", SUM(L1842+Table44[[#This Row],[Income]]-Table44[[#This Row],[Expenses]]), L1842)</f>
        <v>305653</v>
      </c>
      <c r="M1843" s="49">
        <f>IF(Table44[[#This Row],[Source]]="Inv", SUM(M1842+Table44[[#This Row],[Income]]-Table44[[#This Row],[Expenses]]), M1842)</f>
        <v>1140000</v>
      </c>
    </row>
    <row r="1844" spans="1:13" x14ac:dyDescent="0.25">
      <c r="A1844" s="3" t="str">
        <f xml:space="preserve"> IF(C1844="", "", IF(Table44[[#This Row],[Month]]=C1843, A1843+1, 1))</f>
        <v/>
      </c>
      <c r="B1844" s="22">
        <f>_xlfn.NUMBERVALUE(IF(Table44[[#This Row],[Date]]= "", "", TEXT(Table44[[#This Row],[Date]],"yyyy")))</f>
        <v>0</v>
      </c>
      <c r="C1844" t="str">
        <f>IF(Table44[[#This Row],[Date]]= "", "", TEXT(Table44[[#This Row],[Date]],"mmmm"))</f>
        <v/>
      </c>
      <c r="D1844" s="2"/>
      <c r="I1844" s="23"/>
      <c r="J1844" s="49">
        <f>IF(Table44[[#This Row],[Source]]="Cash", SUM(J1843+Table44[[#This Row],[Income]]-Table44[[#This Row],[Expenses]]), J1843)</f>
        <v>173500</v>
      </c>
      <c r="K1844" s="49">
        <f>IF(Table44[[#This Row],[Source]]="Bank", SUM(K1843+Table44[[#This Row],[Income]]-Table44[[#This Row],[Expenses]]), K1843)</f>
        <v>451802.45000000019</v>
      </c>
      <c r="L1844" s="49">
        <f>IF(Table44[[#This Row],[Source]]="Mobile", SUM(L1843+Table44[[#This Row],[Income]]-Table44[[#This Row],[Expenses]]), L1843)</f>
        <v>305653</v>
      </c>
      <c r="M1844" s="49">
        <f>IF(Table44[[#This Row],[Source]]="Inv", SUM(M1843+Table44[[#This Row],[Income]]-Table44[[#This Row],[Expenses]]), M1843)</f>
        <v>1140000</v>
      </c>
    </row>
    <row r="1845" spans="1:13" x14ac:dyDescent="0.25">
      <c r="A1845" s="3" t="str">
        <f xml:space="preserve"> IF(C1845="", "", IF(Table44[[#This Row],[Month]]=C1844, A1844+1, 1))</f>
        <v/>
      </c>
      <c r="B1845" s="22">
        <f>_xlfn.NUMBERVALUE(IF(Table44[[#This Row],[Date]]= "", "", TEXT(Table44[[#This Row],[Date]],"yyyy")))</f>
        <v>0</v>
      </c>
      <c r="C1845" t="str">
        <f>IF(Table44[[#This Row],[Date]]= "", "", TEXT(Table44[[#This Row],[Date]],"mmmm"))</f>
        <v/>
      </c>
      <c r="D1845" s="2"/>
      <c r="I1845" s="23"/>
      <c r="J1845" s="49">
        <f>IF(Table44[[#This Row],[Source]]="Cash", SUM(J1844+Table44[[#This Row],[Income]]-Table44[[#This Row],[Expenses]]), J1844)</f>
        <v>173500</v>
      </c>
      <c r="K1845" s="49">
        <f>IF(Table44[[#This Row],[Source]]="Bank", SUM(K1844+Table44[[#This Row],[Income]]-Table44[[#This Row],[Expenses]]), K1844)</f>
        <v>451802.45000000019</v>
      </c>
      <c r="L1845" s="49">
        <f>IF(Table44[[#This Row],[Source]]="Mobile", SUM(L1844+Table44[[#This Row],[Income]]-Table44[[#This Row],[Expenses]]), L1844)</f>
        <v>305653</v>
      </c>
      <c r="M1845" s="49">
        <f>IF(Table44[[#This Row],[Source]]="Inv", SUM(M1844+Table44[[#This Row],[Income]]-Table44[[#This Row],[Expenses]]), M1844)</f>
        <v>1140000</v>
      </c>
    </row>
    <row r="1846" spans="1:13" x14ac:dyDescent="0.25">
      <c r="A1846" s="3" t="str">
        <f xml:space="preserve"> IF(C1846="", "", IF(Table44[[#This Row],[Month]]=C1845, A1845+1, 1))</f>
        <v/>
      </c>
      <c r="B1846" s="22">
        <f>_xlfn.NUMBERVALUE(IF(Table44[[#This Row],[Date]]= "", "", TEXT(Table44[[#This Row],[Date]],"yyyy")))</f>
        <v>0</v>
      </c>
      <c r="C1846" t="str">
        <f>IF(Table44[[#This Row],[Date]]= "", "", TEXT(Table44[[#This Row],[Date]],"mmmm"))</f>
        <v/>
      </c>
      <c r="D1846" s="2"/>
      <c r="I1846" s="23"/>
      <c r="J1846" s="49">
        <f>IF(Table44[[#This Row],[Source]]="Cash", SUM(J1845+Table44[[#This Row],[Income]]-Table44[[#This Row],[Expenses]]), J1845)</f>
        <v>173500</v>
      </c>
      <c r="K1846" s="49">
        <f>IF(Table44[[#This Row],[Source]]="Bank", SUM(K1845+Table44[[#This Row],[Income]]-Table44[[#This Row],[Expenses]]), K1845)</f>
        <v>451802.45000000019</v>
      </c>
      <c r="L1846" s="49">
        <f>IF(Table44[[#This Row],[Source]]="Mobile", SUM(L1845+Table44[[#This Row],[Income]]-Table44[[#This Row],[Expenses]]), L1845)</f>
        <v>305653</v>
      </c>
      <c r="M1846" s="49">
        <f>IF(Table44[[#This Row],[Source]]="Inv", SUM(M1845+Table44[[#This Row],[Income]]-Table44[[#This Row],[Expenses]]), M1845)</f>
        <v>1140000</v>
      </c>
    </row>
    <row r="1847" spans="1:13" x14ac:dyDescent="0.25">
      <c r="A1847" s="3" t="str">
        <f xml:space="preserve"> IF(C1847="", "", IF(Table44[[#This Row],[Month]]=C1846, A1846+1, 1))</f>
        <v/>
      </c>
      <c r="B1847" s="22">
        <f>_xlfn.NUMBERVALUE(IF(Table44[[#This Row],[Date]]= "", "", TEXT(Table44[[#This Row],[Date]],"yyyy")))</f>
        <v>0</v>
      </c>
      <c r="C1847" t="str">
        <f>IF(Table44[[#This Row],[Date]]= "", "", TEXT(Table44[[#This Row],[Date]],"mmmm"))</f>
        <v/>
      </c>
      <c r="D1847" s="2"/>
      <c r="I1847" s="23"/>
      <c r="J1847" s="49">
        <f>IF(Table44[[#This Row],[Source]]="Cash", SUM(J1846+Table44[[#This Row],[Income]]-Table44[[#This Row],[Expenses]]), J1846)</f>
        <v>173500</v>
      </c>
      <c r="K1847" s="49">
        <f>IF(Table44[[#This Row],[Source]]="Bank", SUM(K1846+Table44[[#This Row],[Income]]-Table44[[#This Row],[Expenses]]), K1846)</f>
        <v>451802.45000000019</v>
      </c>
      <c r="L1847" s="49">
        <f>IF(Table44[[#This Row],[Source]]="Mobile", SUM(L1846+Table44[[#This Row],[Income]]-Table44[[#This Row],[Expenses]]), L1846)</f>
        <v>305653</v>
      </c>
      <c r="M1847" s="49">
        <f>IF(Table44[[#This Row],[Source]]="Inv", SUM(M1846+Table44[[#This Row],[Income]]-Table44[[#This Row],[Expenses]]), M1846)</f>
        <v>1140000</v>
      </c>
    </row>
    <row r="1848" spans="1:13" x14ac:dyDescent="0.25">
      <c r="A1848" s="3" t="str">
        <f xml:space="preserve"> IF(C1848="", "", IF(Table44[[#This Row],[Month]]=C1847, A1847+1, 1))</f>
        <v/>
      </c>
      <c r="B1848" s="22">
        <f>_xlfn.NUMBERVALUE(IF(Table44[[#This Row],[Date]]= "", "", TEXT(Table44[[#This Row],[Date]],"yyyy")))</f>
        <v>0</v>
      </c>
      <c r="C1848" t="str">
        <f>IF(Table44[[#This Row],[Date]]= "", "", TEXT(Table44[[#This Row],[Date]],"mmmm"))</f>
        <v/>
      </c>
      <c r="D1848" s="2"/>
      <c r="I1848" s="23"/>
      <c r="J1848" s="49">
        <f>IF(Table44[[#This Row],[Source]]="Cash", SUM(J1847+Table44[[#This Row],[Income]]-Table44[[#This Row],[Expenses]]), J1847)</f>
        <v>173500</v>
      </c>
      <c r="K1848" s="49">
        <f>IF(Table44[[#This Row],[Source]]="Bank", SUM(K1847+Table44[[#This Row],[Income]]-Table44[[#This Row],[Expenses]]), K1847)</f>
        <v>451802.45000000019</v>
      </c>
      <c r="L1848" s="49">
        <f>IF(Table44[[#This Row],[Source]]="Mobile", SUM(L1847+Table44[[#This Row],[Income]]-Table44[[#This Row],[Expenses]]), L1847)</f>
        <v>305653</v>
      </c>
      <c r="M1848" s="49">
        <f>IF(Table44[[#This Row],[Source]]="Inv", SUM(M1847+Table44[[#This Row],[Income]]-Table44[[#This Row],[Expenses]]), M1847)</f>
        <v>1140000</v>
      </c>
    </row>
    <row r="1849" spans="1:13" x14ac:dyDescent="0.25">
      <c r="A1849" s="3" t="str">
        <f xml:space="preserve"> IF(C1849="", "", IF(Table44[[#This Row],[Month]]=C1848, A1848+1, 1))</f>
        <v/>
      </c>
      <c r="B1849" s="22">
        <f>_xlfn.NUMBERVALUE(IF(Table44[[#This Row],[Date]]= "", "", TEXT(Table44[[#This Row],[Date]],"yyyy")))</f>
        <v>0</v>
      </c>
      <c r="C1849" t="str">
        <f>IF(Table44[[#This Row],[Date]]= "", "", TEXT(Table44[[#This Row],[Date]],"mmmm"))</f>
        <v/>
      </c>
      <c r="D1849" s="2"/>
      <c r="I1849" s="23"/>
      <c r="J1849" s="49">
        <f>IF(Table44[[#This Row],[Source]]="Cash", SUM(J1848+Table44[[#This Row],[Income]]-Table44[[#This Row],[Expenses]]), J1848)</f>
        <v>173500</v>
      </c>
      <c r="K1849" s="49">
        <f>IF(Table44[[#This Row],[Source]]="Bank", SUM(K1848+Table44[[#This Row],[Income]]-Table44[[#This Row],[Expenses]]), K1848)</f>
        <v>451802.45000000019</v>
      </c>
      <c r="L1849" s="49">
        <f>IF(Table44[[#This Row],[Source]]="Mobile", SUM(L1848+Table44[[#This Row],[Income]]-Table44[[#This Row],[Expenses]]), L1848)</f>
        <v>305653</v>
      </c>
      <c r="M1849" s="49">
        <f>IF(Table44[[#This Row],[Source]]="Inv", SUM(M1848+Table44[[#This Row],[Income]]-Table44[[#This Row],[Expenses]]), M1848)</f>
        <v>1140000</v>
      </c>
    </row>
    <row r="1850" spans="1:13" x14ac:dyDescent="0.25">
      <c r="A1850" s="3" t="str">
        <f xml:space="preserve"> IF(C1850="", "", IF(Table44[[#This Row],[Month]]=C1849, A1849+1, 1))</f>
        <v/>
      </c>
      <c r="B1850" s="22">
        <f>_xlfn.NUMBERVALUE(IF(Table44[[#This Row],[Date]]= "", "", TEXT(Table44[[#This Row],[Date]],"yyyy")))</f>
        <v>0</v>
      </c>
      <c r="C1850" t="str">
        <f>IF(Table44[[#This Row],[Date]]= "", "", TEXT(Table44[[#This Row],[Date]],"mmmm"))</f>
        <v/>
      </c>
      <c r="D1850" s="2"/>
      <c r="I1850" s="23"/>
      <c r="J1850" s="49">
        <f>IF(Table44[[#This Row],[Source]]="Cash", SUM(J1849+Table44[[#This Row],[Income]]-Table44[[#This Row],[Expenses]]), J1849)</f>
        <v>173500</v>
      </c>
      <c r="K1850" s="49">
        <f>IF(Table44[[#This Row],[Source]]="Bank", SUM(K1849+Table44[[#This Row],[Income]]-Table44[[#This Row],[Expenses]]), K1849)</f>
        <v>451802.45000000019</v>
      </c>
      <c r="L1850" s="49">
        <f>IF(Table44[[#This Row],[Source]]="Mobile", SUM(L1849+Table44[[#This Row],[Income]]-Table44[[#This Row],[Expenses]]), L1849)</f>
        <v>305653</v>
      </c>
      <c r="M1850" s="49">
        <f>IF(Table44[[#This Row],[Source]]="Inv", SUM(M1849+Table44[[#This Row],[Income]]-Table44[[#This Row],[Expenses]]), M1849)</f>
        <v>1140000</v>
      </c>
    </row>
    <row r="1851" spans="1:13" x14ac:dyDescent="0.25">
      <c r="A1851" s="3" t="str">
        <f xml:space="preserve"> IF(C1851="", "", IF(Table44[[#This Row],[Month]]=C1850, A1850+1, 1))</f>
        <v/>
      </c>
      <c r="B1851" s="22">
        <f>_xlfn.NUMBERVALUE(IF(Table44[[#This Row],[Date]]= "", "", TEXT(Table44[[#This Row],[Date]],"yyyy")))</f>
        <v>0</v>
      </c>
      <c r="C1851" t="str">
        <f>IF(Table44[[#This Row],[Date]]= "", "", TEXT(Table44[[#This Row],[Date]],"mmmm"))</f>
        <v/>
      </c>
      <c r="D1851" s="2"/>
      <c r="I1851" s="23"/>
      <c r="J1851" s="49">
        <f>IF(Table44[[#This Row],[Source]]="Cash", SUM(J1850+Table44[[#This Row],[Income]]-Table44[[#This Row],[Expenses]]), J1850)</f>
        <v>173500</v>
      </c>
      <c r="K1851" s="49">
        <f>IF(Table44[[#This Row],[Source]]="Bank", SUM(K1850+Table44[[#This Row],[Income]]-Table44[[#This Row],[Expenses]]), K1850)</f>
        <v>451802.45000000019</v>
      </c>
      <c r="L1851" s="49">
        <f>IF(Table44[[#This Row],[Source]]="Mobile", SUM(L1850+Table44[[#This Row],[Income]]-Table44[[#This Row],[Expenses]]), L1850)</f>
        <v>305653</v>
      </c>
      <c r="M1851" s="49">
        <f>IF(Table44[[#This Row],[Source]]="Inv", SUM(M1850+Table44[[#This Row],[Income]]-Table44[[#This Row],[Expenses]]), M1850)</f>
        <v>1140000</v>
      </c>
    </row>
    <row r="1852" spans="1:13" x14ac:dyDescent="0.25">
      <c r="A1852" s="3" t="str">
        <f xml:space="preserve"> IF(C1852="", "", IF(Table44[[#This Row],[Month]]=C1851, A1851+1, 1))</f>
        <v/>
      </c>
      <c r="B1852" s="22">
        <f>_xlfn.NUMBERVALUE(IF(Table44[[#This Row],[Date]]= "", "", TEXT(Table44[[#This Row],[Date]],"yyyy")))</f>
        <v>0</v>
      </c>
      <c r="C1852" t="str">
        <f>IF(Table44[[#This Row],[Date]]= "", "", TEXT(Table44[[#This Row],[Date]],"mmmm"))</f>
        <v/>
      </c>
      <c r="D1852" s="2"/>
      <c r="I1852" s="23"/>
      <c r="J1852" s="49">
        <f>IF(Table44[[#This Row],[Source]]="Cash", SUM(J1851+Table44[[#This Row],[Income]]-Table44[[#This Row],[Expenses]]), J1851)</f>
        <v>173500</v>
      </c>
      <c r="K1852" s="49">
        <f>IF(Table44[[#This Row],[Source]]="Bank", SUM(K1851+Table44[[#This Row],[Income]]-Table44[[#This Row],[Expenses]]), K1851)</f>
        <v>451802.45000000019</v>
      </c>
      <c r="L1852" s="49">
        <f>IF(Table44[[#This Row],[Source]]="Mobile", SUM(L1851+Table44[[#This Row],[Income]]-Table44[[#This Row],[Expenses]]), L1851)</f>
        <v>305653</v>
      </c>
      <c r="M1852" s="49">
        <f>IF(Table44[[#This Row],[Source]]="Inv", SUM(M1851+Table44[[#This Row],[Income]]-Table44[[#This Row],[Expenses]]), M1851)</f>
        <v>1140000</v>
      </c>
    </row>
    <row r="1853" spans="1:13" x14ac:dyDescent="0.25">
      <c r="A1853" s="3" t="str">
        <f xml:space="preserve"> IF(C1853="", "", IF(Table44[[#This Row],[Month]]=C1852, A1852+1, 1))</f>
        <v/>
      </c>
      <c r="B1853" s="22">
        <f>_xlfn.NUMBERVALUE(IF(Table44[[#This Row],[Date]]= "", "", TEXT(Table44[[#This Row],[Date]],"yyyy")))</f>
        <v>0</v>
      </c>
      <c r="C1853" t="str">
        <f>IF(Table44[[#This Row],[Date]]= "", "", TEXT(Table44[[#This Row],[Date]],"mmmm"))</f>
        <v/>
      </c>
      <c r="D1853" s="2"/>
      <c r="I1853" s="23"/>
      <c r="J1853" s="49">
        <f>IF(Table44[[#This Row],[Source]]="Cash", SUM(J1852+Table44[[#This Row],[Income]]-Table44[[#This Row],[Expenses]]), J1852)</f>
        <v>173500</v>
      </c>
      <c r="K1853" s="49">
        <f>IF(Table44[[#This Row],[Source]]="Bank", SUM(K1852+Table44[[#This Row],[Income]]-Table44[[#This Row],[Expenses]]), K1852)</f>
        <v>451802.45000000019</v>
      </c>
      <c r="L1853" s="49">
        <f>IF(Table44[[#This Row],[Source]]="Mobile", SUM(L1852+Table44[[#This Row],[Income]]-Table44[[#This Row],[Expenses]]), L1852)</f>
        <v>305653</v>
      </c>
      <c r="M1853" s="49">
        <f>IF(Table44[[#This Row],[Source]]="Inv", SUM(M1852+Table44[[#This Row],[Income]]-Table44[[#This Row],[Expenses]]), M1852)</f>
        <v>1140000</v>
      </c>
    </row>
    <row r="1854" spans="1:13" x14ac:dyDescent="0.25">
      <c r="A1854" s="3" t="str">
        <f xml:space="preserve"> IF(C1854="", "", IF(Table44[[#This Row],[Month]]=C1853, A1853+1, 1))</f>
        <v/>
      </c>
      <c r="B1854" s="22">
        <f>_xlfn.NUMBERVALUE(IF(Table44[[#This Row],[Date]]= "", "", TEXT(Table44[[#This Row],[Date]],"yyyy")))</f>
        <v>0</v>
      </c>
      <c r="C1854" t="str">
        <f>IF(Table44[[#This Row],[Date]]= "", "", TEXT(Table44[[#This Row],[Date]],"mmmm"))</f>
        <v/>
      </c>
      <c r="D1854" s="2"/>
      <c r="I1854" s="23"/>
      <c r="J1854" s="49">
        <f>IF(Table44[[#This Row],[Source]]="Cash", SUM(J1853+Table44[[#This Row],[Income]]-Table44[[#This Row],[Expenses]]), J1853)</f>
        <v>173500</v>
      </c>
      <c r="K1854" s="49">
        <f>IF(Table44[[#This Row],[Source]]="Bank", SUM(K1853+Table44[[#This Row],[Income]]-Table44[[#This Row],[Expenses]]), K1853)</f>
        <v>451802.45000000019</v>
      </c>
      <c r="L1854" s="49">
        <f>IF(Table44[[#This Row],[Source]]="Mobile", SUM(L1853+Table44[[#This Row],[Income]]-Table44[[#This Row],[Expenses]]), L1853)</f>
        <v>305653</v>
      </c>
      <c r="M1854" s="49">
        <f>IF(Table44[[#This Row],[Source]]="Inv", SUM(M1853+Table44[[#This Row],[Income]]-Table44[[#This Row],[Expenses]]), M1853)</f>
        <v>1140000</v>
      </c>
    </row>
    <row r="1855" spans="1:13" x14ac:dyDescent="0.25">
      <c r="A1855" s="3" t="str">
        <f xml:space="preserve"> IF(C1855="", "", IF(Table44[[#This Row],[Month]]=C1854, A1854+1, 1))</f>
        <v/>
      </c>
      <c r="B1855" s="22">
        <f>_xlfn.NUMBERVALUE(IF(Table44[[#This Row],[Date]]= "", "", TEXT(Table44[[#This Row],[Date]],"yyyy")))</f>
        <v>0</v>
      </c>
      <c r="C1855" t="str">
        <f>IF(Table44[[#This Row],[Date]]= "", "", TEXT(Table44[[#This Row],[Date]],"mmmm"))</f>
        <v/>
      </c>
      <c r="D1855" s="2"/>
      <c r="I1855" s="23"/>
      <c r="J1855" s="49">
        <f>IF(Table44[[#This Row],[Source]]="Cash", SUM(J1854+Table44[[#This Row],[Income]]-Table44[[#This Row],[Expenses]]), J1854)</f>
        <v>173500</v>
      </c>
      <c r="K1855" s="49">
        <f>IF(Table44[[#This Row],[Source]]="Bank", SUM(K1854+Table44[[#This Row],[Income]]-Table44[[#This Row],[Expenses]]), K1854)</f>
        <v>451802.45000000019</v>
      </c>
      <c r="L1855" s="49">
        <f>IF(Table44[[#This Row],[Source]]="Mobile", SUM(L1854+Table44[[#This Row],[Income]]-Table44[[#This Row],[Expenses]]), L1854)</f>
        <v>305653</v>
      </c>
      <c r="M1855" s="49">
        <f>IF(Table44[[#This Row],[Source]]="Inv", SUM(M1854+Table44[[#This Row],[Income]]-Table44[[#This Row],[Expenses]]), M1854)</f>
        <v>1140000</v>
      </c>
    </row>
    <row r="1856" spans="1:13" x14ac:dyDescent="0.25">
      <c r="A1856" s="3" t="str">
        <f xml:space="preserve"> IF(C1856="", "", IF(Table44[[#This Row],[Month]]=C1855, A1855+1, 1))</f>
        <v/>
      </c>
      <c r="B1856" s="22">
        <f>_xlfn.NUMBERVALUE(IF(Table44[[#This Row],[Date]]= "", "", TEXT(Table44[[#This Row],[Date]],"yyyy")))</f>
        <v>0</v>
      </c>
      <c r="C1856" t="str">
        <f>IF(Table44[[#This Row],[Date]]= "", "", TEXT(Table44[[#This Row],[Date]],"mmmm"))</f>
        <v/>
      </c>
      <c r="D1856" s="2"/>
      <c r="I1856" s="23"/>
      <c r="J1856" s="49">
        <f>IF(Table44[[#This Row],[Source]]="Cash", SUM(J1855+Table44[[#This Row],[Income]]-Table44[[#This Row],[Expenses]]), J1855)</f>
        <v>173500</v>
      </c>
      <c r="K1856" s="49">
        <f>IF(Table44[[#This Row],[Source]]="Bank", SUM(K1855+Table44[[#This Row],[Income]]-Table44[[#This Row],[Expenses]]), K1855)</f>
        <v>451802.45000000019</v>
      </c>
      <c r="L1856" s="49">
        <f>IF(Table44[[#This Row],[Source]]="Mobile", SUM(L1855+Table44[[#This Row],[Income]]-Table44[[#This Row],[Expenses]]), L1855)</f>
        <v>305653</v>
      </c>
      <c r="M1856" s="49">
        <f>IF(Table44[[#This Row],[Source]]="Inv", SUM(M1855+Table44[[#This Row],[Income]]-Table44[[#This Row],[Expenses]]), M1855)</f>
        <v>1140000</v>
      </c>
    </row>
    <row r="1857" spans="1:13" x14ac:dyDescent="0.25">
      <c r="A1857" s="3" t="str">
        <f xml:space="preserve"> IF(C1857="", "", IF(Table44[[#This Row],[Month]]=C1856, A1856+1, 1))</f>
        <v/>
      </c>
      <c r="B1857" s="22">
        <f>_xlfn.NUMBERVALUE(IF(Table44[[#This Row],[Date]]= "", "", TEXT(Table44[[#This Row],[Date]],"yyyy")))</f>
        <v>0</v>
      </c>
      <c r="C1857" t="str">
        <f>IF(Table44[[#This Row],[Date]]= "", "", TEXT(Table44[[#This Row],[Date]],"mmmm"))</f>
        <v/>
      </c>
      <c r="D1857" s="2"/>
      <c r="I1857" s="23"/>
      <c r="J1857" s="49">
        <f>IF(Table44[[#This Row],[Source]]="Cash", SUM(J1856+Table44[[#This Row],[Income]]-Table44[[#This Row],[Expenses]]), J1856)</f>
        <v>173500</v>
      </c>
      <c r="K1857" s="49">
        <f>IF(Table44[[#This Row],[Source]]="Bank", SUM(K1856+Table44[[#This Row],[Income]]-Table44[[#This Row],[Expenses]]), K1856)</f>
        <v>451802.45000000019</v>
      </c>
      <c r="L1857" s="49">
        <f>IF(Table44[[#This Row],[Source]]="Mobile", SUM(L1856+Table44[[#This Row],[Income]]-Table44[[#This Row],[Expenses]]), L1856)</f>
        <v>305653</v>
      </c>
      <c r="M1857" s="49">
        <f>IF(Table44[[#This Row],[Source]]="Inv", SUM(M1856+Table44[[#This Row],[Income]]-Table44[[#This Row],[Expenses]]), M1856)</f>
        <v>1140000</v>
      </c>
    </row>
    <row r="1858" spans="1:13" x14ac:dyDescent="0.25">
      <c r="A1858" s="3" t="str">
        <f xml:space="preserve"> IF(C1858="", "", IF(Table44[[#This Row],[Month]]=C1857, A1857+1, 1))</f>
        <v/>
      </c>
      <c r="B1858" s="22">
        <f>_xlfn.NUMBERVALUE(IF(Table44[[#This Row],[Date]]= "", "", TEXT(Table44[[#This Row],[Date]],"yyyy")))</f>
        <v>0</v>
      </c>
      <c r="C1858" t="str">
        <f>IF(Table44[[#This Row],[Date]]= "", "", TEXT(Table44[[#This Row],[Date]],"mmmm"))</f>
        <v/>
      </c>
      <c r="D1858" s="2"/>
      <c r="I1858" s="23"/>
      <c r="J1858" s="49">
        <f>IF(Table44[[#This Row],[Source]]="Cash", SUM(J1857+Table44[[#This Row],[Income]]-Table44[[#This Row],[Expenses]]), J1857)</f>
        <v>173500</v>
      </c>
      <c r="K1858" s="49">
        <f>IF(Table44[[#This Row],[Source]]="Bank", SUM(K1857+Table44[[#This Row],[Income]]-Table44[[#This Row],[Expenses]]), K1857)</f>
        <v>451802.45000000019</v>
      </c>
      <c r="L1858" s="49">
        <f>IF(Table44[[#This Row],[Source]]="Mobile", SUM(L1857+Table44[[#This Row],[Income]]-Table44[[#This Row],[Expenses]]), L1857)</f>
        <v>305653</v>
      </c>
      <c r="M1858" s="49">
        <f>IF(Table44[[#This Row],[Source]]="Inv", SUM(M1857+Table44[[#This Row],[Income]]-Table44[[#This Row],[Expenses]]), M1857)</f>
        <v>1140000</v>
      </c>
    </row>
    <row r="1859" spans="1:13" x14ac:dyDescent="0.25">
      <c r="A1859" s="3" t="str">
        <f xml:space="preserve"> IF(C1859="", "", IF(Table44[[#This Row],[Month]]=C1858, A1858+1, 1))</f>
        <v/>
      </c>
      <c r="B1859" s="22">
        <f>_xlfn.NUMBERVALUE(IF(Table44[[#This Row],[Date]]= "", "", TEXT(Table44[[#This Row],[Date]],"yyyy")))</f>
        <v>0</v>
      </c>
      <c r="C1859" t="str">
        <f>IF(Table44[[#This Row],[Date]]= "", "", TEXT(Table44[[#This Row],[Date]],"mmmm"))</f>
        <v/>
      </c>
      <c r="D1859" s="2"/>
      <c r="I1859" s="23"/>
      <c r="J1859" s="49">
        <f>IF(Table44[[#This Row],[Source]]="Cash", SUM(J1858+Table44[[#This Row],[Income]]-Table44[[#This Row],[Expenses]]), J1858)</f>
        <v>173500</v>
      </c>
      <c r="K1859" s="49">
        <f>IF(Table44[[#This Row],[Source]]="Bank", SUM(K1858+Table44[[#This Row],[Income]]-Table44[[#This Row],[Expenses]]), K1858)</f>
        <v>451802.45000000019</v>
      </c>
      <c r="L1859" s="49">
        <f>IF(Table44[[#This Row],[Source]]="Mobile", SUM(L1858+Table44[[#This Row],[Income]]-Table44[[#This Row],[Expenses]]), L1858)</f>
        <v>305653</v>
      </c>
      <c r="M1859" s="49">
        <f>IF(Table44[[#This Row],[Source]]="Inv", SUM(M1858+Table44[[#This Row],[Income]]-Table44[[#This Row],[Expenses]]), M1858)</f>
        <v>1140000</v>
      </c>
    </row>
    <row r="1860" spans="1:13" x14ac:dyDescent="0.25">
      <c r="A1860" s="3" t="str">
        <f xml:space="preserve"> IF(C1860="", "", IF(Table44[[#This Row],[Month]]=C1859, A1859+1, 1))</f>
        <v/>
      </c>
      <c r="B1860" s="22">
        <f>_xlfn.NUMBERVALUE(IF(Table44[[#This Row],[Date]]= "", "", TEXT(Table44[[#This Row],[Date]],"yyyy")))</f>
        <v>0</v>
      </c>
      <c r="C1860" t="str">
        <f>IF(Table44[[#This Row],[Date]]= "", "", TEXT(Table44[[#This Row],[Date]],"mmmm"))</f>
        <v/>
      </c>
      <c r="D1860" s="2"/>
      <c r="I1860" s="23"/>
      <c r="J1860" s="49">
        <f>IF(Table44[[#This Row],[Source]]="Cash", SUM(J1859+Table44[[#This Row],[Income]]-Table44[[#This Row],[Expenses]]), J1859)</f>
        <v>173500</v>
      </c>
      <c r="K1860" s="49">
        <f>IF(Table44[[#This Row],[Source]]="Bank", SUM(K1859+Table44[[#This Row],[Income]]-Table44[[#This Row],[Expenses]]), K1859)</f>
        <v>451802.45000000019</v>
      </c>
      <c r="L1860" s="49">
        <f>IF(Table44[[#This Row],[Source]]="Mobile", SUM(L1859+Table44[[#This Row],[Income]]-Table44[[#This Row],[Expenses]]), L1859)</f>
        <v>305653</v>
      </c>
      <c r="M1860" s="49">
        <f>IF(Table44[[#This Row],[Source]]="Inv", SUM(M1859+Table44[[#This Row],[Income]]-Table44[[#This Row],[Expenses]]), M1859)</f>
        <v>1140000</v>
      </c>
    </row>
    <row r="1861" spans="1:13" x14ac:dyDescent="0.25">
      <c r="A1861" s="3" t="str">
        <f xml:space="preserve"> IF(C1861="", "", IF(Table44[[#This Row],[Month]]=C1860, A1860+1, 1))</f>
        <v/>
      </c>
      <c r="B1861" s="22">
        <f>_xlfn.NUMBERVALUE(IF(Table44[[#This Row],[Date]]= "", "", TEXT(Table44[[#This Row],[Date]],"yyyy")))</f>
        <v>0</v>
      </c>
      <c r="C1861" t="str">
        <f>IF(Table44[[#This Row],[Date]]= "", "", TEXT(Table44[[#This Row],[Date]],"mmmm"))</f>
        <v/>
      </c>
      <c r="D1861" s="2"/>
      <c r="I1861" s="23"/>
      <c r="J1861" s="49">
        <f>IF(Table44[[#This Row],[Source]]="Cash", SUM(J1860+Table44[[#This Row],[Income]]-Table44[[#This Row],[Expenses]]), J1860)</f>
        <v>173500</v>
      </c>
      <c r="K1861" s="49">
        <f>IF(Table44[[#This Row],[Source]]="Bank", SUM(K1860+Table44[[#This Row],[Income]]-Table44[[#This Row],[Expenses]]), K1860)</f>
        <v>451802.45000000019</v>
      </c>
      <c r="L1861" s="49">
        <f>IF(Table44[[#This Row],[Source]]="Mobile", SUM(L1860+Table44[[#This Row],[Income]]-Table44[[#This Row],[Expenses]]), L1860)</f>
        <v>305653</v>
      </c>
      <c r="M1861" s="49">
        <f>IF(Table44[[#This Row],[Source]]="Inv", SUM(M1860+Table44[[#This Row],[Income]]-Table44[[#This Row],[Expenses]]), M1860)</f>
        <v>1140000</v>
      </c>
    </row>
    <row r="1862" spans="1:13" x14ac:dyDescent="0.25">
      <c r="A1862" s="3" t="str">
        <f xml:space="preserve"> IF(C1862="", "", IF(Table44[[#This Row],[Month]]=C1861, A1861+1, 1))</f>
        <v/>
      </c>
      <c r="B1862" s="22">
        <f>_xlfn.NUMBERVALUE(IF(Table44[[#This Row],[Date]]= "", "", TEXT(Table44[[#This Row],[Date]],"yyyy")))</f>
        <v>0</v>
      </c>
      <c r="C1862" t="str">
        <f>IF(Table44[[#This Row],[Date]]= "", "", TEXT(Table44[[#This Row],[Date]],"mmmm"))</f>
        <v/>
      </c>
      <c r="D1862" s="2"/>
      <c r="I1862" s="23"/>
      <c r="J1862" s="49">
        <f>IF(Table44[[#This Row],[Source]]="Cash", SUM(J1861+Table44[[#This Row],[Income]]-Table44[[#This Row],[Expenses]]), J1861)</f>
        <v>173500</v>
      </c>
      <c r="K1862" s="49">
        <f>IF(Table44[[#This Row],[Source]]="Bank", SUM(K1861+Table44[[#This Row],[Income]]-Table44[[#This Row],[Expenses]]), K1861)</f>
        <v>451802.45000000019</v>
      </c>
      <c r="L1862" s="49">
        <f>IF(Table44[[#This Row],[Source]]="Mobile", SUM(L1861+Table44[[#This Row],[Income]]-Table44[[#This Row],[Expenses]]), L1861)</f>
        <v>305653</v>
      </c>
      <c r="M1862" s="49">
        <f>IF(Table44[[#This Row],[Source]]="Inv", SUM(M1861+Table44[[#This Row],[Income]]-Table44[[#This Row],[Expenses]]), M1861)</f>
        <v>1140000</v>
      </c>
    </row>
    <row r="1863" spans="1:13" x14ac:dyDescent="0.25">
      <c r="A1863" s="3" t="str">
        <f xml:space="preserve"> IF(C1863="", "", IF(Table44[[#This Row],[Month]]=C1862, A1862+1, 1))</f>
        <v/>
      </c>
      <c r="B1863" s="22">
        <f>_xlfn.NUMBERVALUE(IF(Table44[[#This Row],[Date]]= "", "", TEXT(Table44[[#This Row],[Date]],"yyyy")))</f>
        <v>0</v>
      </c>
      <c r="C1863" t="str">
        <f>IF(Table44[[#This Row],[Date]]= "", "", TEXT(Table44[[#This Row],[Date]],"mmmm"))</f>
        <v/>
      </c>
      <c r="D1863" s="2"/>
      <c r="I1863" s="23"/>
      <c r="J1863" s="49">
        <f>IF(Table44[[#This Row],[Source]]="Cash", SUM(J1862+Table44[[#This Row],[Income]]-Table44[[#This Row],[Expenses]]), J1862)</f>
        <v>173500</v>
      </c>
      <c r="K1863" s="49">
        <f>IF(Table44[[#This Row],[Source]]="Bank", SUM(K1862+Table44[[#This Row],[Income]]-Table44[[#This Row],[Expenses]]), K1862)</f>
        <v>451802.45000000019</v>
      </c>
      <c r="L1863" s="49">
        <f>IF(Table44[[#This Row],[Source]]="Mobile", SUM(L1862+Table44[[#This Row],[Income]]-Table44[[#This Row],[Expenses]]), L1862)</f>
        <v>305653</v>
      </c>
      <c r="M1863" s="49">
        <f>IF(Table44[[#This Row],[Source]]="Inv", SUM(M1862+Table44[[#This Row],[Income]]-Table44[[#This Row],[Expenses]]), M1862)</f>
        <v>1140000</v>
      </c>
    </row>
    <row r="1864" spans="1:13" x14ac:dyDescent="0.25">
      <c r="A1864" s="3" t="str">
        <f xml:space="preserve"> IF(C1864="", "", IF(Table44[[#This Row],[Month]]=C1863, A1863+1, 1))</f>
        <v/>
      </c>
      <c r="B1864" s="22">
        <f>_xlfn.NUMBERVALUE(IF(Table44[[#This Row],[Date]]= "", "", TEXT(Table44[[#This Row],[Date]],"yyyy")))</f>
        <v>0</v>
      </c>
      <c r="C1864" t="str">
        <f>IF(Table44[[#This Row],[Date]]= "", "", TEXT(Table44[[#This Row],[Date]],"mmmm"))</f>
        <v/>
      </c>
      <c r="D1864" s="2"/>
      <c r="I1864" s="23"/>
      <c r="J1864" s="49">
        <f>IF(Table44[[#This Row],[Source]]="Cash", SUM(J1863+Table44[[#This Row],[Income]]-Table44[[#This Row],[Expenses]]), J1863)</f>
        <v>173500</v>
      </c>
      <c r="K1864" s="49">
        <f>IF(Table44[[#This Row],[Source]]="Bank", SUM(K1863+Table44[[#This Row],[Income]]-Table44[[#This Row],[Expenses]]), K1863)</f>
        <v>451802.45000000019</v>
      </c>
      <c r="L1864" s="49">
        <f>IF(Table44[[#This Row],[Source]]="Mobile", SUM(L1863+Table44[[#This Row],[Income]]-Table44[[#This Row],[Expenses]]), L1863)</f>
        <v>305653</v>
      </c>
      <c r="M1864" s="49">
        <f>IF(Table44[[#This Row],[Source]]="Inv", SUM(M1863+Table44[[#This Row],[Income]]-Table44[[#This Row],[Expenses]]), M1863)</f>
        <v>1140000</v>
      </c>
    </row>
    <row r="1865" spans="1:13" x14ac:dyDescent="0.25">
      <c r="A1865" s="3" t="str">
        <f xml:space="preserve"> IF(C1865="", "", IF(Table44[[#This Row],[Month]]=C1864, A1864+1, 1))</f>
        <v/>
      </c>
      <c r="B1865" s="22">
        <f>_xlfn.NUMBERVALUE(IF(Table44[[#This Row],[Date]]= "", "", TEXT(Table44[[#This Row],[Date]],"yyyy")))</f>
        <v>0</v>
      </c>
      <c r="C1865" t="str">
        <f>IF(Table44[[#This Row],[Date]]= "", "", TEXT(Table44[[#This Row],[Date]],"mmmm"))</f>
        <v/>
      </c>
      <c r="D1865" s="2"/>
      <c r="I1865" s="23"/>
      <c r="J1865" s="49">
        <f>IF(Table44[[#This Row],[Source]]="Cash", SUM(J1864+Table44[[#This Row],[Income]]-Table44[[#This Row],[Expenses]]), J1864)</f>
        <v>173500</v>
      </c>
      <c r="K1865" s="49">
        <f>IF(Table44[[#This Row],[Source]]="Bank", SUM(K1864+Table44[[#This Row],[Income]]-Table44[[#This Row],[Expenses]]), K1864)</f>
        <v>451802.45000000019</v>
      </c>
      <c r="L1865" s="49">
        <f>IF(Table44[[#This Row],[Source]]="Mobile", SUM(L1864+Table44[[#This Row],[Income]]-Table44[[#This Row],[Expenses]]), L1864)</f>
        <v>305653</v>
      </c>
      <c r="M1865" s="49">
        <f>IF(Table44[[#This Row],[Source]]="Inv", SUM(M1864+Table44[[#This Row],[Income]]-Table44[[#This Row],[Expenses]]), M1864)</f>
        <v>1140000</v>
      </c>
    </row>
    <row r="1866" spans="1:13" x14ac:dyDescent="0.25">
      <c r="A1866" s="3" t="str">
        <f xml:space="preserve"> IF(C1866="", "", IF(Table44[[#This Row],[Month]]=C1865, A1865+1, 1))</f>
        <v/>
      </c>
      <c r="B1866" s="22">
        <f>_xlfn.NUMBERVALUE(IF(Table44[[#This Row],[Date]]= "", "", TEXT(Table44[[#This Row],[Date]],"yyyy")))</f>
        <v>0</v>
      </c>
      <c r="C1866" t="str">
        <f>IF(Table44[[#This Row],[Date]]= "", "", TEXT(Table44[[#This Row],[Date]],"mmmm"))</f>
        <v/>
      </c>
      <c r="D1866" s="2"/>
      <c r="I1866" s="23"/>
      <c r="J1866" s="49">
        <f>IF(Table44[[#This Row],[Source]]="Cash", SUM(J1865+Table44[[#This Row],[Income]]-Table44[[#This Row],[Expenses]]), J1865)</f>
        <v>173500</v>
      </c>
      <c r="K1866" s="49">
        <f>IF(Table44[[#This Row],[Source]]="Bank", SUM(K1865+Table44[[#This Row],[Income]]-Table44[[#This Row],[Expenses]]), K1865)</f>
        <v>451802.45000000019</v>
      </c>
      <c r="L1866" s="49">
        <f>IF(Table44[[#This Row],[Source]]="Mobile", SUM(L1865+Table44[[#This Row],[Income]]-Table44[[#This Row],[Expenses]]), L1865)</f>
        <v>305653</v>
      </c>
      <c r="M1866" s="49">
        <f>IF(Table44[[#This Row],[Source]]="Inv", SUM(M1865+Table44[[#This Row],[Income]]-Table44[[#This Row],[Expenses]]), M1865)</f>
        <v>1140000</v>
      </c>
    </row>
    <row r="1867" spans="1:13" x14ac:dyDescent="0.25">
      <c r="A1867" s="3" t="str">
        <f xml:space="preserve"> IF(C1867="", "", IF(Table44[[#This Row],[Month]]=C1866, A1866+1, 1))</f>
        <v/>
      </c>
      <c r="B1867" s="22">
        <f>_xlfn.NUMBERVALUE(IF(Table44[[#This Row],[Date]]= "", "", TEXT(Table44[[#This Row],[Date]],"yyyy")))</f>
        <v>0</v>
      </c>
      <c r="C1867" t="str">
        <f>IF(Table44[[#This Row],[Date]]= "", "", TEXT(Table44[[#This Row],[Date]],"mmmm"))</f>
        <v/>
      </c>
      <c r="D1867" s="2"/>
      <c r="I1867" s="23"/>
      <c r="J1867" s="49">
        <f>IF(Table44[[#This Row],[Source]]="Cash", SUM(J1866+Table44[[#This Row],[Income]]-Table44[[#This Row],[Expenses]]), J1866)</f>
        <v>173500</v>
      </c>
      <c r="K1867" s="49">
        <f>IF(Table44[[#This Row],[Source]]="Bank", SUM(K1866+Table44[[#This Row],[Income]]-Table44[[#This Row],[Expenses]]), K1866)</f>
        <v>451802.45000000019</v>
      </c>
      <c r="L1867" s="49">
        <f>IF(Table44[[#This Row],[Source]]="Mobile", SUM(L1866+Table44[[#This Row],[Income]]-Table44[[#This Row],[Expenses]]), L1866)</f>
        <v>305653</v>
      </c>
      <c r="M1867" s="49">
        <f>IF(Table44[[#This Row],[Source]]="Inv", SUM(M1866+Table44[[#This Row],[Income]]-Table44[[#This Row],[Expenses]]), M1866)</f>
        <v>1140000</v>
      </c>
    </row>
    <row r="1868" spans="1:13" x14ac:dyDescent="0.25">
      <c r="A1868" s="3" t="str">
        <f xml:space="preserve"> IF(C1868="", "", IF(Table44[[#This Row],[Month]]=C1867, A1867+1, 1))</f>
        <v/>
      </c>
      <c r="B1868" s="22">
        <f>_xlfn.NUMBERVALUE(IF(Table44[[#This Row],[Date]]= "", "", TEXT(Table44[[#This Row],[Date]],"yyyy")))</f>
        <v>0</v>
      </c>
      <c r="C1868" t="str">
        <f>IF(Table44[[#This Row],[Date]]= "", "", TEXT(Table44[[#This Row],[Date]],"mmmm"))</f>
        <v/>
      </c>
      <c r="D1868" s="2"/>
      <c r="I1868" s="23"/>
      <c r="J1868" s="49">
        <f>IF(Table44[[#This Row],[Source]]="Cash", SUM(J1867+Table44[[#This Row],[Income]]-Table44[[#This Row],[Expenses]]), J1867)</f>
        <v>173500</v>
      </c>
      <c r="K1868" s="49">
        <f>IF(Table44[[#This Row],[Source]]="Bank", SUM(K1867+Table44[[#This Row],[Income]]-Table44[[#This Row],[Expenses]]), K1867)</f>
        <v>451802.45000000019</v>
      </c>
      <c r="L1868" s="49">
        <f>IF(Table44[[#This Row],[Source]]="Mobile", SUM(L1867+Table44[[#This Row],[Income]]-Table44[[#This Row],[Expenses]]), L1867)</f>
        <v>305653</v>
      </c>
      <c r="M1868" s="49">
        <f>IF(Table44[[#This Row],[Source]]="Inv", SUM(M1867+Table44[[#This Row],[Income]]-Table44[[#This Row],[Expenses]]), M1867)</f>
        <v>1140000</v>
      </c>
    </row>
    <row r="1869" spans="1:13" x14ac:dyDescent="0.25">
      <c r="A1869" s="3" t="str">
        <f xml:space="preserve"> IF(C1869="", "", IF(Table44[[#This Row],[Month]]=C1868, A1868+1, 1))</f>
        <v/>
      </c>
      <c r="B1869" s="22">
        <f>_xlfn.NUMBERVALUE(IF(Table44[[#This Row],[Date]]= "", "", TEXT(Table44[[#This Row],[Date]],"yyyy")))</f>
        <v>0</v>
      </c>
      <c r="C1869" t="str">
        <f>IF(Table44[[#This Row],[Date]]= "", "", TEXT(Table44[[#This Row],[Date]],"mmmm"))</f>
        <v/>
      </c>
      <c r="D1869" s="2"/>
      <c r="I1869" s="23"/>
      <c r="J1869" s="49">
        <f>IF(Table44[[#This Row],[Source]]="Cash", SUM(J1868+Table44[[#This Row],[Income]]-Table44[[#This Row],[Expenses]]), J1868)</f>
        <v>173500</v>
      </c>
      <c r="K1869" s="49">
        <f>IF(Table44[[#This Row],[Source]]="Bank", SUM(K1868+Table44[[#This Row],[Income]]-Table44[[#This Row],[Expenses]]), K1868)</f>
        <v>451802.45000000019</v>
      </c>
      <c r="L1869" s="49">
        <f>IF(Table44[[#This Row],[Source]]="Mobile", SUM(L1868+Table44[[#This Row],[Income]]-Table44[[#This Row],[Expenses]]), L1868)</f>
        <v>305653</v>
      </c>
      <c r="M1869" s="49">
        <f>IF(Table44[[#This Row],[Source]]="Inv", SUM(M1868+Table44[[#This Row],[Income]]-Table44[[#This Row],[Expenses]]), M1868)</f>
        <v>1140000</v>
      </c>
    </row>
    <row r="1870" spans="1:13" x14ac:dyDescent="0.25">
      <c r="A1870" s="3" t="str">
        <f xml:space="preserve"> IF(C1870="", "", IF(Table44[[#This Row],[Month]]=C1869, A1869+1, 1))</f>
        <v/>
      </c>
      <c r="B1870" s="22">
        <f>_xlfn.NUMBERVALUE(IF(Table44[[#This Row],[Date]]= "", "", TEXT(Table44[[#This Row],[Date]],"yyyy")))</f>
        <v>0</v>
      </c>
      <c r="C1870" t="str">
        <f>IF(Table44[[#This Row],[Date]]= "", "", TEXT(Table44[[#This Row],[Date]],"mmmm"))</f>
        <v/>
      </c>
      <c r="D1870" s="2"/>
      <c r="I1870" s="23"/>
      <c r="J1870" s="49">
        <f>IF(Table44[[#This Row],[Source]]="Cash", SUM(J1869+Table44[[#This Row],[Income]]-Table44[[#This Row],[Expenses]]), J1869)</f>
        <v>173500</v>
      </c>
      <c r="K1870" s="49">
        <f>IF(Table44[[#This Row],[Source]]="Bank", SUM(K1869+Table44[[#This Row],[Income]]-Table44[[#This Row],[Expenses]]), K1869)</f>
        <v>451802.45000000019</v>
      </c>
      <c r="L1870" s="49">
        <f>IF(Table44[[#This Row],[Source]]="Mobile", SUM(L1869+Table44[[#This Row],[Income]]-Table44[[#This Row],[Expenses]]), L1869)</f>
        <v>305653</v>
      </c>
      <c r="M1870" s="49">
        <f>IF(Table44[[#This Row],[Source]]="Inv", SUM(M1869+Table44[[#This Row],[Income]]-Table44[[#This Row],[Expenses]]), M1869)</f>
        <v>1140000</v>
      </c>
    </row>
    <row r="1871" spans="1:13" x14ac:dyDescent="0.25">
      <c r="A1871" s="3" t="str">
        <f xml:space="preserve"> IF(C1871="", "", IF(Table44[[#This Row],[Month]]=C1870, A1870+1, 1))</f>
        <v/>
      </c>
      <c r="B1871" s="22">
        <f>_xlfn.NUMBERVALUE(IF(Table44[[#This Row],[Date]]= "", "", TEXT(Table44[[#This Row],[Date]],"yyyy")))</f>
        <v>0</v>
      </c>
      <c r="C1871" t="str">
        <f>IF(Table44[[#This Row],[Date]]= "", "", TEXT(Table44[[#This Row],[Date]],"mmmm"))</f>
        <v/>
      </c>
      <c r="D1871" s="2"/>
      <c r="I1871" s="23"/>
      <c r="J1871" s="49">
        <f>IF(Table44[[#This Row],[Source]]="Cash", SUM(J1870+Table44[[#This Row],[Income]]-Table44[[#This Row],[Expenses]]), J1870)</f>
        <v>173500</v>
      </c>
      <c r="K1871" s="49">
        <f>IF(Table44[[#This Row],[Source]]="Bank", SUM(K1870+Table44[[#This Row],[Income]]-Table44[[#This Row],[Expenses]]), K1870)</f>
        <v>451802.45000000019</v>
      </c>
      <c r="L1871" s="49">
        <f>IF(Table44[[#This Row],[Source]]="Mobile", SUM(L1870+Table44[[#This Row],[Income]]-Table44[[#This Row],[Expenses]]), L1870)</f>
        <v>305653</v>
      </c>
      <c r="M1871" s="49">
        <f>IF(Table44[[#This Row],[Source]]="Inv", SUM(M1870+Table44[[#This Row],[Income]]-Table44[[#This Row],[Expenses]]), M1870)</f>
        <v>1140000</v>
      </c>
    </row>
    <row r="1872" spans="1:13" x14ac:dyDescent="0.25">
      <c r="A1872" s="3" t="str">
        <f xml:space="preserve"> IF(C1872="", "", IF(Table44[[#This Row],[Month]]=C1871, A1871+1, 1))</f>
        <v/>
      </c>
      <c r="B1872" s="22">
        <f>_xlfn.NUMBERVALUE(IF(Table44[[#This Row],[Date]]= "", "", TEXT(Table44[[#This Row],[Date]],"yyyy")))</f>
        <v>0</v>
      </c>
      <c r="C1872" t="str">
        <f>IF(Table44[[#This Row],[Date]]= "", "", TEXT(Table44[[#This Row],[Date]],"mmmm"))</f>
        <v/>
      </c>
      <c r="D1872" s="2"/>
      <c r="I1872" s="23"/>
      <c r="J1872" s="49">
        <f>IF(Table44[[#This Row],[Source]]="Cash", SUM(J1871+Table44[[#This Row],[Income]]-Table44[[#This Row],[Expenses]]), J1871)</f>
        <v>173500</v>
      </c>
      <c r="K1872" s="49">
        <f>IF(Table44[[#This Row],[Source]]="Bank", SUM(K1871+Table44[[#This Row],[Income]]-Table44[[#This Row],[Expenses]]), K1871)</f>
        <v>451802.45000000019</v>
      </c>
      <c r="L1872" s="49">
        <f>IF(Table44[[#This Row],[Source]]="Mobile", SUM(L1871+Table44[[#This Row],[Income]]-Table44[[#This Row],[Expenses]]), L1871)</f>
        <v>305653</v>
      </c>
      <c r="M1872" s="49">
        <f>IF(Table44[[#This Row],[Source]]="Inv", SUM(M1871+Table44[[#This Row],[Income]]-Table44[[#This Row],[Expenses]]), M1871)</f>
        <v>1140000</v>
      </c>
    </row>
    <row r="1873" spans="1:13" x14ac:dyDescent="0.25">
      <c r="A1873" s="3" t="str">
        <f xml:space="preserve"> IF(C1873="", "", IF(Table44[[#This Row],[Month]]=C1872, A1872+1, 1))</f>
        <v/>
      </c>
      <c r="B1873" s="22">
        <f>_xlfn.NUMBERVALUE(IF(Table44[[#This Row],[Date]]= "", "", TEXT(Table44[[#This Row],[Date]],"yyyy")))</f>
        <v>0</v>
      </c>
      <c r="C1873" t="str">
        <f>IF(Table44[[#This Row],[Date]]= "", "", TEXT(Table44[[#This Row],[Date]],"mmmm"))</f>
        <v/>
      </c>
      <c r="D1873" s="2"/>
      <c r="I1873" s="23"/>
      <c r="J1873" s="49">
        <f>IF(Table44[[#This Row],[Source]]="Cash", SUM(J1872+Table44[[#This Row],[Income]]-Table44[[#This Row],[Expenses]]), J1872)</f>
        <v>173500</v>
      </c>
      <c r="K1873" s="49">
        <f>IF(Table44[[#This Row],[Source]]="Bank", SUM(K1872+Table44[[#This Row],[Income]]-Table44[[#This Row],[Expenses]]), K1872)</f>
        <v>451802.45000000019</v>
      </c>
      <c r="L1873" s="49">
        <f>IF(Table44[[#This Row],[Source]]="Mobile", SUM(L1872+Table44[[#This Row],[Income]]-Table44[[#This Row],[Expenses]]), L1872)</f>
        <v>305653</v>
      </c>
      <c r="M1873" s="49">
        <f>IF(Table44[[#This Row],[Source]]="Inv", SUM(M1872+Table44[[#This Row],[Income]]-Table44[[#This Row],[Expenses]]), M1872)</f>
        <v>1140000</v>
      </c>
    </row>
    <row r="1874" spans="1:13" x14ac:dyDescent="0.25">
      <c r="A1874" s="3" t="str">
        <f xml:space="preserve"> IF(C1874="", "", IF(Table44[[#This Row],[Month]]=C1873, A1873+1, 1))</f>
        <v/>
      </c>
      <c r="B1874" s="22">
        <f>_xlfn.NUMBERVALUE(IF(Table44[[#This Row],[Date]]= "", "", TEXT(Table44[[#This Row],[Date]],"yyyy")))</f>
        <v>0</v>
      </c>
      <c r="C1874" t="str">
        <f>IF(Table44[[#This Row],[Date]]= "", "", TEXT(Table44[[#This Row],[Date]],"mmmm"))</f>
        <v/>
      </c>
      <c r="D1874" s="2"/>
      <c r="I1874" s="23"/>
      <c r="J1874" s="49">
        <f>IF(Table44[[#This Row],[Source]]="Cash", SUM(J1873+Table44[[#This Row],[Income]]-Table44[[#This Row],[Expenses]]), J1873)</f>
        <v>173500</v>
      </c>
      <c r="K1874" s="49">
        <f>IF(Table44[[#This Row],[Source]]="Bank", SUM(K1873+Table44[[#This Row],[Income]]-Table44[[#This Row],[Expenses]]), K1873)</f>
        <v>451802.45000000019</v>
      </c>
      <c r="L1874" s="49">
        <f>IF(Table44[[#This Row],[Source]]="Mobile", SUM(L1873+Table44[[#This Row],[Income]]-Table44[[#This Row],[Expenses]]), L1873)</f>
        <v>305653</v>
      </c>
      <c r="M1874" s="49">
        <f>IF(Table44[[#This Row],[Source]]="Inv", SUM(M1873+Table44[[#This Row],[Income]]-Table44[[#This Row],[Expenses]]), M1873)</f>
        <v>1140000</v>
      </c>
    </row>
    <row r="1875" spans="1:13" x14ac:dyDescent="0.25">
      <c r="A1875" s="3" t="str">
        <f xml:space="preserve"> IF(C1875="", "", IF(Table44[[#This Row],[Month]]=C1874, A1874+1, 1))</f>
        <v/>
      </c>
      <c r="B1875" s="22">
        <f>_xlfn.NUMBERVALUE(IF(Table44[[#This Row],[Date]]= "", "", TEXT(Table44[[#This Row],[Date]],"yyyy")))</f>
        <v>0</v>
      </c>
      <c r="C1875" t="str">
        <f>IF(Table44[[#This Row],[Date]]= "", "", TEXT(Table44[[#This Row],[Date]],"mmmm"))</f>
        <v/>
      </c>
      <c r="D1875" s="2"/>
      <c r="I1875" s="23"/>
      <c r="J1875" s="49">
        <f>IF(Table44[[#This Row],[Source]]="Cash", SUM(J1874+Table44[[#This Row],[Income]]-Table44[[#This Row],[Expenses]]), J1874)</f>
        <v>173500</v>
      </c>
      <c r="K1875" s="49">
        <f>IF(Table44[[#This Row],[Source]]="Bank", SUM(K1874+Table44[[#This Row],[Income]]-Table44[[#This Row],[Expenses]]), K1874)</f>
        <v>451802.45000000019</v>
      </c>
      <c r="L1875" s="49">
        <f>IF(Table44[[#This Row],[Source]]="Mobile", SUM(L1874+Table44[[#This Row],[Income]]-Table44[[#This Row],[Expenses]]), L1874)</f>
        <v>305653</v>
      </c>
      <c r="M1875" s="49">
        <f>IF(Table44[[#This Row],[Source]]="Inv", SUM(M1874+Table44[[#This Row],[Income]]-Table44[[#This Row],[Expenses]]), M1874)</f>
        <v>1140000</v>
      </c>
    </row>
    <row r="1876" spans="1:13" x14ac:dyDescent="0.25">
      <c r="A1876" s="3" t="str">
        <f xml:space="preserve"> IF(C1876="", "", IF(Table44[[#This Row],[Month]]=C1875, A1875+1, 1))</f>
        <v/>
      </c>
      <c r="B1876" s="22">
        <f>_xlfn.NUMBERVALUE(IF(Table44[[#This Row],[Date]]= "", "", TEXT(Table44[[#This Row],[Date]],"yyyy")))</f>
        <v>0</v>
      </c>
      <c r="C1876" t="str">
        <f>IF(Table44[[#This Row],[Date]]= "", "", TEXT(Table44[[#This Row],[Date]],"mmmm"))</f>
        <v/>
      </c>
      <c r="D1876" s="2"/>
      <c r="I1876" s="23"/>
      <c r="J1876" s="49">
        <f>IF(Table44[[#This Row],[Source]]="Cash", SUM(J1875+Table44[[#This Row],[Income]]-Table44[[#This Row],[Expenses]]), J1875)</f>
        <v>173500</v>
      </c>
      <c r="K1876" s="49">
        <f>IF(Table44[[#This Row],[Source]]="Bank", SUM(K1875+Table44[[#This Row],[Income]]-Table44[[#This Row],[Expenses]]), K1875)</f>
        <v>451802.45000000019</v>
      </c>
      <c r="L1876" s="49">
        <f>IF(Table44[[#This Row],[Source]]="Mobile", SUM(L1875+Table44[[#This Row],[Income]]-Table44[[#This Row],[Expenses]]), L1875)</f>
        <v>305653</v>
      </c>
      <c r="M1876" s="49">
        <f>IF(Table44[[#This Row],[Source]]="Inv", SUM(M1875+Table44[[#This Row],[Income]]-Table44[[#This Row],[Expenses]]), M1875)</f>
        <v>1140000</v>
      </c>
    </row>
    <row r="1877" spans="1:13" x14ac:dyDescent="0.25">
      <c r="A1877" s="3" t="str">
        <f xml:space="preserve"> IF(C1877="", "", IF(Table44[[#This Row],[Month]]=C1876, A1876+1, 1))</f>
        <v/>
      </c>
      <c r="B1877" s="22">
        <f>_xlfn.NUMBERVALUE(IF(Table44[[#This Row],[Date]]= "", "", TEXT(Table44[[#This Row],[Date]],"yyyy")))</f>
        <v>0</v>
      </c>
      <c r="C1877" t="str">
        <f>IF(Table44[[#This Row],[Date]]= "", "", TEXT(Table44[[#This Row],[Date]],"mmmm"))</f>
        <v/>
      </c>
      <c r="D1877" s="2"/>
      <c r="I1877" s="23"/>
      <c r="J1877" s="49">
        <f>IF(Table44[[#This Row],[Source]]="Cash", SUM(J1876+Table44[[#This Row],[Income]]-Table44[[#This Row],[Expenses]]), J1876)</f>
        <v>173500</v>
      </c>
      <c r="K1877" s="49">
        <f>IF(Table44[[#This Row],[Source]]="Bank", SUM(K1876+Table44[[#This Row],[Income]]-Table44[[#This Row],[Expenses]]), K1876)</f>
        <v>451802.45000000019</v>
      </c>
      <c r="L1877" s="49">
        <f>IF(Table44[[#This Row],[Source]]="Mobile", SUM(L1876+Table44[[#This Row],[Income]]-Table44[[#This Row],[Expenses]]), L1876)</f>
        <v>305653</v>
      </c>
      <c r="M1877" s="49">
        <f>IF(Table44[[#This Row],[Source]]="Inv", SUM(M1876+Table44[[#This Row],[Income]]-Table44[[#This Row],[Expenses]]), M1876)</f>
        <v>1140000</v>
      </c>
    </row>
    <row r="1878" spans="1:13" x14ac:dyDescent="0.25">
      <c r="A1878" s="3" t="str">
        <f xml:space="preserve"> IF(C1878="", "", IF(Table44[[#This Row],[Month]]=C1877, A1877+1, 1))</f>
        <v/>
      </c>
      <c r="B1878" s="22">
        <f>_xlfn.NUMBERVALUE(IF(Table44[[#This Row],[Date]]= "", "", TEXT(Table44[[#This Row],[Date]],"yyyy")))</f>
        <v>0</v>
      </c>
      <c r="C1878" t="str">
        <f>IF(Table44[[#This Row],[Date]]= "", "", TEXT(Table44[[#This Row],[Date]],"mmmm"))</f>
        <v/>
      </c>
      <c r="D1878" s="2"/>
      <c r="I1878" s="23"/>
      <c r="J1878" s="49">
        <f>IF(Table44[[#This Row],[Source]]="Cash", SUM(J1877+Table44[[#This Row],[Income]]-Table44[[#This Row],[Expenses]]), J1877)</f>
        <v>173500</v>
      </c>
      <c r="K1878" s="49">
        <f>IF(Table44[[#This Row],[Source]]="Bank", SUM(K1877+Table44[[#This Row],[Income]]-Table44[[#This Row],[Expenses]]), K1877)</f>
        <v>451802.45000000019</v>
      </c>
      <c r="L1878" s="49">
        <f>IF(Table44[[#This Row],[Source]]="Mobile", SUM(L1877+Table44[[#This Row],[Income]]-Table44[[#This Row],[Expenses]]), L1877)</f>
        <v>305653</v>
      </c>
      <c r="M1878" s="49">
        <f>IF(Table44[[#This Row],[Source]]="Inv", SUM(M1877+Table44[[#This Row],[Income]]-Table44[[#This Row],[Expenses]]), M1877)</f>
        <v>1140000</v>
      </c>
    </row>
  </sheetData>
  <dataValidations count="2">
    <dataValidation type="list" allowBlank="1" showInputMessage="1" showErrorMessage="1" sqref="I1879:I1048576" xr:uid="{00000000-0002-0000-0100-000000000000}">
      <formula1>"Cash, Bank, Inv"</formula1>
    </dataValidation>
    <dataValidation type="list" allowBlank="1" showInputMessage="1" showErrorMessage="1" sqref="I703:I721 I725:I731 I2:I665 I668:I701 I733:I850 I852:I877 I915:I1878 I881:I913" xr:uid="{099F309D-09B1-49C1-BC0D-8EFC308B46E1}">
      <formula1>"Cash, Bank, Inv, Mobile"</formula1>
    </dataValidation>
  </dataValidations>
  <hyperlinks>
    <hyperlink ref="E985" r:id="rId1" xr:uid="{9BCCF465-1E30-4909-8A22-E9FF3E3EDCE0}"/>
  </hyperlinks>
  <pageMargins left="0.7" right="0.7" top="0.75" bottom="0.75" header="0.3" footer="0.3"/>
  <pageSetup paperSize="9" orientation="portrait"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1000000}">
          <x14:formula1>
            <xm:f>Data!$C$8:$C$28</xm:f>
          </x14:formula1>
          <xm:sqref>F2:F419 F703:F721 F421:F665 F668:F701 F725:F1878</xm:sqref>
        </x14:dataValidation>
        <x14:dataValidation type="list" allowBlank="1" showInputMessage="1" showErrorMessage="1" xr:uid="{00000000-0002-0000-0100-000003000000}">
          <x14:formula1>
            <xm:f>Data!$G$8:$G$13</xm:f>
          </x14:formula1>
          <xm:sqref>B2:B1878</xm:sqref>
        </x14:dataValidation>
        <x14:dataValidation type="list" allowBlank="1" showInputMessage="1" showErrorMessage="1" xr:uid="{00000000-0002-0000-0100-000002000000}">
          <x14:formula1>
            <xm:f>Data!$E$8:$E$19</xm:f>
          </x14:formula1>
          <xm:sqref>C2:C1878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00000"/>
  </sheetPr>
  <dimension ref="A1:AI56"/>
  <sheetViews>
    <sheetView zoomScaleNormal="100" workbookViewId="0">
      <selection activeCell="E11" sqref="E11"/>
    </sheetView>
  </sheetViews>
  <sheetFormatPr defaultRowHeight="15" x14ac:dyDescent="0.25"/>
  <cols>
    <col min="1" max="1" width="14" bestFit="1" customWidth="1"/>
    <col min="2" max="2" width="16" bestFit="1" customWidth="1"/>
    <col min="3" max="4" width="12.5703125" bestFit="1" customWidth="1"/>
    <col min="5" max="7" width="13.7109375" bestFit="1" customWidth="1"/>
    <col min="8" max="8" width="11.140625" bestFit="1" customWidth="1"/>
    <col min="9" max="9" width="10.7109375" bestFit="1" customWidth="1"/>
    <col min="10" max="10" width="12.28515625" bestFit="1" customWidth="1"/>
    <col min="11" max="11" width="10.85546875" bestFit="1" customWidth="1"/>
    <col min="12" max="12" width="9.85546875" bestFit="1" customWidth="1"/>
    <col min="13" max="13" width="12.42578125" bestFit="1" customWidth="1"/>
    <col min="14" max="14" width="13.42578125" bestFit="1" customWidth="1"/>
    <col min="15" max="15" width="14.7109375" customWidth="1"/>
    <col min="16" max="16" width="14.28515625" bestFit="1" customWidth="1"/>
    <col min="17" max="17" width="14.5703125" bestFit="1" customWidth="1"/>
    <col min="18" max="18" width="14.28515625" bestFit="1" customWidth="1"/>
    <col min="19" max="19" width="16" bestFit="1" customWidth="1"/>
    <col min="20" max="21" width="11.28515625" customWidth="1"/>
    <col min="22" max="22" width="9" customWidth="1"/>
    <col min="23" max="23" width="6" customWidth="1"/>
    <col min="24" max="24" width="14.5703125" customWidth="1"/>
    <col min="25" max="25" width="14.5703125" bestFit="1" customWidth="1"/>
    <col min="26" max="26" width="14.28515625" bestFit="1" customWidth="1"/>
    <col min="27" max="27" width="11.28515625" customWidth="1"/>
    <col min="28" max="28" width="21" customWidth="1"/>
    <col min="29" max="29" width="14.28515625" bestFit="1" customWidth="1"/>
    <col min="30" max="30" width="16.28515625" bestFit="1" customWidth="1"/>
    <col min="31" max="31" width="11" bestFit="1" customWidth="1"/>
    <col min="32" max="32" width="12.5703125" bestFit="1" customWidth="1"/>
    <col min="33" max="35" width="13.7109375" bestFit="1" customWidth="1"/>
  </cols>
  <sheetData>
    <row r="1" spans="1:35" x14ac:dyDescent="0.25">
      <c r="A1" s="44" t="s">
        <v>433</v>
      </c>
      <c r="Q1" s="44" t="s">
        <v>435</v>
      </c>
      <c r="AC1" s="44" t="s">
        <v>691</v>
      </c>
    </row>
    <row r="3" spans="1:35" x14ac:dyDescent="0.25">
      <c r="A3" s="4" t="s">
        <v>5</v>
      </c>
      <c r="B3" s="41" t="s">
        <v>481</v>
      </c>
      <c r="Q3" s="4" t="s">
        <v>5</v>
      </c>
      <c r="R3" t="s">
        <v>481</v>
      </c>
      <c r="Y3" s="44" t="s">
        <v>434</v>
      </c>
      <c r="AC3" s="4" t="s">
        <v>5</v>
      </c>
      <c r="AD3" s="41" t="s">
        <v>481</v>
      </c>
    </row>
    <row r="5" spans="1:35" x14ac:dyDescent="0.25">
      <c r="B5" s="4" t="s">
        <v>56</v>
      </c>
      <c r="Q5" s="4" t="s">
        <v>52</v>
      </c>
      <c r="R5" s="50" t="s">
        <v>54</v>
      </c>
      <c r="S5" s="50" t="s">
        <v>55</v>
      </c>
      <c r="Y5" s="4" t="s">
        <v>52</v>
      </c>
      <c r="Z5" s="40" t="s">
        <v>312</v>
      </c>
      <c r="AD5" s="4" t="s">
        <v>56</v>
      </c>
    </row>
    <row r="6" spans="1:35" x14ac:dyDescent="0.25">
      <c r="B6">
        <v>2021</v>
      </c>
      <c r="C6">
        <v>2022</v>
      </c>
      <c r="D6">
        <v>2023</v>
      </c>
      <c r="E6">
        <v>2024</v>
      </c>
      <c r="F6">
        <v>2025</v>
      </c>
      <c r="G6" s="50" t="s">
        <v>53</v>
      </c>
      <c r="Q6" s="5">
        <v>0</v>
      </c>
      <c r="R6" s="50"/>
      <c r="S6" s="50"/>
      <c r="Y6" s="5">
        <v>0</v>
      </c>
      <c r="Z6" s="50">
        <v>0</v>
      </c>
      <c r="AD6">
        <v>2021</v>
      </c>
      <c r="AE6">
        <v>2022</v>
      </c>
      <c r="AF6">
        <v>2023</v>
      </c>
      <c r="AG6">
        <v>2024</v>
      </c>
      <c r="AH6">
        <v>2025</v>
      </c>
      <c r="AI6" s="50" t="s">
        <v>53</v>
      </c>
    </row>
    <row r="7" spans="1:35" x14ac:dyDescent="0.25">
      <c r="A7" s="40" t="s">
        <v>55</v>
      </c>
      <c r="B7" s="50">
        <v>1555700</v>
      </c>
      <c r="C7" s="50">
        <v>1076500</v>
      </c>
      <c r="D7" s="50">
        <v>4887335</v>
      </c>
      <c r="E7" s="50">
        <v>15260887.350000001</v>
      </c>
      <c r="F7" s="50">
        <v>13999496</v>
      </c>
      <c r="G7" s="50">
        <v>36779918.350000001</v>
      </c>
      <c r="Q7" s="14"/>
      <c r="R7" s="50"/>
      <c r="S7" s="50"/>
      <c r="Y7" s="14"/>
      <c r="Z7" s="50">
        <v>0</v>
      </c>
      <c r="AC7" s="40" t="s">
        <v>54</v>
      </c>
      <c r="AD7" s="50">
        <v>2247700</v>
      </c>
      <c r="AE7" s="50">
        <v>800500</v>
      </c>
      <c r="AF7" s="50">
        <v>4967800</v>
      </c>
      <c r="AG7" s="50">
        <v>18605230</v>
      </c>
      <c r="AH7" s="50">
        <v>12229643.800000001</v>
      </c>
      <c r="AI7" s="50">
        <v>38850873.799999997</v>
      </c>
    </row>
    <row r="8" spans="1:35" x14ac:dyDescent="0.25">
      <c r="Q8" s="5">
        <v>2021</v>
      </c>
      <c r="R8" s="50">
        <v>2247700</v>
      </c>
      <c r="S8" s="50">
        <v>1555700</v>
      </c>
      <c r="Y8" s="5">
        <v>2021</v>
      </c>
      <c r="Z8" s="50">
        <v>692000</v>
      </c>
    </row>
    <row r="9" spans="1:35" x14ac:dyDescent="0.25">
      <c r="Q9" s="14" t="s">
        <v>60</v>
      </c>
      <c r="R9" s="50">
        <v>906000</v>
      </c>
      <c r="S9" s="50">
        <v>146100</v>
      </c>
      <c r="Y9" s="14" t="s">
        <v>60</v>
      </c>
      <c r="Z9" s="50">
        <v>759900</v>
      </c>
    </row>
    <row r="10" spans="1:35" x14ac:dyDescent="0.25">
      <c r="Q10" s="14" t="s">
        <v>58</v>
      </c>
      <c r="R10" s="50">
        <v>835700</v>
      </c>
      <c r="S10" s="50">
        <v>874700</v>
      </c>
      <c r="Y10" s="14" t="s">
        <v>58</v>
      </c>
      <c r="Z10" s="50">
        <v>-39000</v>
      </c>
    </row>
    <row r="11" spans="1:35" x14ac:dyDescent="0.25">
      <c r="Q11" s="14" t="s">
        <v>61</v>
      </c>
      <c r="R11" s="50">
        <v>230000</v>
      </c>
      <c r="S11" s="50">
        <v>204500</v>
      </c>
      <c r="Y11" s="14" t="s">
        <v>61</v>
      </c>
      <c r="Z11" s="50">
        <v>25500</v>
      </c>
    </row>
    <row r="12" spans="1:35" x14ac:dyDescent="0.25">
      <c r="Q12" s="14" t="s">
        <v>62</v>
      </c>
      <c r="R12" s="50">
        <v>276000</v>
      </c>
      <c r="S12" s="50">
        <v>330400</v>
      </c>
      <c r="Y12" s="14" t="s">
        <v>62</v>
      </c>
      <c r="Z12" s="50">
        <v>-54400</v>
      </c>
    </row>
    <row r="13" spans="1:35" x14ac:dyDescent="0.25">
      <c r="Q13" s="5">
        <v>2022</v>
      </c>
      <c r="R13" s="50">
        <v>800500</v>
      </c>
      <c r="S13" s="50">
        <v>1076500</v>
      </c>
      <c r="Y13" s="5">
        <v>2022</v>
      </c>
      <c r="Z13" s="50">
        <v>-276000</v>
      </c>
    </row>
    <row r="14" spans="1:35" x14ac:dyDescent="0.25">
      <c r="Q14" s="14" t="s">
        <v>63</v>
      </c>
      <c r="R14" s="50">
        <v>15000</v>
      </c>
      <c r="S14" s="50">
        <v>159000</v>
      </c>
      <c r="T14" s="7"/>
      <c r="U14" s="7"/>
      <c r="Y14" s="14" t="s">
        <v>63</v>
      </c>
      <c r="Z14" s="50">
        <v>-144000</v>
      </c>
    </row>
    <row r="15" spans="1:35" x14ac:dyDescent="0.25">
      <c r="Q15" s="14" t="s">
        <v>64</v>
      </c>
      <c r="R15" s="50">
        <v>208000</v>
      </c>
      <c r="S15" s="50">
        <v>182500</v>
      </c>
      <c r="Y15" s="14" t="s">
        <v>64</v>
      </c>
      <c r="Z15" s="50">
        <v>25500</v>
      </c>
    </row>
    <row r="16" spans="1:35" x14ac:dyDescent="0.25">
      <c r="Q16" s="14" t="s">
        <v>65</v>
      </c>
      <c r="R16" s="50">
        <v>41000</v>
      </c>
      <c r="S16" s="50">
        <v>47500</v>
      </c>
      <c r="Y16" s="14" t="s">
        <v>65</v>
      </c>
      <c r="Z16" s="50">
        <v>-6500</v>
      </c>
    </row>
    <row r="17" spans="1:26" x14ac:dyDescent="0.25">
      <c r="Q17" s="14" t="s">
        <v>66</v>
      </c>
      <c r="R17" s="50">
        <v>10000</v>
      </c>
      <c r="S17" s="50">
        <v>64000</v>
      </c>
      <c r="Y17" s="14" t="s">
        <v>66</v>
      </c>
      <c r="Z17" s="50">
        <v>-54000</v>
      </c>
    </row>
    <row r="18" spans="1:26" x14ac:dyDescent="0.25">
      <c r="Q18" s="14" t="s">
        <v>134</v>
      </c>
      <c r="R18" s="50">
        <v>110000</v>
      </c>
      <c r="S18" s="50">
        <v>59500</v>
      </c>
      <c r="Y18" s="14" t="s">
        <v>134</v>
      </c>
      <c r="Z18" s="50">
        <v>50500</v>
      </c>
    </row>
    <row r="19" spans="1:26" x14ac:dyDescent="0.25">
      <c r="Q19" s="14" t="s">
        <v>67</v>
      </c>
      <c r="R19" s="50">
        <v>275000</v>
      </c>
      <c r="S19" s="50">
        <v>432000</v>
      </c>
      <c r="Y19" s="14" t="s">
        <v>67</v>
      </c>
      <c r="Z19" s="50">
        <v>-157000</v>
      </c>
    </row>
    <row r="20" spans="1:26" x14ac:dyDescent="0.25">
      <c r="Q20" s="14" t="s">
        <v>68</v>
      </c>
      <c r="R20" s="50">
        <v>141500</v>
      </c>
      <c r="S20" s="50">
        <v>60000</v>
      </c>
      <c r="Y20" s="14" t="s">
        <v>68</v>
      </c>
      <c r="Z20" s="50">
        <v>81500</v>
      </c>
    </row>
    <row r="21" spans="1:26" x14ac:dyDescent="0.25">
      <c r="Q21" s="14" t="s">
        <v>62</v>
      </c>
      <c r="R21" s="50"/>
      <c r="S21" s="50">
        <v>72000</v>
      </c>
      <c r="Y21" s="14" t="s">
        <v>62</v>
      </c>
      <c r="Z21" s="50">
        <v>-72000</v>
      </c>
    </row>
    <row r="22" spans="1:26" x14ac:dyDescent="0.25">
      <c r="A22" s="4" t="s">
        <v>52</v>
      </c>
      <c r="B22" s="41" t="s">
        <v>55</v>
      </c>
      <c r="Q22" s="5">
        <v>2023</v>
      </c>
      <c r="R22" s="50">
        <v>4967800</v>
      </c>
      <c r="S22" s="50">
        <v>4887335</v>
      </c>
      <c r="Y22" s="5">
        <v>2023</v>
      </c>
      <c r="Z22" s="50">
        <v>80465</v>
      </c>
    </row>
    <row r="23" spans="1:26" x14ac:dyDescent="0.25">
      <c r="A23" s="43" t="s">
        <v>337</v>
      </c>
      <c r="B23" s="45">
        <v>0.21919945354386439</v>
      </c>
      <c r="Q23" s="14" t="s">
        <v>63</v>
      </c>
      <c r="R23" s="50">
        <v>680000</v>
      </c>
      <c r="S23" s="50">
        <v>352000</v>
      </c>
      <c r="Y23" s="14" t="s">
        <v>63</v>
      </c>
      <c r="Z23" s="50">
        <v>328000</v>
      </c>
    </row>
    <row r="24" spans="1:26" x14ac:dyDescent="0.25">
      <c r="A24" s="43" t="s">
        <v>0</v>
      </c>
      <c r="B24" s="45">
        <v>0.20902068009797695</v>
      </c>
      <c r="Q24" s="14" t="s">
        <v>64</v>
      </c>
      <c r="R24" s="50">
        <v>186000</v>
      </c>
      <c r="S24" s="50">
        <v>57000</v>
      </c>
      <c r="Y24" s="14" t="s">
        <v>64</v>
      </c>
      <c r="Z24" s="50">
        <v>129000</v>
      </c>
    </row>
    <row r="25" spans="1:26" x14ac:dyDescent="0.25">
      <c r="A25" s="43" t="s">
        <v>57</v>
      </c>
      <c r="B25" s="45">
        <v>0.12447953923195589</v>
      </c>
      <c r="Q25" s="14" t="s">
        <v>65</v>
      </c>
      <c r="R25" s="50">
        <v>250000</v>
      </c>
      <c r="S25" s="50">
        <v>302000</v>
      </c>
      <c r="Y25" s="14" t="s">
        <v>65</v>
      </c>
      <c r="Z25" s="50">
        <v>-52000</v>
      </c>
    </row>
    <row r="26" spans="1:26" x14ac:dyDescent="0.25">
      <c r="A26" s="43" t="s">
        <v>1</v>
      </c>
      <c r="B26" s="45">
        <v>0.10872604099258897</v>
      </c>
      <c r="Q26" s="14" t="s">
        <v>66</v>
      </c>
      <c r="R26" s="50">
        <v>20000</v>
      </c>
      <c r="S26" s="50">
        <v>425000</v>
      </c>
      <c r="Y26" s="14" t="s">
        <v>66</v>
      </c>
      <c r="Z26" s="50">
        <v>-405000</v>
      </c>
    </row>
    <row r="27" spans="1:26" x14ac:dyDescent="0.25">
      <c r="A27" s="43" t="s">
        <v>2</v>
      </c>
      <c r="B27" s="45">
        <v>8.0946240039384373E-2</v>
      </c>
      <c r="Q27" s="14" t="s">
        <v>59</v>
      </c>
      <c r="R27" s="50">
        <v>1131500</v>
      </c>
      <c r="S27" s="50">
        <v>330000</v>
      </c>
      <c r="Y27" s="14" t="s">
        <v>59</v>
      </c>
      <c r="Z27" s="50">
        <v>801500</v>
      </c>
    </row>
    <row r="28" spans="1:26" x14ac:dyDescent="0.25">
      <c r="A28" s="43" t="s">
        <v>24</v>
      </c>
      <c r="B28" s="45">
        <v>7.9253447286401615E-2</v>
      </c>
      <c r="Q28" s="14" t="s">
        <v>60</v>
      </c>
      <c r="R28" s="50">
        <v>1027000</v>
      </c>
      <c r="S28" s="50">
        <v>1435700</v>
      </c>
      <c r="Y28" s="14" t="s">
        <v>60</v>
      </c>
      <c r="Z28" s="50">
        <v>-408700</v>
      </c>
    </row>
    <row r="29" spans="1:26" x14ac:dyDescent="0.25">
      <c r="A29" s="43" t="s">
        <v>75</v>
      </c>
      <c r="B29" s="45">
        <v>5.2943179711114403E-2</v>
      </c>
      <c r="Q29" s="14" t="s">
        <v>58</v>
      </c>
      <c r="R29" s="50">
        <v>515000</v>
      </c>
      <c r="S29" s="50">
        <v>166200</v>
      </c>
      <c r="Y29" s="14" t="s">
        <v>58</v>
      </c>
      <c r="Z29" s="50">
        <v>348800</v>
      </c>
    </row>
    <row r="30" spans="1:26" x14ac:dyDescent="0.25">
      <c r="A30" s="43" t="s">
        <v>244</v>
      </c>
      <c r="B30" s="45">
        <v>4.5633033529442896E-2</v>
      </c>
      <c r="Q30" s="14" t="s">
        <v>61</v>
      </c>
      <c r="R30" s="50">
        <v>958300</v>
      </c>
      <c r="S30" s="50">
        <v>1510126</v>
      </c>
      <c r="Y30" s="14" t="s">
        <v>61</v>
      </c>
      <c r="Z30" s="50">
        <v>-551826</v>
      </c>
    </row>
    <row r="31" spans="1:26" x14ac:dyDescent="0.25">
      <c r="A31" s="43" t="s">
        <v>69</v>
      </c>
      <c r="B31" s="45">
        <v>4.4277200975336932E-2</v>
      </c>
      <c r="Q31" s="14" t="s">
        <v>62</v>
      </c>
      <c r="R31" s="50">
        <v>200000</v>
      </c>
      <c r="S31" s="50">
        <v>309309</v>
      </c>
      <c r="Y31" s="14" t="s">
        <v>62</v>
      </c>
      <c r="Z31" s="50">
        <v>-109309</v>
      </c>
    </row>
    <row r="32" spans="1:26" x14ac:dyDescent="0.25">
      <c r="A32" s="43" t="s">
        <v>9</v>
      </c>
      <c r="B32" s="45">
        <v>3.1407495414690845E-2</v>
      </c>
      <c r="Q32" s="5">
        <v>2024</v>
      </c>
      <c r="R32" s="50">
        <v>18605230</v>
      </c>
      <c r="S32" s="50">
        <v>15260887.35</v>
      </c>
      <c r="Y32" s="5">
        <v>2024</v>
      </c>
      <c r="Z32" s="50">
        <v>3344342.6499999985</v>
      </c>
    </row>
    <row r="33" spans="1:26" x14ac:dyDescent="0.25">
      <c r="A33" s="43" t="s">
        <v>280</v>
      </c>
      <c r="B33" s="45">
        <v>4.1136891772427667E-3</v>
      </c>
      <c r="Q33" s="14" t="s">
        <v>63</v>
      </c>
      <c r="R33" s="50">
        <v>10000</v>
      </c>
      <c r="S33" s="50">
        <v>211149</v>
      </c>
      <c r="Y33" s="14" t="s">
        <v>63</v>
      </c>
      <c r="Z33" s="50">
        <v>-201149</v>
      </c>
    </row>
    <row r="34" spans="1:26" x14ac:dyDescent="0.25">
      <c r="A34" s="43" t="s">
        <v>432</v>
      </c>
      <c r="B34" s="45">
        <v>0</v>
      </c>
      <c r="Q34" s="14" t="s">
        <v>64</v>
      </c>
      <c r="R34" s="50">
        <v>1440000</v>
      </c>
      <c r="S34" s="50">
        <v>314915</v>
      </c>
      <c r="Y34" s="14" t="s">
        <v>64</v>
      </c>
      <c r="Z34" s="50">
        <v>1125085</v>
      </c>
    </row>
    <row r="35" spans="1:26" x14ac:dyDescent="0.25">
      <c r="A35" s="42" t="s">
        <v>53</v>
      </c>
      <c r="B35" s="45">
        <v>1</v>
      </c>
      <c r="Q35" s="14" t="s">
        <v>65</v>
      </c>
      <c r="R35" s="50">
        <v>390000</v>
      </c>
      <c r="S35" s="50">
        <v>421814</v>
      </c>
      <c r="Y35" s="14" t="s">
        <v>65</v>
      </c>
      <c r="Z35" s="50">
        <v>-31814</v>
      </c>
    </row>
    <row r="36" spans="1:26" x14ac:dyDescent="0.25">
      <c r="Q36" s="14" t="s">
        <v>66</v>
      </c>
      <c r="R36" s="50">
        <v>1281000</v>
      </c>
      <c r="S36" s="50">
        <v>1566000</v>
      </c>
      <c r="Y36" s="14" t="s">
        <v>66</v>
      </c>
      <c r="Z36" s="50">
        <v>-285000</v>
      </c>
    </row>
    <row r="37" spans="1:26" x14ac:dyDescent="0.25">
      <c r="Q37" s="14" t="s">
        <v>134</v>
      </c>
      <c r="R37" s="50">
        <v>590000</v>
      </c>
      <c r="S37" s="50">
        <v>508899.97</v>
      </c>
      <c r="Y37" s="14" t="s">
        <v>134</v>
      </c>
      <c r="Z37" s="50">
        <v>81100.030000000028</v>
      </c>
    </row>
    <row r="38" spans="1:26" x14ac:dyDescent="0.25">
      <c r="Q38" s="14" t="s">
        <v>67</v>
      </c>
      <c r="R38" s="50">
        <v>870000</v>
      </c>
      <c r="S38" s="50">
        <v>377301.37999999995</v>
      </c>
      <c r="Y38" s="14" t="s">
        <v>67</v>
      </c>
      <c r="Z38" s="50">
        <v>492698.62000000005</v>
      </c>
    </row>
    <row r="39" spans="1:26" x14ac:dyDescent="0.25">
      <c r="Q39" s="14" t="s">
        <v>68</v>
      </c>
      <c r="R39" s="50">
        <v>50000</v>
      </c>
      <c r="S39" s="50">
        <v>135400</v>
      </c>
      <c r="Y39" s="14" t="s">
        <v>68</v>
      </c>
      <c r="Z39" s="50">
        <v>-85400</v>
      </c>
    </row>
    <row r="40" spans="1:26" x14ac:dyDescent="0.25">
      <c r="Q40" s="14" t="s">
        <v>59</v>
      </c>
      <c r="R40" s="50">
        <v>7150000</v>
      </c>
      <c r="S40" s="50">
        <v>3036224</v>
      </c>
      <c r="Y40" s="14" t="s">
        <v>59</v>
      </c>
      <c r="Z40" s="50">
        <v>4113776</v>
      </c>
    </row>
    <row r="41" spans="1:26" x14ac:dyDescent="0.25">
      <c r="Q41" s="14" t="s">
        <v>60</v>
      </c>
      <c r="R41" s="50">
        <v>820000</v>
      </c>
      <c r="S41" s="50">
        <v>479000</v>
      </c>
      <c r="Y41" s="14" t="s">
        <v>60</v>
      </c>
      <c r="Z41" s="50">
        <v>341000</v>
      </c>
    </row>
    <row r="42" spans="1:26" x14ac:dyDescent="0.25">
      <c r="Q42" s="14" t="s">
        <v>58</v>
      </c>
      <c r="R42" s="50">
        <v>2907423</v>
      </c>
      <c r="S42" s="50">
        <v>2806277</v>
      </c>
      <c r="Y42" s="14" t="s">
        <v>58</v>
      </c>
      <c r="Z42" s="50">
        <v>101146</v>
      </c>
    </row>
    <row r="43" spans="1:26" x14ac:dyDescent="0.25">
      <c r="Q43" s="14" t="s">
        <v>61</v>
      </c>
      <c r="R43" s="50">
        <v>1221807</v>
      </c>
      <c r="S43" s="50">
        <v>2963477</v>
      </c>
      <c r="Y43" s="14" t="s">
        <v>61</v>
      </c>
      <c r="Z43" s="50">
        <v>-1741670</v>
      </c>
    </row>
    <row r="44" spans="1:26" x14ac:dyDescent="0.25">
      <c r="Q44" s="14" t="s">
        <v>62</v>
      </c>
      <c r="R44" s="50">
        <v>1875000</v>
      </c>
      <c r="S44" s="50">
        <v>2440430</v>
      </c>
      <c r="Y44" s="14" t="s">
        <v>62</v>
      </c>
      <c r="Z44" s="50">
        <v>-565430</v>
      </c>
    </row>
    <row r="45" spans="1:26" x14ac:dyDescent="0.25">
      <c r="Q45" s="5">
        <v>2025</v>
      </c>
      <c r="R45" s="50">
        <v>12229643.800000001</v>
      </c>
      <c r="S45" s="50">
        <v>13999496</v>
      </c>
      <c r="Y45" s="5">
        <v>2025</v>
      </c>
      <c r="Z45" s="50">
        <v>-1769852.1999999993</v>
      </c>
    </row>
    <row r="46" spans="1:26" x14ac:dyDescent="0.25">
      <c r="Q46" s="14" t="s">
        <v>63</v>
      </c>
      <c r="R46" s="50">
        <v>2281646.7999999998</v>
      </c>
      <c r="S46" s="50">
        <v>366668</v>
      </c>
      <c r="Y46" s="14" t="s">
        <v>63</v>
      </c>
      <c r="Z46" s="50">
        <v>1914978.7999999998</v>
      </c>
    </row>
    <row r="47" spans="1:26" x14ac:dyDescent="0.25">
      <c r="Q47" s="14" t="s">
        <v>64</v>
      </c>
      <c r="R47" s="50">
        <v>124100</v>
      </c>
      <c r="S47" s="50">
        <v>427634</v>
      </c>
      <c r="Y47" s="14" t="s">
        <v>64</v>
      </c>
      <c r="Z47" s="50">
        <v>-303534</v>
      </c>
    </row>
    <row r="48" spans="1:26" x14ac:dyDescent="0.25">
      <c r="Q48" s="14" t="s">
        <v>65</v>
      </c>
      <c r="R48" s="50">
        <v>129900</v>
      </c>
      <c r="S48" s="50">
        <v>437083</v>
      </c>
      <c r="Y48" s="14" t="s">
        <v>65</v>
      </c>
      <c r="Z48" s="50">
        <v>-307183</v>
      </c>
    </row>
    <row r="49" spans="17:26" x14ac:dyDescent="0.25">
      <c r="Q49" s="14" t="s">
        <v>66</v>
      </c>
      <c r="R49" s="50">
        <v>774023</v>
      </c>
      <c r="S49" s="50">
        <v>2499153</v>
      </c>
      <c r="Y49" s="14" t="s">
        <v>66</v>
      </c>
      <c r="Z49" s="50">
        <v>-1725130</v>
      </c>
    </row>
    <row r="50" spans="17:26" x14ac:dyDescent="0.25">
      <c r="Q50" s="14" t="s">
        <v>134</v>
      </c>
      <c r="R50" s="50">
        <v>1619000</v>
      </c>
      <c r="S50" s="50">
        <v>2036114</v>
      </c>
      <c r="Y50" s="14" t="s">
        <v>134</v>
      </c>
      <c r="Z50" s="50">
        <v>-417114</v>
      </c>
    </row>
    <row r="51" spans="17:26" x14ac:dyDescent="0.25">
      <c r="Q51" s="14" t="s">
        <v>67</v>
      </c>
      <c r="R51" s="50">
        <v>1453700</v>
      </c>
      <c r="S51" s="50">
        <v>1439010</v>
      </c>
      <c r="Y51" s="14" t="s">
        <v>67</v>
      </c>
      <c r="Z51" s="50">
        <v>14690</v>
      </c>
    </row>
    <row r="52" spans="17:26" x14ac:dyDescent="0.25">
      <c r="Q52" s="14" t="s">
        <v>68</v>
      </c>
      <c r="R52" s="50">
        <v>620000</v>
      </c>
      <c r="S52" s="50">
        <v>918485</v>
      </c>
      <c r="Y52" s="14" t="s">
        <v>68</v>
      </c>
      <c r="Z52" s="50">
        <v>-298485</v>
      </c>
    </row>
    <row r="53" spans="17:26" x14ac:dyDescent="0.25">
      <c r="Q53" s="14" t="s">
        <v>59</v>
      </c>
      <c r="R53" s="50">
        <v>1685074</v>
      </c>
      <c r="S53" s="50">
        <v>2644289</v>
      </c>
      <c r="Y53" s="14" t="s">
        <v>59</v>
      </c>
      <c r="Z53" s="50">
        <v>-959215</v>
      </c>
    </row>
    <row r="54" spans="17:26" x14ac:dyDescent="0.25">
      <c r="Q54" s="14" t="s">
        <v>60</v>
      </c>
      <c r="R54" s="50">
        <v>2085200</v>
      </c>
      <c r="S54" s="50">
        <v>1152173</v>
      </c>
      <c r="Y54" s="14" t="s">
        <v>60</v>
      </c>
      <c r="Z54" s="50">
        <v>933027</v>
      </c>
    </row>
    <row r="55" spans="17:26" x14ac:dyDescent="0.25">
      <c r="Q55" s="14" t="s">
        <v>58</v>
      </c>
      <c r="R55" s="50">
        <v>1457000</v>
      </c>
      <c r="S55" s="50">
        <v>2078887</v>
      </c>
      <c r="Y55" s="14" t="s">
        <v>58</v>
      </c>
      <c r="Z55" s="50">
        <v>-621887</v>
      </c>
    </row>
    <row r="56" spans="17:26" x14ac:dyDescent="0.25">
      <c r="Q56" s="5" t="s">
        <v>53</v>
      </c>
      <c r="R56" s="50">
        <v>38850873.799999997</v>
      </c>
      <c r="S56" s="50">
        <v>36779918.350000001</v>
      </c>
      <c r="Y56" s="5" t="s">
        <v>53</v>
      </c>
      <c r="Z56" s="50">
        <v>2070955.4499999955</v>
      </c>
    </row>
  </sheetData>
  <pageMargins left="0.7" right="0.7" top="0.75" bottom="0.75" header="0.3" footer="0.3"/>
  <pageSetup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61C97-2CDA-4C8D-BBAC-2D2C5C17314C}">
  <sheetPr>
    <tabColor theme="7"/>
  </sheetPr>
  <dimension ref="A1:J20"/>
  <sheetViews>
    <sheetView workbookViewId="0"/>
  </sheetViews>
  <sheetFormatPr defaultRowHeight="15" x14ac:dyDescent="0.25"/>
  <cols>
    <col min="1" max="1" width="15.7109375" bestFit="1" customWidth="1"/>
    <col min="2" max="2" width="13.140625" customWidth="1"/>
    <col min="3" max="3" width="20.85546875" bestFit="1" customWidth="1"/>
    <col min="4" max="4" width="11.7109375" bestFit="1" customWidth="1"/>
    <col min="5" max="5" width="25.42578125" bestFit="1" customWidth="1"/>
    <col min="6" max="6" width="25.28515625" bestFit="1" customWidth="1"/>
    <col min="9" max="9" width="9.85546875" bestFit="1" customWidth="1"/>
    <col min="10" max="10" width="15.5703125" bestFit="1" customWidth="1"/>
  </cols>
  <sheetData>
    <row r="1" spans="1:10" ht="18.75" x14ac:dyDescent="0.3">
      <c r="A1" s="65"/>
      <c r="B1" s="63" t="s">
        <v>448</v>
      </c>
      <c r="C1" s="64"/>
      <c r="D1" s="64"/>
      <c r="E1" s="66"/>
      <c r="F1" s="66"/>
    </row>
    <row r="3" spans="1:10" x14ac:dyDescent="0.25">
      <c r="A3" s="24" t="s">
        <v>436</v>
      </c>
      <c r="B3" s="24" t="s">
        <v>277</v>
      </c>
      <c r="C3" s="24" t="s">
        <v>438</v>
      </c>
      <c r="D3" s="24" t="s">
        <v>437</v>
      </c>
      <c r="E3" s="24" t="s">
        <v>439</v>
      </c>
      <c r="F3" s="24" t="s">
        <v>440</v>
      </c>
      <c r="I3" s="24" t="s">
        <v>277</v>
      </c>
      <c r="J3" s="24" t="s">
        <v>446</v>
      </c>
    </row>
    <row r="4" spans="1:10" x14ac:dyDescent="0.25">
      <c r="A4" s="24" t="s">
        <v>0</v>
      </c>
      <c r="B4" s="24" t="s">
        <v>442</v>
      </c>
      <c r="C4" s="48">
        <f t="shared" ref="C4:C15" si="0">$C$17*D4</f>
        <v>127500</v>
      </c>
      <c r="D4" s="56">
        <v>0.15</v>
      </c>
      <c r="E4" s="48">
        <f t="shared" ref="E4:E15" si="1">C4*12</f>
        <v>1530000</v>
      </c>
      <c r="F4" s="51" cm="1">
        <f t="array" aca="1" ref="F4" ca="1">Table1[[#This Row],[Annual Amount (Tshs)]]/Table4[Price]</f>
        <v>627.04918032786884</v>
      </c>
      <c r="I4" s="57" t="s">
        <v>442</v>
      </c>
      <c r="J4" s="58">
        <f>SUMIF(Table1[Type], I4, Table1[% total])</f>
        <v>0.62</v>
      </c>
    </row>
    <row r="5" spans="1:10" x14ac:dyDescent="0.25">
      <c r="A5" s="24" t="s">
        <v>337</v>
      </c>
      <c r="B5" s="24" t="s">
        <v>442</v>
      </c>
      <c r="C5" s="48">
        <f t="shared" si="0"/>
        <v>127500</v>
      </c>
      <c r="D5" s="56">
        <v>0.15</v>
      </c>
      <c r="E5" s="48">
        <f t="shared" si="1"/>
        <v>1530000</v>
      </c>
      <c r="F5" s="51" cm="1">
        <f t="array" aca="1" ref="F5" ca="1">Table1[[#This Row],[Annual Amount (Tshs)]]/Table4[Price]</f>
        <v>627.04918032786884</v>
      </c>
      <c r="I5" s="59" t="s">
        <v>441</v>
      </c>
      <c r="J5" s="60">
        <f>SUMIF(Table1[Type], I5, Table1[% total])</f>
        <v>0.23</v>
      </c>
    </row>
    <row r="6" spans="1:10" x14ac:dyDescent="0.25">
      <c r="A6" s="24" t="s">
        <v>24</v>
      </c>
      <c r="B6" s="24" t="s">
        <v>441</v>
      </c>
      <c r="C6" s="48">
        <f t="shared" si="0"/>
        <v>102000</v>
      </c>
      <c r="D6" s="56">
        <v>0.12</v>
      </c>
      <c r="E6" s="48">
        <f t="shared" si="1"/>
        <v>1224000</v>
      </c>
      <c r="F6" s="51" cm="1">
        <f t="array" aca="1" ref="F6" ca="1">Table1[[#This Row],[Annual Amount (Tshs)]]/Table4[Price]</f>
        <v>501.63934426229508</v>
      </c>
      <c r="I6" s="61" t="s">
        <v>285</v>
      </c>
      <c r="J6" s="62">
        <f>SUMIF(Table1[Type], I6, Table1[% total])</f>
        <v>0.15000000000000002</v>
      </c>
    </row>
    <row r="7" spans="1:10" x14ac:dyDescent="0.25">
      <c r="A7" s="24" t="s">
        <v>1</v>
      </c>
      <c r="B7" s="24" t="s">
        <v>442</v>
      </c>
      <c r="C7" s="48">
        <f t="shared" si="0"/>
        <v>102000</v>
      </c>
      <c r="D7" s="56">
        <v>0.12</v>
      </c>
      <c r="E7" s="48">
        <f t="shared" si="1"/>
        <v>1224000</v>
      </c>
      <c r="F7" s="51" cm="1">
        <f t="array" aca="1" ref="F7" ca="1">Table1[[#This Row],[Annual Amount (Tshs)]]/Table4[Price]</f>
        <v>501.63934426229508</v>
      </c>
    </row>
    <row r="8" spans="1:10" x14ac:dyDescent="0.25">
      <c r="A8" s="24" t="s">
        <v>9</v>
      </c>
      <c r="B8" s="24" t="s">
        <v>442</v>
      </c>
      <c r="C8" s="48">
        <f t="shared" si="0"/>
        <v>85000</v>
      </c>
      <c r="D8" s="56">
        <v>0.1</v>
      </c>
      <c r="E8" s="48">
        <f t="shared" si="1"/>
        <v>1020000</v>
      </c>
      <c r="F8" s="51" cm="1">
        <f t="array" aca="1" ref="F8" ca="1">Table1[[#This Row],[Annual Amount (Tshs)]]/Table4[Price]</f>
        <v>418.03278688524591</v>
      </c>
    </row>
    <row r="9" spans="1:10" x14ac:dyDescent="0.25">
      <c r="A9" s="24" t="s">
        <v>75</v>
      </c>
      <c r="B9" s="24" t="s">
        <v>442</v>
      </c>
      <c r="C9" s="48">
        <f t="shared" si="0"/>
        <v>76500</v>
      </c>
      <c r="D9" s="56">
        <v>0.09</v>
      </c>
      <c r="E9" s="48">
        <f t="shared" si="1"/>
        <v>918000</v>
      </c>
      <c r="F9" s="51" cm="1">
        <f t="array" aca="1" ref="F9" ca="1">Table1[[#This Row],[Annual Amount (Tshs)]]/Table4[Price]</f>
        <v>376.22950819672133</v>
      </c>
    </row>
    <row r="10" spans="1:10" x14ac:dyDescent="0.25">
      <c r="A10" s="24" t="s">
        <v>69</v>
      </c>
      <c r="B10" s="24" t="s">
        <v>285</v>
      </c>
      <c r="C10" s="48">
        <f t="shared" si="0"/>
        <v>42500</v>
      </c>
      <c r="D10" s="56">
        <v>0.05</v>
      </c>
      <c r="E10" s="48">
        <f t="shared" si="1"/>
        <v>510000</v>
      </c>
      <c r="F10" s="51" cm="1">
        <f t="array" aca="1" ref="F10" ca="1">Table1[[#This Row],[Annual Amount (Tshs)]]/Table4[Price]</f>
        <v>209.01639344262296</v>
      </c>
    </row>
    <row r="11" spans="1:10" x14ac:dyDescent="0.25">
      <c r="A11" s="24" t="s">
        <v>57</v>
      </c>
      <c r="B11" s="24" t="s">
        <v>441</v>
      </c>
      <c r="C11" s="48">
        <f t="shared" si="0"/>
        <v>34000</v>
      </c>
      <c r="D11" s="56">
        <v>0.04</v>
      </c>
      <c r="E11" s="48">
        <f t="shared" si="1"/>
        <v>408000</v>
      </c>
      <c r="F11" s="51" cm="1">
        <f t="array" aca="1" ref="F11" ca="1">Table1[[#This Row],[Annual Amount (Tshs)]]/Table4[Price]</f>
        <v>167.21311475409837</v>
      </c>
    </row>
    <row r="12" spans="1:10" x14ac:dyDescent="0.25">
      <c r="A12" s="24" t="s">
        <v>244</v>
      </c>
      <c r="B12" s="24" t="s">
        <v>441</v>
      </c>
      <c r="C12" s="48">
        <f t="shared" si="0"/>
        <v>34000</v>
      </c>
      <c r="D12" s="56">
        <v>0.04</v>
      </c>
      <c r="E12" s="48">
        <f t="shared" si="1"/>
        <v>408000</v>
      </c>
      <c r="F12" s="51" cm="1">
        <f t="array" aca="1" ref="F12" ca="1">Table1[[#This Row],[Annual Amount (Tshs)]]/Table4[Price]</f>
        <v>167.21311475409837</v>
      </c>
    </row>
    <row r="13" spans="1:10" x14ac:dyDescent="0.25">
      <c r="A13" s="24" t="s">
        <v>286</v>
      </c>
      <c r="B13" s="24" t="s">
        <v>285</v>
      </c>
      <c r="C13" s="48">
        <f>$C$17*D13</f>
        <v>85000</v>
      </c>
      <c r="D13" s="56">
        <v>0.1</v>
      </c>
      <c r="E13" s="48">
        <f>C13*12</f>
        <v>1020000</v>
      </c>
      <c r="F13" s="51" cm="1">
        <f t="array" aca="1" ref="F13" ca="1">Table1[[#This Row],[Annual Amount (Tshs)]]/Table4[Price]</f>
        <v>418.03278688524591</v>
      </c>
    </row>
    <row r="14" spans="1:10" x14ac:dyDescent="0.25">
      <c r="A14" s="24" t="s">
        <v>2</v>
      </c>
      <c r="B14" s="24" t="s">
        <v>441</v>
      </c>
      <c r="C14" s="48">
        <f t="shared" si="0"/>
        <v>25500</v>
      </c>
      <c r="D14" s="56">
        <v>0.03</v>
      </c>
      <c r="E14" s="48">
        <f t="shared" si="1"/>
        <v>306000</v>
      </c>
      <c r="F14" s="51" cm="1">
        <f t="array" aca="1" ref="F14" ca="1">Table1[[#This Row],[Annual Amount (Tshs)]]/Table4[Price]</f>
        <v>125.40983606557377</v>
      </c>
    </row>
    <row r="15" spans="1:10" x14ac:dyDescent="0.25">
      <c r="A15" s="24" t="s">
        <v>280</v>
      </c>
      <c r="B15" s="24" t="s">
        <v>442</v>
      </c>
      <c r="C15" s="48">
        <f t="shared" si="0"/>
        <v>8500</v>
      </c>
      <c r="D15" s="56">
        <v>0.01</v>
      </c>
      <c r="E15" s="48">
        <f t="shared" si="1"/>
        <v>102000</v>
      </c>
      <c r="F15" s="51" cm="1">
        <f t="array" aca="1" ref="F15" ca="1">Table1[[#This Row],[Annual Amount (Tshs)]]/Table4[Price]</f>
        <v>41.803278688524593</v>
      </c>
    </row>
    <row r="16" spans="1:10" x14ac:dyDescent="0.25">
      <c r="D16" s="45"/>
    </row>
    <row r="17" spans="2:6" ht="15.75" thickBot="1" x14ac:dyDescent="0.3">
      <c r="B17" s="52" t="s">
        <v>3</v>
      </c>
      <c r="C17" s="53">
        <v>850000</v>
      </c>
      <c r="D17" s="54">
        <f>SUM(Table1[% total])</f>
        <v>1</v>
      </c>
      <c r="E17" s="53">
        <f>SUM(Table1[Annual Amount (Tshs)])</f>
        <v>10200000</v>
      </c>
      <c r="F17" s="55">
        <f ca="1">SUM(Table1[Annual Amount (USD)])</f>
        <v>4180.3278688524588</v>
      </c>
    </row>
    <row r="18" spans="2:6" ht="15.75" thickTop="1" x14ac:dyDescent="0.25"/>
    <row r="19" spans="2:6" x14ac:dyDescent="0.25">
      <c r="B19" s="24" t="s">
        <v>443</v>
      </c>
      <c r="C19" s="24" t="s">
        <v>444</v>
      </c>
      <c r="D19" s="24" t="s">
        <v>445</v>
      </c>
    </row>
    <row r="20" spans="2:6" x14ac:dyDescent="0.25">
      <c r="B20" s="24" t="e" vm="1">
        <v>#VALUE!</v>
      </c>
      <c r="C20" s="46" cm="1">
        <f t="array" aca="1" ref="C20" ca="1">_FV(B20,"Price")</f>
        <v>2440</v>
      </c>
      <c r="D20" s="47" cm="1">
        <f t="array" aca="1" ref="D20" ca="1">_FV(B20,"Last trade time",TRUE)</f>
        <v>45957.581099537034</v>
      </c>
    </row>
  </sheetData>
  <conditionalFormatting sqref="A4:D15">
    <cfRule type="expression" dxfId="2" priority="1">
      <formula>$B4="Savings"</formula>
    </cfRule>
    <cfRule type="expression" dxfId="1" priority="2">
      <formula>$B4="Want"</formula>
    </cfRule>
    <cfRule type="expression" dxfId="0" priority="3">
      <formula>$B4="Need"</formula>
    </cfRule>
  </conditionalFormatting>
  <pageMargins left="0.7" right="0.7" top="0.75" bottom="0.75" header="0.3" footer="0.3"/>
  <pageSetup orientation="portrait" horizontalDpi="360" verticalDpi="360"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8"/>
  <sheetViews>
    <sheetView zoomScaleNormal="100" workbookViewId="0">
      <selection activeCell="D10" sqref="D10"/>
    </sheetView>
  </sheetViews>
  <sheetFormatPr defaultRowHeight="15" x14ac:dyDescent="0.25"/>
  <cols>
    <col min="1" max="1" width="18.85546875" bestFit="1" customWidth="1"/>
    <col min="2" max="2" width="17.5703125" bestFit="1" customWidth="1"/>
    <col min="3" max="3" width="25.140625" bestFit="1" customWidth="1"/>
    <col min="4" max="4" width="45.85546875" bestFit="1" customWidth="1"/>
    <col min="5" max="5" width="29.140625" bestFit="1" customWidth="1"/>
    <col min="6" max="6" width="22.7109375" bestFit="1" customWidth="1"/>
  </cols>
  <sheetData>
    <row r="1" spans="1:6" x14ac:dyDescent="0.25">
      <c r="A1" s="25" t="s">
        <v>286</v>
      </c>
      <c r="B1" s="28">
        <v>9600000</v>
      </c>
      <c r="C1" s="25" t="s">
        <v>291</v>
      </c>
      <c r="D1" s="25" t="s">
        <v>287</v>
      </c>
      <c r="E1" s="32">
        <f>B1/(B5+B9+B11+B13+B15+B17)</f>
        <v>11.970074812967582</v>
      </c>
    </row>
    <row r="2" spans="1:6" x14ac:dyDescent="0.25">
      <c r="A2" s="25"/>
      <c r="B2" s="28"/>
      <c r="C2" s="25"/>
      <c r="D2" s="25" t="s">
        <v>120</v>
      </c>
      <c r="E2" s="33">
        <f>E1/12</f>
        <v>0.99750623441396513</v>
      </c>
    </row>
    <row r="3" spans="1:6" x14ac:dyDescent="0.25">
      <c r="A3" s="30" t="s">
        <v>284</v>
      </c>
      <c r="B3" s="31" t="s">
        <v>292</v>
      </c>
      <c r="C3" s="30" t="s">
        <v>6</v>
      </c>
      <c r="D3" s="25" t="s">
        <v>327</v>
      </c>
      <c r="E3" s="34">
        <f>E1*30</f>
        <v>359.10224438902742</v>
      </c>
    </row>
    <row r="4" spans="1:6" x14ac:dyDescent="0.25">
      <c r="A4" s="25" t="s">
        <v>3</v>
      </c>
      <c r="B4" s="28">
        <v>500000</v>
      </c>
      <c r="C4" s="25" t="s">
        <v>299</v>
      </c>
    </row>
    <row r="5" spans="1:6" x14ac:dyDescent="0.25">
      <c r="A5" s="25" t="s">
        <v>285</v>
      </c>
      <c r="B5" s="28">
        <v>280000</v>
      </c>
      <c r="C5" s="25"/>
      <c r="D5" s="27" t="s">
        <v>326</v>
      </c>
      <c r="E5" s="26">
        <v>45931</v>
      </c>
    </row>
    <row r="6" spans="1:6" x14ac:dyDescent="0.25">
      <c r="A6" s="25" t="s">
        <v>69</v>
      </c>
      <c r="B6" s="28">
        <v>40000</v>
      </c>
      <c r="C6" s="25"/>
      <c r="D6" s="27" t="s">
        <v>330</v>
      </c>
      <c r="E6" s="26">
        <f>E3+E5</f>
        <v>46290.102244389025</v>
      </c>
      <c r="F6" s="2"/>
    </row>
    <row r="7" spans="1:6" x14ac:dyDescent="0.25">
      <c r="A7" s="25" t="s">
        <v>4</v>
      </c>
      <c r="B7" s="28">
        <v>180000</v>
      </c>
      <c r="C7" s="25"/>
      <c r="D7" s="24"/>
      <c r="E7" s="24"/>
    </row>
    <row r="8" spans="1:6" x14ac:dyDescent="0.25">
      <c r="A8" s="25"/>
      <c r="B8" s="25"/>
      <c r="C8" s="25"/>
      <c r="D8" s="100" t="s">
        <v>692</v>
      </c>
      <c r="E8" s="101"/>
    </row>
    <row r="9" spans="1:6" x14ac:dyDescent="0.25">
      <c r="A9" s="25" t="s">
        <v>290</v>
      </c>
      <c r="B9" s="28">
        <v>200000</v>
      </c>
      <c r="C9" s="25" t="s">
        <v>289</v>
      </c>
      <c r="D9" s="24"/>
      <c r="E9" s="24"/>
    </row>
    <row r="10" spans="1:6" x14ac:dyDescent="0.25">
      <c r="A10" s="25"/>
      <c r="B10" s="25"/>
      <c r="C10" s="25"/>
      <c r="D10" s="24"/>
      <c r="E10" s="24"/>
    </row>
    <row r="11" spans="1:6" x14ac:dyDescent="0.25">
      <c r="A11" s="25" t="s">
        <v>288</v>
      </c>
      <c r="B11" s="28">
        <v>190000</v>
      </c>
      <c r="C11" s="25" t="s">
        <v>293</v>
      </c>
      <c r="D11" s="24"/>
      <c r="E11" s="24"/>
    </row>
    <row r="12" spans="1:6" x14ac:dyDescent="0.25">
      <c r="A12" s="25"/>
      <c r="B12" s="25"/>
      <c r="C12" s="25"/>
      <c r="D12" s="24"/>
      <c r="E12" s="24"/>
    </row>
    <row r="13" spans="1:6" x14ac:dyDescent="0.25">
      <c r="A13" s="25" t="s">
        <v>294</v>
      </c>
      <c r="B13" s="28">
        <v>120000</v>
      </c>
      <c r="C13" s="25" t="s">
        <v>296</v>
      </c>
      <c r="D13" s="24"/>
      <c r="E13" s="24"/>
    </row>
    <row r="14" spans="1:6" x14ac:dyDescent="0.25">
      <c r="A14" s="25"/>
      <c r="B14" s="25"/>
      <c r="C14" s="25"/>
      <c r="D14" s="24"/>
      <c r="E14" s="24"/>
    </row>
    <row r="15" spans="1:6" x14ac:dyDescent="0.25">
      <c r="A15" s="25" t="s">
        <v>295</v>
      </c>
      <c r="B15" s="28">
        <v>2000</v>
      </c>
      <c r="C15" s="25" t="s">
        <v>297</v>
      </c>
      <c r="D15" s="24"/>
      <c r="E15" s="24"/>
    </row>
    <row r="16" spans="1:6" x14ac:dyDescent="0.25">
      <c r="A16" s="25"/>
      <c r="B16" s="25"/>
      <c r="C16" s="25"/>
      <c r="D16" s="24"/>
      <c r="E16" s="24"/>
    </row>
    <row r="17" spans="1:5" x14ac:dyDescent="0.25">
      <c r="A17" s="25" t="s">
        <v>71</v>
      </c>
      <c r="B17" s="28">
        <v>10000</v>
      </c>
      <c r="C17" s="25" t="s">
        <v>298</v>
      </c>
      <c r="D17" s="24"/>
      <c r="E17" s="24"/>
    </row>
    <row r="18" spans="1:5" x14ac:dyDescent="0.25">
      <c r="B18" s="29">
        <f>B4+B9+B11+B13+B15+B17</f>
        <v>1022000</v>
      </c>
      <c r="C18" s="30" t="s">
        <v>328</v>
      </c>
    </row>
  </sheetData>
  <mergeCells count="1">
    <mergeCell ref="D8:E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Q22"/>
  <sheetViews>
    <sheetView workbookViewId="0">
      <selection activeCell="M9" sqref="M9"/>
    </sheetView>
  </sheetViews>
  <sheetFormatPr defaultRowHeight="15" x14ac:dyDescent="0.25"/>
  <cols>
    <col min="1" max="1" width="13.140625" customWidth="1"/>
    <col min="2" max="2" width="18" customWidth="1"/>
    <col min="3" max="3" width="18.5703125" bestFit="1" customWidth="1"/>
    <col min="5" max="5" width="14.7109375" bestFit="1" customWidth="1"/>
    <col min="6" max="6" width="14.42578125" bestFit="1" customWidth="1"/>
    <col min="7" max="7" width="4" customWidth="1"/>
    <col min="8" max="8" width="20.85546875" bestFit="1" customWidth="1"/>
    <col min="9" max="9" width="10" bestFit="1" customWidth="1"/>
    <col min="10" max="10" width="2.85546875" customWidth="1"/>
    <col min="11" max="11" width="9.7109375" bestFit="1" customWidth="1"/>
    <col min="12" max="12" width="20.7109375" bestFit="1" customWidth="1"/>
    <col min="13" max="13" width="20.85546875" bestFit="1" customWidth="1"/>
    <col min="14" max="14" width="10.28515625" bestFit="1" customWidth="1"/>
    <col min="15" max="15" width="17" bestFit="1" customWidth="1"/>
    <col min="16" max="16" width="16.7109375" bestFit="1" customWidth="1"/>
    <col min="17" max="17" width="3.42578125" customWidth="1"/>
    <col min="19" max="19" width="20.7109375" bestFit="1" customWidth="1"/>
    <col min="20" max="20" width="20.85546875" bestFit="1" customWidth="1"/>
    <col min="21" max="21" width="10.28515625" bestFit="1" customWidth="1"/>
    <col min="22" max="22" width="17" bestFit="1" customWidth="1"/>
    <col min="23" max="23" width="16.7109375" bestFit="1" customWidth="1"/>
  </cols>
  <sheetData>
    <row r="1" spans="1:43" ht="16.5" thickBot="1" x14ac:dyDescent="0.3">
      <c r="A1" s="101" t="s">
        <v>694</v>
      </c>
      <c r="B1" s="101"/>
      <c r="C1" s="101"/>
      <c r="D1" s="101"/>
      <c r="E1" s="101"/>
      <c r="F1" s="101"/>
      <c r="H1" s="101" t="s">
        <v>696</v>
      </c>
      <c r="I1" s="101"/>
      <c r="K1" s="101" t="s">
        <v>695</v>
      </c>
      <c r="L1" s="101"/>
      <c r="M1" s="101"/>
      <c r="N1" s="101"/>
      <c r="O1" s="101"/>
      <c r="P1" s="101"/>
      <c r="R1" s="101" t="s">
        <v>701</v>
      </c>
      <c r="S1" s="101"/>
      <c r="T1" s="101"/>
      <c r="U1" s="101"/>
      <c r="V1" s="101"/>
      <c r="W1" s="101"/>
      <c r="AI1" s="104" t="s">
        <v>119</v>
      </c>
      <c r="AJ1" s="104"/>
      <c r="AK1" s="104"/>
      <c r="AL1" s="104"/>
    </row>
    <row r="2" spans="1:43" x14ac:dyDescent="0.25">
      <c r="A2" t="s">
        <v>7</v>
      </c>
      <c r="B2" t="s">
        <v>282</v>
      </c>
      <c r="C2" t="s">
        <v>543</v>
      </c>
      <c r="D2" t="s">
        <v>118</v>
      </c>
      <c r="E2" t="s">
        <v>10</v>
      </c>
      <c r="F2" t="s">
        <v>281</v>
      </c>
      <c r="H2" t="s">
        <v>544</v>
      </c>
      <c r="I2" s="24">
        <v>1186.3132000000001</v>
      </c>
      <c r="K2" s="73" t="s">
        <v>7</v>
      </c>
      <c r="L2" s="73" t="s">
        <v>282</v>
      </c>
      <c r="M2" s="73" t="s">
        <v>543</v>
      </c>
      <c r="N2" s="73" t="s">
        <v>118</v>
      </c>
      <c r="O2" s="73" t="s">
        <v>10</v>
      </c>
      <c r="P2" s="73" t="s">
        <v>281</v>
      </c>
      <c r="R2" s="73" t="s">
        <v>7</v>
      </c>
      <c r="S2" s="73" t="s">
        <v>282</v>
      </c>
      <c r="T2" s="73" t="s">
        <v>543</v>
      </c>
      <c r="U2" s="73" t="s">
        <v>118</v>
      </c>
      <c r="V2" s="73" t="s">
        <v>10</v>
      </c>
      <c r="W2" s="73" t="s">
        <v>281</v>
      </c>
      <c r="AI2" s="103" t="s">
        <v>120</v>
      </c>
      <c r="AJ2" s="103"/>
      <c r="AK2" s="103"/>
      <c r="AL2" s="10">
        <v>2</v>
      </c>
    </row>
    <row r="3" spans="1:43" x14ac:dyDescent="0.25">
      <c r="A3" s="95">
        <v>45281</v>
      </c>
      <c r="B3" s="92">
        <v>20000</v>
      </c>
      <c r="C3" s="93">
        <v>982.10810000000004</v>
      </c>
      <c r="D3" s="76">
        <f t="shared" ref="D3:D8" si="0">B3/C3</f>
        <v>20.364357039718946</v>
      </c>
      <c r="E3" s="78">
        <f t="shared" ref="E3:E8" si="1">IF(ISNUMBER(E2), B3+E2, B3)</f>
        <v>20000</v>
      </c>
      <c r="F3" s="77">
        <f t="shared" ref="F3:F8" si="2">IF(ISNUMBER(F2), D3+F2, D3)</f>
        <v>20.364357039718946</v>
      </c>
      <c r="H3" t="s">
        <v>340</v>
      </c>
      <c r="I3" s="68">
        <f>MAX(Table2[Unit Balance])*I2</f>
        <v>412113.93998997437</v>
      </c>
      <c r="K3" s="79">
        <v>45757</v>
      </c>
      <c r="L3" s="82">
        <v>100000</v>
      </c>
      <c r="M3" s="85" t="s">
        <v>644</v>
      </c>
      <c r="N3" s="94" t="s">
        <v>644</v>
      </c>
      <c r="O3" s="88">
        <f>IF(ISNUMBER(O2), L3+O2, L3)</f>
        <v>100000</v>
      </c>
      <c r="P3" s="90" t="str">
        <f>IF(ISNUMBER(P1), N3+P1, N3)</f>
        <v>?</v>
      </c>
      <c r="R3" s="79">
        <v>45918</v>
      </c>
      <c r="S3" s="82">
        <v>60000</v>
      </c>
      <c r="T3" s="85"/>
      <c r="U3" s="94" t="e">
        <f>IF(ISNUMBER(Table1011[[#This Row],[Transaction Price]]), Table1011[[#This Row],[Transaction Price]]/Table1011[[#This Row],[Unit Selling Price]], "")</f>
        <v>#DIV/0!</v>
      </c>
      <c r="V3" s="88">
        <f>IF(ISNUMBER(V2), S3+V2, S3)</f>
        <v>60000</v>
      </c>
      <c r="W3" s="90" t="e">
        <f>IF(ISNUMBER(W1), U3+W1, U3)</f>
        <v>#DIV/0!</v>
      </c>
      <c r="AI3" s="103" t="s">
        <v>123</v>
      </c>
      <c r="AJ3" s="103"/>
      <c r="AK3" s="103"/>
      <c r="AL3" s="11">
        <v>1000000</v>
      </c>
    </row>
    <row r="4" spans="1:43" ht="15.75" thickBot="1" x14ac:dyDescent="0.3">
      <c r="A4" s="95">
        <v>45314</v>
      </c>
      <c r="B4" s="93">
        <v>10000</v>
      </c>
      <c r="C4" s="93">
        <v>985.4846</v>
      </c>
      <c r="D4" s="77">
        <f t="shared" si="0"/>
        <v>10.14729200233063</v>
      </c>
      <c r="E4" s="78">
        <f t="shared" si="1"/>
        <v>30000</v>
      </c>
      <c r="F4" s="77">
        <f t="shared" si="2"/>
        <v>30.511649042049577</v>
      </c>
      <c r="H4" s="69" t="s">
        <v>579</v>
      </c>
      <c r="I4" s="70">
        <v>329</v>
      </c>
      <c r="K4" s="80">
        <v>45762</v>
      </c>
      <c r="L4" s="83">
        <v>10000</v>
      </c>
      <c r="M4" s="86" t="s">
        <v>644</v>
      </c>
      <c r="N4" s="91" t="s">
        <v>644</v>
      </c>
      <c r="O4" s="89">
        <f t="shared" ref="O4:O14" si="3">IF(ISNUMBER(O3), L4+O3, L4)</f>
        <v>110000</v>
      </c>
      <c r="P4" s="91" t="str">
        <f>IF(ISNUMBER(P2), N4+P2, N4)</f>
        <v>?</v>
      </c>
      <c r="R4" s="80"/>
      <c r="S4" s="83"/>
      <c r="T4" s="86"/>
      <c r="U4" s="94" t="str">
        <f>IF(ISNUMBER(Table1011[[#This Row],[Transaction Price]]), Table1011[[#This Row],[Transaction Price]]/Table1011[[#This Row],[Unit Selling Price]], "")</f>
        <v/>
      </c>
      <c r="V4" s="89">
        <f t="shared" ref="V4:V14" si="4">IF(ISNUMBER(V3), S4+V3, S4)</f>
        <v>60000</v>
      </c>
      <c r="W4" s="91" t="str">
        <f>IF(ISNUMBER(W2), U4+W2, U4)</f>
        <v/>
      </c>
      <c r="AI4" s="9"/>
      <c r="AJ4" s="103" t="s">
        <v>121</v>
      </c>
      <c r="AK4" s="103"/>
      <c r="AL4" s="12">
        <v>0.12</v>
      </c>
    </row>
    <row r="5" spans="1:43" ht="15.75" thickBot="1" x14ac:dyDescent="0.3">
      <c r="A5" s="95">
        <v>45343</v>
      </c>
      <c r="B5" s="93">
        <v>10000</v>
      </c>
      <c r="C5" s="93">
        <v>997.17719999999997</v>
      </c>
      <c r="D5" s="77">
        <f t="shared" si="0"/>
        <v>10.028307907561464</v>
      </c>
      <c r="E5" s="78">
        <f t="shared" si="1"/>
        <v>40000</v>
      </c>
      <c r="F5" s="77">
        <f t="shared" si="2"/>
        <v>40.539956949611039</v>
      </c>
      <c r="H5" s="69" t="s">
        <v>580</v>
      </c>
      <c r="I5" s="71">
        <f>I4*I2</f>
        <v>390297.0428</v>
      </c>
      <c r="K5" s="79">
        <v>45800</v>
      </c>
      <c r="L5" s="82">
        <v>10000</v>
      </c>
      <c r="M5" s="85" t="s">
        <v>644</v>
      </c>
      <c r="N5" s="94" t="s">
        <v>644</v>
      </c>
      <c r="O5" s="88">
        <f t="shared" si="3"/>
        <v>120000</v>
      </c>
      <c r="P5" s="90">
        <v>1103.2139999999999</v>
      </c>
      <c r="R5" s="79"/>
      <c r="S5" s="82"/>
      <c r="T5" s="85"/>
      <c r="U5" s="94" t="str">
        <f>IF(ISNUMBER(Table1011[[#This Row],[Transaction Price]]), Table1011[[#This Row],[Transaction Price]]/Table1011[[#This Row],[Unit Selling Price]], "")</f>
        <v/>
      </c>
      <c r="V5" s="88">
        <f t="shared" si="4"/>
        <v>60000</v>
      </c>
      <c r="W5" s="91" t="str">
        <f>IF(ISNUMBER(W3), U5+W3, U5)</f>
        <v/>
      </c>
      <c r="AI5" s="103" t="s">
        <v>122</v>
      </c>
      <c r="AJ5" s="103"/>
      <c r="AK5" s="103"/>
      <c r="AL5" s="13">
        <f>AL3*(1+(AL4))^AL2</f>
        <v>1254400.0000000002</v>
      </c>
    </row>
    <row r="6" spans="1:43" x14ac:dyDescent="0.25">
      <c r="A6" s="95">
        <v>45375</v>
      </c>
      <c r="B6" s="93">
        <v>10000</v>
      </c>
      <c r="C6" s="93">
        <v>992.01840000000004</v>
      </c>
      <c r="D6" s="77">
        <f t="shared" si="0"/>
        <v>10.080458185049793</v>
      </c>
      <c r="E6" s="78">
        <f t="shared" si="1"/>
        <v>50000</v>
      </c>
      <c r="F6" s="77">
        <f t="shared" si="2"/>
        <v>50.620415134660831</v>
      </c>
      <c r="K6" s="80">
        <v>45871</v>
      </c>
      <c r="L6" s="83">
        <v>60000</v>
      </c>
      <c r="M6" s="86">
        <v>129.208</v>
      </c>
      <c r="N6" s="91">
        <f>IF(ISNUMBER(Table10[[#This Row],[Transaction Price]]), Table10[[#This Row],[Transaction Price]]/Table10[[#This Row],[Unit Selling Price]], "")</f>
        <v>464.36753142220294</v>
      </c>
      <c r="O6" s="88">
        <f t="shared" si="3"/>
        <v>180000</v>
      </c>
      <c r="P6" s="91">
        <f>IF(ISNUMBER(Table10[[#This Row],[Units]]), P5+Table10[[#This Row],[Units]], P5)</f>
        <v>1567.5815314222029</v>
      </c>
      <c r="R6" s="80"/>
      <c r="S6" s="83"/>
      <c r="T6" s="86"/>
      <c r="U6" s="94" t="str">
        <f>IF(ISNUMBER(Table1011[[#This Row],[Transaction Price]]), Table1011[[#This Row],[Transaction Price]]/Table1011[[#This Row],[Unit Selling Price]], "")</f>
        <v/>
      </c>
      <c r="V6" s="88">
        <f t="shared" si="4"/>
        <v>60000</v>
      </c>
      <c r="W6" s="91" t="str">
        <f>IF(ISNUMBER(Table1011[[#This Row],[Units]]), W5+Table1011[[#This Row],[Units]], W5)</f>
        <v/>
      </c>
    </row>
    <row r="7" spans="1:43" x14ac:dyDescent="0.25">
      <c r="A7" s="95">
        <v>45412</v>
      </c>
      <c r="B7" s="93">
        <v>10000</v>
      </c>
      <c r="C7" s="93">
        <v>909.08130000000006</v>
      </c>
      <c r="D7" s="77">
        <f t="shared" si="0"/>
        <v>11.000116271228986</v>
      </c>
      <c r="E7" s="78">
        <f t="shared" si="1"/>
        <v>60000</v>
      </c>
      <c r="F7" s="77">
        <f t="shared" si="2"/>
        <v>61.620531405889821</v>
      </c>
      <c r="H7" s="101" t="s">
        <v>697</v>
      </c>
      <c r="I7" s="101"/>
      <c r="K7" s="79">
        <v>45911</v>
      </c>
      <c r="L7" s="82">
        <v>500000</v>
      </c>
      <c r="M7" s="85">
        <v>137.13120000000001</v>
      </c>
      <c r="N7" s="91">
        <f>IF(ISNUMBER(Table10[[#This Row],[Transaction Price]]), Table10[[#This Row],[Transaction Price]]/Table10[[#This Row],[Unit Selling Price]], "")</f>
        <v>3646.1432555100514</v>
      </c>
      <c r="O7" s="88">
        <f t="shared" si="3"/>
        <v>680000</v>
      </c>
      <c r="P7" s="91">
        <f>IF(ISNUMBER(Table10[[#This Row],[Units]]), P6+Table10[[#This Row],[Units]], P6)</f>
        <v>5213.7247869322546</v>
      </c>
      <c r="R7" s="79"/>
      <c r="S7" s="82"/>
      <c r="T7" s="85"/>
      <c r="U7" s="94" t="str">
        <f>IF(ISNUMBER(Table1011[[#This Row],[Transaction Price]]), Table1011[[#This Row],[Transaction Price]]/Table1011[[#This Row],[Unit Selling Price]], "")</f>
        <v/>
      </c>
      <c r="V7" s="88">
        <f t="shared" si="4"/>
        <v>60000</v>
      </c>
      <c r="W7" s="91" t="str">
        <f>IF(ISNUMBER(Table1011[[#This Row],[Units]]), W6+Table1011[[#This Row],[Units]], W6)</f>
        <v/>
      </c>
      <c r="AI7" s="102" t="s">
        <v>124</v>
      </c>
      <c r="AJ7" s="102"/>
      <c r="AK7" s="102"/>
      <c r="AL7" s="102"/>
      <c r="AM7" s="102"/>
      <c r="AN7" s="102"/>
      <c r="AO7" s="102"/>
      <c r="AP7" s="102"/>
      <c r="AQ7" s="102"/>
    </row>
    <row r="8" spans="1:43" x14ac:dyDescent="0.25">
      <c r="A8" s="95">
        <v>45441</v>
      </c>
      <c r="B8" s="93">
        <v>10000</v>
      </c>
      <c r="C8" s="93">
        <v>1019.6664</v>
      </c>
      <c r="D8" s="77">
        <f t="shared" si="0"/>
        <v>9.8071290767254862</v>
      </c>
      <c r="E8" s="78">
        <f t="shared" si="1"/>
        <v>70000</v>
      </c>
      <c r="F8" s="77">
        <f t="shared" si="2"/>
        <v>71.427660482615309</v>
      </c>
      <c r="H8" t="s">
        <v>544</v>
      </c>
      <c r="I8" s="24">
        <v>135.25489999999999</v>
      </c>
      <c r="K8" s="80">
        <v>45950</v>
      </c>
      <c r="L8" s="83">
        <v>20000</v>
      </c>
      <c r="M8" s="86">
        <v>134.41309999999999</v>
      </c>
      <c r="N8" s="91">
        <f>IF(ISNUMBER(Table10[[#This Row],[Transaction Price]]), Table10[[#This Row],[Transaction Price]]/Table10[[#This Row],[Unit Selling Price]], "")</f>
        <v>148.79502072342652</v>
      </c>
      <c r="O8" s="88">
        <f t="shared" si="3"/>
        <v>700000</v>
      </c>
      <c r="P8" s="91">
        <f>IF(ISNUMBER(Table10[[#This Row],[Units]]), P7+Table10[[#This Row],[Units]], P7)</f>
        <v>5362.5198076556808</v>
      </c>
      <c r="R8" s="80"/>
      <c r="S8" s="83"/>
      <c r="T8" s="86"/>
      <c r="U8" s="94" t="str">
        <f>IF(ISNUMBER(Table1011[[#This Row],[Transaction Price]]), Table1011[[#This Row],[Transaction Price]]/Table1011[[#This Row],[Unit Selling Price]], "")</f>
        <v/>
      </c>
      <c r="V8" s="88">
        <f t="shared" si="4"/>
        <v>60000</v>
      </c>
      <c r="W8" s="91" t="str">
        <f>IF(ISNUMBER(Table1011[[#This Row],[Units]]), W7+Table1011[[#This Row],[Units]], W7)</f>
        <v/>
      </c>
    </row>
    <row r="9" spans="1:43" x14ac:dyDescent="0.25">
      <c r="A9" s="95">
        <v>45463</v>
      </c>
      <c r="B9" s="93">
        <v>10000</v>
      </c>
      <c r="C9" s="93">
        <v>1024.2482199999999</v>
      </c>
      <c r="D9" s="77">
        <f t="shared" ref="D9:D14" si="5">B9/C9</f>
        <v>9.7632583632901024</v>
      </c>
      <c r="E9" s="78">
        <f t="shared" ref="E9:E14" si="6">IF(ISNUMBER(E8), B9+E8, B9)</f>
        <v>80000</v>
      </c>
      <c r="F9" s="77">
        <f t="shared" ref="F9:F14" si="7">IF(ISNUMBER(F8), D9+F8, D9)</f>
        <v>81.190918845905415</v>
      </c>
      <c r="H9" t="s">
        <v>340</v>
      </c>
      <c r="I9" s="68">
        <f>MAX(Table10[Unit Balance])*I8</f>
        <v>725307.08033248829</v>
      </c>
      <c r="K9" s="79"/>
      <c r="L9" s="82"/>
      <c r="M9" s="85"/>
      <c r="N9" s="91" t="str">
        <f>IF(ISNUMBER(Table10[[#This Row],[Transaction Price]]), Table10[[#This Row],[Transaction Price]]/Table10[[#This Row],[Unit Selling Price]], "")</f>
        <v/>
      </c>
      <c r="O9" s="88">
        <f t="shared" si="3"/>
        <v>700000</v>
      </c>
      <c r="P9" s="91">
        <f>IF(ISNUMBER(Table10[[#This Row],[Units]]), P8+Table10[[#This Row],[Units]], P8)</f>
        <v>5362.5198076556808</v>
      </c>
      <c r="R9" s="79"/>
      <c r="S9" s="82"/>
      <c r="T9" s="85"/>
      <c r="U9" s="94" t="str">
        <f>IF(ISNUMBER(Table1011[[#This Row],[Transaction Price]]), Table1011[[#This Row],[Transaction Price]]/Table1011[[#This Row],[Unit Selling Price]], "")</f>
        <v/>
      </c>
      <c r="V9" s="88">
        <f t="shared" si="4"/>
        <v>60000</v>
      </c>
      <c r="W9" s="91" t="str">
        <f>IF(ISNUMBER(Table1011[[#This Row],[Units]]), W8+Table1011[[#This Row],[Units]], W8)</f>
        <v/>
      </c>
    </row>
    <row r="10" spans="1:43" x14ac:dyDescent="0.25">
      <c r="A10" s="95">
        <v>45493</v>
      </c>
      <c r="B10" s="93">
        <v>20000</v>
      </c>
      <c r="C10" s="93">
        <v>1039.4727</v>
      </c>
      <c r="D10" s="77">
        <f t="shared" si="5"/>
        <v>19.240524546724508</v>
      </c>
      <c r="E10" s="78">
        <f t="shared" si="6"/>
        <v>100000</v>
      </c>
      <c r="F10" s="77">
        <f t="shared" si="7"/>
        <v>100.43144339262992</v>
      </c>
      <c r="H10" s="69" t="s">
        <v>579</v>
      </c>
      <c r="I10" s="74">
        <v>1103.2139999999999</v>
      </c>
      <c r="K10" s="80"/>
      <c r="L10" s="83"/>
      <c r="M10" s="86"/>
      <c r="N10" s="91" t="str">
        <f>IF(ISNUMBER(Table10[[#This Row],[Transaction Price]]), Table10[[#This Row],[Transaction Price]]/Table10[[#This Row],[Unit Selling Price]], "")</f>
        <v/>
      </c>
      <c r="O10" s="88">
        <f t="shared" si="3"/>
        <v>700000</v>
      </c>
      <c r="P10" s="91">
        <f>IF(ISNUMBER(Table10[[#This Row],[Units]]), P9+Table10[[#This Row],[Units]], P9)</f>
        <v>5362.5198076556808</v>
      </c>
      <c r="R10" s="80"/>
      <c r="S10" s="83"/>
      <c r="T10" s="86"/>
      <c r="U10" s="94" t="str">
        <f>IF(ISNUMBER(Table1011[[#This Row],[Transaction Price]]), Table1011[[#This Row],[Transaction Price]]/Table1011[[#This Row],[Unit Selling Price]], "")</f>
        <v/>
      </c>
      <c r="V10" s="88">
        <f t="shared" si="4"/>
        <v>60000</v>
      </c>
      <c r="W10" s="91" t="str">
        <f>IF(ISNUMBER(Table1011[[#This Row],[Units]]), W9+Table1011[[#This Row],[Units]], W9)</f>
        <v/>
      </c>
    </row>
    <row r="11" spans="1:43" x14ac:dyDescent="0.25">
      <c r="A11" s="95">
        <v>45524</v>
      </c>
      <c r="B11" s="93">
        <v>20000</v>
      </c>
      <c r="C11" s="93">
        <v>1050</v>
      </c>
      <c r="D11" s="77">
        <f t="shared" si="5"/>
        <v>19.047619047619047</v>
      </c>
      <c r="E11" s="78">
        <f t="shared" si="6"/>
        <v>120000</v>
      </c>
      <c r="F11" s="77">
        <f t="shared" si="7"/>
        <v>119.47906244024897</v>
      </c>
      <c r="H11" s="69" t="s">
        <v>580</v>
      </c>
      <c r="I11" s="71">
        <f>I10*I8</f>
        <v>149215.09924859999</v>
      </c>
      <c r="K11" s="79"/>
      <c r="L11" s="82"/>
      <c r="M11" s="85"/>
      <c r="N11" s="91" t="str">
        <f>IF(ISNUMBER(Table10[[#This Row],[Transaction Price]]), Table10[[#This Row],[Transaction Price]]/Table10[[#This Row],[Unit Selling Price]], "")</f>
        <v/>
      </c>
      <c r="O11" s="88">
        <f t="shared" si="3"/>
        <v>700000</v>
      </c>
      <c r="P11" s="91">
        <f>IF(ISNUMBER(Table10[[#This Row],[Units]]), P10+Table10[[#This Row],[Units]], P10)</f>
        <v>5362.5198076556808</v>
      </c>
      <c r="R11" s="79"/>
      <c r="S11" s="82"/>
      <c r="T11" s="85"/>
      <c r="U11" s="94" t="str">
        <f>IF(ISNUMBER(Table1011[[#This Row],[Transaction Price]]), Table1011[[#This Row],[Transaction Price]]/Table1011[[#This Row],[Unit Selling Price]], "")</f>
        <v/>
      </c>
      <c r="V11" s="88">
        <f t="shared" si="4"/>
        <v>60000</v>
      </c>
      <c r="W11" s="91" t="str">
        <f>IF(ISNUMBER(Table1011[[#This Row],[Units]]), W10+Table1011[[#This Row],[Units]], W10)</f>
        <v/>
      </c>
    </row>
    <row r="12" spans="1:43" x14ac:dyDescent="0.25">
      <c r="A12" s="95">
        <v>45565</v>
      </c>
      <c r="B12" s="93">
        <v>20000</v>
      </c>
      <c r="C12" s="93">
        <v>1062.8877</v>
      </c>
      <c r="D12" s="77">
        <f t="shared" si="5"/>
        <v>18.816663322004761</v>
      </c>
      <c r="E12" s="78">
        <f t="shared" si="6"/>
        <v>140000</v>
      </c>
      <c r="F12" s="77">
        <f t="shared" si="7"/>
        <v>138.29572576225374</v>
      </c>
      <c r="K12" s="80"/>
      <c r="L12" s="83"/>
      <c r="M12" s="86"/>
      <c r="N12" s="91" t="str">
        <f>IF(ISNUMBER(Table10[[#This Row],[Transaction Price]]), Table10[[#This Row],[Transaction Price]]/Table10[[#This Row],[Unit Selling Price]], "")</f>
        <v/>
      </c>
      <c r="O12" s="88">
        <f t="shared" si="3"/>
        <v>700000</v>
      </c>
      <c r="P12" s="91">
        <f>IF(ISNUMBER(Table10[[#This Row],[Units]]), P11+Table10[[#This Row],[Units]], P11)</f>
        <v>5362.5198076556808</v>
      </c>
      <c r="R12" s="80"/>
      <c r="S12" s="83"/>
      <c r="T12" s="86"/>
      <c r="U12" s="94" t="str">
        <f>IF(ISNUMBER(Table1011[[#This Row],[Transaction Price]]), Table1011[[#This Row],[Transaction Price]]/Table1011[[#This Row],[Unit Selling Price]], "")</f>
        <v/>
      </c>
      <c r="V12" s="88">
        <f t="shared" si="4"/>
        <v>60000</v>
      </c>
      <c r="W12" s="91" t="str">
        <f>IF(ISNUMBER(Table1011[[#This Row],[Units]]), W11+Table1011[[#This Row],[Units]], W11)</f>
        <v/>
      </c>
    </row>
    <row r="13" spans="1:43" x14ac:dyDescent="0.25">
      <c r="A13" s="95">
        <v>45582</v>
      </c>
      <c r="B13" s="93">
        <v>20000</v>
      </c>
      <c r="C13" s="93">
        <v>1076.0633</v>
      </c>
      <c r="D13" s="77">
        <f t="shared" si="5"/>
        <v>18.586267183352504</v>
      </c>
      <c r="E13" s="78">
        <f t="shared" si="6"/>
        <v>160000</v>
      </c>
      <c r="F13" s="77">
        <f t="shared" si="7"/>
        <v>156.88199294560624</v>
      </c>
      <c r="H13" s="101" t="s">
        <v>700</v>
      </c>
      <c r="I13" s="101"/>
      <c r="K13" s="79"/>
      <c r="L13" s="82"/>
      <c r="M13" s="85"/>
      <c r="N13" s="91" t="str">
        <f>IF(ISNUMBER(Table10[[#This Row],[Transaction Price]]), Table10[[#This Row],[Transaction Price]]/Table10[[#This Row],[Unit Selling Price]], "")</f>
        <v/>
      </c>
      <c r="O13" s="88">
        <f t="shared" si="3"/>
        <v>700000</v>
      </c>
      <c r="P13" s="91">
        <f>IF(ISNUMBER(Table10[[#This Row],[Units]]), P12+Table10[[#This Row],[Units]], P12)</f>
        <v>5362.5198076556808</v>
      </c>
      <c r="R13" s="79"/>
      <c r="S13" s="82"/>
      <c r="T13" s="85"/>
      <c r="U13" s="94" t="str">
        <f>IF(ISNUMBER(Table1011[[#This Row],[Transaction Price]]), Table1011[[#This Row],[Transaction Price]]/Table1011[[#This Row],[Unit Selling Price]], "")</f>
        <v/>
      </c>
      <c r="V13" s="88">
        <f t="shared" si="4"/>
        <v>60000</v>
      </c>
      <c r="W13" s="91" t="str">
        <f>IF(ISNUMBER(Table1011[[#This Row],[Units]]), W12+Table1011[[#This Row],[Units]], W12)</f>
        <v/>
      </c>
    </row>
    <row r="14" spans="1:43" x14ac:dyDescent="0.25">
      <c r="A14" s="95">
        <v>45622</v>
      </c>
      <c r="B14" s="93">
        <v>20000</v>
      </c>
      <c r="C14" s="93">
        <v>1087.4670000000001</v>
      </c>
      <c r="D14" s="77">
        <f t="shared" si="5"/>
        <v>18.39136268043076</v>
      </c>
      <c r="E14" s="78">
        <f t="shared" si="6"/>
        <v>180000</v>
      </c>
      <c r="F14" s="77">
        <f t="shared" si="7"/>
        <v>175.27335562603702</v>
      </c>
      <c r="H14" t="s">
        <v>544</v>
      </c>
      <c r="K14" s="81"/>
      <c r="L14" s="84"/>
      <c r="M14" s="87"/>
      <c r="N14" s="91" t="str">
        <f>IF(ISNUMBER(Table10[[#This Row],[Transaction Price]]), Table10[[#This Row],[Transaction Price]]/Table10[[#This Row],[Unit Selling Price]], "")</f>
        <v/>
      </c>
      <c r="O14" s="88">
        <f t="shared" si="3"/>
        <v>700000</v>
      </c>
      <c r="P14" s="91">
        <f>IF(ISNUMBER(Table10[[#This Row],[Units]]), P13+Table10[[#This Row],[Units]], P13)</f>
        <v>5362.5198076556808</v>
      </c>
      <c r="R14" s="81"/>
      <c r="S14" s="84"/>
      <c r="T14" s="87"/>
      <c r="U14" s="94" t="str">
        <f>IF(ISNUMBER(Table1011[[#This Row],[Transaction Price]]), Table1011[[#This Row],[Transaction Price]]/Table1011[[#This Row],[Unit Selling Price]], "")</f>
        <v/>
      </c>
      <c r="V14" s="88">
        <f t="shared" si="4"/>
        <v>60000</v>
      </c>
      <c r="W14" s="91" t="str">
        <f>IF(ISNUMBER(Table1011[[#This Row],[Units]]), W13+Table1011[[#This Row],[Units]], W13)</f>
        <v/>
      </c>
    </row>
    <row r="15" spans="1:43" x14ac:dyDescent="0.25">
      <c r="A15" s="95">
        <v>45649</v>
      </c>
      <c r="B15" s="93">
        <v>20000</v>
      </c>
      <c r="C15" s="93">
        <v>1092.6425999999999</v>
      </c>
      <c r="D15" s="77">
        <f t="shared" ref="D15:D20" si="8">B15/C15</f>
        <v>18.304246969686155</v>
      </c>
      <c r="E15" s="78">
        <f t="shared" ref="E15:E20" si="9">IF(ISNUMBER(E14), B15+E14, B15)</f>
        <v>200000</v>
      </c>
      <c r="F15" s="77">
        <f t="shared" ref="F15:F20" si="10">IF(ISNUMBER(F14), D15+F14, D15)</f>
        <v>193.57760259572316</v>
      </c>
      <c r="H15" t="s">
        <v>340</v>
      </c>
      <c r="I15" s="24" t="e">
        <f>MAX(Table1011[Unit Balance])*I14</f>
        <v>#DIV/0!</v>
      </c>
    </row>
    <row r="16" spans="1:43" x14ac:dyDescent="0.25">
      <c r="A16" s="95">
        <v>45674</v>
      </c>
      <c r="B16" s="93">
        <v>20000</v>
      </c>
      <c r="C16" s="93">
        <v>1103.1500999999998</v>
      </c>
      <c r="D16" s="77">
        <f t="shared" si="8"/>
        <v>18.129899095327104</v>
      </c>
      <c r="E16" s="78">
        <f t="shared" si="9"/>
        <v>220000</v>
      </c>
      <c r="F16" s="77">
        <f t="shared" si="10"/>
        <v>211.70750169105025</v>
      </c>
      <c r="H16" s="69" t="s">
        <v>579</v>
      </c>
      <c r="I16" s="74"/>
    </row>
    <row r="17" spans="1:9" x14ac:dyDescent="0.25">
      <c r="A17" s="95">
        <v>45757</v>
      </c>
      <c r="B17" s="93">
        <v>40000</v>
      </c>
      <c r="C17" s="93">
        <v>1138.0350000000001</v>
      </c>
      <c r="D17" s="77">
        <f t="shared" si="8"/>
        <v>35.148303874661146</v>
      </c>
      <c r="E17" s="78">
        <f t="shared" si="9"/>
        <v>260000</v>
      </c>
      <c r="F17" s="77">
        <f t="shared" si="10"/>
        <v>246.85580556571139</v>
      </c>
      <c r="H17" s="69" t="s">
        <v>580</v>
      </c>
      <c r="I17" s="71">
        <f>I16*I14</f>
        <v>0</v>
      </c>
    </row>
    <row r="18" spans="1:9" x14ac:dyDescent="0.25">
      <c r="A18" s="95">
        <v>45762</v>
      </c>
      <c r="B18" s="93">
        <v>10000</v>
      </c>
      <c r="C18" s="93">
        <v>1138.9863</v>
      </c>
      <c r="D18" s="77">
        <f t="shared" si="8"/>
        <v>8.7797368589947045</v>
      </c>
      <c r="E18" s="78">
        <f t="shared" si="9"/>
        <v>270000</v>
      </c>
      <c r="F18" s="77">
        <f t="shared" si="10"/>
        <v>255.6355424247061</v>
      </c>
    </row>
    <row r="19" spans="1:9" x14ac:dyDescent="0.25">
      <c r="A19" s="95">
        <v>45801</v>
      </c>
      <c r="B19" s="93">
        <v>10000</v>
      </c>
      <c r="C19" s="93">
        <v>1165.8923</v>
      </c>
      <c r="D19" s="77">
        <f t="shared" si="8"/>
        <v>8.5771215746085634</v>
      </c>
      <c r="E19" s="78">
        <f t="shared" si="9"/>
        <v>280000</v>
      </c>
      <c r="F19" s="77">
        <f t="shared" si="10"/>
        <v>264.21266399931466</v>
      </c>
    </row>
    <row r="20" spans="1:9" x14ac:dyDescent="0.25">
      <c r="A20" s="95">
        <v>45871</v>
      </c>
      <c r="B20" s="93">
        <v>60000</v>
      </c>
      <c r="C20" s="93">
        <v>1200.9734000000001</v>
      </c>
      <c r="D20" s="77">
        <f t="shared" si="8"/>
        <v>49.959474539569314</v>
      </c>
      <c r="E20" s="78">
        <f t="shared" si="9"/>
        <v>340000</v>
      </c>
      <c r="F20" s="77">
        <f t="shared" si="10"/>
        <v>314.17213853888398</v>
      </c>
    </row>
    <row r="21" spans="1:9" x14ac:dyDescent="0.25">
      <c r="A21" s="95">
        <v>45911</v>
      </c>
      <c r="B21" s="93">
        <v>20000</v>
      </c>
      <c r="C21" s="93">
        <v>1210.0677000000001</v>
      </c>
      <c r="D21" s="77">
        <f>B21/C21</f>
        <v>16.528000871356205</v>
      </c>
      <c r="E21" s="78">
        <f>IF(ISNUMBER(E20), B21+E20, B21)</f>
        <v>360000</v>
      </c>
      <c r="F21" s="77">
        <f>IF(ISNUMBER(F20), D21+F20, D21)</f>
        <v>330.70013941024018</v>
      </c>
    </row>
    <row r="22" spans="1:9" x14ac:dyDescent="0.25">
      <c r="A22" s="95">
        <v>45950</v>
      </c>
      <c r="B22" s="93">
        <v>20000</v>
      </c>
      <c r="C22" s="93">
        <v>1198.2962</v>
      </c>
      <c r="D22" s="77">
        <f>B22/C22</f>
        <v>16.690364202106291</v>
      </c>
      <c r="E22" s="78">
        <f>IF(ISNUMBER(E21), B22+E21, B22)</f>
        <v>380000</v>
      </c>
      <c r="F22" s="77">
        <f>IF(ISNUMBER(F21), D22+F21, D22)</f>
        <v>347.39050361234649</v>
      </c>
    </row>
  </sheetData>
  <mergeCells count="12">
    <mergeCell ref="H13:I13"/>
    <mergeCell ref="R1:W1"/>
    <mergeCell ref="A1:F1"/>
    <mergeCell ref="H1:I1"/>
    <mergeCell ref="K1:P1"/>
    <mergeCell ref="H7:I7"/>
    <mergeCell ref="AI7:AQ7"/>
    <mergeCell ref="AI2:AK2"/>
    <mergeCell ref="AI3:AK3"/>
    <mergeCell ref="AJ4:AK4"/>
    <mergeCell ref="AI1:AL1"/>
    <mergeCell ref="AI5:AK5"/>
  </mergeCells>
  <pageMargins left="0.7" right="0.7" top="0.75" bottom="0.75" header="0.3" footer="0.3"/>
  <tableParts count="3">
    <tablePart r:id="rId1"/>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G28"/>
  <sheetViews>
    <sheetView workbookViewId="0">
      <selection activeCell="C25" sqref="C25"/>
    </sheetView>
  </sheetViews>
  <sheetFormatPr defaultRowHeight="15" x14ac:dyDescent="0.25"/>
  <cols>
    <col min="3" max="3" width="18.5703125" bestFit="1" customWidth="1"/>
    <col min="5" max="5" width="11.140625" bestFit="1" customWidth="1"/>
    <col min="7" max="7" width="11.140625" bestFit="1" customWidth="1"/>
  </cols>
  <sheetData>
    <row r="2" spans="1:7" x14ac:dyDescent="0.25">
      <c r="E2" t="s">
        <v>130</v>
      </c>
      <c r="G2" t="s">
        <v>130</v>
      </c>
    </row>
    <row r="3" spans="1:7" x14ac:dyDescent="0.25">
      <c r="A3" t="s">
        <v>135</v>
      </c>
      <c r="C3" t="s">
        <v>130</v>
      </c>
      <c r="E3" t="s">
        <v>129</v>
      </c>
      <c r="G3" t="s">
        <v>129</v>
      </c>
    </row>
    <row r="4" spans="1:7" x14ac:dyDescent="0.25">
      <c r="C4" t="s">
        <v>129</v>
      </c>
      <c r="E4" t="s">
        <v>131</v>
      </c>
      <c r="G4" t="s">
        <v>131</v>
      </c>
    </row>
    <row r="5" spans="1:7" x14ac:dyDescent="0.25">
      <c r="C5" t="s">
        <v>131</v>
      </c>
      <c r="E5" t="s">
        <v>69</v>
      </c>
      <c r="G5" t="s">
        <v>69</v>
      </c>
    </row>
    <row r="7" spans="1:7" x14ac:dyDescent="0.25">
      <c r="C7" t="s">
        <v>132</v>
      </c>
      <c r="E7" t="s">
        <v>133</v>
      </c>
      <c r="G7" t="s">
        <v>128</v>
      </c>
    </row>
    <row r="8" spans="1:7" x14ac:dyDescent="0.25">
      <c r="C8" s="5" t="s">
        <v>36</v>
      </c>
      <c r="E8" t="s">
        <v>63</v>
      </c>
      <c r="G8" s="15">
        <v>2021</v>
      </c>
    </row>
    <row r="9" spans="1:7" x14ac:dyDescent="0.25">
      <c r="C9" t="s">
        <v>299</v>
      </c>
      <c r="E9" t="s">
        <v>64</v>
      </c>
      <c r="G9" s="15">
        <v>2022</v>
      </c>
    </row>
    <row r="10" spans="1:7" x14ac:dyDescent="0.25">
      <c r="C10" t="s">
        <v>468</v>
      </c>
      <c r="E10" t="s">
        <v>65</v>
      </c>
      <c r="G10" s="15">
        <v>2023</v>
      </c>
    </row>
    <row r="11" spans="1:7" x14ac:dyDescent="0.25">
      <c r="C11" s="5" t="s">
        <v>69</v>
      </c>
      <c r="E11" t="s">
        <v>66</v>
      </c>
      <c r="G11" s="15">
        <v>2024</v>
      </c>
    </row>
    <row r="12" spans="1:7" x14ac:dyDescent="0.25">
      <c r="C12" s="5" t="s">
        <v>70</v>
      </c>
      <c r="E12" t="s">
        <v>134</v>
      </c>
      <c r="G12" s="15">
        <v>2025</v>
      </c>
    </row>
    <row r="13" spans="1:7" x14ac:dyDescent="0.25">
      <c r="C13" s="5" t="s">
        <v>80</v>
      </c>
      <c r="E13" t="s">
        <v>67</v>
      </c>
      <c r="G13" s="15">
        <v>2026</v>
      </c>
    </row>
    <row r="14" spans="1:7" x14ac:dyDescent="0.25">
      <c r="C14" s="5" t="s">
        <v>71</v>
      </c>
      <c r="E14" t="s">
        <v>68</v>
      </c>
    </row>
    <row r="15" spans="1:7" x14ac:dyDescent="0.25">
      <c r="C15" t="s">
        <v>9</v>
      </c>
      <c r="E15" t="s">
        <v>59</v>
      </c>
    </row>
    <row r="16" spans="1:7" x14ac:dyDescent="0.25">
      <c r="C16" t="s">
        <v>1</v>
      </c>
      <c r="E16" t="s">
        <v>60</v>
      </c>
    </row>
    <row r="17" spans="3:5" x14ac:dyDescent="0.25">
      <c r="C17" t="s">
        <v>75</v>
      </c>
      <c r="E17" t="s">
        <v>58</v>
      </c>
    </row>
    <row r="18" spans="3:5" x14ac:dyDescent="0.25">
      <c r="C18" t="s">
        <v>337</v>
      </c>
      <c r="E18" t="s">
        <v>61</v>
      </c>
    </row>
    <row r="19" spans="3:5" x14ac:dyDescent="0.25">
      <c r="C19" t="s">
        <v>2</v>
      </c>
      <c r="E19" t="s">
        <v>62</v>
      </c>
    </row>
    <row r="20" spans="3:5" x14ac:dyDescent="0.25">
      <c r="C20" t="s">
        <v>742</v>
      </c>
    </row>
    <row r="21" spans="3:5" x14ac:dyDescent="0.25">
      <c r="C21" t="s">
        <v>244</v>
      </c>
    </row>
    <row r="22" spans="3:5" x14ac:dyDescent="0.25">
      <c r="C22" t="s">
        <v>57</v>
      </c>
    </row>
    <row r="23" spans="3:5" x14ac:dyDescent="0.25">
      <c r="C23" t="s">
        <v>24</v>
      </c>
    </row>
    <row r="24" spans="3:5" x14ac:dyDescent="0.25">
      <c r="C24" t="s">
        <v>745</v>
      </c>
    </row>
    <row r="25" spans="3:5" x14ac:dyDescent="0.25">
      <c r="C25" t="s">
        <v>0</v>
      </c>
    </row>
    <row r="26" spans="3:5" x14ac:dyDescent="0.25">
      <c r="C26" t="s">
        <v>280</v>
      </c>
    </row>
    <row r="27" spans="3:5" x14ac:dyDescent="0.25">
      <c r="C27" t="s">
        <v>500</v>
      </c>
    </row>
    <row r="28" spans="3:5" x14ac:dyDescent="0.25">
      <c r="C28" t="s">
        <v>744</v>
      </c>
    </row>
  </sheetData>
  <pageMargins left="0.7" right="0.7" top="0.75" bottom="0.75" header="0.3" footer="0.3"/>
  <pageSetup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Input</vt:lpstr>
      <vt:lpstr>Analysis</vt:lpstr>
      <vt:lpstr>Budgets</vt:lpstr>
      <vt:lpstr>Savings</vt:lpstr>
      <vt:lpstr>Investments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Dhrumit Mehta</cp:lastModifiedBy>
  <cp:lastPrinted>2024-11-19T10:20:14Z</cp:lastPrinted>
  <dcterms:created xsi:type="dcterms:W3CDTF">2023-04-03T09:51:37Z</dcterms:created>
  <dcterms:modified xsi:type="dcterms:W3CDTF">2025-10-27T16:04:24Z</dcterms:modified>
</cp:coreProperties>
</file>