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pangeatech-my.sharepoint.com/personal/dhruv_gupta_pangeatech_net/Documents/Training/Excel/Day 1&amp;2/"/>
    </mc:Choice>
  </mc:AlternateContent>
  <xr:revisionPtr revIDLastSave="201" documentId="13_ncr:1_{07600692-43A3-48A7-8577-6AD7BA3CC153}" xr6:coauthVersionLast="47" xr6:coauthVersionMax="47" xr10:uidLastSave="{FD17BB52-658F-4DCF-850E-F3886F4C9C95}"/>
  <bookViews>
    <workbookView xWindow="-110" yWindow="-110" windowWidth="19420" windowHeight="10300" activeTab="1" xr2:uid="{00000000-000D-0000-FFFF-FFFF00000000}"/>
  </bookViews>
  <sheets>
    <sheet name="Overview" sheetId="4" r:id="rId1"/>
    <sheet name="Session - 1 - part 1" sheetId="1" r:id="rId2"/>
    <sheet name="Session - 1 - part 2" sheetId="2" r:id="rId3"/>
    <sheet name="Session - 1 - part 3" sheetId="3" r:id="rId4"/>
  </sheets>
  <definedNames>
    <definedName name="_xlnm._FilterDatabase" localSheetId="1" hidden="1">'Session - 1 - part 1'!$H$5:$J$13</definedName>
    <definedName name="_xlnm._FilterDatabase" localSheetId="3" hidden="1">'Session - 1 - part 3'!$B$25:$F$42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8" i="1" l="1" a="1"/>
  <c r="V28" i="1" s="1"/>
  <c r="T28" i="1"/>
  <c r="T27" i="1"/>
  <c r="D16" i="1"/>
  <c r="E16" i="1"/>
  <c r="F16" i="1"/>
  <c r="G16" i="1"/>
  <c r="C16" i="1"/>
  <c r="S24" i="1" s="1" a="1"/>
  <c r="S24" i="1" s="1"/>
  <c r="D15" i="1"/>
  <c r="E15" i="1"/>
  <c r="F15" i="1"/>
  <c r="G15" i="1"/>
  <c r="C15" i="1"/>
  <c r="S20" i="1" s="1" a="1"/>
  <c r="S20" i="1" s="1"/>
  <c r="L7" i="1"/>
  <c r="L8" i="1"/>
  <c r="L9" i="1"/>
  <c r="S23" i="1" s="1" a="1"/>
  <c r="S23" i="1" s="1"/>
  <c r="L10" i="1"/>
  <c r="L11" i="1"/>
  <c r="L6" i="1"/>
  <c r="K7" i="1"/>
  <c r="K8" i="1"/>
  <c r="K9" i="1"/>
  <c r="K10" i="1"/>
  <c r="K11" i="1"/>
  <c r="K6" i="1"/>
  <c r="S18" i="1" s="1" a="1"/>
  <c r="S18" i="1" s="1"/>
  <c r="B28" i="2"/>
  <c r="C28" i="2"/>
  <c r="D28" i="2"/>
  <c r="E28" i="2"/>
  <c r="B18" i="2"/>
  <c r="B30" i="2" s="1"/>
  <c r="C18" i="2"/>
  <c r="C30" i="2" s="1"/>
  <c r="D18" i="2"/>
  <c r="D30" i="2" s="1"/>
  <c r="E18" i="2"/>
  <c r="E30" i="2" s="1"/>
  <c r="B19" i="2"/>
  <c r="B31" i="2" s="1"/>
  <c r="C19" i="2"/>
  <c r="C31" i="2" s="1"/>
  <c r="D19" i="2"/>
  <c r="E19" i="2"/>
  <c r="F19" i="2" s="1"/>
  <c r="G19" i="2" s="1"/>
  <c r="B20" i="2"/>
  <c r="B32" i="2" s="1"/>
  <c r="C20" i="2"/>
  <c r="C32" i="2" s="1"/>
  <c r="D20" i="2"/>
  <c r="D32" i="2" s="1"/>
  <c r="E20" i="2"/>
  <c r="E32" i="2" s="1"/>
  <c r="B21" i="2"/>
  <c r="B33" i="2" s="1"/>
  <c r="C21" i="2"/>
  <c r="C33" i="2" s="1"/>
  <c r="D21" i="2"/>
  <c r="D33" i="2" s="1"/>
  <c r="E21" i="2"/>
  <c r="E33" i="2" s="1"/>
  <c r="B22" i="2"/>
  <c r="B34" i="2" s="1"/>
  <c r="C22" i="2"/>
  <c r="C34" i="2" s="1"/>
  <c r="D22" i="2"/>
  <c r="D34" i="2" s="1"/>
  <c r="E22" i="2"/>
  <c r="E34" i="2" s="1"/>
  <c r="B23" i="2"/>
  <c r="B35" i="2" s="1"/>
  <c r="C23" i="2"/>
  <c r="C35" i="2" s="1"/>
  <c r="D23" i="2"/>
  <c r="D35" i="2" s="1"/>
  <c r="E23" i="2"/>
  <c r="F23" i="2" s="1"/>
  <c r="G23" i="2" s="1"/>
  <c r="B24" i="2"/>
  <c r="B36" i="2" s="1"/>
  <c r="C24" i="2"/>
  <c r="C36" i="2" s="1"/>
  <c r="D24" i="2"/>
  <c r="D36" i="2" s="1"/>
  <c r="E24" i="2"/>
  <c r="E36" i="2" s="1"/>
  <c r="B25" i="2"/>
  <c r="B37" i="2" s="1"/>
  <c r="C25" i="2"/>
  <c r="C37" i="2" s="1"/>
  <c r="D25" i="2"/>
  <c r="E25" i="2"/>
  <c r="E37" i="2" s="1"/>
  <c r="C17" i="2"/>
  <c r="C29" i="2" s="1"/>
  <c r="D17" i="2"/>
  <c r="D29" i="2" s="1"/>
  <c r="E17" i="2"/>
  <c r="F17" i="2" s="1"/>
  <c r="G17" i="2" s="1"/>
  <c r="B17" i="2"/>
  <c r="B29" i="2" s="1"/>
  <c r="G22" i="3"/>
  <c r="I28" i="3" s="1"/>
  <c r="J28" i="3" s="1"/>
  <c r="K28" i="3" s="1"/>
  <c r="D14" i="1"/>
  <c r="E14" i="1"/>
  <c r="F14" i="1"/>
  <c r="G14" i="1"/>
  <c r="C14" i="1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26" i="3"/>
  <c r="O11" i="3"/>
  <c r="O9" i="3"/>
  <c r="J7" i="1"/>
  <c r="J8" i="1"/>
  <c r="J9" i="1"/>
  <c r="J10" i="1"/>
  <c r="J11" i="1"/>
  <c r="J6" i="1"/>
  <c r="S31" i="1"/>
  <c r="S22" i="1"/>
  <c r="S16" i="1"/>
  <c r="D13" i="1"/>
  <c r="E13" i="1"/>
  <c r="F13" i="1"/>
  <c r="G13" i="1"/>
  <c r="C13" i="1"/>
  <c r="H7" i="1"/>
  <c r="I7" i="1" s="1"/>
  <c r="H8" i="1"/>
  <c r="I8" i="1" s="1"/>
  <c r="H9" i="1"/>
  <c r="I9" i="1" s="1"/>
  <c r="H10" i="1"/>
  <c r="I10" i="1" s="1"/>
  <c r="H11" i="1"/>
  <c r="I11" i="1" s="1"/>
  <c r="H6" i="1"/>
  <c r="I6" i="1" s="1"/>
  <c r="D12" i="1"/>
  <c r="E12" i="1"/>
  <c r="F12" i="1"/>
  <c r="G12" i="1"/>
  <c r="C12" i="1"/>
  <c r="S5" i="1"/>
  <c r="S14" i="1" l="1" a="1"/>
  <c r="S14" i="1" s="1"/>
  <c r="S33" i="1" a="1"/>
  <c r="S33" i="1" s="1"/>
  <c r="S12" i="1" a="1"/>
  <c r="S12" i="1" s="1"/>
  <c r="S8" i="1" a="1"/>
  <c r="S8" i="1" s="1"/>
  <c r="S6" i="1" a="1"/>
  <c r="S6" i="1" s="1"/>
  <c r="H20" i="2"/>
  <c r="F22" i="2"/>
  <c r="G22" i="2" s="1"/>
  <c r="E29" i="2"/>
  <c r="H23" i="2"/>
  <c r="F24" i="2"/>
  <c r="G24" i="2" s="1"/>
  <c r="H21" i="2"/>
  <c r="H22" i="2"/>
  <c r="H19" i="2"/>
  <c r="F20" i="2"/>
  <c r="G20" i="2" s="1"/>
  <c r="F21" i="2"/>
  <c r="G21" i="2" s="1"/>
  <c r="H17" i="2"/>
  <c r="H18" i="2"/>
  <c r="H25" i="2"/>
  <c r="F18" i="2"/>
  <c r="G18" i="2" s="1"/>
  <c r="Q7" i="2" s="1" a="1"/>
  <c r="Q7" i="2" s="1"/>
  <c r="H24" i="2"/>
  <c r="F25" i="2"/>
  <c r="G25" i="2" s="1"/>
  <c r="T7" i="2" s="1" a="1"/>
  <c r="T7" i="2" s="1"/>
  <c r="D37" i="2"/>
  <c r="D31" i="2"/>
  <c r="E31" i="2"/>
  <c r="E35" i="2"/>
  <c r="I26" i="3"/>
  <c r="J26" i="3" s="1"/>
  <c r="K26" i="3" s="1"/>
  <c r="I35" i="3"/>
  <c r="J35" i="3" s="1"/>
  <c r="K35" i="3" s="1"/>
  <c r="I27" i="3"/>
  <c r="J27" i="3" s="1"/>
  <c r="K27" i="3" s="1"/>
  <c r="I42" i="3"/>
  <c r="J42" i="3" s="1"/>
  <c r="K42" i="3" s="1"/>
  <c r="I34" i="3"/>
  <c r="J34" i="3" s="1"/>
  <c r="K34" i="3" s="1"/>
  <c r="I41" i="3"/>
  <c r="J41" i="3" s="1"/>
  <c r="K41" i="3" s="1"/>
  <c r="I33" i="3"/>
  <c r="J33" i="3" s="1"/>
  <c r="K33" i="3" s="1"/>
  <c r="I32" i="3"/>
  <c r="J32" i="3" s="1"/>
  <c r="K32" i="3" s="1"/>
  <c r="I39" i="3"/>
  <c r="J39" i="3" s="1"/>
  <c r="K39" i="3" s="1"/>
  <c r="I30" i="3"/>
  <c r="J30" i="3" s="1"/>
  <c r="K30" i="3" s="1"/>
  <c r="I37" i="3"/>
  <c r="J37" i="3" s="1"/>
  <c r="K37" i="3" s="1"/>
  <c r="I29" i="3"/>
  <c r="J29" i="3" s="1"/>
  <c r="K29" i="3" s="1"/>
  <c r="I40" i="3"/>
  <c r="J40" i="3" s="1"/>
  <c r="K40" i="3" s="1"/>
  <c r="I31" i="3"/>
  <c r="J31" i="3" s="1"/>
  <c r="K31" i="3" s="1"/>
  <c r="I38" i="3"/>
  <c r="J38" i="3" s="1"/>
  <c r="K38" i="3" s="1"/>
  <c r="I36" i="3"/>
  <c r="J36" i="3" s="1"/>
  <c r="K36" i="3" s="1"/>
  <c r="H32" i="3"/>
  <c r="H33" i="3"/>
  <c r="H41" i="3"/>
  <c r="O17" i="3" a="1"/>
  <c r="O17" i="3" s="1"/>
  <c r="H34" i="3"/>
  <c r="H42" i="3"/>
  <c r="H27" i="3"/>
  <c r="H35" i="3"/>
  <c r="H26" i="3"/>
  <c r="H28" i="3"/>
  <c r="H36" i="3"/>
  <c r="H38" i="3"/>
  <c r="H39" i="3"/>
  <c r="H29" i="3"/>
  <c r="H37" i="3"/>
  <c r="H30" i="3"/>
  <c r="H31" i="3"/>
  <c r="H4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<sst xmlns="http://schemas.openxmlformats.org/spreadsheetml/2006/main" count="148" uniqueCount="119">
  <si>
    <t>Session 1 Overview</t>
  </si>
  <si>
    <t>At the end of this session, you will (should) be able to,</t>
  </si>
  <si>
    <t>1. Apply basic arithmetic functions in Excel</t>
  </si>
  <si>
    <t>2. Process and manipulate text formatting of data in Excel</t>
  </si>
  <si>
    <t>3. Use the different in-built date functions to process dates</t>
  </si>
  <si>
    <t>Questions</t>
  </si>
  <si>
    <t>Answers</t>
  </si>
  <si>
    <t>Serial No.</t>
  </si>
  <si>
    <t>Name</t>
  </si>
  <si>
    <t>Maths</t>
  </si>
  <si>
    <t>Physics</t>
  </si>
  <si>
    <t>Chemistry</t>
  </si>
  <si>
    <t>Language</t>
  </si>
  <si>
    <t>Social Studies</t>
  </si>
  <si>
    <t>NA Count</t>
  </si>
  <si>
    <t>Exams Given (5-NA)</t>
  </si>
  <si>
    <t>Total Scored</t>
  </si>
  <si>
    <t>How much did Bilbo score in total?</t>
  </si>
  <si>
    <t>Bilbo</t>
  </si>
  <si>
    <t>NA</t>
  </si>
  <si>
    <t>Which subject is most favoured by the students?</t>
  </si>
  <si>
    <t>(Since median score is maximum and all students gave this exam)</t>
  </si>
  <si>
    <t>Gandalf</t>
  </si>
  <si>
    <t>Merry</t>
  </si>
  <si>
    <t>Who attended all exams?</t>
  </si>
  <si>
    <t>(Exams Given == 5)</t>
  </si>
  <si>
    <t>Pippin</t>
  </si>
  <si>
    <t>Who attended the least number of exams?</t>
  </si>
  <si>
    <t>Samwise</t>
  </si>
  <si>
    <t>Which subject had least attendance?</t>
  </si>
  <si>
    <t>Legolas</t>
  </si>
  <si>
    <t>Average Score</t>
  </si>
  <si>
    <t>What is the maximum marks scored in Social?</t>
  </si>
  <si>
    <t>Who scored the maximum possible marks?</t>
  </si>
  <si>
    <t>Median Score</t>
  </si>
  <si>
    <t>In what?</t>
  </si>
  <si>
    <t>What is the minimum marks scored in Social?</t>
  </si>
  <si>
    <t>Who scored the minimum possible marks?</t>
  </si>
  <si>
    <t xml:space="preserve">Among Chemistry and Maths, in which subject did </t>
  </si>
  <si>
    <t>the students score more on an average?</t>
  </si>
  <si>
    <t>How many students scored more than 70 in</t>
  </si>
  <si>
    <t>Chemistry?</t>
  </si>
  <si>
    <t>Provide the list of students who scored</t>
  </si>
  <si>
    <t>more than 275 marks overall</t>
  </si>
  <si>
    <t>Last Name</t>
  </si>
  <si>
    <t>First Name</t>
  </si>
  <si>
    <t>Middle Name</t>
  </si>
  <si>
    <t>Title</t>
  </si>
  <si>
    <t>potter</t>
  </si>
  <si>
    <t xml:space="preserve">     hARry</t>
  </si>
  <si>
    <t>JaMes</t>
  </si>
  <si>
    <t xml:space="preserve">Mr                      </t>
  </si>
  <si>
    <t>1. Create all the fields using a proper format</t>
  </si>
  <si>
    <t>Table Attached</t>
  </si>
  <si>
    <t xml:space="preserve">          grANGer</t>
  </si>
  <si>
    <t xml:space="preserve">HerMIOne </t>
  </si>
  <si>
    <t>-</t>
  </si>
  <si>
    <t xml:space="preserve">          Ms </t>
  </si>
  <si>
    <t>2. Write the name in the format, Mr.Dominic Savio Fernando</t>
  </si>
  <si>
    <t>Q2 Column in Table</t>
  </si>
  <si>
    <t>Weasley</t>
  </si>
  <si>
    <t>Ginny</t>
  </si>
  <si>
    <t>MoLLY</t>
  </si>
  <si>
    <t>Ms</t>
  </si>
  <si>
    <t>3. Who has the lengthiest and shortest name in the lot?</t>
  </si>
  <si>
    <t>Lengthiest</t>
  </si>
  <si>
    <t>Shortest</t>
  </si>
  <si>
    <t xml:space="preserve">      Weasley</t>
  </si>
  <si>
    <t xml:space="preserve">      roNAld</t>
  </si>
  <si>
    <t xml:space="preserve">        Bill</t>
  </si>
  <si>
    <t>Mr</t>
  </si>
  <si>
    <t xml:space="preserve">4. Extract four characters from the left in First Name, the second character in middle name </t>
  </si>
  <si>
    <t>Muggle Name column Table Attached</t>
  </si>
  <si>
    <t>Bill</t>
  </si>
  <si>
    <t xml:space="preserve">        Mr</t>
  </si>
  <si>
    <t xml:space="preserve">    and the last two characters from last name and generate their muggle names</t>
  </si>
  <si>
    <t xml:space="preserve">      Hagrid</t>
  </si>
  <si>
    <t>ruBEUs</t>
  </si>
  <si>
    <t xml:space="preserve">     Gi</t>
  </si>
  <si>
    <t>McGonagall</t>
  </si>
  <si>
    <t xml:space="preserve">      mINVErva</t>
  </si>
  <si>
    <t>Riddle</t>
  </si>
  <si>
    <t>Tom</t>
  </si>
  <si>
    <t>Marvolo</t>
  </si>
  <si>
    <t>Black</t>
  </si>
  <si>
    <t>Sirius</t>
  </si>
  <si>
    <t>Mention Q1 also we can make this into a single table</t>
  </si>
  <si>
    <t>TRIM FUNCTION</t>
  </si>
  <si>
    <t>Q2</t>
  </si>
  <si>
    <t>Length</t>
  </si>
  <si>
    <t>Muggle Name</t>
  </si>
  <si>
    <t>Person_id</t>
  </si>
  <si>
    <t>Date of birth</t>
  </si>
  <si>
    <t>1. Create a consistency in the date of birth field; Follow DD/MM/YYYY format.</t>
  </si>
  <si>
    <t>Table attached below</t>
  </si>
  <si>
    <t>2. How many people were born before the 15th of any month?</t>
  </si>
  <si>
    <t>Ans?</t>
  </si>
  <si>
    <t>3. How many people were born in the second half of the year?</t>
  </si>
  <si>
    <t>4. On which day was everyone born?</t>
  </si>
  <si>
    <t>5. How many days has each person spent on this planet?</t>
  </si>
  <si>
    <t>6. How many weekends has each person experienced in their lifetime post year 2000?</t>
  </si>
  <si>
    <t>7. How many hours are left till the person's next birthday?</t>
  </si>
  <si>
    <t>Todays Date</t>
  </si>
  <si>
    <t>Start Date</t>
  </si>
  <si>
    <t>Date</t>
  </si>
  <si>
    <t>Month</t>
  </si>
  <si>
    <t>Year</t>
  </si>
  <si>
    <t>Q4</t>
  </si>
  <si>
    <t>Q5</t>
  </si>
  <si>
    <t>Next Birthday</t>
  </si>
  <si>
    <t>Days left for next birthday</t>
  </si>
  <si>
    <t>based on the number of days left we can multiply that with 24</t>
  </si>
  <si>
    <t>you can use current dat time function</t>
  </si>
  <si>
    <t>Q7</t>
  </si>
  <si>
    <t>PROPER &amp; TRIM FUNCTION</t>
  </si>
  <si>
    <t>Max Marks</t>
  </si>
  <si>
    <t>Min Marks</t>
  </si>
  <si>
    <t>Average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</si>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</sst>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/mm\/yyyy"/>
  </numFmts>
  <fonts count="1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4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15" fontId="2" fillId="0" borderId="6" xfId="0" applyNumberFormat="1" applyFont="1" applyBorder="1" applyAlignment="1">
      <alignment horizontal="right" wrapText="1"/>
    </xf>
    <xf numFmtId="14" fontId="2" fillId="0" borderId="6" xfId="0" applyNumberFormat="1" applyFont="1" applyBorder="1" applyAlignment="1">
      <alignment horizontal="right" wrapText="1"/>
    </xf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5" fontId="0" fillId="0" borderId="0" xfId="0" applyNumberFormat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/>
    <xf numFmtId="14" fontId="2" fillId="0" borderId="9" xfId="0" applyNumberFormat="1" applyFont="1" applyBorder="1" applyAlignment="1">
      <alignment horizontal="right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64" fontId="4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0" fillId="5" borderId="23" xfId="0" applyFill="1" applyBorder="1"/>
    <xf numFmtId="0" fontId="0" fillId="5" borderId="24" xfId="0" applyFill="1" applyBorder="1"/>
    <xf numFmtId="0" fontId="7" fillId="6" borderId="1" xfId="0" applyFont="1" applyFill="1" applyBorder="1" applyAlignment="1">
      <alignment horizontal="center"/>
    </xf>
    <xf numFmtId="0" fontId="7" fillId="6" borderId="1" xfId="0" applyFont="1" applyFill="1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7" fillId="6" borderId="1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11" fillId="0" borderId="21" xfId="0" applyNumberFormat="1" applyFont="1" applyBorder="1" applyAlignment="1">
      <alignment horizontal="center" wrapText="1"/>
    </xf>
    <xf numFmtId="165" fontId="11" fillId="0" borderId="25" xfId="0" applyNumberFormat="1" applyFont="1" applyBorder="1" applyAlignment="1">
      <alignment horizontal="center" wrapText="1"/>
    </xf>
    <xf numFmtId="14" fontId="10" fillId="6" borderId="1" xfId="0" applyNumberFormat="1" applyFont="1" applyFill="1" applyBorder="1"/>
    <xf numFmtId="0" fontId="10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7" fillId="6" borderId="26" xfId="0" applyFont="1" applyFill="1" applyBorder="1" applyAlignment="1">
      <alignment horizontal="center"/>
    </xf>
    <xf numFmtId="0" fontId="7" fillId="6" borderId="27" xfId="0" applyFont="1" applyFill="1" applyBorder="1" applyAlignment="1">
      <alignment horizontal="center"/>
    </xf>
    <xf numFmtId="0" fontId="0" fillId="5" borderId="28" xfId="0" applyFill="1" applyBorder="1"/>
    <xf numFmtId="0" fontId="0" fillId="0" borderId="29" xfId="0" applyBorder="1" applyAlignment="1">
      <alignment horizontal="left"/>
    </xf>
    <xf numFmtId="0" fontId="7" fillId="6" borderId="21" xfId="0" applyFont="1" applyFill="1" applyBorder="1"/>
    <xf numFmtId="0" fontId="12" fillId="6" borderId="0" xfId="0" applyFont="1" applyFill="1" applyBorder="1"/>
    <xf numFmtId="0" fontId="12" fillId="6" borderId="1" xfId="0" applyFont="1" applyFill="1" applyBorder="1"/>
    <xf numFmtId="0" fontId="13" fillId="0" borderId="1" xfId="0" applyFont="1" applyBorder="1" applyAlignment="1">
      <alignment horizontal="center"/>
    </xf>
    <xf numFmtId="0" fontId="13" fillId="0" borderId="0" xfId="0" applyFont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4" fillId="0" borderId="0" xfId="0" applyFont="1" applyFill="1" applyBorder="1"/>
    <xf numFmtId="0" fontId="1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zoomScale="80" zoomScaleNormal="80" workbookViewId="0">
      <selection activeCell="M8" sqref="M8"/>
    </sheetView>
  </sheetViews>
  <sheetFormatPr defaultRowHeight="14.5" x14ac:dyDescent="0.35"/>
  <sheetData>
    <row r="2" spans="2:12" ht="15" thickBot="1" x14ac:dyDescent="0.4"/>
    <row r="3" spans="2:12" x14ac:dyDescent="0.35">
      <c r="B3" s="57" t="s">
        <v>0</v>
      </c>
      <c r="C3" s="58"/>
      <c r="D3" s="58"/>
      <c r="E3" s="58"/>
      <c r="F3" s="58"/>
      <c r="G3" s="58"/>
      <c r="H3" s="58"/>
      <c r="I3" s="58"/>
      <c r="J3" s="58"/>
      <c r="K3" s="58"/>
      <c r="L3" s="59"/>
    </row>
    <row r="4" spans="2:12" x14ac:dyDescent="0.35">
      <c r="B4" s="60"/>
      <c r="C4" s="61"/>
      <c r="D4" s="61"/>
      <c r="E4" s="61"/>
      <c r="F4" s="61"/>
      <c r="G4" s="61"/>
      <c r="H4" s="61"/>
      <c r="I4" s="61"/>
      <c r="J4" s="61"/>
      <c r="K4" s="61"/>
      <c r="L4" s="62"/>
    </row>
    <row r="5" spans="2:12" ht="15" thickBot="1" x14ac:dyDescent="0.4">
      <c r="B5" s="63"/>
      <c r="C5" s="64"/>
      <c r="D5" s="64"/>
      <c r="E5" s="64"/>
      <c r="F5" s="64"/>
      <c r="G5" s="64"/>
      <c r="H5" s="64"/>
      <c r="I5" s="64"/>
      <c r="J5" s="64"/>
      <c r="K5" s="64"/>
      <c r="L5" s="65"/>
    </row>
    <row r="7" spans="2:12" x14ac:dyDescent="0.35">
      <c r="B7" t="s">
        <v>1</v>
      </c>
    </row>
    <row r="8" spans="2:12" x14ac:dyDescent="0.35">
      <c r="B8" t="s">
        <v>2</v>
      </c>
    </row>
    <row r="9" spans="2:12" x14ac:dyDescent="0.35">
      <c r="B9" t="s">
        <v>3</v>
      </c>
    </row>
    <row r="10" spans="2:12" x14ac:dyDescent="0.35">
      <c r="B10" t="s">
        <v>4</v>
      </c>
    </row>
  </sheetData>
  <mergeCells count="1">
    <mergeCell ref="B3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6"/>
  <sheetViews>
    <sheetView showGridLines="0" tabSelected="1" topLeftCell="A2" zoomScale="80" zoomScaleNormal="80" workbookViewId="0">
      <selection activeCell="A5" sqref="A5"/>
    </sheetView>
  </sheetViews>
  <sheetFormatPr defaultColWidth="9.1796875" defaultRowHeight="18.5" x14ac:dyDescent="0.45"/>
  <cols>
    <col min="1" max="1" width="14.1796875" style="14" customWidth="1"/>
    <col min="2" max="2" width="16.26953125" style="14" customWidth="1"/>
    <col min="3" max="3" width="14.26953125" style="14" customWidth="1"/>
    <col min="4" max="4" width="20.81640625" style="14" customWidth="1"/>
    <col min="5" max="5" width="15" style="14" customWidth="1"/>
    <col min="6" max="6" width="16.1796875" style="14" customWidth="1"/>
    <col min="7" max="7" width="18.7265625" style="14" customWidth="1"/>
    <col min="8" max="8" width="15.1796875" style="14" customWidth="1"/>
    <col min="9" max="9" width="21.81640625" style="14" bestFit="1" customWidth="1"/>
    <col min="10" max="12" width="21.81640625" style="14" customWidth="1"/>
    <col min="13" max="13" width="15.1796875" style="14" customWidth="1"/>
    <col min="14" max="14" width="11.26953125" style="14" bestFit="1" customWidth="1"/>
    <col min="15" max="17" width="9.1796875" style="14"/>
    <col min="18" max="18" width="22.7265625" style="14" customWidth="1"/>
    <col min="19" max="19" width="26" style="14" bestFit="1" customWidth="1"/>
    <col min="20" max="20" width="18.90625" style="14" customWidth="1"/>
    <col min="21" max="21" width="9.1796875" style="14"/>
    <col min="22" max="22" width="12.1796875" style="14" customWidth="1"/>
    <col min="23" max="16384" width="9.1796875" style="14"/>
  </cols>
  <sheetData>
    <row r="3" spans="1:28" x14ac:dyDescent="0.45">
      <c r="N3" s="15" t="s">
        <v>5</v>
      </c>
      <c r="S3" s="15" t="s">
        <v>6</v>
      </c>
    </row>
    <row r="4" spans="1:28" ht="19" thickBot="1" x14ac:dyDescent="0.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28" x14ac:dyDescent="0.45">
      <c r="A5" s="18" t="s">
        <v>7</v>
      </c>
      <c r="B5" s="19" t="s">
        <v>8</v>
      </c>
      <c r="C5" s="20" t="s">
        <v>9</v>
      </c>
      <c r="D5" s="20" t="s">
        <v>10</v>
      </c>
      <c r="E5" s="20" t="s">
        <v>11</v>
      </c>
      <c r="F5" s="20" t="s">
        <v>12</v>
      </c>
      <c r="G5" s="36" t="s">
        <v>13</v>
      </c>
      <c r="H5" s="33" t="s">
        <v>14</v>
      </c>
      <c r="I5" s="33" t="s">
        <v>15</v>
      </c>
      <c r="J5" s="33" t="s">
        <v>16</v>
      </c>
      <c r="K5" s="33" t="s">
        <v>115</v>
      </c>
      <c r="L5" s="33" t="s">
        <v>116</v>
      </c>
      <c r="M5"/>
      <c r="N5" s="16" t="s">
        <v>17</v>
      </c>
      <c r="S5" s="22">
        <f>SUM(C6:G6)</f>
        <v>337</v>
      </c>
    </row>
    <row r="6" spans="1:28" x14ac:dyDescent="0.45">
      <c r="A6" s="17">
        <v>1</v>
      </c>
      <c r="B6" s="21" t="s">
        <v>18</v>
      </c>
      <c r="C6" s="22">
        <v>78</v>
      </c>
      <c r="D6" s="22">
        <v>75</v>
      </c>
      <c r="E6" s="22">
        <v>97</v>
      </c>
      <c r="F6" s="22">
        <v>87</v>
      </c>
      <c r="G6" s="22" t="s">
        <v>19</v>
      </c>
      <c r="H6" s="35">
        <f>COUNTIF(C6:G6,"NA")</f>
        <v>1</v>
      </c>
      <c r="I6" s="35">
        <f>5-H6</f>
        <v>4</v>
      </c>
      <c r="J6" s="35">
        <f>SUM(C6:G6)</f>
        <v>337</v>
      </c>
      <c r="K6" s="35">
        <f>MAX(C6:G6)</f>
        <v>97</v>
      </c>
      <c r="L6" s="35">
        <f>MIN(C6:G6)</f>
        <v>75</v>
      </c>
      <c r="M6"/>
      <c r="N6" s="16" t="s">
        <v>20</v>
      </c>
      <c r="S6" s="75" t="str" cm="1">
        <f t="array" ref="S6">_xlfn._xlws.FILTER(C5:G5,C14:G14=MAX(C14:G14))</f>
        <v>Chemistry</v>
      </c>
      <c r="T6" s="76" t="s">
        <v>21</v>
      </c>
      <c r="U6" s="50"/>
      <c r="V6" s="50"/>
      <c r="AB6" s="50"/>
    </row>
    <row r="7" spans="1:28" x14ac:dyDescent="0.45">
      <c r="A7" s="17">
        <v>2</v>
      </c>
      <c r="B7" s="21" t="s">
        <v>22</v>
      </c>
      <c r="C7" s="22">
        <v>88</v>
      </c>
      <c r="D7" s="22">
        <v>99</v>
      </c>
      <c r="E7" s="22">
        <v>99</v>
      </c>
      <c r="F7" s="22">
        <v>72</v>
      </c>
      <c r="G7" s="37">
        <v>32</v>
      </c>
      <c r="H7" s="35">
        <f t="shared" ref="H7:H11" si="0">COUNTIF(C7:G7,"NA")</f>
        <v>0</v>
      </c>
      <c r="I7" s="35">
        <f t="shared" ref="I7:I11" si="1">5-H7</f>
        <v>5</v>
      </c>
      <c r="J7" s="35">
        <f t="shared" ref="J7:J11" si="2">SUM(C7:G7)</f>
        <v>390</v>
      </c>
      <c r="K7" s="35">
        <f t="shared" ref="K7:K11" si="3">MAX(C7:G7)</f>
        <v>99</v>
      </c>
      <c r="L7" s="35">
        <f t="shared" ref="L7:L11" si="4">MIN(C7:G7)</f>
        <v>32</v>
      </c>
      <c r="M7"/>
    </row>
    <row r="8" spans="1:28" x14ac:dyDescent="0.45">
      <c r="A8" s="17">
        <v>3</v>
      </c>
      <c r="B8" s="21" t="s">
        <v>23</v>
      </c>
      <c r="C8" s="22">
        <v>28</v>
      </c>
      <c r="D8" s="22">
        <v>60</v>
      </c>
      <c r="E8" s="22">
        <v>68</v>
      </c>
      <c r="F8" s="22" t="s">
        <v>19</v>
      </c>
      <c r="G8" s="37" t="s">
        <v>19</v>
      </c>
      <c r="H8" s="35">
        <f t="shared" si="0"/>
        <v>2</v>
      </c>
      <c r="I8" s="35">
        <f t="shared" si="1"/>
        <v>3</v>
      </c>
      <c r="J8" s="35">
        <f t="shared" si="2"/>
        <v>156</v>
      </c>
      <c r="K8" s="35">
        <f t="shared" si="3"/>
        <v>68</v>
      </c>
      <c r="L8" s="35">
        <f t="shared" si="4"/>
        <v>28</v>
      </c>
      <c r="M8"/>
      <c r="N8" s="16" t="s">
        <v>24</v>
      </c>
      <c r="S8" s="75" t="str" cm="1">
        <f t="array" ref="S8:S10">_xlfn._xlws.FILTER(B6:B11,I6:I11=MAX(I6:I11))</f>
        <v>Gandalf</v>
      </c>
      <c r="T8" s="76" t="s">
        <v>25</v>
      </c>
      <c r="U8" s="50"/>
    </row>
    <row r="9" spans="1:28" x14ac:dyDescent="0.45">
      <c r="A9" s="17">
        <v>4</v>
      </c>
      <c r="B9" s="21" t="s">
        <v>26</v>
      </c>
      <c r="C9" s="22">
        <v>52</v>
      </c>
      <c r="D9" s="22">
        <v>92</v>
      </c>
      <c r="E9" s="22">
        <v>30</v>
      </c>
      <c r="F9" s="22">
        <v>60</v>
      </c>
      <c r="G9" s="37">
        <v>93</v>
      </c>
      <c r="H9" s="35">
        <f t="shared" si="0"/>
        <v>0</v>
      </c>
      <c r="I9" s="35">
        <f t="shared" si="1"/>
        <v>5</v>
      </c>
      <c r="J9" s="35">
        <f t="shared" si="2"/>
        <v>327</v>
      </c>
      <c r="K9" s="35">
        <f t="shared" si="3"/>
        <v>93</v>
      </c>
      <c r="L9" s="35">
        <f t="shared" si="4"/>
        <v>30</v>
      </c>
      <c r="M9"/>
      <c r="S9" s="75" t="str">
        <v>Pippin</v>
      </c>
    </row>
    <row r="10" spans="1:28" x14ac:dyDescent="0.45">
      <c r="A10" s="17">
        <v>5</v>
      </c>
      <c r="B10" s="21" t="s">
        <v>28</v>
      </c>
      <c r="C10" s="22">
        <v>17</v>
      </c>
      <c r="D10" s="22" t="s">
        <v>19</v>
      </c>
      <c r="E10" s="22">
        <v>90</v>
      </c>
      <c r="F10" s="22">
        <v>24</v>
      </c>
      <c r="G10" s="37">
        <v>74</v>
      </c>
      <c r="H10" s="35">
        <f t="shared" si="0"/>
        <v>1</v>
      </c>
      <c r="I10" s="35">
        <f t="shared" si="1"/>
        <v>4</v>
      </c>
      <c r="J10" s="35">
        <f t="shared" si="2"/>
        <v>205</v>
      </c>
      <c r="K10" s="35">
        <f t="shared" si="3"/>
        <v>90</v>
      </c>
      <c r="L10" s="35">
        <f t="shared" si="4"/>
        <v>17</v>
      </c>
      <c r="M10"/>
      <c r="S10" s="75" t="str">
        <v>Legolas</v>
      </c>
    </row>
    <row r="11" spans="1:28" x14ac:dyDescent="0.45">
      <c r="A11" s="17">
        <v>6</v>
      </c>
      <c r="B11" s="31" t="s">
        <v>30</v>
      </c>
      <c r="C11" s="32">
        <v>46</v>
      </c>
      <c r="D11" s="32">
        <v>75</v>
      </c>
      <c r="E11" s="32">
        <v>52</v>
      </c>
      <c r="F11" s="32">
        <v>82</v>
      </c>
      <c r="G11" s="38">
        <v>40</v>
      </c>
      <c r="H11" s="35">
        <f t="shared" si="0"/>
        <v>0</v>
      </c>
      <c r="I11" s="35">
        <f t="shared" si="1"/>
        <v>5</v>
      </c>
      <c r="J11" s="35">
        <f t="shared" si="2"/>
        <v>295</v>
      </c>
      <c r="K11" s="35">
        <f t="shared" si="3"/>
        <v>82</v>
      </c>
      <c r="L11" s="35">
        <f t="shared" si="4"/>
        <v>40</v>
      </c>
      <c r="M11"/>
    </row>
    <row r="12" spans="1:28" x14ac:dyDescent="0.45">
      <c r="A12" s="17"/>
      <c r="B12" s="33" t="s">
        <v>31</v>
      </c>
      <c r="C12" s="34">
        <f>AVERAGE(C6:C11)</f>
        <v>51.5</v>
      </c>
      <c r="D12" s="34">
        <f t="shared" ref="D12:G12" si="5">AVERAGE(D6:D11)</f>
        <v>80.2</v>
      </c>
      <c r="E12" s="34">
        <f t="shared" si="5"/>
        <v>72.666666666666671</v>
      </c>
      <c r="F12" s="34">
        <f t="shared" si="5"/>
        <v>65</v>
      </c>
      <c r="G12" s="34">
        <f t="shared" si="5"/>
        <v>59.75</v>
      </c>
      <c r="H12" s="17"/>
      <c r="I12" s="17"/>
      <c r="J12"/>
      <c r="K12"/>
      <c r="L12"/>
      <c r="M12" s="17"/>
      <c r="N12" s="16" t="s">
        <v>27</v>
      </c>
      <c r="S12" s="22" t="str" cm="1">
        <f t="array" ref="S12">_xlfn._xlws.FILTER(B6:B11,I6:I11=MIN(I6:I11))</f>
        <v>Merry</v>
      </c>
    </row>
    <row r="13" spans="1:28" x14ac:dyDescent="0.45">
      <c r="A13" s="17"/>
      <c r="B13" s="33" t="s">
        <v>14</v>
      </c>
      <c r="C13" s="35">
        <f>COUNTIF(C6:C11,"NA")</f>
        <v>0</v>
      </c>
      <c r="D13" s="35">
        <f t="shared" ref="D13:G13" si="6">COUNTIF(D6:D11,"NA")</f>
        <v>1</v>
      </c>
      <c r="E13" s="35">
        <f t="shared" si="6"/>
        <v>0</v>
      </c>
      <c r="F13" s="35">
        <f t="shared" si="6"/>
        <v>1</v>
      </c>
      <c r="G13" s="35">
        <f t="shared" si="6"/>
        <v>2</v>
      </c>
      <c r="H13" s="17"/>
      <c r="I13" s="17"/>
      <c r="J13"/>
      <c r="K13"/>
      <c r="L13"/>
      <c r="M13" s="17"/>
      <c r="S13" s="17"/>
    </row>
    <row r="14" spans="1:28" x14ac:dyDescent="0.45">
      <c r="A14" s="17"/>
      <c r="B14" s="33" t="s">
        <v>34</v>
      </c>
      <c r="C14" s="35">
        <f>MEDIAN(C6:C11)</f>
        <v>49</v>
      </c>
      <c r="D14" s="35">
        <f>MEDIAN(D6:D11)</f>
        <v>75</v>
      </c>
      <c r="E14" s="35">
        <f>MEDIAN(E6:E11)</f>
        <v>79</v>
      </c>
      <c r="F14" s="35">
        <f>MEDIAN(F6:F11)</f>
        <v>72</v>
      </c>
      <c r="G14" s="35">
        <f>MEDIAN(G6:G11)</f>
        <v>57</v>
      </c>
      <c r="H14" s="17"/>
      <c r="I14" s="17"/>
      <c r="J14" s="17"/>
      <c r="K14" s="17"/>
      <c r="L14" s="17"/>
      <c r="M14" s="17"/>
      <c r="N14" s="16" t="s">
        <v>29</v>
      </c>
      <c r="S14" s="22" t="str" cm="1">
        <f t="array" ref="S14">_xlfn._xlws.FILTER(C5:G5,C13:G13=MAX(C13:G13))</f>
        <v>Social Studies</v>
      </c>
    </row>
    <row r="15" spans="1:28" x14ac:dyDescent="0.45">
      <c r="A15" s="17"/>
      <c r="B15" s="33" t="s">
        <v>115</v>
      </c>
      <c r="C15" s="35">
        <f>MAX(C6:C11)</f>
        <v>88</v>
      </c>
      <c r="D15" s="35">
        <f t="shared" ref="D15:G15" si="7">MAX(D6:D11)</f>
        <v>99</v>
      </c>
      <c r="E15" s="35">
        <f t="shared" si="7"/>
        <v>99</v>
      </c>
      <c r="F15" s="35">
        <f t="shared" si="7"/>
        <v>87</v>
      </c>
      <c r="G15" s="35">
        <f t="shared" si="7"/>
        <v>93</v>
      </c>
      <c r="H15" s="17"/>
      <c r="I15" s="17"/>
      <c r="J15" s="17"/>
      <c r="K15" s="17"/>
      <c r="L15" s="17"/>
      <c r="M15" s="17"/>
      <c r="S15" s="77"/>
      <c r="T15" s="78"/>
      <c r="U15" s="79"/>
      <c r="V15" s="79"/>
      <c r="W15" s="79"/>
      <c r="X15" s="79"/>
      <c r="Y15" s="79"/>
      <c r="Z15" s="79"/>
    </row>
    <row r="16" spans="1:28" x14ac:dyDescent="0.45">
      <c r="A16" s="17"/>
      <c r="B16" s="33" t="s">
        <v>116</v>
      </c>
      <c r="C16" s="35">
        <f>MIN(C6:C11)</f>
        <v>17</v>
      </c>
      <c r="D16" s="35">
        <f t="shared" ref="D16:G16" si="8">MIN(D6:D11)</f>
        <v>60</v>
      </c>
      <c r="E16" s="35">
        <f t="shared" si="8"/>
        <v>30</v>
      </c>
      <c r="F16" s="35">
        <f t="shared" si="8"/>
        <v>24</v>
      </c>
      <c r="G16" s="35">
        <f t="shared" si="8"/>
        <v>32</v>
      </c>
      <c r="H16" s="17"/>
      <c r="I16" s="17"/>
      <c r="J16" s="17"/>
      <c r="K16" s="17"/>
      <c r="L16" s="17"/>
      <c r="M16" s="17"/>
      <c r="N16" s="16" t="s">
        <v>32</v>
      </c>
      <c r="S16" s="22">
        <f>MAX(G6:G11)</f>
        <v>93</v>
      </c>
      <c r="T16" s="78"/>
      <c r="U16" s="79"/>
      <c r="V16" s="79"/>
      <c r="W16" s="79"/>
      <c r="X16" s="79"/>
      <c r="Y16" s="79"/>
      <c r="Z16" s="79"/>
    </row>
    <row r="17" spans="1:22" x14ac:dyDescent="0.4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22" x14ac:dyDescent="0.4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6" t="s">
        <v>33</v>
      </c>
      <c r="S18" s="75" t="str" cm="1">
        <f t="array" ref="S18">_xlfn._xlws.FILTER(B6:B11,K6:K11=MAX(K6:K11))</f>
        <v>Gandalf</v>
      </c>
    </row>
    <row r="19" spans="1:22" x14ac:dyDescent="0.4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R19" s="76"/>
      <c r="T19" s="50"/>
    </row>
    <row r="20" spans="1:22" x14ac:dyDescent="0.4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6" t="s">
        <v>35</v>
      </c>
      <c r="S20" s="75" t="str" cm="1">
        <f t="array" ref="S20:T20">_xlfn._xlws.FILTER(C5:G5,C15:G15=MAX(C15:G15))</f>
        <v>Physics</v>
      </c>
      <c r="T20" s="22" t="str">
        <v>Chemistry</v>
      </c>
    </row>
    <row r="21" spans="1:22" x14ac:dyDescent="0.4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22" x14ac:dyDescent="0.4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6" t="s">
        <v>36</v>
      </c>
      <c r="S22" s="22">
        <f>MIN(G6:G11)</f>
        <v>32</v>
      </c>
    </row>
    <row r="23" spans="1:22" x14ac:dyDescent="0.45">
      <c r="N23" s="16" t="s">
        <v>37</v>
      </c>
      <c r="S23" s="75" t="str" cm="1">
        <f t="array" ref="S23">_xlfn._xlws.FILTER(B6:B11,L6:L11=MIN(L6:L11))</f>
        <v>Samwise</v>
      </c>
      <c r="T23" s="50"/>
    </row>
    <row r="24" spans="1:22" x14ac:dyDescent="0.45">
      <c r="N24" s="16" t="s">
        <v>35</v>
      </c>
      <c r="S24" s="75" t="str" cm="1">
        <f t="array" ref="S24">_xlfn._xlws.FILTER(C5:G5,C16:G16=MIN(C16:G16))</f>
        <v>Maths</v>
      </c>
    </row>
    <row r="25" spans="1:22" x14ac:dyDescent="0.45">
      <c r="N25" s="16"/>
      <c r="S25" s="80"/>
    </row>
    <row r="26" spans="1:22" x14ac:dyDescent="0.45">
      <c r="S26" s="22" t="s">
        <v>118</v>
      </c>
      <c r="T26" s="22" t="s">
        <v>117</v>
      </c>
    </row>
    <row r="27" spans="1:22" x14ac:dyDescent="0.45">
      <c r="N27" s="16" t="s">
        <v>38</v>
      </c>
      <c r="S27" s="22" t="s">
        <v>9</v>
      </c>
      <c r="T27" s="22">
        <f>AVERAGE(C6:C11)</f>
        <v>51.5</v>
      </c>
    </row>
    <row r="28" spans="1:22" x14ac:dyDescent="0.45">
      <c r="N28" s="16" t="s">
        <v>39</v>
      </c>
      <c r="S28" s="22" t="s">
        <v>11</v>
      </c>
      <c r="T28" s="22">
        <f>AVERAGE(E6:E11)</f>
        <v>72.666666666666671</v>
      </c>
      <c r="V28" s="22" t="str" cm="1">
        <f t="array" ref="V28">_xlfn._xlws.FILTER(S27:S28,T27:T28=MAX(T27:T28))</f>
        <v>Chemistry</v>
      </c>
    </row>
    <row r="29" spans="1:22" x14ac:dyDescent="0.45">
      <c r="S29" s="17"/>
    </row>
    <row r="30" spans="1:22" x14ac:dyDescent="0.45">
      <c r="N30" s="16" t="s">
        <v>40</v>
      </c>
      <c r="S30" s="17"/>
    </row>
    <row r="31" spans="1:22" x14ac:dyDescent="0.45">
      <c r="N31" s="16" t="s">
        <v>41</v>
      </c>
      <c r="S31" s="22">
        <f>COUNTIF(E6:E11,"&gt;70")</f>
        <v>3</v>
      </c>
    </row>
    <row r="32" spans="1:22" x14ac:dyDescent="0.45">
      <c r="N32" s="16" t="s">
        <v>42</v>
      </c>
    </row>
    <row r="33" spans="14:19" x14ac:dyDescent="0.45">
      <c r="N33" s="16" t="s">
        <v>43</v>
      </c>
      <c r="S33" s="75" t="str" cm="1">
        <f t="array" ref="S33:S36">_xlfn._xlws.FILTER(B6:B11,J6:J11&gt;275)</f>
        <v>Bilbo</v>
      </c>
    </row>
    <row r="34" spans="14:19" x14ac:dyDescent="0.45">
      <c r="S34" s="75" t="str">
        <v>Gandalf</v>
      </c>
    </row>
    <row r="35" spans="14:19" x14ac:dyDescent="0.45">
      <c r="S35" s="75" t="str">
        <v>Pippin</v>
      </c>
    </row>
    <row r="36" spans="14:19" x14ac:dyDescent="0.45">
      <c r="S36" s="75" t="str">
        <v>Legolas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T37"/>
  <sheetViews>
    <sheetView showGridLines="0" zoomScale="80" zoomScaleNormal="80" workbookViewId="0"/>
  </sheetViews>
  <sheetFormatPr defaultRowHeight="14.5" x14ac:dyDescent="0.35"/>
  <cols>
    <col min="2" max="2" width="14.453125" bestFit="1" customWidth="1"/>
    <col min="3" max="3" width="13.1796875" bestFit="1" customWidth="1"/>
    <col min="4" max="4" width="14.54296875" bestFit="1" customWidth="1"/>
    <col min="5" max="5" width="15.7265625" bestFit="1" customWidth="1"/>
    <col min="6" max="6" width="23.26953125" bestFit="1" customWidth="1"/>
    <col min="7" max="7" width="11" customWidth="1"/>
    <col min="8" max="8" width="13.453125" customWidth="1"/>
    <col min="15" max="15" width="17.26953125" bestFit="1" customWidth="1"/>
    <col min="16" max="16" width="23.26953125" bestFit="1" customWidth="1"/>
    <col min="17" max="17" width="23.6328125" bestFit="1" customWidth="1"/>
    <col min="19" max="19" width="9.453125" customWidth="1"/>
    <col min="20" max="20" width="15.453125" bestFit="1" customWidth="1"/>
  </cols>
  <sheetData>
    <row r="3" spans="2:20" ht="15" thickBot="1" x14ac:dyDescent="0.4"/>
    <row r="4" spans="2:20" x14ac:dyDescent="0.35">
      <c r="B4" s="9" t="s">
        <v>44</v>
      </c>
      <c r="C4" s="10" t="s">
        <v>45</v>
      </c>
      <c r="D4" s="10" t="s">
        <v>46</v>
      </c>
      <c r="E4" s="11" t="s">
        <v>47</v>
      </c>
    </row>
    <row r="5" spans="2:20" x14ac:dyDescent="0.35">
      <c r="B5" s="2" t="s">
        <v>48</v>
      </c>
      <c r="C5" s="1" t="s">
        <v>49</v>
      </c>
      <c r="D5" s="1" t="s">
        <v>50</v>
      </c>
      <c r="E5" s="3" t="s">
        <v>51</v>
      </c>
      <c r="G5" s="7" t="s">
        <v>52</v>
      </c>
      <c r="O5" t="s">
        <v>53</v>
      </c>
    </row>
    <row r="6" spans="2:20" x14ac:dyDescent="0.35">
      <c r="B6" s="2" t="s">
        <v>54</v>
      </c>
      <c r="C6" s="1" t="s">
        <v>55</v>
      </c>
      <c r="D6" s="1" t="s">
        <v>56</v>
      </c>
      <c r="E6" s="3" t="s">
        <v>57</v>
      </c>
      <c r="G6" s="7" t="s">
        <v>58</v>
      </c>
      <c r="O6" t="s">
        <v>59</v>
      </c>
    </row>
    <row r="7" spans="2:20" x14ac:dyDescent="0.35">
      <c r="B7" s="2" t="s">
        <v>60</v>
      </c>
      <c r="C7" s="1" t="s">
        <v>61</v>
      </c>
      <c r="D7" s="1" t="s">
        <v>62</v>
      </c>
      <c r="E7" s="3" t="s">
        <v>63</v>
      </c>
      <c r="G7" s="7" t="s">
        <v>64</v>
      </c>
      <c r="P7" s="42" t="s">
        <v>65</v>
      </c>
      <c r="Q7" s="73" t="str" cm="1">
        <f t="array" ref="Q7">_xlfn._xlws.FILTER(F17:F25,G17:G25=MAX(G17:G25))</f>
        <v>Ms.Minverva  Mcgonagall</v>
      </c>
      <c r="S7" s="72" t="s">
        <v>66</v>
      </c>
      <c r="T7" s="74" t="str" cm="1">
        <f t="array" ref="T7:T8">_xlfn._xlws.FILTER(F17:F25,G17:G25=MIN(G17:G25))</f>
        <v>Mr.Bill  Weasley</v>
      </c>
    </row>
    <row r="8" spans="2:20" x14ac:dyDescent="0.35">
      <c r="B8" s="2" t="s">
        <v>67</v>
      </c>
      <c r="C8" s="1" t="s">
        <v>68</v>
      </c>
      <c r="D8" s="26" t="s">
        <v>69</v>
      </c>
      <c r="E8" s="3" t="s">
        <v>70</v>
      </c>
      <c r="G8" s="7" t="s">
        <v>71</v>
      </c>
      <c r="O8" t="s">
        <v>72</v>
      </c>
      <c r="T8" s="74" t="str">
        <v>Mr.Sirius  Black</v>
      </c>
    </row>
    <row r="9" spans="2:20" x14ac:dyDescent="0.35">
      <c r="B9" s="2" t="s">
        <v>60</v>
      </c>
      <c r="C9" s="1" t="s">
        <v>73</v>
      </c>
      <c r="D9" s="1" t="s">
        <v>56</v>
      </c>
      <c r="E9" s="3" t="s">
        <v>74</v>
      </c>
      <c r="G9" s="7" t="s">
        <v>75</v>
      </c>
    </row>
    <row r="10" spans="2:20" x14ac:dyDescent="0.35">
      <c r="B10" s="2" t="s">
        <v>76</v>
      </c>
      <c r="C10" s="1" t="s">
        <v>77</v>
      </c>
      <c r="D10" s="1" t="s">
        <v>56</v>
      </c>
      <c r="E10" s="3" t="s">
        <v>78</v>
      </c>
    </row>
    <row r="11" spans="2:20" x14ac:dyDescent="0.35">
      <c r="B11" s="2" t="s">
        <v>79</v>
      </c>
      <c r="C11" s="1" t="s">
        <v>80</v>
      </c>
      <c r="D11" s="1" t="s">
        <v>56</v>
      </c>
      <c r="E11" s="3" t="s">
        <v>63</v>
      </c>
    </row>
    <row r="12" spans="2:20" x14ac:dyDescent="0.35">
      <c r="B12" s="2" t="s">
        <v>81</v>
      </c>
      <c r="C12" s="1" t="s">
        <v>82</v>
      </c>
      <c r="D12" s="1" t="s">
        <v>83</v>
      </c>
      <c r="E12" s="3" t="s">
        <v>74</v>
      </c>
    </row>
    <row r="13" spans="2:20" ht="15" thickBot="1" x14ac:dyDescent="0.4">
      <c r="B13" s="4" t="s">
        <v>84</v>
      </c>
      <c r="C13" s="5" t="s">
        <v>85</v>
      </c>
      <c r="D13" s="5" t="s">
        <v>56</v>
      </c>
      <c r="E13" s="6" t="s">
        <v>70</v>
      </c>
    </row>
    <row r="15" spans="2:20" x14ac:dyDescent="0.35">
      <c r="B15" s="66" t="s">
        <v>114</v>
      </c>
      <c r="C15" s="66"/>
      <c r="D15" s="66"/>
      <c r="E15" s="66"/>
      <c r="F15" s="51" t="s">
        <v>86</v>
      </c>
    </row>
    <row r="16" spans="2:20" x14ac:dyDescent="0.35">
      <c r="B16" s="39" t="s">
        <v>44</v>
      </c>
      <c r="C16" s="40" t="s">
        <v>45</v>
      </c>
      <c r="D16" s="40" t="s">
        <v>46</v>
      </c>
      <c r="E16" s="70" t="s">
        <v>47</v>
      </c>
      <c r="F16" s="42" t="s">
        <v>88</v>
      </c>
      <c r="G16" s="42" t="s">
        <v>89</v>
      </c>
      <c r="H16" s="42" t="s">
        <v>90</v>
      </c>
    </row>
    <row r="17" spans="2:8" x14ac:dyDescent="0.35">
      <c r="B17" s="24" t="str">
        <f>TRIM(PROPER(B5))</f>
        <v>Potter</v>
      </c>
      <c r="C17" s="24" t="str">
        <f t="shared" ref="C17:E17" si="0">TRIM(PROPER(C5))</f>
        <v>Harry</v>
      </c>
      <c r="D17" s="24" t="str">
        <f t="shared" si="0"/>
        <v>James</v>
      </c>
      <c r="E17" s="71" t="str">
        <f t="shared" si="0"/>
        <v>Mr</v>
      </c>
      <c r="F17" s="1" t="str">
        <f>SUBSTITUTE(E17&amp;"."&amp;C17&amp;" "&amp;D17&amp;" "&amp;B17,"-","")</f>
        <v>Mr.Harry James Potter</v>
      </c>
      <c r="G17" s="1">
        <f>LEN(F17)</f>
        <v>21</v>
      </c>
      <c r="H17" s="1" t="str">
        <f>LEFT(C17,4)&amp;MID(D17,2,1)&amp;RIGHT(B17,2)</f>
        <v>Harraer</v>
      </c>
    </row>
    <row r="18" spans="2:8" x14ac:dyDescent="0.35">
      <c r="B18" s="24" t="str">
        <f t="shared" ref="B18:E18" si="1">TRIM(PROPER(B6))</f>
        <v>Granger</v>
      </c>
      <c r="C18" s="24" t="str">
        <f t="shared" si="1"/>
        <v>Hermione</v>
      </c>
      <c r="D18" s="24" t="str">
        <f t="shared" si="1"/>
        <v>-</v>
      </c>
      <c r="E18" s="71" t="str">
        <f t="shared" si="1"/>
        <v>Ms</v>
      </c>
      <c r="F18" s="1" t="str">
        <f>SUBSTITUTE(E18&amp;"."&amp;C18&amp;" "&amp;D18&amp;" "&amp;B18,"-","")</f>
        <v>Ms.Hermione  Granger</v>
      </c>
      <c r="G18" s="1">
        <f t="shared" ref="G18:G25" si="2">LEN(F18)</f>
        <v>20</v>
      </c>
      <c r="H18" s="1" t="str">
        <f t="shared" ref="H18:H25" si="3">LEFT(C18,4)&amp;MID(D18,2,1)&amp;RIGHT(B18,2)</f>
        <v>Hermer</v>
      </c>
    </row>
    <row r="19" spans="2:8" x14ac:dyDescent="0.35">
      <c r="B19" s="24" t="str">
        <f t="shared" ref="B19:E19" si="4">TRIM(PROPER(B7))</f>
        <v>Weasley</v>
      </c>
      <c r="C19" s="24" t="str">
        <f t="shared" si="4"/>
        <v>Ginny</v>
      </c>
      <c r="D19" s="24" t="str">
        <f t="shared" si="4"/>
        <v>Molly</v>
      </c>
      <c r="E19" s="71" t="str">
        <f t="shared" si="4"/>
        <v>Ms</v>
      </c>
      <c r="F19" s="1" t="str">
        <f>SUBSTITUTE(E19&amp;"."&amp;C19&amp;" "&amp;D19&amp;" "&amp;B19,"-","")</f>
        <v>Ms.Ginny Molly Weasley</v>
      </c>
      <c r="G19" s="1">
        <f t="shared" si="2"/>
        <v>22</v>
      </c>
      <c r="H19" s="1" t="str">
        <f t="shared" si="3"/>
        <v>Ginnoey</v>
      </c>
    </row>
    <row r="20" spans="2:8" x14ac:dyDescent="0.35">
      <c r="B20" s="24" t="str">
        <f t="shared" ref="B20:E20" si="5">TRIM(PROPER(B8))</f>
        <v>Weasley</v>
      </c>
      <c r="C20" s="24" t="str">
        <f t="shared" si="5"/>
        <v>Ronald</v>
      </c>
      <c r="D20" s="24" t="str">
        <f t="shared" si="5"/>
        <v>Bill</v>
      </c>
      <c r="E20" s="71" t="str">
        <f t="shared" si="5"/>
        <v>Mr</v>
      </c>
      <c r="F20" s="1" t="str">
        <f>SUBSTITUTE(E20&amp;"."&amp;C20&amp;" "&amp;D20&amp;" "&amp;B20,"-","")</f>
        <v>Mr.Ronald Bill Weasley</v>
      </c>
      <c r="G20" s="1">
        <f t="shared" si="2"/>
        <v>22</v>
      </c>
      <c r="H20" s="1" t="str">
        <f t="shared" si="3"/>
        <v>Ronaiey</v>
      </c>
    </row>
    <row r="21" spans="2:8" x14ac:dyDescent="0.35">
      <c r="B21" s="24" t="str">
        <f t="shared" ref="B21:E21" si="6">TRIM(PROPER(B9))</f>
        <v>Weasley</v>
      </c>
      <c r="C21" s="24" t="str">
        <f t="shared" si="6"/>
        <v>Bill</v>
      </c>
      <c r="D21" s="24" t="str">
        <f t="shared" si="6"/>
        <v>-</v>
      </c>
      <c r="E21" s="71" t="str">
        <f t="shared" si="6"/>
        <v>Mr</v>
      </c>
      <c r="F21" s="1" t="str">
        <f>SUBSTITUTE(E21&amp;"."&amp;C21&amp;" "&amp;D21&amp;" "&amp;B21,"-","")</f>
        <v>Mr.Bill  Weasley</v>
      </c>
      <c r="G21" s="1">
        <f t="shared" si="2"/>
        <v>16</v>
      </c>
      <c r="H21" s="1" t="str">
        <f t="shared" si="3"/>
        <v>Billey</v>
      </c>
    </row>
    <row r="22" spans="2:8" x14ac:dyDescent="0.35">
      <c r="B22" s="24" t="str">
        <f t="shared" ref="B22:E22" si="7">TRIM(PROPER(B10))</f>
        <v>Hagrid</v>
      </c>
      <c r="C22" s="24" t="str">
        <f t="shared" si="7"/>
        <v>Rubeus</v>
      </c>
      <c r="D22" s="24" t="str">
        <f t="shared" si="7"/>
        <v>-</v>
      </c>
      <c r="E22" s="71" t="str">
        <f t="shared" si="7"/>
        <v>Gi</v>
      </c>
      <c r="F22" s="1" t="str">
        <f>SUBSTITUTE(E22&amp;"."&amp;C22&amp;" "&amp;D22&amp;" "&amp;B22,"-","")</f>
        <v>Gi.Rubeus  Hagrid</v>
      </c>
      <c r="G22" s="1">
        <f t="shared" si="2"/>
        <v>17</v>
      </c>
      <c r="H22" s="1" t="str">
        <f t="shared" si="3"/>
        <v>Rubeid</v>
      </c>
    </row>
    <row r="23" spans="2:8" x14ac:dyDescent="0.35">
      <c r="B23" s="24" t="str">
        <f t="shared" ref="B23:E23" si="8">TRIM(PROPER(B11))</f>
        <v>Mcgonagall</v>
      </c>
      <c r="C23" s="24" t="str">
        <f t="shared" si="8"/>
        <v>Minverva</v>
      </c>
      <c r="D23" s="24" t="str">
        <f t="shared" si="8"/>
        <v>-</v>
      </c>
      <c r="E23" s="71" t="str">
        <f t="shared" si="8"/>
        <v>Ms</v>
      </c>
      <c r="F23" s="1" t="str">
        <f>SUBSTITUTE(E23&amp;"."&amp;C23&amp;" "&amp;D23&amp;" "&amp;B23,"-","")</f>
        <v>Ms.Minverva  Mcgonagall</v>
      </c>
      <c r="G23" s="1">
        <f t="shared" si="2"/>
        <v>23</v>
      </c>
      <c r="H23" s="1" t="str">
        <f t="shared" si="3"/>
        <v>Minvll</v>
      </c>
    </row>
    <row r="24" spans="2:8" x14ac:dyDescent="0.35">
      <c r="B24" s="24" t="str">
        <f t="shared" ref="B24:E24" si="9">TRIM(PROPER(B12))</f>
        <v>Riddle</v>
      </c>
      <c r="C24" s="24" t="str">
        <f t="shared" si="9"/>
        <v>Tom</v>
      </c>
      <c r="D24" s="24" t="str">
        <f t="shared" si="9"/>
        <v>Marvolo</v>
      </c>
      <c r="E24" s="71" t="str">
        <f t="shared" si="9"/>
        <v>Mr</v>
      </c>
      <c r="F24" s="1" t="str">
        <f>SUBSTITUTE(E24&amp;"."&amp;C24&amp;" "&amp;D24&amp;" "&amp;B24,"-","")</f>
        <v>Mr.Tom Marvolo Riddle</v>
      </c>
      <c r="G24" s="1">
        <f t="shared" si="2"/>
        <v>21</v>
      </c>
      <c r="H24" s="1" t="str">
        <f t="shared" si="3"/>
        <v>Tomale</v>
      </c>
    </row>
    <row r="25" spans="2:8" x14ac:dyDescent="0.35">
      <c r="B25" s="24" t="str">
        <f t="shared" ref="B25:E25" si="10">TRIM(PROPER(B13))</f>
        <v>Black</v>
      </c>
      <c r="C25" s="24" t="str">
        <f t="shared" si="10"/>
        <v>Sirius</v>
      </c>
      <c r="D25" s="24" t="str">
        <f t="shared" si="10"/>
        <v>-</v>
      </c>
      <c r="E25" s="71" t="str">
        <f t="shared" si="10"/>
        <v>Mr</v>
      </c>
      <c r="F25" s="1" t="str">
        <f>SUBSTITUTE(E25&amp;"."&amp;C25&amp;" "&amp;D25&amp;" "&amp;B25,"-","")</f>
        <v>Mr.Sirius  Black</v>
      </c>
      <c r="G25" s="1">
        <f t="shared" si="2"/>
        <v>16</v>
      </c>
      <c r="H25" s="1" t="str">
        <f t="shared" si="3"/>
        <v>Sirick</v>
      </c>
    </row>
    <row r="27" spans="2:8" x14ac:dyDescent="0.35">
      <c r="B27" s="67" t="s">
        <v>87</v>
      </c>
      <c r="C27" s="68"/>
      <c r="D27" s="68"/>
      <c r="E27" s="69"/>
    </row>
    <row r="28" spans="2:8" x14ac:dyDescent="0.35">
      <c r="B28" s="27" t="str">
        <f>TRIM(B16)</f>
        <v>Last Name</v>
      </c>
      <c r="C28" s="27" t="str">
        <f t="shared" ref="C28:E28" si="11">TRIM(C16)</f>
        <v>First Name</v>
      </c>
      <c r="D28" s="27" t="str">
        <f t="shared" si="11"/>
        <v>Middle Name</v>
      </c>
      <c r="E28" s="27" t="str">
        <f t="shared" si="11"/>
        <v>Title</v>
      </c>
    </row>
    <row r="29" spans="2:8" x14ac:dyDescent="0.35">
      <c r="B29" s="1" t="str">
        <f t="shared" ref="B29:E29" si="12">TRIM(B17)</f>
        <v>Potter</v>
      </c>
      <c r="C29" s="1" t="str">
        <f t="shared" si="12"/>
        <v>Harry</v>
      </c>
      <c r="D29" s="1" t="str">
        <f t="shared" si="12"/>
        <v>James</v>
      </c>
      <c r="E29" s="1" t="str">
        <f t="shared" si="12"/>
        <v>Mr</v>
      </c>
    </row>
    <row r="30" spans="2:8" x14ac:dyDescent="0.35">
      <c r="B30" s="1" t="str">
        <f t="shared" ref="B30:E30" si="13">TRIM(B18)</f>
        <v>Granger</v>
      </c>
      <c r="C30" s="1" t="str">
        <f t="shared" si="13"/>
        <v>Hermione</v>
      </c>
      <c r="D30" s="1" t="str">
        <f t="shared" si="13"/>
        <v>-</v>
      </c>
      <c r="E30" s="1" t="str">
        <f t="shared" si="13"/>
        <v>Ms</v>
      </c>
    </row>
    <row r="31" spans="2:8" x14ac:dyDescent="0.35">
      <c r="B31" s="1" t="str">
        <f t="shared" ref="B31:E31" si="14">TRIM(B19)</f>
        <v>Weasley</v>
      </c>
      <c r="C31" s="1" t="str">
        <f t="shared" si="14"/>
        <v>Ginny</v>
      </c>
      <c r="D31" s="1" t="str">
        <f t="shared" si="14"/>
        <v>Molly</v>
      </c>
      <c r="E31" s="1" t="str">
        <f t="shared" si="14"/>
        <v>Ms</v>
      </c>
    </row>
    <row r="32" spans="2:8" x14ac:dyDescent="0.35">
      <c r="B32" s="1" t="str">
        <f t="shared" ref="B32:E32" si="15">TRIM(B20)</f>
        <v>Weasley</v>
      </c>
      <c r="C32" s="1" t="str">
        <f t="shared" si="15"/>
        <v>Ronald</v>
      </c>
      <c r="D32" s="1" t="str">
        <f t="shared" si="15"/>
        <v>Bill</v>
      </c>
      <c r="E32" s="1" t="str">
        <f t="shared" si="15"/>
        <v>Mr</v>
      </c>
    </row>
    <row r="33" spans="2:5" x14ac:dyDescent="0.35">
      <c r="B33" s="1" t="str">
        <f t="shared" ref="B33:E33" si="16">TRIM(B21)</f>
        <v>Weasley</v>
      </c>
      <c r="C33" s="1" t="str">
        <f t="shared" si="16"/>
        <v>Bill</v>
      </c>
      <c r="D33" s="1" t="str">
        <f t="shared" si="16"/>
        <v>-</v>
      </c>
      <c r="E33" s="1" t="str">
        <f t="shared" si="16"/>
        <v>Mr</v>
      </c>
    </row>
    <row r="34" spans="2:5" x14ac:dyDescent="0.35">
      <c r="B34" s="1" t="str">
        <f t="shared" ref="B34:E34" si="17">TRIM(B22)</f>
        <v>Hagrid</v>
      </c>
      <c r="C34" s="1" t="str">
        <f t="shared" si="17"/>
        <v>Rubeus</v>
      </c>
      <c r="D34" s="1" t="str">
        <f t="shared" si="17"/>
        <v>-</v>
      </c>
      <c r="E34" s="1" t="str">
        <f t="shared" si="17"/>
        <v>Gi</v>
      </c>
    </row>
    <row r="35" spans="2:5" x14ac:dyDescent="0.35">
      <c r="B35" s="1" t="str">
        <f t="shared" ref="B35:E35" si="18">TRIM(B23)</f>
        <v>Mcgonagall</v>
      </c>
      <c r="C35" s="1" t="str">
        <f t="shared" si="18"/>
        <v>Minverva</v>
      </c>
      <c r="D35" s="1" t="str">
        <f t="shared" si="18"/>
        <v>-</v>
      </c>
      <c r="E35" s="1" t="str">
        <f t="shared" si="18"/>
        <v>Ms</v>
      </c>
    </row>
    <row r="36" spans="2:5" x14ac:dyDescent="0.35">
      <c r="B36" s="1" t="str">
        <f t="shared" ref="B36:E36" si="19">TRIM(B24)</f>
        <v>Riddle</v>
      </c>
      <c r="C36" s="1" t="str">
        <f t="shared" si="19"/>
        <v>Tom</v>
      </c>
      <c r="D36" s="1" t="str">
        <f t="shared" si="19"/>
        <v>Marvolo</v>
      </c>
      <c r="E36" s="1" t="str">
        <f t="shared" si="19"/>
        <v>Mr</v>
      </c>
    </row>
    <row r="37" spans="2:5" x14ac:dyDescent="0.35">
      <c r="B37" s="1" t="str">
        <f t="shared" ref="B37:E37" si="20">TRIM(B25)</f>
        <v>Black</v>
      </c>
      <c r="C37" s="1" t="str">
        <f t="shared" si="20"/>
        <v>Sirius</v>
      </c>
      <c r="D37" s="1" t="str">
        <f t="shared" si="20"/>
        <v>-</v>
      </c>
      <c r="E37" s="1" t="str">
        <f t="shared" si="20"/>
        <v>Mr</v>
      </c>
    </row>
  </sheetData>
  <mergeCells count="2">
    <mergeCell ref="B15:E15"/>
    <mergeCell ref="B27:E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O42"/>
  <sheetViews>
    <sheetView showGridLines="0" topLeftCell="B1" zoomScale="80" zoomScaleNormal="80" workbookViewId="0">
      <selection activeCell="K25" sqref="K25"/>
    </sheetView>
  </sheetViews>
  <sheetFormatPr defaultRowHeight="14.5" x14ac:dyDescent="0.35"/>
  <cols>
    <col min="2" max="2" width="23.81640625" bestFit="1" customWidth="1"/>
    <col min="3" max="3" width="17" bestFit="1" customWidth="1"/>
    <col min="4" max="4" width="10" bestFit="1" customWidth="1"/>
    <col min="6" max="6" width="13.54296875" customWidth="1"/>
    <col min="7" max="7" width="12.81640625" customWidth="1"/>
    <col min="8" max="8" width="10.54296875" bestFit="1" customWidth="1"/>
    <col min="9" max="9" width="12.7265625" bestFit="1" customWidth="1"/>
    <col min="10" max="10" width="23.54296875" bestFit="1" customWidth="1"/>
    <col min="11" max="11" width="30.54296875" bestFit="1" customWidth="1"/>
    <col min="15" max="15" width="22.54296875" bestFit="1" customWidth="1"/>
  </cols>
  <sheetData>
    <row r="4" spans="2:15" ht="15" thickBot="1" x14ac:dyDescent="0.4"/>
    <row r="5" spans="2:15" x14ac:dyDescent="0.35">
      <c r="B5" s="9" t="s">
        <v>91</v>
      </c>
      <c r="C5" s="11" t="s">
        <v>92</v>
      </c>
      <c r="F5" s="8" t="s">
        <v>5</v>
      </c>
      <c r="O5" s="8" t="s">
        <v>6</v>
      </c>
    </row>
    <row r="6" spans="2:15" x14ac:dyDescent="0.35">
      <c r="B6" s="2">
        <v>1</v>
      </c>
      <c r="C6" s="12">
        <v>36122</v>
      </c>
    </row>
    <row r="7" spans="2:15" x14ac:dyDescent="0.35">
      <c r="B7" s="2">
        <v>2</v>
      </c>
      <c r="C7" s="12">
        <v>32420</v>
      </c>
      <c r="F7" s="7" t="s">
        <v>93</v>
      </c>
      <c r="O7" s="43" t="s">
        <v>94</v>
      </c>
    </row>
    <row r="8" spans="2:15" x14ac:dyDescent="0.35">
      <c r="B8" s="2">
        <v>3</v>
      </c>
      <c r="C8" s="12">
        <v>33253</v>
      </c>
      <c r="O8" s="30"/>
    </row>
    <row r="9" spans="2:15" x14ac:dyDescent="0.35">
      <c r="B9" s="2">
        <v>4</v>
      </c>
      <c r="C9" s="12">
        <v>33269</v>
      </c>
      <c r="F9" s="7" t="s">
        <v>95</v>
      </c>
      <c r="J9" s="51" t="s">
        <v>96</v>
      </c>
      <c r="O9" s="43">
        <f>COUNTIF(D26:D42,"&lt;15")</f>
        <v>7</v>
      </c>
    </row>
    <row r="10" spans="2:15" x14ac:dyDescent="0.35">
      <c r="B10" s="2">
        <v>5</v>
      </c>
      <c r="C10" s="12">
        <v>32149</v>
      </c>
      <c r="O10" s="30"/>
    </row>
    <row r="11" spans="2:15" x14ac:dyDescent="0.35">
      <c r="B11" s="2">
        <v>6</v>
      </c>
      <c r="C11" s="12">
        <v>33312</v>
      </c>
      <c r="F11" s="7" t="s">
        <v>97</v>
      </c>
      <c r="J11" s="51" t="s">
        <v>96</v>
      </c>
      <c r="O11" s="43">
        <f>COUNTIF(E26:E42,"&gt;6")</f>
        <v>9</v>
      </c>
    </row>
    <row r="12" spans="2:15" x14ac:dyDescent="0.35">
      <c r="B12" s="2">
        <v>7</v>
      </c>
      <c r="C12" s="12">
        <v>32640</v>
      </c>
      <c r="O12" s="30"/>
    </row>
    <row r="13" spans="2:15" x14ac:dyDescent="0.35">
      <c r="B13" s="2">
        <v>8</v>
      </c>
      <c r="C13" s="12">
        <v>33364</v>
      </c>
      <c r="F13" s="7" t="s">
        <v>98</v>
      </c>
      <c r="O13" s="43" t="s">
        <v>94</v>
      </c>
    </row>
    <row r="14" spans="2:15" x14ac:dyDescent="0.35">
      <c r="B14" s="2">
        <v>9</v>
      </c>
      <c r="C14" s="12">
        <v>33448</v>
      </c>
      <c r="O14" s="30"/>
    </row>
    <row r="15" spans="2:15" x14ac:dyDescent="0.35">
      <c r="B15" s="2">
        <v>10</v>
      </c>
      <c r="C15" s="12">
        <v>33132</v>
      </c>
      <c r="F15" s="7" t="s">
        <v>99</v>
      </c>
      <c r="O15" s="43" t="s">
        <v>94</v>
      </c>
    </row>
    <row r="16" spans="2:15" x14ac:dyDescent="0.35">
      <c r="B16" s="2">
        <v>11</v>
      </c>
      <c r="C16" s="12">
        <v>33561</v>
      </c>
      <c r="O16" s="30"/>
    </row>
    <row r="17" spans="2:15" x14ac:dyDescent="0.35">
      <c r="B17" s="2">
        <v>12</v>
      </c>
      <c r="C17" s="12">
        <v>33455</v>
      </c>
      <c r="F17" s="7" t="s">
        <v>100</v>
      </c>
      <c r="O17" s="43" cm="1">
        <f t="array" aca="1" ref="O17" ca="1">SUM(INT((WEEKDAY(J22-{1,7})+G22-J22)/7))</f>
        <v>2396</v>
      </c>
    </row>
    <row r="18" spans="2:15" x14ac:dyDescent="0.35">
      <c r="B18" s="2">
        <v>13</v>
      </c>
      <c r="C18" s="12">
        <v>33048</v>
      </c>
    </row>
    <row r="19" spans="2:15" x14ac:dyDescent="0.35">
      <c r="B19" s="2">
        <v>14</v>
      </c>
      <c r="C19" s="12">
        <v>31321</v>
      </c>
      <c r="F19" s="7" t="s">
        <v>101</v>
      </c>
      <c r="O19" s="43" t="s">
        <v>94</v>
      </c>
    </row>
    <row r="20" spans="2:15" x14ac:dyDescent="0.35">
      <c r="B20" s="2">
        <v>15</v>
      </c>
      <c r="C20" s="12">
        <v>31252</v>
      </c>
    </row>
    <row r="21" spans="2:15" x14ac:dyDescent="0.35">
      <c r="B21" s="2">
        <v>16</v>
      </c>
      <c r="C21" s="13">
        <v>33519</v>
      </c>
    </row>
    <row r="22" spans="2:15" x14ac:dyDescent="0.35">
      <c r="B22" s="4">
        <v>17</v>
      </c>
      <c r="C22" s="28">
        <v>33351</v>
      </c>
      <c r="D22" s="23"/>
      <c r="F22" s="42" t="s">
        <v>102</v>
      </c>
      <c r="G22" s="54">
        <f ca="1">TODAY()</f>
        <v>44910</v>
      </c>
      <c r="I22" s="41" t="s">
        <v>103</v>
      </c>
      <c r="J22" s="46">
        <v>36526</v>
      </c>
    </row>
    <row r="24" spans="2:15" ht="15" thickBot="1" x14ac:dyDescent="0.4">
      <c r="H24" s="29"/>
    </row>
    <row r="25" spans="2:15" x14ac:dyDescent="0.35">
      <c r="B25" s="47" t="s">
        <v>91</v>
      </c>
      <c r="C25" s="48" t="s">
        <v>92</v>
      </c>
      <c r="D25" s="41" t="s">
        <v>104</v>
      </c>
      <c r="E25" s="41" t="s">
        <v>105</v>
      </c>
      <c r="F25" s="41" t="s">
        <v>106</v>
      </c>
      <c r="G25" s="41" t="s">
        <v>107</v>
      </c>
      <c r="H25" s="41" t="s">
        <v>108</v>
      </c>
      <c r="I25" s="41" t="s">
        <v>109</v>
      </c>
      <c r="J25" s="55" t="s">
        <v>110</v>
      </c>
      <c r="K25" s="55" t="s">
        <v>113</v>
      </c>
    </row>
    <row r="26" spans="2:15" x14ac:dyDescent="0.35">
      <c r="B26" s="25">
        <v>1</v>
      </c>
      <c r="C26" s="52">
        <v>36122</v>
      </c>
      <c r="D26" s="44">
        <v>23</v>
      </c>
      <c r="E26" s="44">
        <v>11</v>
      </c>
      <c r="F26" s="44">
        <v>1998</v>
      </c>
      <c r="G26" s="44" t="str">
        <f>TEXT(C26,"dddd")</f>
        <v>Monday</v>
      </c>
      <c r="H26" s="44">
        <f ca="1">$G$22-C26</f>
        <v>8788</v>
      </c>
      <c r="I26" s="45">
        <f ca="1">DATE(YEAR(C26)+DATEDIF(C26,$G$22,"y")+1,MONTH(C26),DAY(C26))</f>
        <v>45253</v>
      </c>
      <c r="J26" s="56">
        <f ca="1">I26-$G$22</f>
        <v>343</v>
      </c>
      <c r="K26" s="56">
        <f ca="1">J26*24</f>
        <v>8232</v>
      </c>
      <c r="L26" s="51" t="s">
        <v>111</v>
      </c>
    </row>
    <row r="27" spans="2:15" x14ac:dyDescent="0.35">
      <c r="B27" s="25">
        <v>2</v>
      </c>
      <c r="C27" s="52">
        <v>32420</v>
      </c>
      <c r="D27" s="44">
        <v>4</v>
      </c>
      <c r="E27" s="44">
        <v>10</v>
      </c>
      <c r="F27" s="44">
        <v>1988</v>
      </c>
      <c r="G27" s="44" t="str">
        <f t="shared" ref="G27:G42" si="0">TEXT(C27,"dddd")</f>
        <v>Tuesday</v>
      </c>
      <c r="H27" s="44">
        <f t="shared" ref="H27:H42" ca="1" si="1">$G$22-C27</f>
        <v>12490</v>
      </c>
      <c r="I27" s="45">
        <f t="shared" ref="I27:I42" ca="1" si="2">DATE(YEAR(C27)+DATEDIF(C27,$G$22,"y")+1,MONTH(C27),DAY(C27))</f>
        <v>45203</v>
      </c>
      <c r="J27" s="56">
        <f t="shared" ref="J27:J42" ca="1" si="3">I27-$G$22</f>
        <v>293</v>
      </c>
      <c r="K27" s="56">
        <f t="shared" ref="K27:K42" ca="1" si="4">J27*24</f>
        <v>7032</v>
      </c>
      <c r="L27" s="51" t="s">
        <v>112</v>
      </c>
    </row>
    <row r="28" spans="2:15" x14ac:dyDescent="0.35">
      <c r="B28" s="25">
        <v>3</v>
      </c>
      <c r="C28" s="52">
        <v>33253</v>
      </c>
      <c r="D28" s="44">
        <v>15</v>
      </c>
      <c r="E28" s="44">
        <v>1</v>
      </c>
      <c r="F28" s="44">
        <v>1991</v>
      </c>
      <c r="G28" s="44" t="str">
        <f t="shared" si="0"/>
        <v>Tuesday</v>
      </c>
      <c r="H28" s="44">
        <f t="shared" ca="1" si="1"/>
        <v>11657</v>
      </c>
      <c r="I28" s="45">
        <f t="shared" ca="1" si="2"/>
        <v>44941</v>
      </c>
      <c r="J28" s="56">
        <f t="shared" ca="1" si="3"/>
        <v>31</v>
      </c>
      <c r="K28" s="56">
        <f t="shared" ca="1" si="4"/>
        <v>744</v>
      </c>
    </row>
    <row r="29" spans="2:15" x14ac:dyDescent="0.35">
      <c r="B29" s="25">
        <v>4</v>
      </c>
      <c r="C29" s="52">
        <v>33269</v>
      </c>
      <c r="D29" s="44">
        <v>31</v>
      </c>
      <c r="E29" s="44">
        <v>1</v>
      </c>
      <c r="F29" s="44">
        <v>1991</v>
      </c>
      <c r="G29" s="44" t="str">
        <f t="shared" si="0"/>
        <v>Thursday</v>
      </c>
      <c r="H29" s="44">
        <f t="shared" ca="1" si="1"/>
        <v>11641</v>
      </c>
      <c r="I29" s="45">
        <f t="shared" ca="1" si="2"/>
        <v>44957</v>
      </c>
      <c r="J29" s="56">
        <f t="shared" ca="1" si="3"/>
        <v>47</v>
      </c>
      <c r="K29" s="56">
        <f t="shared" ca="1" si="4"/>
        <v>1128</v>
      </c>
    </row>
    <row r="30" spans="2:15" x14ac:dyDescent="0.35">
      <c r="B30" s="25">
        <v>5</v>
      </c>
      <c r="C30" s="52">
        <v>32149</v>
      </c>
      <c r="D30" s="44">
        <v>7</v>
      </c>
      <c r="E30" s="44">
        <v>1</v>
      </c>
      <c r="F30" s="44">
        <v>1988</v>
      </c>
      <c r="G30" s="44" t="str">
        <f t="shared" si="0"/>
        <v>Thursday</v>
      </c>
      <c r="H30" s="44">
        <f t="shared" ca="1" si="1"/>
        <v>12761</v>
      </c>
      <c r="I30" s="45">
        <f t="shared" ca="1" si="2"/>
        <v>44933</v>
      </c>
      <c r="J30" s="56">
        <f t="shared" ca="1" si="3"/>
        <v>23</v>
      </c>
      <c r="K30" s="56">
        <f t="shared" ca="1" si="4"/>
        <v>552</v>
      </c>
    </row>
    <row r="31" spans="2:15" x14ac:dyDescent="0.35">
      <c r="B31" s="25">
        <v>6</v>
      </c>
      <c r="C31" s="52">
        <v>33312</v>
      </c>
      <c r="D31" s="44">
        <v>15</v>
      </c>
      <c r="E31" s="44">
        <v>3</v>
      </c>
      <c r="F31" s="44">
        <v>1991</v>
      </c>
      <c r="G31" s="44" t="str">
        <f t="shared" si="0"/>
        <v>Friday</v>
      </c>
      <c r="H31" s="44">
        <f t="shared" ca="1" si="1"/>
        <v>11598</v>
      </c>
      <c r="I31" s="45">
        <f t="shared" ca="1" si="2"/>
        <v>45000</v>
      </c>
      <c r="J31" s="56">
        <f t="shared" ca="1" si="3"/>
        <v>90</v>
      </c>
      <c r="K31" s="56">
        <f t="shared" ca="1" si="4"/>
        <v>2160</v>
      </c>
    </row>
    <row r="32" spans="2:15" x14ac:dyDescent="0.35">
      <c r="B32" s="25">
        <v>7</v>
      </c>
      <c r="C32" s="52">
        <v>32640</v>
      </c>
      <c r="D32" s="44">
        <v>12</v>
      </c>
      <c r="E32" s="44">
        <v>5</v>
      </c>
      <c r="F32" s="44">
        <v>1989</v>
      </c>
      <c r="G32" s="44" t="str">
        <f t="shared" si="0"/>
        <v>Friday</v>
      </c>
      <c r="H32" s="44">
        <f t="shared" ca="1" si="1"/>
        <v>12270</v>
      </c>
      <c r="I32" s="45">
        <f t="shared" ca="1" si="2"/>
        <v>45058</v>
      </c>
      <c r="J32" s="56">
        <f t="shared" ca="1" si="3"/>
        <v>148</v>
      </c>
      <c r="K32" s="56">
        <f t="shared" ca="1" si="4"/>
        <v>3552</v>
      </c>
    </row>
    <row r="33" spans="2:11" x14ac:dyDescent="0.35">
      <c r="B33" s="25">
        <v>8</v>
      </c>
      <c r="C33" s="52">
        <v>33364</v>
      </c>
      <c r="D33" s="44">
        <v>6</v>
      </c>
      <c r="E33" s="44">
        <v>5</v>
      </c>
      <c r="F33" s="44">
        <v>1991</v>
      </c>
      <c r="G33" s="44" t="str">
        <f t="shared" si="0"/>
        <v>Monday</v>
      </c>
      <c r="H33" s="44">
        <f t="shared" ca="1" si="1"/>
        <v>11546</v>
      </c>
      <c r="I33" s="45">
        <f t="shared" ca="1" si="2"/>
        <v>45052</v>
      </c>
      <c r="J33" s="56">
        <f t="shared" ca="1" si="3"/>
        <v>142</v>
      </c>
      <c r="K33" s="56">
        <f t="shared" ca="1" si="4"/>
        <v>3408</v>
      </c>
    </row>
    <row r="34" spans="2:11" x14ac:dyDescent="0.35">
      <c r="B34" s="25">
        <v>9</v>
      </c>
      <c r="C34" s="52">
        <v>33448</v>
      </c>
      <c r="D34" s="44">
        <v>29</v>
      </c>
      <c r="E34" s="44">
        <v>7</v>
      </c>
      <c r="F34" s="44">
        <v>1991</v>
      </c>
      <c r="G34" s="44" t="str">
        <f t="shared" si="0"/>
        <v>Monday</v>
      </c>
      <c r="H34" s="44">
        <f t="shared" ca="1" si="1"/>
        <v>11462</v>
      </c>
      <c r="I34" s="45">
        <f t="shared" ca="1" si="2"/>
        <v>45136</v>
      </c>
      <c r="J34" s="56">
        <f t="shared" ca="1" si="3"/>
        <v>226</v>
      </c>
      <c r="K34" s="56">
        <f t="shared" ca="1" si="4"/>
        <v>5424</v>
      </c>
    </row>
    <row r="35" spans="2:11" x14ac:dyDescent="0.35">
      <c r="B35" s="25">
        <v>10</v>
      </c>
      <c r="C35" s="52">
        <v>33132</v>
      </c>
      <c r="D35" s="44">
        <v>16</v>
      </c>
      <c r="E35" s="44">
        <v>9</v>
      </c>
      <c r="F35" s="44">
        <v>1990</v>
      </c>
      <c r="G35" s="44" t="str">
        <f t="shared" si="0"/>
        <v>Sunday</v>
      </c>
      <c r="H35" s="44">
        <f t="shared" ca="1" si="1"/>
        <v>11778</v>
      </c>
      <c r="I35" s="45">
        <f t="shared" ca="1" si="2"/>
        <v>45185</v>
      </c>
      <c r="J35" s="56">
        <f t="shared" ca="1" si="3"/>
        <v>275</v>
      </c>
      <c r="K35" s="56">
        <f t="shared" ca="1" si="4"/>
        <v>6600</v>
      </c>
    </row>
    <row r="36" spans="2:11" x14ac:dyDescent="0.35">
      <c r="B36" s="25">
        <v>11</v>
      </c>
      <c r="C36" s="52">
        <v>33561</v>
      </c>
      <c r="D36" s="44">
        <v>19</v>
      </c>
      <c r="E36" s="44">
        <v>11</v>
      </c>
      <c r="F36" s="44">
        <v>1991</v>
      </c>
      <c r="G36" s="44" t="str">
        <f t="shared" si="0"/>
        <v>Tuesday</v>
      </c>
      <c r="H36" s="44">
        <f t="shared" ca="1" si="1"/>
        <v>11349</v>
      </c>
      <c r="I36" s="45">
        <f t="shared" ca="1" si="2"/>
        <v>45249</v>
      </c>
      <c r="J36" s="56">
        <f t="shared" ca="1" si="3"/>
        <v>339</v>
      </c>
      <c r="K36" s="56">
        <f t="shared" ca="1" si="4"/>
        <v>8136</v>
      </c>
    </row>
    <row r="37" spans="2:11" x14ac:dyDescent="0.35">
      <c r="B37" s="25">
        <v>12</v>
      </c>
      <c r="C37" s="52">
        <v>33455</v>
      </c>
      <c r="D37" s="44">
        <v>5</v>
      </c>
      <c r="E37" s="44">
        <v>8</v>
      </c>
      <c r="F37" s="44">
        <v>1991</v>
      </c>
      <c r="G37" s="44" t="str">
        <f t="shared" si="0"/>
        <v>Monday</v>
      </c>
      <c r="H37" s="44">
        <f t="shared" ca="1" si="1"/>
        <v>11455</v>
      </c>
      <c r="I37" s="45">
        <f t="shared" ca="1" si="2"/>
        <v>45143</v>
      </c>
      <c r="J37" s="56">
        <f t="shared" ca="1" si="3"/>
        <v>233</v>
      </c>
      <c r="K37" s="56">
        <f t="shared" ca="1" si="4"/>
        <v>5592</v>
      </c>
    </row>
    <row r="38" spans="2:11" x14ac:dyDescent="0.35">
      <c r="B38" s="25">
        <v>13</v>
      </c>
      <c r="C38" s="52">
        <v>33048</v>
      </c>
      <c r="D38" s="44">
        <v>24</v>
      </c>
      <c r="E38" s="44">
        <v>6</v>
      </c>
      <c r="F38" s="44">
        <v>1990</v>
      </c>
      <c r="G38" s="44" t="str">
        <f t="shared" si="0"/>
        <v>Sunday</v>
      </c>
      <c r="H38" s="44">
        <f t="shared" ca="1" si="1"/>
        <v>11862</v>
      </c>
      <c r="I38" s="45">
        <f t="shared" ca="1" si="2"/>
        <v>45101</v>
      </c>
      <c r="J38" s="56">
        <f t="shared" ca="1" si="3"/>
        <v>191</v>
      </c>
      <c r="K38" s="56">
        <f t="shared" ca="1" si="4"/>
        <v>4584</v>
      </c>
    </row>
    <row r="39" spans="2:11" x14ac:dyDescent="0.35">
      <c r="B39" s="25">
        <v>14</v>
      </c>
      <c r="C39" s="52">
        <v>31321</v>
      </c>
      <c r="D39" s="44">
        <v>1</v>
      </c>
      <c r="E39" s="44">
        <v>10</v>
      </c>
      <c r="F39" s="44">
        <v>1985</v>
      </c>
      <c r="G39" s="44" t="str">
        <f t="shared" si="0"/>
        <v>Tuesday</v>
      </c>
      <c r="H39" s="44">
        <f t="shared" ca="1" si="1"/>
        <v>13589</v>
      </c>
      <c r="I39" s="45">
        <f t="shared" ca="1" si="2"/>
        <v>45200</v>
      </c>
      <c r="J39" s="56">
        <f t="shared" ca="1" si="3"/>
        <v>290</v>
      </c>
      <c r="K39" s="56">
        <f t="shared" ca="1" si="4"/>
        <v>6960</v>
      </c>
    </row>
    <row r="40" spans="2:11" x14ac:dyDescent="0.35">
      <c r="B40" s="25">
        <v>15</v>
      </c>
      <c r="C40" s="52">
        <v>31252</v>
      </c>
      <c r="D40" s="44">
        <v>24</v>
      </c>
      <c r="E40" s="44">
        <v>7</v>
      </c>
      <c r="F40" s="44">
        <v>1985</v>
      </c>
      <c r="G40" s="44" t="str">
        <f t="shared" si="0"/>
        <v>Wednesday</v>
      </c>
      <c r="H40" s="44">
        <f t="shared" ca="1" si="1"/>
        <v>13658</v>
      </c>
      <c r="I40" s="45">
        <f t="shared" ca="1" si="2"/>
        <v>45131</v>
      </c>
      <c r="J40" s="56">
        <f t="shared" ca="1" si="3"/>
        <v>221</v>
      </c>
      <c r="K40" s="56">
        <f t="shared" ca="1" si="4"/>
        <v>5304</v>
      </c>
    </row>
    <row r="41" spans="2:11" x14ac:dyDescent="0.35">
      <c r="B41" s="25">
        <v>16</v>
      </c>
      <c r="C41" s="52">
        <v>33519</v>
      </c>
      <c r="D41" s="44">
        <v>8</v>
      </c>
      <c r="E41" s="44">
        <v>10</v>
      </c>
      <c r="F41" s="44">
        <v>1991</v>
      </c>
      <c r="G41" s="44" t="str">
        <f t="shared" si="0"/>
        <v>Tuesday</v>
      </c>
      <c r="H41" s="44">
        <f t="shared" ca="1" si="1"/>
        <v>11391</v>
      </c>
      <c r="I41" s="45">
        <f t="shared" ca="1" si="2"/>
        <v>45207</v>
      </c>
      <c r="J41" s="56">
        <f t="shared" ca="1" si="3"/>
        <v>297</v>
      </c>
      <c r="K41" s="56">
        <f t="shared" ca="1" si="4"/>
        <v>7128</v>
      </c>
    </row>
    <row r="42" spans="2:11" x14ac:dyDescent="0.35">
      <c r="B42" s="49">
        <v>17</v>
      </c>
      <c r="C42" s="53">
        <v>33351</v>
      </c>
      <c r="D42" s="44">
        <v>23</v>
      </c>
      <c r="E42" s="44">
        <v>4</v>
      </c>
      <c r="F42" s="44">
        <v>1991</v>
      </c>
      <c r="G42" s="44" t="str">
        <f t="shared" si="0"/>
        <v>Tuesday</v>
      </c>
      <c r="H42" s="44">
        <f t="shared" ca="1" si="1"/>
        <v>11559</v>
      </c>
      <c r="I42" s="45">
        <f t="shared" ca="1" si="2"/>
        <v>45039</v>
      </c>
      <c r="J42" s="56">
        <f t="shared" ca="1" si="3"/>
        <v>129</v>
      </c>
      <c r="K42" s="56">
        <f t="shared" ca="1" si="4"/>
        <v>3096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8E8AB5FE90B4094CD52318ED94291" ma:contentTypeVersion="13" ma:contentTypeDescription="Create a new document." ma:contentTypeScope="" ma:versionID="e89fa2f9cdd2426082f8bf3dbf8f5049">
  <xsd:schema xmlns:xsd="http://www.w3.org/2001/XMLSchema" xmlns:xs="http://www.w3.org/2001/XMLSchema" xmlns:p="http://schemas.microsoft.com/office/2006/metadata/properties" xmlns:ns2="8218a559-4de2-4a7c-bfce-aed9d7946e1b" xmlns:ns3="739af84e-f8cf-4403-948e-bfb83b94d710" targetNamespace="http://schemas.microsoft.com/office/2006/metadata/properties" ma:root="true" ma:fieldsID="4116e0c38fea793a90ffc965c5fb67b7" ns2:_="" ns3:_="">
    <xsd:import namespace="8218a559-4de2-4a7c-bfce-aed9d7946e1b"/>
    <xsd:import namespace="739af84e-f8cf-4403-948e-bfb83b94d7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8a559-4de2-4a7c-bfce-aed9d7946e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a2ec78f-40fc-489f-a4e8-c373e13c7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af84e-f8cf-4403-948e-bfb83b94d7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16e73d-db03-4467-b9f9-cc511746fcad}" ma:internalName="TaxCatchAll" ma:showField="CatchAllData" ma:web="739af84e-f8cf-4403-948e-bfb83b94d7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18a559-4de2-4a7c-bfce-aed9d7946e1b">
      <Terms xmlns="http://schemas.microsoft.com/office/infopath/2007/PartnerControls"/>
    </lcf76f155ced4ddcb4097134ff3c332f>
    <TaxCatchAll xmlns="739af84e-f8cf-4403-948e-bfb83b94d710" xsi:nil="true"/>
    <SharedWithUsers xmlns="739af84e-f8cf-4403-948e-bfb83b94d710">
      <UserInfo>
        <DisplayName>Ruchita Chokhani</DisplayName>
        <AccountId>158</AccountId>
        <AccountType/>
      </UserInfo>
      <UserInfo>
        <DisplayName>Sayali Pingle</DisplayName>
        <AccountId>144</AccountId>
        <AccountType/>
      </UserInfo>
      <UserInfo>
        <DisplayName>Dhruv Gupta</DisplayName>
        <AccountId>178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56183A0-3DC1-4896-A745-323D3690C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18a559-4de2-4a7c-bfce-aed9d7946e1b"/>
    <ds:schemaRef ds:uri="739af84e-f8cf-4403-948e-bfb83b94d7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972B61-AEF8-4709-9A5C-B1F8BC4EF1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E8E27D-FF1F-4F7C-9754-56D36E218E34}">
  <ds:schemaRefs>
    <ds:schemaRef ds:uri="739af84e-f8cf-4403-948e-bfb83b94d710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8218a559-4de2-4a7c-bfce-aed9d7946e1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Session - 1 - part 1</vt:lpstr>
      <vt:lpstr>Session - 1 - part 2</vt:lpstr>
      <vt:lpstr>Session - 1 - part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 Fernando</dc:creator>
  <cp:keywords/>
  <dc:description/>
  <cp:lastModifiedBy>Dhruv Gupta</cp:lastModifiedBy>
  <cp:revision/>
  <dcterms:created xsi:type="dcterms:W3CDTF">2015-03-02T06:15:45Z</dcterms:created>
  <dcterms:modified xsi:type="dcterms:W3CDTF">2022-12-15T14:29:57Z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0x0101009328E8AB5FE90B4094CD52318ED94291</vt:lpwstr>
  </property>
  <property fmtid="{D5CDD505-2E9C-101B-9397-08002B2CF9AE}" pid="3" name="MediaServiceImageTags">
    <vt:lpwstr/>
  </property>
</Properties>
</file>