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ruv K\Desktop\"/>
    </mc:Choice>
  </mc:AlternateContent>
  <bookViews>
    <workbookView xWindow="0" yWindow="0" windowWidth="23040" windowHeight="9780" activeTab="1"/>
  </bookViews>
  <sheets>
    <sheet name="Var. in Distance of the INLET" sheetId="1" r:id="rId1"/>
    <sheet name="Var. in Ground Cl.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15" i="1"/>
  <c r="O14" i="1"/>
  <c r="O13" i="1"/>
  <c r="O12" i="1"/>
  <c r="O11" i="1"/>
  <c r="O10" i="1"/>
  <c r="O9" i="1"/>
  <c r="O8" i="1"/>
  <c r="O16" i="1"/>
  <c r="O17" i="1"/>
  <c r="O18" i="1"/>
  <c r="O19" i="1"/>
  <c r="O20" i="1"/>
  <c r="O7" i="1"/>
  <c r="O6" i="1"/>
  <c r="O5" i="1"/>
  <c r="O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<sst xmlns="http://schemas.openxmlformats.org/spreadsheetml/2006/main" count="77" uniqueCount="48">
  <si>
    <t>Cd</t>
  </si>
  <si>
    <t>Cl</t>
  </si>
  <si>
    <t>Test sl. No</t>
  </si>
  <si>
    <t>model</t>
  </si>
  <si>
    <t>k-w sst</t>
  </si>
  <si>
    <t>velocity (m/s)</t>
  </si>
  <si>
    <t>2_10</t>
  </si>
  <si>
    <t>2_11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</si>
  <si>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</si>
  <si>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</si>
  <si>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</si>
  <si>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</si>
  <si>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</si>
  <si>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</si>
  <si>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</si>
  <si>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</si>
  <si>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</si>
  <si>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2_12</t>
  </si>
  <si>
    <t>2_13</t>
  </si>
  <si>
    <t>2_14</t>
  </si>
  <si>
    <t>2_15</t>
  </si>
  <si>
    <t>2_16</t>
  </si>
  <si>
    <t>2_17</t>
  </si>
  <si>
    <t>2_18</t>
  </si>
  <si>
    <t>2_19</t>
  </si>
  <si>
    <t>2_20</t>
  </si>
  <si>
    <t xml:space="preserve">Distance of the fan inlet from the rear end </t>
  </si>
  <si>
    <t>Suction area</t>
  </si>
  <si>
    <t>h (in m)</t>
  </si>
  <si>
    <t>width (in m)</t>
  </si>
  <si>
    <t>d=w/2</t>
  </si>
  <si>
    <t>Static pressure of fan(in Pa)</t>
  </si>
  <si>
    <t>Length</t>
  </si>
  <si>
    <t>Drag Force</t>
  </si>
  <si>
    <t>Lift Force</t>
  </si>
  <si>
    <t>Projected Area(Top)</t>
  </si>
  <si>
    <t>Projected area(front)</t>
  </si>
  <si>
    <t>Density</t>
  </si>
  <si>
    <t>Velocity Squared</t>
  </si>
  <si>
    <t>Area ratio</t>
  </si>
  <si>
    <t>Drag force(n)</t>
  </si>
  <si>
    <t>Lift force(n)</t>
  </si>
  <si>
    <t>Top projected area</t>
  </si>
  <si>
    <t>Front projected area</t>
  </si>
  <si>
    <t>Suction area(m2)</t>
  </si>
  <si>
    <t>h(in mm)</t>
  </si>
  <si>
    <t>h/d</t>
  </si>
  <si>
    <t>Distance of the fan inlet from the rear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</si>
</sst>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1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Cd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01079452616004E-2"/>
          <c:y val="9.5044239133977776E-2"/>
          <c:w val="0.87620597235758579"/>
          <c:h val="0.78164262404730711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'Var. in Distance of the INLET'!$Q$3:$Q$22</c:f>
              <c:numCache>
                <c:formatCode>General</c:formatCode>
                <c:ptCount val="20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  <c:pt idx="19">
                  <c:v>0</c:v>
                </c:pt>
              </c:numCache>
            </c:numRef>
          </c:cat>
          <c:val>
            <c:numRef>
              <c:f>'Var. in Distance of the INLET'!$H$3:$H$22</c:f>
              <c:numCache>
                <c:formatCode>0.00E+00</c:formatCode>
                <c:ptCount val="20"/>
                <c:pt idx="0">
                  <c:v>0.55899234693877553</c:v>
                </c:pt>
                <c:pt idx="1">
                  <c:v>0.53450255102040811</c:v>
                </c:pt>
                <c:pt idx="2">
                  <c:v>0.4996811224489795</c:v>
                </c:pt>
                <c:pt idx="3">
                  <c:v>0.48494897959183675</c:v>
                </c:pt>
                <c:pt idx="4">
                  <c:v>0.4916454081632653</c:v>
                </c:pt>
                <c:pt idx="5">
                  <c:v>0.50293367346938767</c:v>
                </c:pt>
                <c:pt idx="6">
                  <c:v>0.49789540816326522</c:v>
                </c:pt>
                <c:pt idx="7">
                  <c:v>0.50006377551020398</c:v>
                </c:pt>
                <c:pt idx="8">
                  <c:v>0.4874362244897959</c:v>
                </c:pt>
                <c:pt idx="9">
                  <c:v>0.48718112244897954</c:v>
                </c:pt>
                <c:pt idx="10">
                  <c:v>0.47863520408163263</c:v>
                </c:pt>
                <c:pt idx="11">
                  <c:v>0.48966836734693875</c:v>
                </c:pt>
                <c:pt idx="12">
                  <c:v>0.49655612244897956</c:v>
                </c:pt>
                <c:pt idx="13">
                  <c:v>0.50286989795918358</c:v>
                </c:pt>
                <c:pt idx="14">
                  <c:v>0.50484693877551012</c:v>
                </c:pt>
                <c:pt idx="15">
                  <c:v>0.52066326530612239</c:v>
                </c:pt>
                <c:pt idx="16">
                  <c:v>0.52021683673469377</c:v>
                </c:pt>
                <c:pt idx="17">
                  <c:v>0.53035714285714275</c:v>
                </c:pt>
                <c:pt idx="18">
                  <c:v>0.52767857142857133</c:v>
                </c:pt>
                <c:pt idx="19">
                  <c:v>0.51862244897959175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F-4694-8B62-72A9FF78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66426032"/>
        <c:axId val="1266426864"/>
      </c:lineChart>
      <c:catAx>
        <c:axId val="126642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Suction</a:t>
                </a:r>
                <a:r>
                  <a:rPr lang="en-IN" sz="1600" baseline="0"/>
                  <a:t> area/ total area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26864"/>
        <c:crosses val="autoZero"/>
        <c:auto val="1"/>
        <c:lblAlgn val="ctr"/>
        <c:lblOffset val="100"/>
        <c:noMultiLvlLbl val="0"/>
      </c:catAx>
      <c:valAx>
        <c:axId val="126642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Cd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3099693801769583E-3"/>
              <c:y val="0.42523371483372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260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'Var. in Distance of the INLET'!$Q$3:$Q$22</c:f>
              <c:numCache>
                <c:formatCode>General</c:formatCode>
                <c:ptCount val="20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  <c:pt idx="19">
                  <c:v>0</c:v>
                </c:pt>
              </c:numCache>
            </c:numRef>
          </c:cat>
          <c:val>
            <c:numRef>
              <c:f>'Var. in Distance of the INLET'!$I$3:$I$22</c:f>
              <c:numCache>
                <c:formatCode>0.00E+00</c:formatCode>
                <c:ptCount val="20"/>
                <c:pt idx="0">
                  <c:v>-9.3112244897959176E-2</c:v>
                </c:pt>
                <c:pt idx="1">
                  <c:v>-7.9254008746355672E-2</c:v>
                </c:pt>
                <c:pt idx="2">
                  <c:v>-8.2179300291545188E-2</c:v>
                </c:pt>
                <c:pt idx="3">
                  <c:v>-8.1632653061224469E-2</c:v>
                </c:pt>
                <c:pt idx="4">
                  <c:v>-8.4730320699708442E-2</c:v>
                </c:pt>
                <c:pt idx="5">
                  <c:v>-8.0721574344023314E-2</c:v>
                </c:pt>
                <c:pt idx="6">
                  <c:v>-8.2543731778425639E-2</c:v>
                </c:pt>
                <c:pt idx="7">
                  <c:v>-8.1632653061224469E-2</c:v>
                </c:pt>
                <c:pt idx="8">
                  <c:v>-7.7441690962099116E-2</c:v>
                </c:pt>
                <c:pt idx="9">
                  <c:v>-7.7623906705539356E-2</c:v>
                </c:pt>
                <c:pt idx="10">
                  <c:v>-7.5741618075801737E-2</c:v>
                </c:pt>
                <c:pt idx="11">
                  <c:v>-7.871720116618075E-2</c:v>
                </c:pt>
                <c:pt idx="12">
                  <c:v>-6.9970845481049551E-2</c:v>
                </c:pt>
                <c:pt idx="13">
                  <c:v>-7.5091107871720103E-2</c:v>
                </c:pt>
                <c:pt idx="14">
                  <c:v>-7.162900874635568E-2</c:v>
                </c:pt>
                <c:pt idx="15">
                  <c:v>-6.9424198250728861E-2</c:v>
                </c:pt>
                <c:pt idx="16">
                  <c:v>-7.5983965014577257E-2</c:v>
                </c:pt>
                <c:pt idx="17">
                  <c:v>-7.7806122448979581E-2</c:v>
                </c:pt>
                <c:pt idx="18">
                  <c:v>-7.4070699708454799E-2</c:v>
                </c:pt>
                <c:pt idx="19">
                  <c:v>-6.9424198250728861E-2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C-47C1-8504-6D8F2DAC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9314144"/>
        <c:axId val="1159309984"/>
      </c:lineChart>
      <c:catAx>
        <c:axId val="11593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09984"/>
        <c:crosses val="autoZero"/>
        <c:auto val="1"/>
        <c:lblAlgn val="ctr"/>
        <c:lblOffset val="100"/>
        <c:noMultiLvlLbl val="0"/>
      </c:catAx>
      <c:valAx>
        <c:axId val="115930998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14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Cd with ground clearance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'Var. in Ground Cl.'!$M$2:$M$21</c:f>
              <c:numCache>
                <c:formatCode>General</c:formatCode>
                <c:ptCount val="20"/>
                <c:pt idx="0">
                  <c:v>0.22</c:v>
                </c:pt>
                <c:pt idx="1">
                  <c:v>0.24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0.32</c:v>
                </c:pt>
                <c:pt idx="6">
                  <c:v>0.34</c:v>
                </c:pt>
                <c:pt idx="7">
                  <c:v>0.36</c:v>
                </c:pt>
                <c:pt idx="8">
                  <c:v>0.38</c:v>
                </c:pt>
                <c:pt idx="9">
                  <c:v>0.4</c:v>
                </c:pt>
                <c:pt idx="10">
                  <c:v>0.42</c:v>
                </c:pt>
                <c:pt idx="11">
                  <c:v>0.44</c:v>
                </c:pt>
                <c:pt idx="12">
                  <c:v>0.46</c:v>
                </c:pt>
                <c:pt idx="13">
                  <c:v>0.48</c:v>
                </c:pt>
                <c:pt idx="14">
                  <c:v>0.5</c:v>
                </c:pt>
                <c:pt idx="15">
                  <c:v>0.52</c:v>
                </c:pt>
                <c:pt idx="16">
                  <c:v>0.54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0.6</c:v>
                </c:pt>
              </c:numCache>
            </c:numRef>
          </c:cat>
          <c:val>
            <c:numRef>
              <c:f>'Var. in Ground Cl.'!$I$2:$I$21</c:f>
              <c:numCache>
                <c:formatCode>General</c:formatCode>
                <c:ptCount val="20"/>
                <c:pt idx="0">
                  <c:v>0.57464923469999996</c:v>
                </c:pt>
                <c:pt idx="1">
                  <c:v>0.57959821430000003</c:v>
                </c:pt>
                <c:pt idx="2">
                  <c:v>0.5566154337</c:v>
                </c:pt>
                <c:pt idx="3">
                  <c:v>0.55816964290000004</c:v>
                </c:pt>
                <c:pt idx="4">
                  <c:v>0.54540178569999997</c:v>
                </c:pt>
                <c:pt idx="5">
                  <c:v>0.54993622450000001</c:v>
                </c:pt>
                <c:pt idx="6">
                  <c:v>0.5582844388</c:v>
                </c:pt>
                <c:pt idx="7">
                  <c:v>0.55253826530000005</c:v>
                </c:pt>
                <c:pt idx="8">
                  <c:v>0.54609056119999999</c:v>
                </c:pt>
                <c:pt idx="9">
                  <c:v>0.54919642859999995</c:v>
                </c:pt>
                <c:pt idx="10">
                  <c:v>0.54785714289999998</c:v>
                </c:pt>
                <c:pt idx="11">
                  <c:v>0.5478380102</c:v>
                </c:pt>
                <c:pt idx="12">
                  <c:v>0.54605229590000004</c:v>
                </c:pt>
                <c:pt idx="13">
                  <c:v>0.54402168370000004</c:v>
                </c:pt>
                <c:pt idx="14">
                  <c:v>0.54652678570000002</c:v>
                </c:pt>
                <c:pt idx="15">
                  <c:v>0.54543367350000005</c:v>
                </c:pt>
                <c:pt idx="16">
                  <c:v>0.54369260200000002</c:v>
                </c:pt>
                <c:pt idx="17">
                  <c:v>0.5410841837</c:v>
                </c:pt>
                <c:pt idx="18">
                  <c:v>0.53395408160000002</c:v>
                </c:pt>
                <c:pt idx="19">
                  <c:v>0.52873724489999996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A-42B5-965C-AA86ED7E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155840"/>
        <c:axId val="1332162912"/>
      </c:lineChart>
      <c:catAx>
        <c:axId val="13321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62912"/>
        <c:crosses val="autoZero"/>
        <c:auto val="1"/>
        <c:lblAlgn val="ctr"/>
        <c:lblOffset val="100"/>
        <c:noMultiLvlLbl val="0"/>
      </c:catAx>
      <c:valAx>
        <c:axId val="13321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 of Cl with ground</a:t>
            </a:r>
            <a:r>
              <a:rPr lang="en-IN" baseline="0"/>
              <a:t> clearance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07086614173227E-2"/>
          <c:y val="9.5224773812902092E-2"/>
          <c:w val="0.89862624671916014"/>
          <c:h val="0.85649544226764263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'Var. in Ground Cl.'!$M$2:$M$21</c:f>
              <c:numCache>
                <c:formatCode>General</c:formatCode>
                <c:ptCount val="20"/>
                <c:pt idx="0">
                  <c:v>0.22</c:v>
                </c:pt>
                <c:pt idx="1">
                  <c:v>0.24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0.32</c:v>
                </c:pt>
                <c:pt idx="6">
                  <c:v>0.34</c:v>
                </c:pt>
                <c:pt idx="7">
                  <c:v>0.36</c:v>
                </c:pt>
                <c:pt idx="8">
                  <c:v>0.38</c:v>
                </c:pt>
                <c:pt idx="9">
                  <c:v>0.4</c:v>
                </c:pt>
                <c:pt idx="10">
                  <c:v>0.42</c:v>
                </c:pt>
                <c:pt idx="11">
                  <c:v>0.44</c:v>
                </c:pt>
                <c:pt idx="12">
                  <c:v>0.46</c:v>
                </c:pt>
                <c:pt idx="13">
                  <c:v>0.48</c:v>
                </c:pt>
                <c:pt idx="14">
                  <c:v>0.5</c:v>
                </c:pt>
                <c:pt idx="15">
                  <c:v>0.52</c:v>
                </c:pt>
                <c:pt idx="16">
                  <c:v>0.54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0.6</c:v>
                </c:pt>
              </c:numCache>
            </c:numRef>
          </c:cat>
          <c:val>
            <c:numRef>
              <c:f>'Var. in Ground Cl.'!$J$2:$J$21</c:f>
              <c:numCache>
                <c:formatCode>0.00E+00</c:formatCode>
                <c:ptCount val="20"/>
                <c:pt idx="0">
                  <c:v>-7.0999999999999994E-2</c:v>
                </c:pt>
                <c:pt idx="1">
                  <c:v>-7.4099999999999999E-2</c:v>
                </c:pt>
                <c:pt idx="2">
                  <c:v>-6.83E-2</c:v>
                </c:pt>
                <c:pt idx="3">
                  <c:v>-6.59E-2</c:v>
                </c:pt>
                <c:pt idx="4">
                  <c:v>-5.7700000000000001E-2</c:v>
                </c:pt>
                <c:pt idx="5">
                  <c:v>-5.8700000000000002E-2</c:v>
                </c:pt>
                <c:pt idx="6">
                  <c:v>-5.5E-2</c:v>
                </c:pt>
                <c:pt idx="7">
                  <c:v>-5.3600000000000002E-2</c:v>
                </c:pt>
                <c:pt idx="8">
                  <c:v>-5.3600000000000002E-2</c:v>
                </c:pt>
                <c:pt idx="9">
                  <c:v>-4.87E-2</c:v>
                </c:pt>
                <c:pt idx="10">
                  <c:v>-4.7300000000000002E-2</c:v>
                </c:pt>
                <c:pt idx="11">
                  <c:v>-4.9000000000000002E-2</c:v>
                </c:pt>
                <c:pt idx="12">
                  <c:v>-5.2200000000000003E-2</c:v>
                </c:pt>
                <c:pt idx="13">
                  <c:v>-3.95E-2</c:v>
                </c:pt>
                <c:pt idx="14">
                  <c:v>-4.2299999999999997E-2</c:v>
                </c:pt>
                <c:pt idx="15">
                  <c:v>-4.2599999999999999E-2</c:v>
                </c:pt>
                <c:pt idx="16">
                  <c:v>-3.9100000000000003E-2</c:v>
                </c:pt>
                <c:pt idx="17">
                  <c:v>-3.4799999999999998E-2</c:v>
                </c:pt>
                <c:pt idx="18">
                  <c:v>-3.61E-2</c:v>
                </c:pt>
                <c:pt idx="19">
                  <c:v>-3.9300000000000002E-2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E-4721-ADCA-C1081BDD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150352"/>
        <c:axId val="1285151184"/>
      </c:lineChart>
      <c:catAx>
        <c:axId val="128515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51184"/>
        <c:crosses val="autoZero"/>
        <c:auto val="1"/>
        <c:lblAlgn val="ctr"/>
        <c:lblOffset val="100"/>
        <c:noMultiLvlLbl val="0"/>
      </c:catAx>
      <c:valAx>
        <c:axId val="12851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242048</xdr:colOff>
      <xdr:row>24</xdr:row>
      <xdr:rowOff>179293</xdr:rowOff>
    </xdr:from>
    <xdr:to>
      <xdr:col>6</xdr:col>
      <xdr:colOff>1622613</xdr:colOff>
      <xdr:row>55</xdr:row>
      <xdr:rowOff>116542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1631575</xdr:colOff>
      <xdr:row>24</xdr:row>
      <xdr:rowOff>179293</xdr:rowOff>
    </xdr:from>
    <xdr:to>
      <xdr:col>15</xdr:col>
      <xdr:colOff>493059</xdr:colOff>
      <xdr:row>54</xdr:row>
      <xdr:rowOff>80683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26</xdr:row>
      <xdr:rowOff>68580</xdr:rowOff>
    </xdr:from>
    <xdr:to>
      <xdr:col>9</xdr:col>
      <xdr:colOff>655321</xdr:colOff>
      <xdr:row>52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449579</xdr:colOff>
      <xdr:row>26</xdr:row>
      <xdr:rowOff>7620</xdr:rowOff>
    </xdr:from>
    <xdr:to>
      <xdr:col>16</xdr:col>
      <xdr:colOff>-1</xdr:colOff>
      <xdr:row>52</xdr:row>
      <xdr:rowOff>21772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E1" zoomScale="85" zoomScaleNormal="85" workbookViewId="0">
      <selection activeCell="C59" sqref="C59"/>
    </sheetView>
  </sheetViews>
  <sheetFormatPr defaultRowHeight="14.4" x14ac:dyDescent="0.3"/>
  <cols>
    <col min="1" max="1" width="16.33203125" customWidth="1"/>
    <col min="2" max="2" width="21.5546875" customWidth="1"/>
    <col min="3" max="9" width="23.88671875" customWidth="1"/>
    <col min="10" max="10" width="16.44140625" customWidth="1"/>
    <col min="11" max="12" width="14.21875" customWidth="1"/>
    <col min="13" max="13" width="12.77734375" customWidth="1"/>
    <col min="14" max="14" width="14.5546875" customWidth="1"/>
    <col min="15" max="15" width="38.33203125" customWidth="1"/>
    <col min="16" max="17" width="28.5546875" customWidth="1"/>
    <col min="18" max="18" width="24.44140625" customWidth="1"/>
    <col min="19" max="19" width="20.44140625" customWidth="1"/>
  </cols>
  <sheetData>
    <row r="1" spans="1:19" x14ac:dyDescent="0.3">
      <c r="A1" t="s">
        <v>2</v>
      </c>
      <c r="B1" t="s">
        <v>33</v>
      </c>
      <c r="C1" t="s">
        <v>34</v>
      </c>
      <c r="D1" t="s">
        <v>36</v>
      </c>
      <c r="E1" t="s">
        <v>35</v>
      </c>
      <c r="F1" t="s">
        <v>37</v>
      </c>
      <c r="G1" t="s">
        <v>38</v>
      </c>
      <c r="H1" t="s">
        <v>0</v>
      </c>
      <c r="I1" t="s">
        <v>1</v>
      </c>
      <c r="J1" t="s">
        <v>28</v>
      </c>
      <c r="K1" t="s">
        <v>29</v>
      </c>
      <c r="L1" t="s">
        <v>30</v>
      </c>
      <c r="M1" t="s">
        <v>3</v>
      </c>
      <c r="N1" t="s">
        <v>5</v>
      </c>
      <c r="O1" t="s">
        <v>26</v>
      </c>
      <c r="P1" t="s">
        <v>27</v>
      </c>
      <c r="Q1" t="s">
        <v>39</v>
      </c>
      <c r="R1" t="s">
        <v>31</v>
      </c>
      <c r="S1" t="s">
        <v>32</v>
      </c>
    </row>
    <row r="2" spans="1:19" x14ac:dyDescent="0.3">
      <c r="A2">
        <v>2</v>
      </c>
      <c r="B2" s="1">
        <v>166.56</v>
      </c>
      <c r="C2" s="1">
        <v>-28.1</v>
      </c>
      <c r="D2" s="1">
        <v>1</v>
      </c>
      <c r="E2" s="1">
        <v>3.5</v>
      </c>
      <c r="F2" s="1">
        <v>1.2250000000000001</v>
      </c>
      <c r="G2" s="1">
        <f>POWER(16,2)</f>
        <v>256</v>
      </c>
      <c r="H2" s="1">
        <f>B2:B22/(0.5*D2:D22*F2:F22*G2:G22)</f>
        <v>1.0622448979591836</v>
      </c>
      <c r="I2" s="1">
        <f>C2:C22/(0.5*E2:E22*F2:F22*G2:G22)</f>
        <v>-5.1202623906705533E-2</v>
      </c>
      <c r="J2">
        <v>0.15</v>
      </c>
      <c r="K2">
        <v>1</v>
      </c>
      <c r="L2">
        <v>0.5</v>
      </c>
      <c r="M2" t="s">
        <v>4</v>
      </c>
      <c r="N2">
        <v>16</v>
      </c>
      <c r="O2">
        <v>0</v>
      </c>
      <c r="P2">
        <f>K2:K22*(3000-O2:O22)</f>
        <v>3000</v>
      </c>
      <c r="Q2">
        <f>P2:P22/3000</f>
        <v>1</v>
      </c>
      <c r="R2">
        <v>385.702</v>
      </c>
      <c r="S2">
        <v>5000</v>
      </c>
    </row>
    <row r="3" spans="1:19" x14ac:dyDescent="0.3">
      <c r="A3" t="s">
        <v>8</v>
      </c>
      <c r="B3" s="1">
        <v>87.65</v>
      </c>
      <c r="C3" s="1">
        <v>-51.1</v>
      </c>
      <c r="D3" s="1">
        <v>1</v>
      </c>
      <c r="E3" s="1">
        <v>3.5</v>
      </c>
      <c r="F3" s="1">
        <v>1.2250000000000001</v>
      </c>
      <c r="G3" s="1">
        <f t="shared" ref="G3:G22" si="0">POWER(16,2)</f>
        <v>256</v>
      </c>
      <c r="H3" s="1">
        <f t="shared" ref="H3:H22" si="1">B3:B23/(0.5*D3:D23*F3:F23*G3:G23)</f>
        <v>0.55899234693877553</v>
      </c>
      <c r="I3" s="1">
        <f t="shared" ref="I3:I22" si="2">C3:C23/(0.5*E3:E23*F3:F23*G3:G23)</f>
        <v>-9.3112244897959176E-2</v>
      </c>
      <c r="J3">
        <v>0.15</v>
      </c>
      <c r="K3">
        <v>1</v>
      </c>
      <c r="L3">
        <v>0.5</v>
      </c>
      <c r="M3" t="s">
        <v>4</v>
      </c>
      <c r="N3">
        <v>16</v>
      </c>
      <c r="O3">
        <v>150</v>
      </c>
      <c r="P3">
        <f t="shared" ref="P3:P22" si="3">K3:K23*(3000-O3:O23)</f>
        <v>2850</v>
      </c>
      <c r="Q3">
        <f t="shared" ref="Q3:Q22" si="4">P3:P23/3000</f>
        <v>0.95</v>
      </c>
      <c r="R3">
        <v>385.702</v>
      </c>
      <c r="S3">
        <v>5000</v>
      </c>
    </row>
    <row r="4" spans="1:19" x14ac:dyDescent="0.3">
      <c r="A4" t="s">
        <v>9</v>
      </c>
      <c r="B4">
        <v>83.81</v>
      </c>
      <c r="C4">
        <v>-43.494599999999998</v>
      </c>
      <c r="D4" s="1">
        <v>1</v>
      </c>
      <c r="E4" s="1">
        <v>3.5</v>
      </c>
      <c r="F4" s="1">
        <v>1.2250000000000001</v>
      </c>
      <c r="G4" s="1">
        <f t="shared" si="0"/>
        <v>256</v>
      </c>
      <c r="H4" s="1">
        <f>B2:B22/(0.5*D2:D22*F2:F22*G2:G22)</f>
        <v>0.53450255102040811</v>
      </c>
      <c r="I4" s="1">
        <f t="shared" si="2"/>
        <v>-7.9254008746355672E-2</v>
      </c>
      <c r="J4">
        <v>0.15</v>
      </c>
      <c r="K4">
        <v>1</v>
      </c>
      <c r="L4">
        <v>0.5</v>
      </c>
      <c r="M4" t="s">
        <v>4</v>
      </c>
      <c r="N4">
        <v>16</v>
      </c>
      <c r="O4">
        <f>PRODUCT(150,2)</f>
        <v>300</v>
      </c>
      <c r="P4">
        <f t="shared" si="3"/>
        <v>2700</v>
      </c>
      <c r="Q4">
        <f t="shared" si="4"/>
        <v>0.9</v>
      </c>
      <c r="R4">
        <v>385.702</v>
      </c>
      <c r="S4">
        <v>5000</v>
      </c>
    </row>
    <row r="5" spans="1:19" x14ac:dyDescent="0.3">
      <c r="A5" t="s">
        <v>10</v>
      </c>
      <c r="B5">
        <v>78.349999999999994</v>
      </c>
      <c r="C5" s="1">
        <v>-45.1</v>
      </c>
      <c r="D5" s="1">
        <v>1</v>
      </c>
      <c r="E5" s="1">
        <v>3.5</v>
      </c>
      <c r="F5" s="1">
        <v>1.2250000000000001</v>
      </c>
      <c r="G5" s="1">
        <f t="shared" si="0"/>
        <v>256</v>
      </c>
      <c r="H5" s="1">
        <f t="shared" si="1"/>
        <v>0.4996811224489795</v>
      </c>
      <c r="I5" s="1">
        <f t="shared" si="2"/>
        <v>-8.2179300291545188E-2</v>
      </c>
      <c r="J5">
        <v>0.15</v>
      </c>
      <c r="K5">
        <v>1</v>
      </c>
      <c r="L5">
        <v>0.5</v>
      </c>
      <c r="M5" t="s">
        <v>4</v>
      </c>
      <c r="N5">
        <v>16</v>
      </c>
      <c r="O5">
        <f>PRODUCT(150,3)</f>
        <v>450</v>
      </c>
      <c r="P5">
        <f t="shared" si="3"/>
        <v>2550</v>
      </c>
      <c r="Q5">
        <f t="shared" si="4"/>
        <v>0.85</v>
      </c>
      <c r="R5">
        <v>385.702</v>
      </c>
      <c r="S5">
        <v>5000</v>
      </c>
    </row>
    <row r="6" spans="1:19" x14ac:dyDescent="0.3">
      <c r="A6" t="s">
        <v>11</v>
      </c>
      <c r="B6" s="1">
        <v>76.040000000000006</v>
      </c>
      <c r="C6" s="1">
        <v>-44.8</v>
      </c>
      <c r="D6" s="1">
        <v>1</v>
      </c>
      <c r="E6" s="1">
        <v>3.5</v>
      </c>
      <c r="F6" s="1">
        <v>1.2250000000000001</v>
      </c>
      <c r="G6" s="1">
        <f t="shared" si="0"/>
        <v>256</v>
      </c>
      <c r="H6" s="1">
        <f t="shared" si="1"/>
        <v>0.48494897959183675</v>
      </c>
      <c r="I6" s="1">
        <f t="shared" si="2"/>
        <v>-8.1632653061224469E-2</v>
      </c>
      <c r="J6">
        <v>0.15</v>
      </c>
      <c r="K6">
        <v>1</v>
      </c>
      <c r="L6">
        <v>0.5</v>
      </c>
      <c r="M6" t="s">
        <v>4</v>
      </c>
      <c r="N6">
        <v>16</v>
      </c>
      <c r="O6">
        <f>PRODUCT(150,4)</f>
        <v>600</v>
      </c>
      <c r="P6">
        <f t="shared" si="3"/>
        <v>2400</v>
      </c>
      <c r="Q6">
        <f t="shared" si="4"/>
        <v>0.8</v>
      </c>
      <c r="R6">
        <v>385.702</v>
      </c>
      <c r="S6">
        <v>5000</v>
      </c>
    </row>
    <row r="7" spans="1:19" x14ac:dyDescent="0.3">
      <c r="A7" t="s">
        <v>12</v>
      </c>
      <c r="B7" s="1">
        <v>77.09</v>
      </c>
      <c r="C7" s="1">
        <v>-46.5</v>
      </c>
      <c r="D7" s="1">
        <v>1</v>
      </c>
      <c r="E7" s="1">
        <v>3.5</v>
      </c>
      <c r="F7" s="1">
        <v>1.2250000000000001</v>
      </c>
      <c r="G7" s="1">
        <f t="shared" si="0"/>
        <v>256</v>
      </c>
      <c r="H7" s="1">
        <f t="shared" si="1"/>
        <v>0.4916454081632653</v>
      </c>
      <c r="I7" s="1">
        <f t="shared" si="2"/>
        <v>-8.4730320699708442E-2</v>
      </c>
      <c r="J7">
        <v>0.15</v>
      </c>
      <c r="K7">
        <v>1</v>
      </c>
      <c r="L7">
        <v>0.5</v>
      </c>
      <c r="M7" t="s">
        <v>4</v>
      </c>
      <c r="N7">
        <v>16</v>
      </c>
      <c r="O7">
        <f>PRODUCT(150,5)</f>
        <v>750</v>
      </c>
      <c r="P7">
        <f t="shared" si="3"/>
        <v>2250</v>
      </c>
      <c r="Q7">
        <f t="shared" si="4"/>
        <v>0.75</v>
      </c>
      <c r="R7">
        <v>385.702</v>
      </c>
      <c r="S7">
        <v>5000</v>
      </c>
    </row>
    <row r="8" spans="1:19" x14ac:dyDescent="0.3">
      <c r="A8" t="s">
        <v>13</v>
      </c>
      <c r="B8" s="1">
        <v>78.86</v>
      </c>
      <c r="C8" s="1">
        <v>-44.3</v>
      </c>
      <c r="D8" s="1">
        <v>1</v>
      </c>
      <c r="E8" s="1">
        <v>3.5</v>
      </c>
      <c r="F8" s="1">
        <v>1.2250000000000001</v>
      </c>
      <c r="G8" s="1">
        <f t="shared" si="0"/>
        <v>256</v>
      </c>
      <c r="H8" s="1">
        <f t="shared" si="1"/>
        <v>0.50293367346938767</v>
      </c>
      <c r="I8" s="1">
        <f t="shared" si="2"/>
        <v>-8.0721574344023314E-2</v>
      </c>
      <c r="J8">
        <v>0.15</v>
      </c>
      <c r="K8">
        <v>1</v>
      </c>
      <c r="L8">
        <v>0.5</v>
      </c>
      <c r="M8" t="s">
        <v>4</v>
      </c>
      <c r="N8">
        <v>16</v>
      </c>
      <c r="O8">
        <f>PRODUCT(150,6)</f>
        <v>900</v>
      </c>
      <c r="P8">
        <f t="shared" si="3"/>
        <v>2100</v>
      </c>
      <c r="Q8">
        <f t="shared" si="4"/>
        <v>0.7</v>
      </c>
      <c r="R8">
        <v>385.702</v>
      </c>
      <c r="S8">
        <v>5000</v>
      </c>
    </row>
    <row r="9" spans="1:19" x14ac:dyDescent="0.3">
      <c r="A9" t="s">
        <v>14</v>
      </c>
      <c r="B9" s="1">
        <v>78.069999999999993</v>
      </c>
      <c r="C9" s="1">
        <v>-45.3</v>
      </c>
      <c r="D9" s="1">
        <v>1</v>
      </c>
      <c r="E9" s="1">
        <v>3.5</v>
      </c>
      <c r="F9" s="1">
        <v>1.2250000000000001</v>
      </c>
      <c r="G9" s="1">
        <f t="shared" si="0"/>
        <v>256</v>
      </c>
      <c r="H9" s="1">
        <f t="shared" si="1"/>
        <v>0.49789540816326522</v>
      </c>
      <c r="I9" s="1">
        <f t="shared" si="2"/>
        <v>-8.2543731778425639E-2</v>
      </c>
      <c r="J9">
        <v>0.15</v>
      </c>
      <c r="K9">
        <v>1</v>
      </c>
      <c r="L9">
        <v>0.5</v>
      </c>
      <c r="M9" t="s">
        <v>4</v>
      </c>
      <c r="N9">
        <v>16</v>
      </c>
      <c r="O9">
        <f>PRODUCT(150,7)</f>
        <v>1050</v>
      </c>
      <c r="P9">
        <f t="shared" si="3"/>
        <v>1950</v>
      </c>
      <c r="Q9">
        <f t="shared" si="4"/>
        <v>0.65</v>
      </c>
      <c r="R9">
        <v>385.702</v>
      </c>
      <c r="S9">
        <v>5000</v>
      </c>
    </row>
    <row r="10" spans="1:19" x14ac:dyDescent="0.3">
      <c r="A10" t="s">
        <v>15</v>
      </c>
      <c r="B10" s="1">
        <v>78.41</v>
      </c>
      <c r="C10" s="1">
        <v>-44.8</v>
      </c>
      <c r="D10" s="1">
        <v>1</v>
      </c>
      <c r="E10" s="1">
        <v>3.5</v>
      </c>
      <c r="F10" s="1">
        <v>1.2250000000000001</v>
      </c>
      <c r="G10" s="1">
        <f t="shared" si="0"/>
        <v>256</v>
      </c>
      <c r="H10" s="1">
        <f t="shared" si="1"/>
        <v>0.50006377551020398</v>
      </c>
      <c r="I10" s="1">
        <f t="shared" si="2"/>
        <v>-8.1632653061224469E-2</v>
      </c>
      <c r="J10">
        <v>0.15</v>
      </c>
      <c r="K10">
        <v>1</v>
      </c>
      <c r="L10">
        <v>0.5</v>
      </c>
      <c r="M10" t="s">
        <v>4</v>
      </c>
      <c r="N10">
        <v>16</v>
      </c>
      <c r="O10">
        <f>PRODUCT(150,8)</f>
        <v>1200</v>
      </c>
      <c r="P10">
        <f t="shared" si="3"/>
        <v>1800</v>
      </c>
      <c r="Q10">
        <f t="shared" si="4"/>
        <v>0.6</v>
      </c>
      <c r="R10">
        <v>385.702</v>
      </c>
      <c r="S10">
        <v>5000</v>
      </c>
    </row>
    <row r="11" spans="1:19" x14ac:dyDescent="0.3">
      <c r="A11" t="s">
        <v>16</v>
      </c>
      <c r="B11" s="1">
        <v>76.430000000000007</v>
      </c>
      <c r="C11" s="1">
        <v>-42.5</v>
      </c>
      <c r="D11" s="1">
        <v>1</v>
      </c>
      <c r="E11" s="1">
        <v>3.5</v>
      </c>
      <c r="F11" s="1">
        <v>1.2250000000000001</v>
      </c>
      <c r="G11" s="1">
        <f t="shared" si="0"/>
        <v>256</v>
      </c>
      <c r="H11" s="1">
        <f t="shared" si="1"/>
        <v>0.4874362244897959</v>
      </c>
      <c r="I11" s="1">
        <f t="shared" si="2"/>
        <v>-7.7441690962099116E-2</v>
      </c>
      <c r="J11">
        <v>0.15</v>
      </c>
      <c r="K11">
        <v>1</v>
      </c>
      <c r="L11">
        <v>0.5</v>
      </c>
      <c r="M11" t="s">
        <v>4</v>
      </c>
      <c r="N11">
        <v>16</v>
      </c>
      <c r="O11">
        <f>PRODUCT(150,9)</f>
        <v>1350</v>
      </c>
      <c r="P11">
        <f t="shared" si="3"/>
        <v>1650</v>
      </c>
      <c r="Q11">
        <f t="shared" si="4"/>
        <v>0.55000000000000004</v>
      </c>
      <c r="R11">
        <v>385.702</v>
      </c>
      <c r="S11">
        <v>5000</v>
      </c>
    </row>
    <row r="12" spans="1:19" x14ac:dyDescent="0.3">
      <c r="A12" t="s">
        <v>6</v>
      </c>
      <c r="B12" s="1">
        <v>76.39</v>
      </c>
      <c r="C12" s="1">
        <v>-42.6</v>
      </c>
      <c r="D12" s="1">
        <v>1</v>
      </c>
      <c r="E12" s="1">
        <v>3.5</v>
      </c>
      <c r="F12" s="1">
        <v>1.2250000000000001</v>
      </c>
      <c r="G12" s="1">
        <f t="shared" si="0"/>
        <v>256</v>
      </c>
      <c r="H12" s="1">
        <f t="shared" si="1"/>
        <v>0.48718112244897954</v>
      </c>
      <c r="I12" s="1">
        <f t="shared" si="2"/>
        <v>-7.7623906705539356E-2</v>
      </c>
      <c r="J12">
        <v>0.15</v>
      </c>
      <c r="K12">
        <v>1</v>
      </c>
      <c r="L12">
        <v>0.5</v>
      </c>
      <c r="M12" t="s">
        <v>4</v>
      </c>
      <c r="N12">
        <v>16</v>
      </c>
      <c r="O12">
        <f>PRODUCT(150,10)</f>
        <v>1500</v>
      </c>
      <c r="P12">
        <f t="shared" si="3"/>
        <v>1500</v>
      </c>
      <c r="Q12">
        <f t="shared" si="4"/>
        <v>0.5</v>
      </c>
      <c r="R12">
        <v>385.702</v>
      </c>
      <c r="S12">
        <v>5000</v>
      </c>
    </row>
    <row r="13" spans="1:19" x14ac:dyDescent="0.3">
      <c r="A13" t="s">
        <v>7</v>
      </c>
      <c r="B13" s="1">
        <v>75.05</v>
      </c>
      <c r="C13" s="1">
        <v>-41.567</v>
      </c>
      <c r="D13" s="1">
        <v>1</v>
      </c>
      <c r="E13" s="1">
        <v>3.5</v>
      </c>
      <c r="F13" s="1">
        <v>1.2250000000000001</v>
      </c>
      <c r="G13" s="1">
        <f t="shared" si="0"/>
        <v>256</v>
      </c>
      <c r="H13" s="1">
        <f t="shared" si="1"/>
        <v>0.47863520408163263</v>
      </c>
      <c r="I13" s="1">
        <f t="shared" si="2"/>
        <v>-7.5741618075801737E-2</v>
      </c>
      <c r="J13">
        <v>0.15</v>
      </c>
      <c r="K13">
        <v>1</v>
      </c>
      <c r="L13">
        <v>0.5</v>
      </c>
      <c r="M13" t="s">
        <v>4</v>
      </c>
      <c r="N13">
        <v>16</v>
      </c>
      <c r="O13">
        <f>PRODUCT(150,11)</f>
        <v>1650</v>
      </c>
      <c r="P13">
        <f t="shared" si="3"/>
        <v>1350</v>
      </c>
      <c r="Q13">
        <f t="shared" si="4"/>
        <v>0.45</v>
      </c>
      <c r="R13">
        <v>385.702</v>
      </c>
      <c r="S13">
        <v>5000</v>
      </c>
    </row>
    <row r="14" spans="1:19" x14ac:dyDescent="0.3">
      <c r="A14" t="s">
        <v>17</v>
      </c>
      <c r="B14" s="1">
        <v>76.78</v>
      </c>
      <c r="C14" s="1">
        <v>-43.2</v>
      </c>
      <c r="D14" s="1">
        <v>1</v>
      </c>
      <c r="E14" s="1">
        <v>3.5</v>
      </c>
      <c r="F14" s="1">
        <v>1.2250000000000001</v>
      </c>
      <c r="G14" s="1">
        <f t="shared" si="0"/>
        <v>256</v>
      </c>
      <c r="H14" s="1">
        <f t="shared" si="1"/>
        <v>0.48966836734693875</v>
      </c>
      <c r="I14" s="1">
        <f t="shared" si="2"/>
        <v>-7.871720116618075E-2</v>
      </c>
      <c r="J14">
        <v>0.15</v>
      </c>
      <c r="K14">
        <v>1</v>
      </c>
      <c r="L14">
        <v>0.5</v>
      </c>
      <c r="M14" t="s">
        <v>4</v>
      </c>
      <c r="N14">
        <v>16</v>
      </c>
      <c r="O14">
        <f>PRODUCT(150,12)</f>
        <v>1800</v>
      </c>
      <c r="P14">
        <f t="shared" si="3"/>
        <v>1200</v>
      </c>
      <c r="Q14">
        <f t="shared" si="4"/>
        <v>0.4</v>
      </c>
      <c r="R14">
        <v>385.702</v>
      </c>
      <c r="S14">
        <v>5000</v>
      </c>
    </row>
    <row r="15" spans="1:19" x14ac:dyDescent="0.3">
      <c r="A15" t="s">
        <v>18</v>
      </c>
      <c r="B15" s="1">
        <v>77.86</v>
      </c>
      <c r="C15" s="1">
        <v>-38.4</v>
      </c>
      <c r="D15" s="1">
        <v>1</v>
      </c>
      <c r="E15" s="1">
        <v>3.5</v>
      </c>
      <c r="F15" s="1">
        <v>1.2250000000000001</v>
      </c>
      <c r="G15" s="1">
        <f t="shared" si="0"/>
        <v>256</v>
      </c>
      <c r="H15" s="1">
        <f t="shared" si="1"/>
        <v>0.49655612244897956</v>
      </c>
      <c r="I15" s="1">
        <f t="shared" si="2"/>
        <v>-6.9970845481049551E-2</v>
      </c>
      <c r="J15">
        <v>0.15</v>
      </c>
      <c r="K15">
        <v>1</v>
      </c>
      <c r="L15">
        <v>0.5</v>
      </c>
      <c r="M15" t="s">
        <v>4</v>
      </c>
      <c r="N15">
        <v>16</v>
      </c>
      <c r="O15">
        <f>PRODUCT(150,13)</f>
        <v>1950</v>
      </c>
      <c r="P15">
        <f t="shared" si="3"/>
        <v>1050</v>
      </c>
      <c r="Q15">
        <f t="shared" si="4"/>
        <v>0.35</v>
      </c>
      <c r="R15">
        <v>385.702</v>
      </c>
      <c r="S15">
        <v>5000</v>
      </c>
    </row>
    <row r="16" spans="1:19" x14ac:dyDescent="0.3">
      <c r="A16" t="s">
        <v>19</v>
      </c>
      <c r="B16" s="1">
        <v>78.849999999999994</v>
      </c>
      <c r="C16" s="1">
        <v>-41.21</v>
      </c>
      <c r="D16" s="1">
        <v>1</v>
      </c>
      <c r="E16" s="1">
        <v>3.5</v>
      </c>
      <c r="F16" s="1">
        <v>1.2250000000000001</v>
      </c>
      <c r="G16" s="1">
        <f t="shared" si="0"/>
        <v>256</v>
      </c>
      <c r="H16" s="1">
        <f t="shared" si="1"/>
        <v>0.50286989795918358</v>
      </c>
      <c r="I16" s="1">
        <f t="shared" si="2"/>
        <v>-7.5091107871720103E-2</v>
      </c>
      <c r="J16">
        <v>0.15</v>
      </c>
      <c r="K16">
        <v>1</v>
      </c>
      <c r="L16">
        <v>0.5</v>
      </c>
      <c r="M16" t="s">
        <v>4</v>
      </c>
      <c r="N16">
        <v>16</v>
      </c>
      <c r="O16">
        <f>PRODUCT(150,14)</f>
        <v>2100</v>
      </c>
      <c r="P16">
        <f t="shared" si="3"/>
        <v>900</v>
      </c>
      <c r="Q16">
        <f t="shared" si="4"/>
        <v>0.3</v>
      </c>
      <c r="R16">
        <v>385.702</v>
      </c>
      <c r="S16">
        <v>5000</v>
      </c>
    </row>
    <row r="17" spans="1:19" x14ac:dyDescent="0.3">
      <c r="A17" t="s">
        <v>20</v>
      </c>
      <c r="B17">
        <v>79.16</v>
      </c>
      <c r="C17" s="1">
        <v>-39.31</v>
      </c>
      <c r="D17" s="1">
        <v>1</v>
      </c>
      <c r="E17" s="1">
        <v>3.5</v>
      </c>
      <c r="F17" s="1">
        <v>1.2250000000000001</v>
      </c>
      <c r="G17" s="1">
        <f t="shared" si="0"/>
        <v>256</v>
      </c>
      <c r="H17" s="1">
        <f t="shared" si="1"/>
        <v>0.50484693877551012</v>
      </c>
      <c r="I17" s="1">
        <f t="shared" si="2"/>
        <v>-7.162900874635568E-2</v>
      </c>
      <c r="J17">
        <v>0.15</v>
      </c>
      <c r="K17">
        <v>1</v>
      </c>
      <c r="L17">
        <v>0.5</v>
      </c>
      <c r="M17" t="s">
        <v>4</v>
      </c>
      <c r="N17">
        <v>16</v>
      </c>
      <c r="O17">
        <f>PRODUCT(150,15)</f>
        <v>2250</v>
      </c>
      <c r="P17">
        <f t="shared" si="3"/>
        <v>750</v>
      </c>
      <c r="Q17">
        <f t="shared" si="4"/>
        <v>0.25</v>
      </c>
      <c r="R17">
        <v>385.702</v>
      </c>
      <c r="S17">
        <v>5000</v>
      </c>
    </row>
    <row r="18" spans="1:19" x14ac:dyDescent="0.3">
      <c r="A18" t="s">
        <v>21</v>
      </c>
      <c r="B18" s="1">
        <v>81.64</v>
      </c>
      <c r="C18" s="1">
        <v>-38.1</v>
      </c>
      <c r="D18" s="1">
        <v>1</v>
      </c>
      <c r="E18" s="1">
        <v>3.5</v>
      </c>
      <c r="F18" s="1">
        <v>1.2250000000000001</v>
      </c>
      <c r="G18" s="1">
        <f t="shared" si="0"/>
        <v>256</v>
      </c>
      <c r="H18" s="1">
        <f t="shared" si="1"/>
        <v>0.52066326530612239</v>
      </c>
      <c r="I18" s="1">
        <f t="shared" si="2"/>
        <v>-6.9424198250728861E-2</v>
      </c>
      <c r="J18">
        <v>0.15</v>
      </c>
      <c r="K18">
        <v>1</v>
      </c>
      <c r="L18">
        <v>0.5</v>
      </c>
      <c r="M18" t="s">
        <v>4</v>
      </c>
      <c r="N18">
        <v>16</v>
      </c>
      <c r="O18">
        <f>PRODUCT(150,16)</f>
        <v>2400</v>
      </c>
      <c r="P18">
        <f t="shared" si="3"/>
        <v>600</v>
      </c>
      <c r="Q18">
        <f t="shared" si="4"/>
        <v>0.2</v>
      </c>
      <c r="R18">
        <v>385.702</v>
      </c>
      <c r="S18">
        <v>5000</v>
      </c>
    </row>
    <row r="19" spans="1:19" x14ac:dyDescent="0.3">
      <c r="A19" t="s">
        <v>22</v>
      </c>
      <c r="B19" s="1">
        <v>81.569999999999993</v>
      </c>
      <c r="C19" s="1">
        <v>-41.7</v>
      </c>
      <c r="D19" s="1">
        <v>1</v>
      </c>
      <c r="E19" s="1">
        <v>3.5</v>
      </c>
      <c r="F19" s="1">
        <v>1.2250000000000001</v>
      </c>
      <c r="G19" s="1">
        <f t="shared" si="0"/>
        <v>256</v>
      </c>
      <c r="H19" s="1">
        <f t="shared" si="1"/>
        <v>0.52021683673469377</v>
      </c>
      <c r="I19" s="1">
        <f t="shared" si="2"/>
        <v>-7.5983965014577257E-2</v>
      </c>
      <c r="J19">
        <v>0.15</v>
      </c>
      <c r="K19">
        <v>1</v>
      </c>
      <c r="L19">
        <v>0.5</v>
      </c>
      <c r="M19" t="s">
        <v>4</v>
      </c>
      <c r="N19">
        <v>16</v>
      </c>
      <c r="O19">
        <f>PRODUCT(150,17)</f>
        <v>2550</v>
      </c>
      <c r="P19">
        <f t="shared" si="3"/>
        <v>450</v>
      </c>
      <c r="Q19">
        <f t="shared" si="4"/>
        <v>0.15</v>
      </c>
      <c r="R19">
        <v>385.702</v>
      </c>
      <c r="S19">
        <v>5000</v>
      </c>
    </row>
    <row r="20" spans="1:19" x14ac:dyDescent="0.3">
      <c r="A20" t="s">
        <v>23</v>
      </c>
      <c r="B20" s="1">
        <v>83.16</v>
      </c>
      <c r="C20" s="1">
        <v>-42.7</v>
      </c>
      <c r="D20" s="1">
        <v>1</v>
      </c>
      <c r="E20" s="1">
        <v>3.5</v>
      </c>
      <c r="F20" s="1">
        <v>1.2250000000000001</v>
      </c>
      <c r="G20" s="1">
        <f t="shared" si="0"/>
        <v>256</v>
      </c>
      <c r="H20" s="1">
        <f t="shared" si="1"/>
        <v>0.53035714285714275</v>
      </c>
      <c r="I20" s="1">
        <f t="shared" si="2"/>
        <v>-7.7806122448979581E-2</v>
      </c>
      <c r="J20">
        <v>0.15</v>
      </c>
      <c r="K20">
        <v>1</v>
      </c>
      <c r="L20">
        <v>0.5</v>
      </c>
      <c r="M20" t="s">
        <v>4</v>
      </c>
      <c r="N20">
        <v>16</v>
      </c>
      <c r="O20">
        <f>PRODUCT(150,18)</f>
        <v>2700</v>
      </c>
      <c r="P20">
        <f t="shared" si="3"/>
        <v>300</v>
      </c>
      <c r="Q20">
        <f t="shared" si="4"/>
        <v>0.1</v>
      </c>
      <c r="R20">
        <v>385.702</v>
      </c>
      <c r="S20">
        <v>5000</v>
      </c>
    </row>
    <row r="21" spans="1:19" x14ac:dyDescent="0.3">
      <c r="A21" t="s">
        <v>24</v>
      </c>
      <c r="B21" s="1">
        <v>82.74</v>
      </c>
      <c r="C21" s="1">
        <v>-40.65</v>
      </c>
      <c r="D21" s="1">
        <v>1</v>
      </c>
      <c r="E21" s="1">
        <v>3.5</v>
      </c>
      <c r="F21" s="1">
        <v>1.2250000000000001</v>
      </c>
      <c r="G21" s="1">
        <f t="shared" si="0"/>
        <v>256</v>
      </c>
      <c r="H21" s="1">
        <f t="shared" si="1"/>
        <v>0.52767857142857133</v>
      </c>
      <c r="I21" s="1">
        <f t="shared" si="2"/>
        <v>-7.4070699708454799E-2</v>
      </c>
      <c r="J21">
        <v>0.15</v>
      </c>
      <c r="K21">
        <v>1</v>
      </c>
      <c r="L21">
        <v>0.5</v>
      </c>
      <c r="M21" t="s">
        <v>4</v>
      </c>
      <c r="N21">
        <v>16</v>
      </c>
      <c r="O21">
        <v>2850</v>
      </c>
      <c r="P21">
        <f t="shared" si="3"/>
        <v>150</v>
      </c>
      <c r="Q21">
        <f t="shared" si="4"/>
        <v>0.05</v>
      </c>
      <c r="R21">
        <v>385.702</v>
      </c>
      <c r="S21">
        <v>5000</v>
      </c>
    </row>
    <row r="22" spans="1:19" x14ac:dyDescent="0.3">
      <c r="A22" t="s">
        <v>25</v>
      </c>
      <c r="B22" s="1">
        <v>81.319999999999993</v>
      </c>
      <c r="C22" s="1">
        <v>-38.1</v>
      </c>
      <c r="D22" s="1">
        <v>1</v>
      </c>
      <c r="E22" s="1">
        <v>3.5</v>
      </c>
      <c r="F22" s="1">
        <v>1.2250000000000001</v>
      </c>
      <c r="G22" s="1">
        <f t="shared" si="0"/>
        <v>256</v>
      </c>
      <c r="H22" s="1">
        <f t="shared" si="1"/>
        <v>0.51862244897959175</v>
      </c>
      <c r="I22" s="1">
        <f t="shared" si="2"/>
        <v>-6.9424198250728861E-2</v>
      </c>
      <c r="J22">
        <v>0.15</v>
      </c>
      <c r="K22">
        <v>1</v>
      </c>
      <c r="L22">
        <v>0.5</v>
      </c>
      <c r="M22" t="s">
        <v>4</v>
      </c>
      <c r="N22">
        <v>16</v>
      </c>
      <c r="O22">
        <v>3000</v>
      </c>
      <c r="P22">
        <f t="shared" si="3"/>
        <v>0</v>
      </c>
      <c r="Q22">
        <f t="shared" si="4"/>
        <v>0</v>
      </c>
      <c r="R22">
        <v>385.702</v>
      </c>
      <c r="S22">
        <v>5000</v>
      </c>
    </row>
    <row r="29" spans="1:19" x14ac:dyDescent="0.3">
      <c r="D29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zoomScale="70" zoomScaleNormal="70" workbookViewId="0">
      <selection activeCell="I17" sqref="I17"/>
    </sheetView>
  </sheetViews>
  <sheetFormatPr defaultRowHeight="14.4" x14ac:dyDescent="0.3"/>
  <cols>
    <col min="1" max="1" width="11.21875" customWidth="1"/>
    <col min="2" max="2" width="18.33203125" customWidth="1"/>
    <col min="3" max="3" width="16.33203125" customWidth="1"/>
    <col min="4" max="5" width="15.77734375" customWidth="1"/>
    <col min="6" max="6" width="19.33203125" customWidth="1"/>
    <col min="7" max="8" width="19.109375" customWidth="1"/>
    <col min="9" max="9" width="18.33203125" customWidth="1"/>
    <col min="10" max="10" width="15.88671875" customWidth="1"/>
    <col min="11" max="11" width="24.6640625" customWidth="1"/>
    <col min="12" max="13" width="27.77734375" customWidth="1"/>
    <col min="14" max="14" width="23.109375" customWidth="1"/>
    <col min="15" max="15" width="37.88671875" customWidth="1"/>
    <col min="16" max="16" width="24.109375" customWidth="1"/>
    <col min="17" max="17" width="41.6640625" customWidth="1"/>
  </cols>
  <sheetData>
    <row r="1" spans="1:17" ht="15" thickBot="1" x14ac:dyDescent="0.35">
      <c r="A1" s="2" t="s">
        <v>2</v>
      </c>
      <c r="B1" s="2" t="s">
        <v>45</v>
      </c>
      <c r="C1" s="2" t="s">
        <v>40</v>
      </c>
      <c r="D1" s="2" t="s">
        <v>41</v>
      </c>
      <c r="E1" s="2" t="s">
        <v>37</v>
      </c>
      <c r="F1" s="2" t="s">
        <v>42</v>
      </c>
      <c r="G1" s="2" t="s">
        <v>43</v>
      </c>
      <c r="H1" s="2" t="s">
        <v>38</v>
      </c>
      <c r="I1" s="2" t="s">
        <v>0</v>
      </c>
      <c r="J1" s="2" t="s">
        <v>1</v>
      </c>
      <c r="K1" s="2" t="s">
        <v>29</v>
      </c>
      <c r="L1" s="2" t="s">
        <v>30</v>
      </c>
      <c r="M1" s="2" t="s">
        <v>46</v>
      </c>
      <c r="N1" s="2" t="s">
        <v>5</v>
      </c>
      <c r="O1" s="2" t="s">
        <v>47</v>
      </c>
      <c r="P1" s="2" t="s">
        <v>44</v>
      </c>
      <c r="Q1" s="2" t="s">
        <v>31</v>
      </c>
    </row>
    <row r="2" spans="1:17" ht="15" thickBot="1" x14ac:dyDescent="0.35">
      <c r="A2" s="3">
        <v>1</v>
      </c>
      <c r="B2" s="3">
        <v>110</v>
      </c>
      <c r="C2" s="3">
        <v>86.968999999999994</v>
      </c>
      <c r="D2" s="3">
        <v>-38.963000000000001</v>
      </c>
      <c r="E2" s="3">
        <v>1.2250000000000001</v>
      </c>
      <c r="F2" s="4">
        <v>3.5</v>
      </c>
      <c r="G2" s="3">
        <v>1</v>
      </c>
      <c r="H2" s="3">
        <v>256</v>
      </c>
      <c r="I2" s="3">
        <v>0.57464923469999996</v>
      </c>
      <c r="J2" s="4">
        <v>-7.0999999999999994E-2</v>
      </c>
      <c r="K2" s="3">
        <v>1000</v>
      </c>
      <c r="L2" s="3">
        <v>500</v>
      </c>
      <c r="M2" s="3">
        <v>0.22</v>
      </c>
      <c r="N2" s="3">
        <v>16</v>
      </c>
      <c r="O2" s="3">
        <v>1500</v>
      </c>
      <c r="P2" s="3">
        <v>1.5</v>
      </c>
      <c r="Q2" s="3">
        <v>385.702</v>
      </c>
    </row>
    <row r="3" spans="1:17" ht="15" thickBot="1" x14ac:dyDescent="0.35">
      <c r="A3" s="3">
        <v>2</v>
      </c>
      <c r="B3" s="3">
        <v>120</v>
      </c>
      <c r="C3" s="3">
        <v>90.881</v>
      </c>
      <c r="D3" s="3">
        <v>-40.686999999999998</v>
      </c>
      <c r="E3" s="3">
        <v>1.2250000000000001</v>
      </c>
      <c r="F3" s="4">
        <v>3.5</v>
      </c>
      <c r="G3" s="3">
        <v>1</v>
      </c>
      <c r="H3" s="3">
        <v>256</v>
      </c>
      <c r="I3" s="3">
        <v>0.57959821430000003</v>
      </c>
      <c r="J3" s="4">
        <v>-7.4099999999999999E-2</v>
      </c>
      <c r="K3" s="3">
        <v>1000</v>
      </c>
      <c r="L3" s="3">
        <v>500</v>
      </c>
      <c r="M3" s="3">
        <v>0.24</v>
      </c>
      <c r="N3" s="3">
        <v>16</v>
      </c>
      <c r="O3" s="3">
        <v>1500</v>
      </c>
      <c r="P3" s="3">
        <v>1.5</v>
      </c>
      <c r="Q3" s="3">
        <v>385.702</v>
      </c>
    </row>
    <row r="4" spans="1:17" ht="15" thickBot="1" x14ac:dyDescent="0.35">
      <c r="A4" s="3">
        <v>3</v>
      </c>
      <c r="B4" s="3">
        <v>130</v>
      </c>
      <c r="C4" s="3">
        <v>88.845299999999995</v>
      </c>
      <c r="D4" s="3">
        <v>-37.478999999999999</v>
      </c>
      <c r="E4" s="3">
        <v>1.2250000000000001</v>
      </c>
      <c r="F4" s="4">
        <v>3.5</v>
      </c>
      <c r="G4" s="3">
        <v>1</v>
      </c>
      <c r="H4" s="3">
        <v>256</v>
      </c>
      <c r="I4" s="3">
        <v>0.5566154337</v>
      </c>
      <c r="J4" s="4">
        <v>-6.83E-2</v>
      </c>
      <c r="K4" s="3">
        <v>1000</v>
      </c>
      <c r="L4" s="3">
        <v>500</v>
      </c>
      <c r="M4" s="3">
        <v>0.26</v>
      </c>
      <c r="N4" s="3">
        <v>16</v>
      </c>
      <c r="O4" s="3">
        <v>1500</v>
      </c>
      <c r="P4" s="3">
        <v>1.5</v>
      </c>
      <c r="Q4" s="3">
        <v>385.702</v>
      </c>
    </row>
    <row r="5" spans="1:17" ht="15" thickBot="1" x14ac:dyDescent="0.35">
      <c r="A5" s="3">
        <v>4</v>
      </c>
      <c r="B5" s="3">
        <v>140</v>
      </c>
      <c r="C5" s="3">
        <v>87.521000000000001</v>
      </c>
      <c r="D5" s="3">
        <v>-36.176000000000002</v>
      </c>
      <c r="E5" s="3">
        <v>1.2250000000000001</v>
      </c>
      <c r="F5" s="4">
        <v>3.5</v>
      </c>
      <c r="G5" s="3">
        <v>1</v>
      </c>
      <c r="H5" s="3">
        <v>256</v>
      </c>
      <c r="I5" s="3">
        <v>0.55816964290000004</v>
      </c>
      <c r="J5" s="4">
        <v>-6.59E-2</v>
      </c>
      <c r="K5" s="3">
        <v>1000</v>
      </c>
      <c r="L5" s="3">
        <v>500</v>
      </c>
      <c r="M5" s="3">
        <v>0.28000000000000003</v>
      </c>
      <c r="N5" s="3">
        <v>16</v>
      </c>
      <c r="O5" s="3">
        <v>1500</v>
      </c>
      <c r="P5" s="3">
        <v>1.5</v>
      </c>
      <c r="Q5" s="3">
        <v>385.702</v>
      </c>
    </row>
    <row r="6" spans="1:17" ht="15" thickBot="1" x14ac:dyDescent="0.35">
      <c r="A6" s="3">
        <v>5</v>
      </c>
      <c r="B6" s="3">
        <v>150</v>
      </c>
      <c r="C6" s="3">
        <v>88.655000000000001</v>
      </c>
      <c r="D6" s="3">
        <v>-31.693000000000001</v>
      </c>
      <c r="E6" s="3">
        <v>1.2250000000000001</v>
      </c>
      <c r="F6" s="4">
        <v>3.5</v>
      </c>
      <c r="G6" s="3">
        <v>1</v>
      </c>
      <c r="H6" s="3">
        <v>256</v>
      </c>
      <c r="I6" s="3">
        <v>0.54540178569999997</v>
      </c>
      <c r="J6" s="4">
        <v>-5.7700000000000001E-2</v>
      </c>
      <c r="K6" s="3">
        <v>1000</v>
      </c>
      <c r="L6" s="3">
        <v>500</v>
      </c>
      <c r="M6" s="3">
        <v>0.3</v>
      </c>
      <c r="N6" s="3">
        <v>16</v>
      </c>
      <c r="O6" s="3">
        <v>1500</v>
      </c>
      <c r="P6" s="3">
        <v>1.5</v>
      </c>
      <c r="Q6" s="3">
        <v>385.702</v>
      </c>
    </row>
    <row r="7" spans="1:17" ht="15" thickBot="1" x14ac:dyDescent="0.35">
      <c r="A7" s="3">
        <v>6</v>
      </c>
      <c r="B7" s="3">
        <v>160</v>
      </c>
      <c r="C7" s="3">
        <v>86.23</v>
      </c>
      <c r="D7" s="3">
        <v>-32.228000000000002</v>
      </c>
      <c r="E7" s="3">
        <v>1.2250000000000001</v>
      </c>
      <c r="F7" s="4">
        <v>3.5</v>
      </c>
      <c r="G7" s="3">
        <v>1</v>
      </c>
      <c r="H7" s="3">
        <v>256</v>
      </c>
      <c r="I7" s="3">
        <v>0.54993622450000001</v>
      </c>
      <c r="J7" s="4">
        <v>-5.8700000000000002E-2</v>
      </c>
      <c r="K7" s="3">
        <v>1000</v>
      </c>
      <c r="L7" s="3">
        <v>500</v>
      </c>
      <c r="M7" s="3">
        <v>0.32</v>
      </c>
      <c r="N7" s="3">
        <v>16</v>
      </c>
      <c r="O7" s="3">
        <v>1500</v>
      </c>
      <c r="P7" s="3">
        <v>1.5</v>
      </c>
      <c r="Q7" s="3">
        <v>385.702</v>
      </c>
    </row>
    <row r="8" spans="1:17" ht="15" thickBot="1" x14ac:dyDescent="0.35">
      <c r="A8" s="3">
        <v>7</v>
      </c>
      <c r="B8" s="3">
        <v>170</v>
      </c>
      <c r="C8" s="3">
        <v>87.539000000000001</v>
      </c>
      <c r="D8" s="3">
        <v>-30.187999999999999</v>
      </c>
      <c r="E8" s="3">
        <v>1.2250000000000001</v>
      </c>
      <c r="F8" s="4">
        <v>3.5</v>
      </c>
      <c r="G8" s="3">
        <v>1</v>
      </c>
      <c r="H8" s="3">
        <v>256</v>
      </c>
      <c r="I8" s="3">
        <v>0.5582844388</v>
      </c>
      <c r="J8" s="4">
        <v>-5.5E-2</v>
      </c>
      <c r="K8" s="3">
        <v>1000</v>
      </c>
      <c r="L8" s="3">
        <v>500</v>
      </c>
      <c r="M8" s="3">
        <v>0.34</v>
      </c>
      <c r="N8" s="3">
        <v>16</v>
      </c>
      <c r="O8" s="3">
        <v>1500</v>
      </c>
      <c r="P8" s="3">
        <v>1.5</v>
      </c>
      <c r="Q8" s="3">
        <v>385.702</v>
      </c>
    </row>
    <row r="9" spans="1:17" ht="15" thickBot="1" x14ac:dyDescent="0.35">
      <c r="A9" s="3">
        <v>8</v>
      </c>
      <c r="B9" s="3">
        <v>180</v>
      </c>
      <c r="C9" s="3">
        <v>86.638000000000005</v>
      </c>
      <c r="D9" s="3">
        <v>-29.443000000000001</v>
      </c>
      <c r="E9" s="3">
        <v>1.2250000000000001</v>
      </c>
      <c r="F9" s="4">
        <v>3.5</v>
      </c>
      <c r="G9" s="3">
        <v>1</v>
      </c>
      <c r="H9" s="3">
        <v>256</v>
      </c>
      <c r="I9" s="3">
        <v>0.55253826530000005</v>
      </c>
      <c r="J9" s="4">
        <v>-5.3600000000000002E-2</v>
      </c>
      <c r="K9" s="3">
        <v>1000</v>
      </c>
      <c r="L9" s="3">
        <v>500</v>
      </c>
      <c r="M9" s="3">
        <v>0.36</v>
      </c>
      <c r="N9" s="3">
        <v>16</v>
      </c>
      <c r="O9" s="3">
        <v>1500</v>
      </c>
      <c r="P9" s="3">
        <v>1.5</v>
      </c>
      <c r="Q9" s="3">
        <v>385.702</v>
      </c>
    </row>
    <row r="10" spans="1:17" ht="15" thickBot="1" x14ac:dyDescent="0.35">
      <c r="A10" s="3">
        <v>9</v>
      </c>
      <c r="B10" s="3">
        <v>190</v>
      </c>
      <c r="C10" s="3">
        <v>85.626999999999995</v>
      </c>
      <c r="D10" s="3">
        <v>-29.390999999999998</v>
      </c>
      <c r="E10" s="3">
        <v>1.2250000000000001</v>
      </c>
      <c r="F10" s="4">
        <v>3.5</v>
      </c>
      <c r="G10" s="3">
        <v>1</v>
      </c>
      <c r="H10" s="3">
        <v>256</v>
      </c>
      <c r="I10" s="3">
        <v>0.54609056119999999</v>
      </c>
      <c r="J10" s="4">
        <v>-5.3600000000000002E-2</v>
      </c>
      <c r="K10" s="3">
        <v>1000</v>
      </c>
      <c r="L10" s="3">
        <v>500</v>
      </c>
      <c r="M10" s="3">
        <v>0.38</v>
      </c>
      <c r="N10" s="3">
        <v>16</v>
      </c>
      <c r="O10" s="3">
        <v>1500</v>
      </c>
      <c r="P10" s="3">
        <v>1.5</v>
      </c>
      <c r="Q10" s="3">
        <v>385.702</v>
      </c>
    </row>
    <row r="11" spans="1:17" ht="15" thickBot="1" x14ac:dyDescent="0.35">
      <c r="A11" s="3">
        <v>10</v>
      </c>
      <c r="B11" s="3">
        <v>200</v>
      </c>
      <c r="C11" s="3">
        <v>86.114000000000004</v>
      </c>
      <c r="D11" s="3">
        <v>-26.751999999999999</v>
      </c>
      <c r="E11" s="3">
        <v>1.2250000000000001</v>
      </c>
      <c r="F11" s="4">
        <v>3.5</v>
      </c>
      <c r="G11" s="3">
        <v>1</v>
      </c>
      <c r="H11" s="3">
        <v>256</v>
      </c>
      <c r="I11" s="3">
        <v>0.54919642859999995</v>
      </c>
      <c r="J11" s="4">
        <v>-4.87E-2</v>
      </c>
      <c r="K11" s="3">
        <v>1000</v>
      </c>
      <c r="L11" s="3">
        <v>500</v>
      </c>
      <c r="M11" s="3">
        <v>0.4</v>
      </c>
      <c r="N11" s="3">
        <v>16</v>
      </c>
      <c r="O11" s="3">
        <v>1500</v>
      </c>
      <c r="P11" s="3">
        <v>1.5</v>
      </c>
      <c r="Q11" s="3">
        <v>385.702</v>
      </c>
    </row>
    <row r="12" spans="1:17" ht="15" thickBot="1" x14ac:dyDescent="0.35">
      <c r="A12" s="3">
        <v>11</v>
      </c>
      <c r="B12" s="3">
        <v>210</v>
      </c>
      <c r="C12" s="3">
        <v>85.903999999999996</v>
      </c>
      <c r="D12" s="3">
        <v>-25.943999999999999</v>
      </c>
      <c r="E12" s="3">
        <v>1.2250000000000001</v>
      </c>
      <c r="F12" s="4">
        <v>3.5</v>
      </c>
      <c r="G12" s="3">
        <v>1</v>
      </c>
      <c r="H12" s="3">
        <v>256</v>
      </c>
      <c r="I12" s="3">
        <v>0.54785714289999998</v>
      </c>
      <c r="J12" s="4">
        <v>-4.7300000000000002E-2</v>
      </c>
      <c r="K12" s="3">
        <v>1000</v>
      </c>
      <c r="L12" s="3">
        <v>500</v>
      </c>
      <c r="M12" s="3">
        <v>0.42</v>
      </c>
      <c r="N12" s="3">
        <v>16</v>
      </c>
      <c r="O12" s="3">
        <v>1500</v>
      </c>
      <c r="P12" s="3">
        <v>1.5</v>
      </c>
      <c r="Q12" s="3">
        <v>385.702</v>
      </c>
    </row>
    <row r="13" spans="1:17" ht="15" thickBot="1" x14ac:dyDescent="0.35">
      <c r="A13" s="3">
        <v>12</v>
      </c>
      <c r="B13" s="3">
        <v>220</v>
      </c>
      <c r="C13" s="3">
        <v>87.468999999999994</v>
      </c>
      <c r="D13" s="3">
        <v>-26.917000000000002</v>
      </c>
      <c r="E13" s="3">
        <v>1.2250000000000001</v>
      </c>
      <c r="F13" s="4">
        <v>3.5</v>
      </c>
      <c r="G13" s="3">
        <v>1</v>
      </c>
      <c r="H13" s="3">
        <v>256</v>
      </c>
      <c r="I13" s="3">
        <v>0.5478380102</v>
      </c>
      <c r="J13" s="4">
        <v>-4.9000000000000002E-2</v>
      </c>
      <c r="K13" s="3">
        <v>1000</v>
      </c>
      <c r="L13" s="3">
        <v>500</v>
      </c>
      <c r="M13" s="3">
        <v>0.44</v>
      </c>
      <c r="N13" s="3">
        <v>16</v>
      </c>
      <c r="O13" s="3">
        <v>1500</v>
      </c>
      <c r="P13" s="3">
        <v>1.5</v>
      </c>
      <c r="Q13" s="3">
        <v>385.702</v>
      </c>
    </row>
    <row r="14" spans="1:17" ht="15" thickBot="1" x14ac:dyDescent="0.35">
      <c r="A14" s="3">
        <v>13</v>
      </c>
      <c r="B14" s="3">
        <v>230</v>
      </c>
      <c r="C14" s="3">
        <v>85.620999999999995</v>
      </c>
      <c r="D14" s="3">
        <v>-28.672999999999998</v>
      </c>
      <c r="E14" s="3">
        <v>1.2250000000000001</v>
      </c>
      <c r="F14" s="4">
        <v>3.5</v>
      </c>
      <c r="G14" s="3">
        <v>1</v>
      </c>
      <c r="H14" s="3">
        <v>256</v>
      </c>
      <c r="I14" s="3">
        <v>0.54605229590000004</v>
      </c>
      <c r="J14" s="4">
        <v>-5.2200000000000003E-2</v>
      </c>
      <c r="K14" s="3">
        <v>1000</v>
      </c>
      <c r="L14" s="3">
        <v>500</v>
      </c>
      <c r="M14" s="3">
        <v>0.46</v>
      </c>
      <c r="N14" s="3">
        <v>16</v>
      </c>
      <c r="O14" s="3">
        <v>1500</v>
      </c>
      <c r="P14" s="3">
        <v>1.5</v>
      </c>
      <c r="Q14" s="3">
        <v>385.702</v>
      </c>
    </row>
    <row r="15" spans="1:17" ht="15" thickBot="1" x14ac:dyDescent="0.35">
      <c r="A15" s="3">
        <v>14</v>
      </c>
      <c r="B15" s="3">
        <v>240</v>
      </c>
      <c r="C15" s="3">
        <v>84.989000000000004</v>
      </c>
      <c r="D15" s="3">
        <v>-21.687000000000001</v>
      </c>
      <c r="E15" s="3">
        <v>1.2250000000000001</v>
      </c>
      <c r="F15" s="4">
        <v>3.5</v>
      </c>
      <c r="G15" s="3">
        <v>1</v>
      </c>
      <c r="H15" s="3">
        <v>256</v>
      </c>
      <c r="I15" s="3">
        <v>0.54402168370000004</v>
      </c>
      <c r="J15" s="4">
        <v>-3.95E-2</v>
      </c>
      <c r="K15" s="3">
        <v>1000</v>
      </c>
      <c r="L15" s="3">
        <v>500</v>
      </c>
      <c r="M15" s="3">
        <v>0.48</v>
      </c>
      <c r="N15" s="3">
        <v>16</v>
      </c>
      <c r="O15" s="3">
        <v>1500</v>
      </c>
      <c r="P15" s="3">
        <v>1.5</v>
      </c>
      <c r="Q15" s="3">
        <v>385.702</v>
      </c>
    </row>
    <row r="16" spans="1:17" ht="15" thickBot="1" x14ac:dyDescent="0.35">
      <c r="A16" s="3">
        <v>15</v>
      </c>
      <c r="B16" s="3">
        <v>250</v>
      </c>
      <c r="C16" s="3">
        <v>86.793000000000006</v>
      </c>
      <c r="D16" s="3">
        <v>-23.196000000000002</v>
      </c>
      <c r="E16" s="3">
        <v>1.2250000000000001</v>
      </c>
      <c r="F16" s="4">
        <v>3.5</v>
      </c>
      <c r="G16" s="3">
        <v>1</v>
      </c>
      <c r="H16" s="3">
        <v>256</v>
      </c>
      <c r="I16" s="3">
        <v>0.54652678570000002</v>
      </c>
      <c r="J16" s="4">
        <v>-4.2299999999999997E-2</v>
      </c>
      <c r="K16" s="3">
        <v>1000</v>
      </c>
      <c r="L16" s="3">
        <v>500</v>
      </c>
      <c r="M16" s="3">
        <v>0.5</v>
      </c>
      <c r="N16" s="3">
        <v>16</v>
      </c>
      <c r="O16" s="3">
        <v>1500</v>
      </c>
      <c r="P16" s="3">
        <v>1.5</v>
      </c>
      <c r="Q16" s="3">
        <v>385.702</v>
      </c>
    </row>
    <row r="17" spans="1:17" ht="15" thickBot="1" x14ac:dyDescent="0.35">
      <c r="A17" s="3">
        <v>16</v>
      </c>
      <c r="B17" s="3">
        <v>260</v>
      </c>
      <c r="C17" s="3">
        <v>88.66</v>
      </c>
      <c r="D17" s="3">
        <v>-23.352</v>
      </c>
      <c r="E17" s="3">
        <v>1.2250000000000001</v>
      </c>
      <c r="F17" s="4">
        <v>3.5</v>
      </c>
      <c r="G17" s="3">
        <v>1</v>
      </c>
      <c r="H17" s="3">
        <v>256</v>
      </c>
      <c r="I17" s="3">
        <v>0.54543367350000005</v>
      </c>
      <c r="J17" s="4">
        <v>-4.2599999999999999E-2</v>
      </c>
      <c r="K17" s="3">
        <v>1000</v>
      </c>
      <c r="L17" s="3">
        <v>500</v>
      </c>
      <c r="M17" s="3">
        <v>0.52</v>
      </c>
      <c r="N17" s="3">
        <v>16</v>
      </c>
      <c r="O17" s="3">
        <v>1500</v>
      </c>
      <c r="P17" s="3">
        <v>1.5</v>
      </c>
      <c r="Q17" s="3">
        <v>385.702</v>
      </c>
    </row>
    <row r="18" spans="1:17" ht="15" thickBot="1" x14ac:dyDescent="0.35">
      <c r="A18" s="3">
        <v>17</v>
      </c>
      <c r="B18" s="3">
        <v>270</v>
      </c>
      <c r="C18" s="3">
        <v>85.251000000000005</v>
      </c>
      <c r="D18" s="3">
        <v>-21.466000000000001</v>
      </c>
      <c r="E18" s="3">
        <v>1.2250000000000001</v>
      </c>
      <c r="F18" s="4">
        <v>3.5</v>
      </c>
      <c r="G18" s="3">
        <v>1</v>
      </c>
      <c r="H18" s="3">
        <v>256</v>
      </c>
      <c r="I18" s="3">
        <v>0.54369260200000002</v>
      </c>
      <c r="J18" s="4">
        <v>-3.9100000000000003E-2</v>
      </c>
      <c r="K18" s="3">
        <v>1000</v>
      </c>
      <c r="L18" s="3">
        <v>500</v>
      </c>
      <c r="M18" s="3">
        <v>0.54</v>
      </c>
      <c r="N18" s="3">
        <v>16</v>
      </c>
      <c r="O18" s="3">
        <v>1500</v>
      </c>
      <c r="P18" s="3">
        <v>1.5</v>
      </c>
      <c r="Q18" s="3">
        <v>385.702</v>
      </c>
    </row>
    <row r="19" spans="1:17" ht="15" thickBot="1" x14ac:dyDescent="0.35">
      <c r="A19" s="3">
        <v>18</v>
      </c>
      <c r="B19" s="3">
        <v>280</v>
      </c>
      <c r="C19" s="3">
        <v>84.841999999999999</v>
      </c>
      <c r="D19" s="3">
        <v>-19.071000000000002</v>
      </c>
      <c r="E19" s="3">
        <v>1.2250000000000001</v>
      </c>
      <c r="F19" s="4">
        <v>3.5</v>
      </c>
      <c r="G19" s="3">
        <v>1</v>
      </c>
      <c r="H19" s="3">
        <v>256</v>
      </c>
      <c r="I19" s="3">
        <v>0.5410841837</v>
      </c>
      <c r="J19" s="4">
        <v>-3.4799999999999998E-2</v>
      </c>
      <c r="K19" s="3">
        <v>1000</v>
      </c>
      <c r="L19" s="3">
        <v>500</v>
      </c>
      <c r="M19" s="3">
        <v>0.56000000000000005</v>
      </c>
      <c r="N19" s="3">
        <v>16</v>
      </c>
      <c r="O19" s="3">
        <v>1500</v>
      </c>
      <c r="P19" s="3">
        <v>1.5</v>
      </c>
      <c r="Q19" s="3">
        <v>385.702</v>
      </c>
    </row>
    <row r="20" spans="1:17" ht="15" thickBot="1" x14ac:dyDescent="0.35">
      <c r="A20" s="3">
        <v>19</v>
      </c>
      <c r="B20" s="3">
        <v>290</v>
      </c>
      <c r="C20" s="3">
        <v>83.724000000000004</v>
      </c>
      <c r="D20" s="3">
        <v>-19.809000000000001</v>
      </c>
      <c r="E20" s="3">
        <v>1.2250000000000001</v>
      </c>
      <c r="F20" s="4">
        <v>3.5</v>
      </c>
      <c r="G20" s="3">
        <v>1</v>
      </c>
      <c r="H20" s="3">
        <v>256</v>
      </c>
      <c r="I20" s="3">
        <v>0.53395408160000002</v>
      </c>
      <c r="J20" s="4">
        <v>-3.61E-2</v>
      </c>
      <c r="K20" s="3">
        <v>1000</v>
      </c>
      <c r="L20" s="3">
        <v>500</v>
      </c>
      <c r="M20" s="3">
        <v>0.57999999999999996</v>
      </c>
      <c r="N20" s="3">
        <v>16</v>
      </c>
      <c r="O20" s="3">
        <v>1500</v>
      </c>
      <c r="P20" s="3">
        <v>1.5</v>
      </c>
      <c r="Q20" s="3">
        <v>385.702</v>
      </c>
    </row>
    <row r="21" spans="1:17" ht="15" thickBot="1" x14ac:dyDescent="0.35">
      <c r="A21" s="3">
        <v>20</v>
      </c>
      <c r="B21" s="3">
        <v>300</v>
      </c>
      <c r="C21" s="3">
        <v>82.906000000000006</v>
      </c>
      <c r="D21" s="3">
        <v>-21.591000000000001</v>
      </c>
      <c r="E21" s="3">
        <v>1.2250000000000001</v>
      </c>
      <c r="F21" s="4">
        <v>3.5</v>
      </c>
      <c r="G21" s="3">
        <v>1</v>
      </c>
      <c r="H21" s="3">
        <v>256</v>
      </c>
      <c r="I21" s="3">
        <v>0.52873724489999996</v>
      </c>
      <c r="J21" s="4">
        <v>-3.9300000000000002E-2</v>
      </c>
      <c r="K21" s="3">
        <v>1000</v>
      </c>
      <c r="L21" s="3">
        <v>500</v>
      </c>
      <c r="M21" s="3">
        <v>0.6</v>
      </c>
      <c r="N21" s="3">
        <v>16</v>
      </c>
      <c r="O21" s="3">
        <v>1500</v>
      </c>
      <c r="P21" s="3">
        <v>1.5</v>
      </c>
      <c r="Q21" s="3">
        <v>385.702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Var. in Distance of the INLET</vt:lpstr>
      <vt:lpstr>Var. in Ground Cl.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K</dc:creator>
  <cp:lastModifiedBy>Dhruv K</cp:lastModifiedBy>
  <dcterms:created xsi:type="dcterms:W3CDTF">2020-06-23T14:15:51Z</dcterms:created>
  <dcterms:modified xsi:type="dcterms:W3CDTF">2020-07-06T14:39:31Z</dcterms:modified>
</cp:coreProperties>
</file>