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activeTab="6"/>
  </bookViews>
  <sheets>
    <sheet name="AXIS." sheetId="4" r:id="rId1"/>
    <sheet name="HDFC." sheetId="5" r:id="rId2"/>
    <sheet name="ICICI." sheetId="6" r:id="rId3"/>
    <sheet name="SBI." sheetId="7" r:id="rId4"/>
    <sheet name="BOI." sheetId="8" r:id="rId5"/>
    <sheet name="SUMMARY" sheetId="9" r:id="rId6"/>
    <sheet name="Sheet1" sheetId="10" r:id="rId7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I4" i="9" l="1"/>
  <c r="I5" i="9"/>
  <c r="I6" i="9"/>
  <c r="I7" i="9"/>
  <c r="I3" i="9"/>
  <c r="K13" i="5"/>
  <c r="F10" i="6" l="1"/>
  <c r="C9" i="8"/>
  <c r="F9" i="8" s="1"/>
  <c r="C9" i="6"/>
  <c r="F9" i="6" s="1"/>
  <c r="C10" i="6"/>
  <c r="C13" i="5"/>
  <c r="F13" i="5" s="1"/>
  <c r="C14" i="5"/>
  <c r="F14" i="5" s="1"/>
  <c r="B16" i="8"/>
  <c r="C16" i="8" s="1"/>
  <c r="F16" i="8" s="1"/>
  <c r="B15" i="8"/>
  <c r="C15" i="8" s="1"/>
  <c r="F15" i="8" s="1"/>
  <c r="B14" i="8"/>
  <c r="C14" i="8" s="1"/>
  <c r="F14" i="8" s="1"/>
  <c r="B13" i="8"/>
  <c r="C13" i="8" s="1"/>
  <c r="F13" i="8" s="1"/>
  <c r="B12" i="8"/>
  <c r="C12" i="8" s="1"/>
  <c r="F12" i="8" s="1"/>
  <c r="B11" i="8"/>
  <c r="C11" i="8" s="1"/>
  <c r="F11" i="8" s="1"/>
  <c r="B10" i="8"/>
  <c r="C10" i="8" s="1"/>
  <c r="F10" i="8" s="1"/>
  <c r="B9" i="8"/>
  <c r="B8" i="8"/>
  <c r="C8" i="8" s="1"/>
  <c r="F8" i="8" s="1"/>
  <c r="B7" i="8"/>
  <c r="C7" i="8" s="1"/>
  <c r="F7" i="8" s="1"/>
  <c r="B6" i="8"/>
  <c r="B5" i="8"/>
  <c r="C6" i="8" s="1"/>
  <c r="B16" i="7"/>
  <c r="B15" i="7"/>
  <c r="C15" i="7" s="1"/>
  <c r="F15" i="7" s="1"/>
  <c r="B14" i="7"/>
  <c r="B13" i="7"/>
  <c r="C13" i="7" s="1"/>
  <c r="F13" i="7" s="1"/>
  <c r="B12" i="7"/>
  <c r="B11" i="7"/>
  <c r="C11" i="7" s="1"/>
  <c r="F11" i="7" s="1"/>
  <c r="B10" i="7"/>
  <c r="B9" i="7"/>
  <c r="B8" i="7"/>
  <c r="B7" i="7"/>
  <c r="C7" i="7" s="1"/>
  <c r="F7" i="7" s="1"/>
  <c r="B6" i="7"/>
  <c r="B5" i="7"/>
  <c r="B16" i="6"/>
  <c r="B15" i="6"/>
  <c r="C15" i="6" s="1"/>
  <c r="F15" i="6" s="1"/>
  <c r="B14" i="6"/>
  <c r="C14" i="6" s="1"/>
  <c r="F14" i="6" s="1"/>
  <c r="B13" i="6"/>
  <c r="C13" i="6" s="1"/>
  <c r="F13" i="6" s="1"/>
  <c r="B12" i="6"/>
  <c r="C12" i="6" s="1"/>
  <c r="F12" i="6" s="1"/>
  <c r="B11" i="6"/>
  <c r="C11" i="6" s="1"/>
  <c r="F11" i="6" s="1"/>
  <c r="B10" i="6"/>
  <c r="B9" i="6"/>
  <c r="B8" i="6"/>
  <c r="B7" i="6"/>
  <c r="C7" i="6" s="1"/>
  <c r="F7" i="6" s="1"/>
  <c r="B6" i="6"/>
  <c r="B5" i="6"/>
  <c r="C6" i="6" s="1"/>
  <c r="B16" i="5"/>
  <c r="C16" i="5" s="1"/>
  <c r="F16" i="5" s="1"/>
  <c r="B15" i="5"/>
  <c r="C15" i="5" s="1"/>
  <c r="F15" i="5" s="1"/>
  <c r="B14" i="5"/>
  <c r="B13" i="5"/>
  <c r="B12" i="5"/>
  <c r="C12" i="5" s="1"/>
  <c r="F12" i="5" s="1"/>
  <c r="B11" i="5"/>
  <c r="C11" i="5" s="1"/>
  <c r="F11" i="5" s="1"/>
  <c r="B10" i="5"/>
  <c r="C10" i="5" s="1"/>
  <c r="F10" i="5" s="1"/>
  <c r="B9" i="5"/>
  <c r="C9" i="5" s="1"/>
  <c r="F9" i="5" s="1"/>
  <c r="B8" i="5"/>
  <c r="C8" i="5" s="1"/>
  <c r="F8" i="5" s="1"/>
  <c r="B7" i="5"/>
  <c r="C7" i="5" s="1"/>
  <c r="F7" i="5" s="1"/>
  <c r="B6" i="5"/>
  <c r="C6" i="5" s="1"/>
  <c r="B5" i="5"/>
  <c r="C7" i="4"/>
  <c r="F7" i="4" s="1"/>
  <c r="C8" i="4"/>
  <c r="F8" i="4" s="1"/>
  <c r="C14" i="4"/>
  <c r="F14" i="4" s="1"/>
  <c r="C15" i="4"/>
  <c r="F15" i="4" s="1"/>
  <c r="C16" i="4"/>
  <c r="F16" i="4" s="1"/>
  <c r="B16" i="4"/>
  <c r="B15" i="4"/>
  <c r="B14" i="4"/>
  <c r="B13" i="4"/>
  <c r="B12" i="4"/>
  <c r="B11" i="4"/>
  <c r="B10" i="4"/>
  <c r="C10" i="4" s="1"/>
  <c r="F10" i="4" s="1"/>
  <c r="B9" i="4"/>
  <c r="C9" i="4" s="1"/>
  <c r="F9" i="4" s="1"/>
  <c r="B8" i="4"/>
  <c r="B7" i="4"/>
  <c r="B6" i="4"/>
  <c r="B5" i="4"/>
  <c r="C8" i="7" l="1"/>
  <c r="F8" i="7" s="1"/>
  <c r="C12" i="7"/>
  <c r="F12" i="7" s="1"/>
  <c r="C16" i="7"/>
  <c r="F16" i="7" s="1"/>
  <c r="C9" i="7"/>
  <c r="F9" i="7" s="1"/>
  <c r="C14" i="7"/>
  <c r="F14" i="7" s="1"/>
  <c r="C6" i="7"/>
  <c r="C10" i="7"/>
  <c r="F10" i="7" s="1"/>
  <c r="F6" i="6"/>
  <c r="K8" i="8"/>
  <c r="F6" i="8"/>
  <c r="K10" i="8" s="1"/>
  <c r="K11" i="8" s="1"/>
  <c r="K12" i="8" s="1"/>
  <c r="K13" i="8" s="1"/>
  <c r="K8" i="7"/>
  <c r="F6" i="7"/>
  <c r="K8" i="5"/>
  <c r="F6" i="5"/>
  <c r="K10" i="5" s="1"/>
  <c r="K11" i="5" s="1"/>
  <c r="K12" i="5" s="1"/>
  <c r="C16" i="6"/>
  <c r="F16" i="6" s="1"/>
  <c r="C8" i="6"/>
  <c r="F8" i="6" s="1"/>
  <c r="C11" i="4"/>
  <c r="F11" i="4" s="1"/>
  <c r="C12" i="4"/>
  <c r="F12" i="4" s="1"/>
  <c r="C13" i="4"/>
  <c r="F13" i="4" s="1"/>
  <c r="F6" i="4"/>
  <c r="K10" i="4" s="1"/>
  <c r="K11" i="4" s="1"/>
  <c r="K12" i="4" s="1"/>
  <c r="K13" i="4" s="1"/>
  <c r="K8" i="4"/>
  <c r="K10" i="7" l="1"/>
  <c r="K11" i="7" s="1"/>
  <c r="K12" i="7" s="1"/>
  <c r="K13" i="7" s="1"/>
  <c r="K8" i="6"/>
  <c r="K10" i="6"/>
  <c r="K11" i="6" s="1"/>
  <c r="K12" i="6" s="1"/>
  <c r="K13" i="6" s="1"/>
</calcChain>
</file>

<file path=xl/sharedStrings.xml><?xml version="1.0" encoding="utf-8"?>
<sst xmlns="http://schemas.openxmlformats.org/spreadsheetml/2006/main" count="128" uniqueCount="26">
  <si>
    <t>HDFC</t>
  </si>
  <si>
    <t>ICICI</t>
  </si>
  <si>
    <t>SBI</t>
  </si>
  <si>
    <t>BOI</t>
  </si>
  <si>
    <t>1+K</t>
  </si>
  <si>
    <t>AXIS</t>
  </si>
  <si>
    <t>MONTH</t>
  </si>
  <si>
    <t>PRICE</t>
  </si>
  <si>
    <t>RETURN(%) = ((P1-P0)/P0)*100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</si>
  <si>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</si>
  <si>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</si>
  <si>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</si>
  <si>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</si>
  <si>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</si>
  <si>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</si>
  <si>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</si>
  <si>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</si>
  <si>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</si>
  <si>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</si>
  <si>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</si>
  <si>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</si>
  <si>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ARITHMETIC MEAN</t>
  </si>
  <si>
    <t>GEOMETRIC MEAN</t>
  </si>
  <si>
    <t>BANK NAME</t>
  </si>
  <si>
    <t>DIFFERENCE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</si>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</sst>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0"/>
      <name val="Arial"/>
      <family val="2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14"/>
      <color theme="0"/>
      <name val="Arial"/>
      <family val="2"/>
    </font>
    <font>
      <b/>
      <sz val="22"/>
      <color theme="0"/>
      <name val="Arial"/>
      <family val="2"/>
    </font>
    <font>
      <b/>
      <sz val="2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/>
    <xf numFmtId="0" fontId="3" fillId="0" borderId="0" xfId="0" applyFont="1"/>
    <xf numFmtId="0" fontId="2" fillId="0" borderId="1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3" fillId="0" borderId="20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/>
    </xf>
    <xf numFmtId="0" fontId="2" fillId="0" borderId="0" xfId="0" applyFont="1" applyBorder="1"/>
    <xf numFmtId="0" fontId="2" fillId="0" borderId="1" xfId="0" applyFont="1" applyFill="1" applyBorder="1" applyAlignment="1">
      <alignment horizontal="center"/>
    </xf>
    <xf numFmtId="0" fontId="2" fillId="0" borderId="11" xfId="0" applyFont="1" applyFill="1" applyBorder="1" applyAlignment="1"/>
    <xf numFmtId="0" fontId="6" fillId="2" borderId="10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28" xfId="0" applyFont="1" applyBorder="1"/>
    <xf numFmtId="0" fontId="3" fillId="0" borderId="27" xfId="0" applyFont="1" applyBorder="1"/>
    <xf numFmtId="0" fontId="3" fillId="0" borderId="6" xfId="0" applyFont="1" applyBorder="1"/>
    <xf numFmtId="0" fontId="3" fillId="0" borderId="7" xfId="0" applyFont="1" applyBorder="1"/>
    <xf numFmtId="0" fontId="3" fillId="3" borderId="6" xfId="0" applyFont="1" applyFill="1" applyBorder="1"/>
    <xf numFmtId="0" fontId="3" fillId="3" borderId="3" xfId="0" applyFont="1" applyFill="1" applyBorder="1"/>
    <xf numFmtId="0" fontId="3" fillId="4" borderId="3" xfId="0" applyFont="1" applyFill="1" applyBorder="1"/>
    <xf numFmtId="0" fontId="3" fillId="4" borderId="6" xfId="0" applyFont="1" applyFill="1" applyBorder="1"/>
    <xf numFmtId="0" fontId="3" fillId="5" borderId="3" xfId="0" applyFont="1" applyFill="1" applyBorder="1"/>
    <xf numFmtId="0" fontId="3" fillId="5" borderId="6" xfId="0" applyFont="1" applyFill="1" applyBorder="1"/>
    <xf numFmtId="0" fontId="3" fillId="6" borderId="3" xfId="0" applyFont="1" applyFill="1" applyBorder="1"/>
    <xf numFmtId="0" fontId="3" fillId="6" borderId="6" xfId="0" applyFont="1" applyFill="1" applyBorder="1"/>
    <xf numFmtId="0" fontId="3" fillId="7" borderId="3" xfId="0" applyFont="1" applyFill="1" applyBorder="1"/>
    <xf numFmtId="0" fontId="3" fillId="7" borderId="6" xfId="0" applyFont="1" applyFill="1" applyBorder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0" xfId="0" applyFont="1" applyFill="1" applyBorder="1"/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8" borderId="1" xfId="0" applyFont="1" applyFill="1" applyBorder="1"/>
    <xf numFmtId="0" fontId="6" fillId="2" borderId="10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8</xdr:row>
      <xdr:rowOff>0</xdr:rowOff>
    </xdr:from>
    <xdr:ext cx="1822165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xmlns="" id="{6E8D3A85-A1A8-4291-8AFF-55D5F6F48971}"/>
                </a:ext>
              </a:extLst>
            </xdr:cNvPr>
            <xdr:cNvSpPr txBox="1"/>
          </xdr:nvSpPr>
          <xdr:spPr>
            <a:xfrm>
              <a:off x="6210300" y="1524000"/>
              <a:ext cx="1822165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r>
                      <a:rPr lang="en-I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√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e>
                    </m:d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e>
                    </m:d>
                    <m:r>
                      <a:rPr lang="en-US" sz="1100" b="0" i="1" baseline="-250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2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e>
                    </m:d>
                    <m:r>
                      <a:rPr lang="en-US" sz="1100" b="0" i="1" baseline="-250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E8D3A85-A1A8-4291-8AFF-55D5F6F48971}"/>
                </a:ext>
              </a:extLst>
            </xdr:cNvPr>
            <xdr:cNvSpPr txBox="1"/>
          </xdr:nvSpPr>
          <xdr:spPr>
            <a:xfrm>
              <a:off x="6210300" y="1524000"/>
              <a:ext cx="1822165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((1+𝑘)(1+𝑘)</a:t>
              </a:r>
              <a:r>
                <a:rPr lang="en-US" sz="1100" b="0" i="0" baseline="-2500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(1+𝑘)</a:t>
              </a:r>
              <a:r>
                <a:rPr lang="en-US" sz="1100" b="0" i="0" baseline="-25000">
                  <a:latin typeface="Cambria Math" panose="02040503050406030204" pitchFamily="18" charset="0"/>
                  <a:ea typeface="Cambria Math" panose="02040503050406030204" pitchFamily="18" charset="0"/>
                </a:rPr>
                <a:t>𝑛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en-IN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857250</xdr:colOff>
      <xdr:row>8</xdr:row>
      <xdr:rowOff>9525</xdr:rowOff>
    </xdr:from>
    <xdr:ext cx="1838325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xmlns="" id="{ABF01504-DB8F-4A3C-934F-1AA592D6F445}"/>
                </a:ext>
              </a:extLst>
            </xdr:cNvPr>
            <xdr:cNvSpPr txBox="1"/>
          </xdr:nvSpPr>
          <xdr:spPr>
            <a:xfrm>
              <a:off x="7248525" y="1914525"/>
              <a:ext cx="1838325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r>
                      <a:rPr lang="en-I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√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e>
                    </m:d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e>
                    </m:d>
                    <m:r>
                      <a:rPr lang="en-US" sz="1100" b="0" i="1" baseline="-250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2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e>
                    </m:d>
                    <m:r>
                      <a:rPr lang="en-US" sz="1100" b="0" i="1" baseline="-250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xmlns="" xmlns:a14="http://schemas.microsoft.com/office/drawing/2010/main" id="{ABF01504-DB8F-4A3C-934F-1AA592D6F445}"/>
                </a:ext>
              </a:extLst>
            </xdr:cNvPr>
            <xdr:cNvSpPr txBox="1"/>
          </xdr:nvSpPr>
          <xdr:spPr>
            <a:xfrm>
              <a:off x="7248525" y="1914525"/>
              <a:ext cx="1838325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((1+𝑘)(1+𝑘)</a:t>
              </a:r>
              <a:r>
                <a:rPr lang="en-US" sz="1100" b="0" i="0" baseline="-2500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(1+𝑘)</a:t>
              </a:r>
              <a:r>
                <a:rPr lang="en-US" sz="1100" b="0" i="0" baseline="-25000">
                  <a:latin typeface="Cambria Math" panose="02040503050406030204" pitchFamily="18" charset="0"/>
                  <a:ea typeface="Cambria Math" panose="02040503050406030204" pitchFamily="18" charset="0"/>
                </a:rPr>
                <a:t>𝑛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en-IN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942975</xdr:colOff>
      <xdr:row>8</xdr:row>
      <xdr:rowOff>19050</xdr:rowOff>
    </xdr:from>
    <xdr:ext cx="1866900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xmlns="" id="{6F633100-72AD-4843-8C03-E8CD862E6D28}"/>
                </a:ext>
              </a:extLst>
            </xdr:cNvPr>
            <xdr:cNvSpPr txBox="1"/>
          </xdr:nvSpPr>
          <xdr:spPr>
            <a:xfrm>
              <a:off x="7381875" y="1933575"/>
              <a:ext cx="1866900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r>
                      <a:rPr lang="en-I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√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e>
                    </m:d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e>
                    </m:d>
                    <m:r>
                      <a:rPr lang="en-US" sz="1100" b="0" i="1" baseline="-250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2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e>
                    </m:d>
                    <m:r>
                      <a:rPr lang="en-US" sz="1100" b="0" i="1" baseline="-250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xmlns="" xmlns:a14="http://schemas.microsoft.com/office/drawing/2010/main" id="{6F633100-72AD-4843-8C03-E8CD862E6D28}"/>
                </a:ext>
              </a:extLst>
            </xdr:cNvPr>
            <xdr:cNvSpPr txBox="1"/>
          </xdr:nvSpPr>
          <xdr:spPr>
            <a:xfrm>
              <a:off x="7381875" y="1933575"/>
              <a:ext cx="1866900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((1+𝑘)(1+𝑘)</a:t>
              </a:r>
              <a:r>
                <a:rPr lang="en-US" sz="1100" b="0" i="0" baseline="-2500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(1+𝑘)</a:t>
              </a:r>
              <a:r>
                <a:rPr lang="en-US" sz="1100" b="0" i="0" baseline="-25000">
                  <a:latin typeface="Cambria Math" panose="02040503050406030204" pitchFamily="18" charset="0"/>
                  <a:ea typeface="Cambria Math" panose="02040503050406030204" pitchFamily="18" charset="0"/>
                </a:rPr>
                <a:t>𝑛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en-IN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8</xdr:row>
      <xdr:rowOff>38100</xdr:rowOff>
    </xdr:from>
    <xdr:ext cx="1929759" cy="2056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xmlns="" id="{C929DC5A-96F1-4FD5-B84C-87D74D4B2A7F}"/>
                </a:ext>
              </a:extLst>
            </xdr:cNvPr>
            <xdr:cNvSpPr txBox="1"/>
          </xdr:nvSpPr>
          <xdr:spPr>
            <a:xfrm>
              <a:off x="8172450" y="1857375"/>
              <a:ext cx="1929759" cy="2056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r>
                      <a:rPr lang="en-IN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√</m:t>
                    </m:r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e>
                    </m:d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e>
                    </m:d>
                    <m:r>
                      <a:rPr lang="en-US" sz="1200" b="0" i="1" baseline="-250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2</m:t>
                    </m:r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e>
                    </m:d>
                    <m:r>
                      <a:rPr lang="en-US" sz="1200" b="0" i="1" baseline="-250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xmlns="" xmlns:a14="http://schemas.microsoft.com/office/drawing/2010/main" id="{C929DC5A-96F1-4FD5-B84C-87D74D4B2A7F}"/>
                </a:ext>
              </a:extLst>
            </xdr:cNvPr>
            <xdr:cNvSpPr txBox="1"/>
          </xdr:nvSpPr>
          <xdr:spPr>
            <a:xfrm>
              <a:off x="8172450" y="1857375"/>
              <a:ext cx="1929759" cy="2056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</a:t>
              </a:r>
              <a:r>
                <a:rPr lang="en-IN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((1+𝑘)(1+𝑘)</a:t>
              </a:r>
              <a:r>
                <a:rPr lang="en-US" sz="1200" b="0" i="0" baseline="-2500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(1+𝑘)</a:t>
              </a:r>
              <a:r>
                <a:rPr lang="en-US" sz="1200" b="0" i="0" baseline="-25000">
                  <a:latin typeface="Cambria Math" panose="02040503050406030204" pitchFamily="18" charset="0"/>
                  <a:ea typeface="Cambria Math" panose="02040503050406030204" pitchFamily="18" charset="0"/>
                </a:rPr>
                <a:t>𝑛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en-IN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8</xdr:row>
      <xdr:rowOff>38100</xdr:rowOff>
    </xdr:from>
    <xdr:ext cx="1822165" cy="18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xmlns="" id="{AA9772CC-8CD6-4CFE-A400-574C80897823}"/>
                </a:ext>
              </a:extLst>
            </xdr:cNvPr>
            <xdr:cNvSpPr txBox="1"/>
          </xdr:nvSpPr>
          <xdr:spPr>
            <a:xfrm>
              <a:off x="9172575" y="1857375"/>
              <a:ext cx="1822165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r>
                      <a:rPr lang="en-I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√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e>
                    </m:d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e>
                    </m:d>
                    <m:r>
                      <a:rPr lang="en-US" sz="1100" b="0" i="1" baseline="-250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2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</m:e>
                    </m:d>
                    <m:r>
                      <a:rPr lang="en-US" sz="1100" b="0" i="1" baseline="-250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="" xmlns:a16="http://schemas.microsoft.com/office/drawing/2014/main" xmlns:a14="http://schemas.microsoft.com/office/drawing/2010/main" id="{AA9772CC-8CD6-4CFE-A400-574C80897823}"/>
                </a:ext>
              </a:extLst>
            </xdr:cNvPr>
            <xdr:cNvSpPr txBox="1"/>
          </xdr:nvSpPr>
          <xdr:spPr>
            <a:xfrm>
              <a:off x="9172575" y="1857375"/>
              <a:ext cx="1822165" cy="18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((1+𝑘)(1+𝑘)</a:t>
              </a:r>
              <a:r>
                <a:rPr lang="en-US" sz="1100" b="0" i="0" baseline="-2500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(1+𝑘)</a:t>
              </a:r>
              <a:r>
                <a:rPr lang="en-US" sz="1100" b="0" i="0" baseline="-25000">
                  <a:latin typeface="Cambria Math" panose="02040503050406030204" pitchFamily="18" charset="0"/>
                  <a:ea typeface="Cambria Math" panose="02040503050406030204" pitchFamily="18" charset="0"/>
                </a:rPr>
                <a:t>𝑛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en-IN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M16"/>
  <sheetViews>
    <sheetView workbookViewId="0">
      <selection activeCell="C6" sqref="C6:E16"/>
    </sheetView>
  </sheetViews>
  <sheetFormatPr defaultRowHeight="18.75" x14ac:dyDescent="0.3"/>
  <cols>
    <col min="1" max="1" width="15.140625" style="3" customWidth="1"/>
    <col min="2" max="2" width="10.140625" style="3" customWidth="1"/>
    <col min="3" max="3" width="6" style="3" customWidth="1"/>
    <col min="4" max="4" width="9.140625" style="3"/>
    <col min="5" max="5" width="23.5703125" style="3" customWidth="1"/>
    <col min="6" max="7" width="9.140625" style="3"/>
    <col min="8" max="8" width="10.140625" style="3" customWidth="1"/>
    <col min="9" max="9" width="9.140625" style="3"/>
    <col min="10" max="10" width="14" style="3" customWidth="1"/>
    <col min="11" max="16384" width="9.140625" style="3"/>
  </cols>
  <sheetData>
    <row r="1" spans="1:13" ht="15" customHeight="1" x14ac:dyDescent="0.3">
      <c r="A1" s="1"/>
      <c r="B1" s="49" t="s">
        <v>5</v>
      </c>
      <c r="C1" s="49"/>
      <c r="D1" s="49"/>
    </row>
    <row r="2" spans="1:13" ht="15.75" customHeight="1" x14ac:dyDescent="0.3">
      <c r="A2" s="2"/>
      <c r="B2" s="49"/>
      <c r="C2" s="49"/>
      <c r="D2" s="49"/>
    </row>
    <row r="4" spans="1:13" ht="19.5" thickBot="1" x14ac:dyDescent="0.35">
      <c r="A4" s="18" t="s">
        <v>6</v>
      </c>
      <c r="B4" s="18" t="s">
        <v>7</v>
      </c>
      <c r="C4" s="46" t="s">
        <v>8</v>
      </c>
      <c r="D4" s="46"/>
      <c r="E4" s="46"/>
      <c r="F4" s="18" t="s">
        <v>4</v>
      </c>
    </row>
    <row r="5" spans="1:13" x14ac:dyDescent="0.3">
      <c r="A5" s="19" t="s">
        <v>9</v>
      </c>
      <c r="B5" s="20">
        <f>11.5*31</f>
        <v>356.5</v>
      </c>
      <c r="C5" s="47"/>
      <c r="D5" s="47"/>
      <c r="E5" s="47"/>
      <c r="F5" s="21"/>
    </row>
    <row r="6" spans="1:13" x14ac:dyDescent="0.3">
      <c r="A6" s="9" t="s">
        <v>10</v>
      </c>
      <c r="B6" s="5">
        <f>11.56*28</f>
        <v>323.68</v>
      </c>
      <c r="C6" s="48">
        <f>((B6-B5)/B5)*100</f>
        <v>-9.206171107994388</v>
      </c>
      <c r="D6" s="48"/>
      <c r="E6" s="48"/>
      <c r="F6" s="11">
        <f>1+C6%</f>
        <v>0.90793828892005612</v>
      </c>
    </row>
    <row r="7" spans="1:13" ht="19.5" thickBot="1" x14ac:dyDescent="0.35">
      <c r="A7" s="9" t="s">
        <v>11</v>
      </c>
      <c r="B7" s="5">
        <f>31*11.6</f>
        <v>359.59999999999997</v>
      </c>
      <c r="C7" s="48">
        <f t="shared" ref="C7:C16" si="0">((B7-B6)/B6)*100</f>
        <v>11.097380128521985</v>
      </c>
      <c r="D7" s="48"/>
      <c r="E7" s="48"/>
      <c r="F7" s="11">
        <f t="shared" ref="F7:F16" si="1">1+C7%</f>
        <v>1.1109738012852199</v>
      </c>
    </row>
    <row r="8" spans="1:13" x14ac:dyDescent="0.3">
      <c r="A8" s="9" t="s">
        <v>12</v>
      </c>
      <c r="B8" s="5">
        <f>30*11.57</f>
        <v>347.1</v>
      </c>
      <c r="C8" s="48">
        <f t="shared" si="0"/>
        <v>-3.4760845383759578</v>
      </c>
      <c r="D8" s="48"/>
      <c r="E8" s="48"/>
      <c r="F8" s="11">
        <f t="shared" si="1"/>
        <v>0.96523915461624044</v>
      </c>
      <c r="I8" s="51" t="s">
        <v>21</v>
      </c>
      <c r="J8" s="52"/>
      <c r="K8" s="31">
        <f>AVERAGE(C6:E16)</f>
        <v>0.48227624796946444</v>
      </c>
      <c r="L8" s="23"/>
      <c r="M8" s="24"/>
    </row>
    <row r="9" spans="1:13" x14ac:dyDescent="0.3">
      <c r="A9" s="9" t="s">
        <v>13</v>
      </c>
      <c r="B9" s="5">
        <f>31*11.52</f>
        <v>357.12</v>
      </c>
      <c r="C9" s="48">
        <f t="shared" si="0"/>
        <v>2.8867761452031062</v>
      </c>
      <c r="D9" s="48"/>
      <c r="E9" s="48"/>
      <c r="F9" s="11">
        <f t="shared" si="1"/>
        <v>1.028867761452031</v>
      </c>
      <c r="I9" s="53" t="s">
        <v>22</v>
      </c>
      <c r="J9" s="54"/>
      <c r="K9" s="25"/>
      <c r="L9" s="25"/>
      <c r="M9" s="26"/>
    </row>
    <row r="10" spans="1:13" x14ac:dyDescent="0.3">
      <c r="A10" s="9" t="s">
        <v>14</v>
      </c>
      <c r="B10" s="5">
        <f>30*11.55</f>
        <v>346.5</v>
      </c>
      <c r="C10" s="48">
        <f t="shared" si="0"/>
        <v>-2.9737903225806464</v>
      </c>
      <c r="D10" s="48"/>
      <c r="E10" s="48"/>
      <c r="F10" s="11">
        <f t="shared" si="1"/>
        <v>0.97026209677419351</v>
      </c>
      <c r="I10" s="27"/>
      <c r="J10" s="25"/>
      <c r="K10" s="15">
        <f>F6*F7*F8*F9*F10*F11*F12*F13*F14*F15*F16</f>
        <v>1.0400000000000005</v>
      </c>
      <c r="L10" s="25"/>
      <c r="M10" s="26"/>
    </row>
    <row r="11" spans="1:13" x14ac:dyDescent="0.3">
      <c r="A11" s="9" t="s">
        <v>15</v>
      </c>
      <c r="B11" s="5">
        <f>31*11.65</f>
        <v>361.15000000000003</v>
      </c>
      <c r="C11" s="48">
        <f t="shared" si="0"/>
        <v>4.2279942279942375</v>
      </c>
      <c r="D11" s="48"/>
      <c r="E11" s="48"/>
      <c r="F11" s="11">
        <f t="shared" si="1"/>
        <v>1.0422799422799425</v>
      </c>
      <c r="I11" s="27"/>
      <c r="J11" s="25"/>
      <c r="K11" s="15">
        <f>POWER(K10,1/11)</f>
        <v>1.0035718834032248</v>
      </c>
      <c r="L11" s="25"/>
      <c r="M11" s="26"/>
    </row>
    <row r="12" spans="1:13" x14ac:dyDescent="0.3">
      <c r="A12" s="9" t="s">
        <v>16</v>
      </c>
      <c r="B12" s="5">
        <f>31*11.76</f>
        <v>364.56</v>
      </c>
      <c r="C12" s="48">
        <f t="shared" si="0"/>
        <v>0.94420600858368209</v>
      </c>
      <c r="D12" s="48"/>
      <c r="E12" s="48"/>
      <c r="F12" s="11">
        <f t="shared" si="1"/>
        <v>1.0094420600858369</v>
      </c>
      <c r="I12" s="27"/>
      <c r="J12" s="25"/>
      <c r="K12" s="15">
        <f>K11-1</f>
        <v>3.5718834032247848E-3</v>
      </c>
      <c r="L12" s="25"/>
      <c r="M12" s="26"/>
    </row>
    <row r="13" spans="1:13" ht="19.5" thickBot="1" x14ac:dyDescent="0.35">
      <c r="A13" s="9" t="s">
        <v>17</v>
      </c>
      <c r="B13" s="5">
        <f>30*11.81</f>
        <v>354.3</v>
      </c>
      <c r="C13" s="48">
        <f t="shared" si="0"/>
        <v>-2.8143515470704386</v>
      </c>
      <c r="D13" s="48"/>
      <c r="E13" s="48"/>
      <c r="F13" s="11">
        <f t="shared" si="1"/>
        <v>0.97185648452929563</v>
      </c>
      <c r="I13" s="55" t="s">
        <v>22</v>
      </c>
      <c r="J13" s="56"/>
      <c r="K13" s="30">
        <f>K12*100</f>
        <v>0.35718834032247848</v>
      </c>
      <c r="L13" s="28"/>
      <c r="M13" s="29"/>
    </row>
    <row r="14" spans="1:13" x14ac:dyDescent="0.3">
      <c r="A14" s="9" t="s">
        <v>18</v>
      </c>
      <c r="B14" s="5">
        <f>30*11.81</f>
        <v>354.3</v>
      </c>
      <c r="C14" s="48">
        <f t="shared" si="0"/>
        <v>0</v>
      </c>
      <c r="D14" s="48"/>
      <c r="E14" s="48"/>
      <c r="F14" s="11">
        <f t="shared" si="1"/>
        <v>1</v>
      </c>
    </row>
    <row r="15" spans="1:13" x14ac:dyDescent="0.3">
      <c r="A15" s="9" t="s">
        <v>19</v>
      </c>
      <c r="B15" s="5">
        <f>30*11.89</f>
        <v>356.70000000000005</v>
      </c>
      <c r="C15" s="48">
        <f t="shared" si="0"/>
        <v>0.67739204064353209</v>
      </c>
      <c r="D15" s="48"/>
      <c r="E15" s="48"/>
      <c r="F15" s="11">
        <f t="shared" si="1"/>
        <v>1.0067739204064354</v>
      </c>
    </row>
    <row r="16" spans="1:13" ht="19.5" thickBot="1" x14ac:dyDescent="0.35">
      <c r="A16" s="12" t="s">
        <v>20</v>
      </c>
      <c r="B16" s="13">
        <f>31*11.96</f>
        <v>370.76000000000005</v>
      </c>
      <c r="C16" s="50">
        <f t="shared" si="0"/>
        <v>3.9416876927389968</v>
      </c>
      <c r="D16" s="50"/>
      <c r="E16" s="50"/>
      <c r="F16" s="14">
        <f t="shared" si="1"/>
        <v>1.0394168769273899</v>
      </c>
      <c r="J16" s="42"/>
    </row>
  </sheetData>
  <mergeCells count="17">
    <mergeCell ref="C14:E14"/>
    <mergeCell ref="C15:E15"/>
    <mergeCell ref="C16:E16"/>
    <mergeCell ref="I8:J8"/>
    <mergeCell ref="I9:J9"/>
    <mergeCell ref="I13:J13"/>
    <mergeCell ref="C8:E8"/>
    <mergeCell ref="C9:E9"/>
    <mergeCell ref="C10:E10"/>
    <mergeCell ref="C11:E11"/>
    <mergeCell ref="C12:E12"/>
    <mergeCell ref="C13:E13"/>
    <mergeCell ref="C4:E4"/>
    <mergeCell ref="C5:E5"/>
    <mergeCell ref="C6:E6"/>
    <mergeCell ref="C7:E7"/>
    <mergeCell ref="B1:D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6"/>
  <sheetViews>
    <sheetView workbookViewId="0">
      <selection activeCell="C6" sqref="C6:E16"/>
    </sheetView>
  </sheetViews>
  <sheetFormatPr defaultRowHeight="18.75" x14ac:dyDescent="0.3"/>
  <cols>
    <col min="1" max="1" width="15" style="3" customWidth="1"/>
    <col min="2" max="4" width="9.140625" style="3"/>
    <col min="5" max="5" width="18.140625" style="3" customWidth="1"/>
    <col min="6" max="6" width="9.85546875" style="3" customWidth="1"/>
    <col min="7" max="9" width="9.140625" style="3"/>
    <col min="10" max="10" width="13" style="3" customWidth="1"/>
    <col min="11" max="16384" width="9.140625" style="3"/>
  </cols>
  <sheetData>
    <row r="1" spans="1:13" x14ac:dyDescent="0.3">
      <c r="A1" s="1"/>
      <c r="B1" s="2"/>
      <c r="C1" s="58" t="s">
        <v>0</v>
      </c>
      <c r="D1" s="59"/>
      <c r="E1" s="59"/>
    </row>
    <row r="2" spans="1:13" x14ac:dyDescent="0.3">
      <c r="A2" s="17"/>
      <c r="B2" s="2"/>
      <c r="C2" s="59"/>
      <c r="D2" s="59"/>
      <c r="E2" s="59"/>
    </row>
    <row r="3" spans="1:13" ht="19.5" thickBot="1" x14ac:dyDescent="0.35">
      <c r="B3" s="15"/>
      <c r="C3" s="15"/>
    </row>
    <row r="4" spans="1:13" x14ac:dyDescent="0.3">
      <c r="A4" s="6" t="s">
        <v>6</v>
      </c>
      <c r="B4" s="7" t="s">
        <v>7</v>
      </c>
      <c r="C4" s="57" t="s">
        <v>8</v>
      </c>
      <c r="D4" s="57"/>
      <c r="E4" s="57"/>
      <c r="F4" s="8" t="s">
        <v>4</v>
      </c>
    </row>
    <row r="5" spans="1:13" x14ac:dyDescent="0.3">
      <c r="A5" s="9" t="s">
        <v>9</v>
      </c>
      <c r="B5" s="5">
        <f>15.96*31</f>
        <v>494.76000000000005</v>
      </c>
      <c r="C5" s="48"/>
      <c r="D5" s="48"/>
      <c r="E5" s="48"/>
      <c r="F5" s="11"/>
    </row>
    <row r="6" spans="1:13" x14ac:dyDescent="0.3">
      <c r="A6" s="9" t="s">
        <v>10</v>
      </c>
      <c r="B6" s="5">
        <f>16.04*28</f>
        <v>449.12</v>
      </c>
      <c r="C6" s="48">
        <f>((B6-B5)/B5)*100</f>
        <v>-9.224674589700065</v>
      </c>
      <c r="D6" s="48"/>
      <c r="E6" s="48"/>
      <c r="F6" s="11">
        <f>1+C6%</f>
        <v>0.90775325410299934</v>
      </c>
    </row>
    <row r="7" spans="1:13" ht="19.5" thickBot="1" x14ac:dyDescent="0.35">
      <c r="A7" s="9" t="s">
        <v>11</v>
      </c>
      <c r="B7" s="5">
        <f>16.07*31</f>
        <v>498.17</v>
      </c>
      <c r="C7" s="48">
        <f t="shared" ref="C7:C16" si="0">((B7-B6)/B6)*100</f>
        <v>10.921357320983258</v>
      </c>
      <c r="D7" s="48"/>
      <c r="E7" s="48"/>
      <c r="F7" s="11">
        <f t="shared" ref="F7:F16" si="1">1+C7%</f>
        <v>1.1092135732098325</v>
      </c>
    </row>
    <row r="8" spans="1:13" x14ac:dyDescent="0.3">
      <c r="A8" s="9" t="s">
        <v>12</v>
      </c>
      <c r="B8" s="5">
        <f>16.14*30</f>
        <v>484.20000000000005</v>
      </c>
      <c r="C8" s="48">
        <f t="shared" si="0"/>
        <v>-2.8042636047935385</v>
      </c>
      <c r="D8" s="48"/>
      <c r="E8" s="48"/>
      <c r="F8" s="11">
        <f t="shared" si="1"/>
        <v>0.97195736395206467</v>
      </c>
      <c r="I8" s="51" t="s">
        <v>21</v>
      </c>
      <c r="J8" s="52"/>
      <c r="K8" s="32">
        <f>AVERAGE(C6:E16)</f>
        <v>0.53262513527404465</v>
      </c>
      <c r="L8" s="23"/>
      <c r="M8" s="24"/>
    </row>
    <row r="9" spans="1:13" x14ac:dyDescent="0.3">
      <c r="A9" s="9" t="s">
        <v>13</v>
      </c>
      <c r="B9" s="5">
        <f>16.17*31</f>
        <v>501.27000000000004</v>
      </c>
      <c r="C9" s="48">
        <f t="shared" si="0"/>
        <v>3.5254027261462184</v>
      </c>
      <c r="D9" s="48"/>
      <c r="E9" s="48"/>
      <c r="F9" s="11">
        <f t="shared" si="1"/>
        <v>1.0352540272614621</v>
      </c>
      <c r="I9" s="53" t="s">
        <v>22</v>
      </c>
      <c r="J9" s="54"/>
      <c r="K9" s="60"/>
      <c r="L9" s="60"/>
      <c r="M9" s="61"/>
    </row>
    <row r="10" spans="1:13" x14ac:dyDescent="0.3">
      <c r="A10" s="9" t="s">
        <v>14</v>
      </c>
      <c r="B10" s="5">
        <f>16.23*30</f>
        <v>486.90000000000003</v>
      </c>
      <c r="C10" s="48">
        <f t="shared" si="0"/>
        <v>-2.8667185349213007</v>
      </c>
      <c r="D10" s="48"/>
      <c r="E10" s="48"/>
      <c r="F10" s="11">
        <f t="shared" si="1"/>
        <v>0.97133281465078702</v>
      </c>
      <c r="I10" s="27"/>
      <c r="J10" s="25"/>
      <c r="K10" s="15">
        <f>F6*F7*F8*F9*F10*F11*F12*F13*F14*F15*F16</f>
        <v>1.0451127819548871</v>
      </c>
      <c r="L10" s="25"/>
      <c r="M10" s="26"/>
    </row>
    <row r="11" spans="1:13" x14ac:dyDescent="0.3">
      <c r="A11" s="9" t="s">
        <v>15</v>
      </c>
      <c r="B11" s="5">
        <f>16.27*31</f>
        <v>504.37</v>
      </c>
      <c r="C11" s="48">
        <f t="shared" si="0"/>
        <v>3.5880057506674818</v>
      </c>
      <c r="D11" s="48"/>
      <c r="E11" s="48"/>
      <c r="F11" s="11">
        <f t="shared" si="1"/>
        <v>1.0358800575066749</v>
      </c>
      <c r="I11" s="27"/>
      <c r="J11" s="25"/>
      <c r="K11" s="15">
        <f>POWER(K10,1/11)</f>
        <v>1.004019402117269</v>
      </c>
      <c r="L11" s="25"/>
      <c r="M11" s="26"/>
    </row>
    <row r="12" spans="1:13" x14ac:dyDescent="0.3">
      <c r="A12" s="9" t="s">
        <v>16</v>
      </c>
      <c r="B12" s="5">
        <f>16.34*31</f>
        <v>506.54</v>
      </c>
      <c r="C12" s="48">
        <f t="shared" si="0"/>
        <v>0.43023970497849118</v>
      </c>
      <c r="D12" s="48"/>
      <c r="E12" s="48"/>
      <c r="F12" s="11">
        <f t="shared" si="1"/>
        <v>1.0043023970497849</v>
      </c>
      <c r="I12" s="27"/>
      <c r="J12" s="25"/>
      <c r="K12" s="15">
        <f>K11-1</f>
        <v>4.0194021172690331E-3</v>
      </c>
      <c r="L12" s="25"/>
      <c r="M12" s="26"/>
    </row>
    <row r="13" spans="1:13" ht="19.5" thickBot="1" x14ac:dyDescent="0.35">
      <c r="A13" s="9" t="s">
        <v>17</v>
      </c>
      <c r="B13" s="5">
        <f>16.43*30</f>
        <v>492.9</v>
      </c>
      <c r="C13" s="48">
        <f t="shared" si="0"/>
        <v>-2.6927784577723464</v>
      </c>
      <c r="D13" s="48"/>
      <c r="E13" s="48"/>
      <c r="F13" s="11">
        <f t="shared" si="1"/>
        <v>0.97307221542227651</v>
      </c>
      <c r="I13" s="55" t="s">
        <v>22</v>
      </c>
      <c r="J13" s="56"/>
      <c r="K13" s="33">
        <f>K12*100</f>
        <v>0.40194021172690331</v>
      </c>
      <c r="L13" s="28"/>
      <c r="M13" s="29"/>
    </row>
    <row r="14" spans="1:13" x14ac:dyDescent="0.3">
      <c r="A14" s="9" t="s">
        <v>18</v>
      </c>
      <c r="B14" s="5">
        <f>16.48*31</f>
        <v>510.88</v>
      </c>
      <c r="C14" s="48">
        <f t="shared" si="0"/>
        <v>3.6477987421383689</v>
      </c>
      <c r="D14" s="48"/>
      <c r="E14" s="48"/>
      <c r="F14" s="11">
        <f t="shared" si="1"/>
        <v>1.0364779874213836</v>
      </c>
    </row>
    <row r="15" spans="1:13" x14ac:dyDescent="0.3">
      <c r="A15" s="9" t="s">
        <v>19</v>
      </c>
      <c r="B15" s="5">
        <f>16.54*30</f>
        <v>496.2</v>
      </c>
      <c r="C15" s="48">
        <f t="shared" si="0"/>
        <v>-2.873473222674602</v>
      </c>
      <c r="D15" s="48"/>
      <c r="E15" s="48"/>
      <c r="F15" s="11">
        <f t="shared" si="1"/>
        <v>0.97126526777325395</v>
      </c>
    </row>
    <row r="16" spans="1:13" ht="19.5" thickBot="1" x14ac:dyDescent="0.35">
      <c r="A16" s="12" t="s">
        <v>20</v>
      </c>
      <c r="B16" s="13">
        <f>16.68*31</f>
        <v>517.08000000000004</v>
      </c>
      <c r="C16" s="50">
        <f t="shared" si="0"/>
        <v>4.2079806529625259</v>
      </c>
      <c r="D16" s="50"/>
      <c r="E16" s="50"/>
      <c r="F16" s="14">
        <f t="shared" si="1"/>
        <v>1.0420798065296253</v>
      </c>
    </row>
  </sheetData>
  <mergeCells count="18">
    <mergeCell ref="I8:J8"/>
    <mergeCell ref="I9:J9"/>
    <mergeCell ref="K9:M9"/>
    <mergeCell ref="C15:E15"/>
    <mergeCell ref="C16:E16"/>
    <mergeCell ref="I13:J13"/>
    <mergeCell ref="C9:E9"/>
    <mergeCell ref="C10:E10"/>
    <mergeCell ref="C11:E11"/>
    <mergeCell ref="C12:E12"/>
    <mergeCell ref="C13:E13"/>
    <mergeCell ref="C14:E14"/>
    <mergeCell ref="C8:E8"/>
    <mergeCell ref="C4:E4"/>
    <mergeCell ref="C5:E5"/>
    <mergeCell ref="C6:E6"/>
    <mergeCell ref="C7:E7"/>
    <mergeCell ref="C1:E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16"/>
  <sheetViews>
    <sheetView workbookViewId="0">
      <selection activeCell="G7" sqref="G7"/>
    </sheetView>
  </sheetViews>
  <sheetFormatPr defaultRowHeight="18.75" x14ac:dyDescent="0.3"/>
  <cols>
    <col min="1" max="1" width="16.28515625" style="3" customWidth="1"/>
    <col min="2" max="2" width="9.85546875" style="3" customWidth="1"/>
    <col min="3" max="4" width="9.140625" style="3"/>
    <col min="5" max="5" width="18.140625" style="3" customWidth="1"/>
    <col min="6" max="6" width="10.7109375" style="3" customWidth="1"/>
    <col min="7" max="7" width="9.140625" style="3"/>
    <col min="8" max="8" width="7.42578125" style="3" customWidth="1"/>
    <col min="9" max="9" width="9.140625" style="3"/>
    <col min="10" max="10" width="14.85546875" style="3" customWidth="1"/>
    <col min="11" max="16384" width="9.140625" style="3"/>
  </cols>
  <sheetData>
    <row r="1" spans="1:13" x14ac:dyDescent="0.3">
      <c r="A1" s="1"/>
      <c r="B1" s="2"/>
      <c r="C1" s="58" t="s">
        <v>1</v>
      </c>
      <c r="D1" s="62"/>
      <c r="E1" s="62"/>
    </row>
    <row r="2" spans="1:13" x14ac:dyDescent="0.3">
      <c r="A2" s="2"/>
      <c r="B2" s="2"/>
      <c r="C2" s="62"/>
      <c r="D2" s="62"/>
      <c r="E2" s="62"/>
    </row>
    <row r="3" spans="1:13" ht="19.5" thickBot="1" x14ac:dyDescent="0.35"/>
    <row r="4" spans="1:13" x14ac:dyDescent="0.3">
      <c r="A4" s="6" t="s">
        <v>6</v>
      </c>
      <c r="B4" s="7" t="s">
        <v>7</v>
      </c>
      <c r="C4" s="57" t="s">
        <v>8</v>
      </c>
      <c r="D4" s="57"/>
      <c r="E4" s="57"/>
      <c r="F4" s="8" t="s">
        <v>4</v>
      </c>
    </row>
    <row r="5" spans="1:13" x14ac:dyDescent="0.3">
      <c r="A5" s="9" t="s">
        <v>9</v>
      </c>
      <c r="B5" s="5">
        <f>30.51*31</f>
        <v>945.81000000000006</v>
      </c>
      <c r="C5" s="48"/>
      <c r="D5" s="48"/>
      <c r="E5" s="48"/>
      <c r="F5" s="11"/>
    </row>
    <row r="6" spans="1:13" x14ac:dyDescent="0.3">
      <c r="A6" s="9" t="s">
        <v>10</v>
      </c>
      <c r="B6" s="5">
        <f>30.68*28</f>
        <v>859.04</v>
      </c>
      <c r="C6" s="48">
        <f>((B6-B5)/B5)*100</f>
        <v>-9.174147027415664</v>
      </c>
      <c r="D6" s="48"/>
      <c r="E6" s="48"/>
      <c r="F6" s="11">
        <f>1+C6%</f>
        <v>0.90825852972584342</v>
      </c>
    </row>
    <row r="7" spans="1:13" ht="19.5" thickBot="1" x14ac:dyDescent="0.35">
      <c r="A7" s="9" t="s">
        <v>11</v>
      </c>
      <c r="B7" s="5">
        <f>30.62*31</f>
        <v>949.22</v>
      </c>
      <c r="C7" s="48">
        <f t="shared" ref="C7:C16" si="0">((B7-B6)/B6)*100</f>
        <v>10.497764946917497</v>
      </c>
      <c r="D7" s="48"/>
      <c r="E7" s="48"/>
      <c r="F7" s="11">
        <f t="shared" ref="F7:F16" si="1">1+C7%</f>
        <v>1.104977649469175</v>
      </c>
    </row>
    <row r="8" spans="1:13" x14ac:dyDescent="0.3">
      <c r="A8" s="9" t="s">
        <v>12</v>
      </c>
      <c r="B8" s="5">
        <f>30.72*30</f>
        <v>921.59999999999991</v>
      </c>
      <c r="C8" s="48">
        <f t="shared" si="0"/>
        <v>-2.9097574850930363</v>
      </c>
      <c r="D8" s="48"/>
      <c r="E8" s="48"/>
      <c r="F8" s="11">
        <f t="shared" si="1"/>
        <v>0.97090242514906966</v>
      </c>
      <c r="I8" s="51" t="s">
        <v>21</v>
      </c>
      <c r="J8" s="52"/>
      <c r="K8" s="34">
        <f>AVERAGE(C6:E16)</f>
        <v>0.61153041616990189</v>
      </c>
      <c r="L8" s="23"/>
      <c r="M8" s="24"/>
    </row>
    <row r="9" spans="1:13" x14ac:dyDescent="0.3">
      <c r="A9" s="9" t="s">
        <v>13</v>
      </c>
      <c r="B9" s="5">
        <f>30.62*31</f>
        <v>949.22</v>
      </c>
      <c r="C9" s="48">
        <f t="shared" si="0"/>
        <v>2.9969618055555687</v>
      </c>
      <c r="D9" s="48"/>
      <c r="E9" s="48"/>
      <c r="F9" s="11">
        <f t="shared" si="1"/>
        <v>1.0299696180555558</v>
      </c>
      <c r="I9" s="53" t="s">
        <v>22</v>
      </c>
      <c r="J9" s="54"/>
      <c r="K9" s="60"/>
      <c r="L9" s="60"/>
      <c r="M9" s="61"/>
    </row>
    <row r="10" spans="1:13" x14ac:dyDescent="0.3">
      <c r="A10" s="9" t="s">
        <v>14</v>
      </c>
      <c r="B10" s="5">
        <f>30.62*30</f>
        <v>918.6</v>
      </c>
      <c r="C10" s="48">
        <f t="shared" si="0"/>
        <v>-3.2258064516129039</v>
      </c>
      <c r="D10" s="48"/>
      <c r="E10" s="48"/>
      <c r="F10" s="11">
        <f t="shared" si="1"/>
        <v>0.967741935483871</v>
      </c>
      <c r="I10" s="27"/>
      <c r="J10" s="25"/>
      <c r="K10" s="15">
        <f>F6*F7*F8*F9*F10*F11*F12*F13*F14*F15*F16</f>
        <v>1.0544083906915769</v>
      </c>
      <c r="L10" s="25"/>
      <c r="M10" s="26"/>
    </row>
    <row r="11" spans="1:13" x14ac:dyDescent="0.3">
      <c r="A11" s="9" t="s">
        <v>15</v>
      </c>
      <c r="B11" s="5">
        <f>30.97*31</f>
        <v>960.06999999999994</v>
      </c>
      <c r="C11" s="48">
        <f t="shared" si="0"/>
        <v>4.5144785543217845</v>
      </c>
      <c r="D11" s="48"/>
      <c r="E11" s="48"/>
      <c r="F11" s="11">
        <f t="shared" si="1"/>
        <v>1.0451447855432179</v>
      </c>
      <c r="I11" s="27"/>
      <c r="J11" s="25"/>
      <c r="K11" s="15">
        <f>POWER(K10,1/11)</f>
        <v>1.0048279665740307</v>
      </c>
      <c r="L11" s="25"/>
      <c r="M11" s="26"/>
    </row>
    <row r="12" spans="1:13" x14ac:dyDescent="0.3">
      <c r="A12" s="9" t="s">
        <v>16</v>
      </c>
      <c r="B12" s="5">
        <f>31.44*31</f>
        <v>974.64</v>
      </c>
      <c r="C12" s="48">
        <f t="shared" si="0"/>
        <v>1.5175976751695242</v>
      </c>
      <c r="D12" s="48"/>
      <c r="E12" s="48"/>
      <c r="F12" s="11">
        <f t="shared" si="1"/>
        <v>1.0151759767516952</v>
      </c>
      <c r="I12" s="27"/>
      <c r="J12" s="25"/>
      <c r="K12" s="15">
        <f>K11-1</f>
        <v>4.8279665740307287E-3</v>
      </c>
      <c r="L12" s="25"/>
      <c r="M12" s="26"/>
    </row>
    <row r="13" spans="1:13" ht="19.5" thickBot="1" x14ac:dyDescent="0.35">
      <c r="A13" s="9" t="s">
        <v>17</v>
      </c>
      <c r="B13" s="5">
        <f>31.57*30</f>
        <v>947.1</v>
      </c>
      <c r="C13" s="48">
        <f t="shared" si="0"/>
        <v>-2.8256587047525201</v>
      </c>
      <c r="D13" s="48"/>
      <c r="E13" s="48"/>
      <c r="F13" s="11">
        <f t="shared" si="1"/>
        <v>0.97174341295247479</v>
      </c>
      <c r="I13" s="55" t="s">
        <v>22</v>
      </c>
      <c r="J13" s="56"/>
      <c r="K13" s="35">
        <f>K12*100</f>
        <v>0.48279665740307287</v>
      </c>
      <c r="L13" s="28"/>
      <c r="M13" s="29"/>
    </row>
    <row r="14" spans="1:13" x14ac:dyDescent="0.3">
      <c r="A14" s="9" t="s">
        <v>18</v>
      </c>
      <c r="B14" s="5">
        <f>31.78*31</f>
        <v>985.18000000000006</v>
      </c>
      <c r="C14" s="48">
        <f t="shared" si="0"/>
        <v>4.0206947524020737</v>
      </c>
      <c r="D14" s="48"/>
      <c r="E14" s="48"/>
      <c r="F14" s="11">
        <f t="shared" si="1"/>
        <v>1.0402069475240208</v>
      </c>
    </row>
    <row r="15" spans="1:13" x14ac:dyDescent="0.3">
      <c r="A15" s="9" t="s">
        <v>19</v>
      </c>
      <c r="B15" s="5">
        <f>32.06*30</f>
        <v>961.80000000000007</v>
      </c>
      <c r="C15" s="48">
        <f t="shared" si="0"/>
        <v>-2.3731703851072892</v>
      </c>
      <c r="D15" s="48"/>
      <c r="E15" s="48"/>
      <c r="F15" s="11">
        <f t="shared" si="1"/>
        <v>0.97626829614892707</v>
      </c>
    </row>
    <row r="16" spans="1:13" ht="19.5" thickBot="1" x14ac:dyDescent="0.35">
      <c r="A16" s="12" t="s">
        <v>20</v>
      </c>
      <c r="B16" s="13">
        <f>32.17*31</f>
        <v>997.2700000000001</v>
      </c>
      <c r="C16" s="50">
        <f t="shared" si="0"/>
        <v>3.6878768974838869</v>
      </c>
      <c r="D16" s="50"/>
      <c r="E16" s="50"/>
      <c r="F16" s="14">
        <f t="shared" si="1"/>
        <v>1.0368787689748389</v>
      </c>
    </row>
  </sheetData>
  <mergeCells count="18">
    <mergeCell ref="I8:J8"/>
    <mergeCell ref="I9:J9"/>
    <mergeCell ref="K9:M9"/>
    <mergeCell ref="C15:E15"/>
    <mergeCell ref="C16:E16"/>
    <mergeCell ref="I13:J13"/>
    <mergeCell ref="C9:E9"/>
    <mergeCell ref="C10:E10"/>
    <mergeCell ref="C11:E11"/>
    <mergeCell ref="C12:E12"/>
    <mergeCell ref="C13:E13"/>
    <mergeCell ref="C14:E14"/>
    <mergeCell ref="C8:E8"/>
    <mergeCell ref="C4:E4"/>
    <mergeCell ref="C5:E5"/>
    <mergeCell ref="C6:E6"/>
    <mergeCell ref="C7:E7"/>
    <mergeCell ref="C1:E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16"/>
  <sheetViews>
    <sheetView workbookViewId="0">
      <selection activeCell="C6" sqref="C6:E16"/>
    </sheetView>
  </sheetViews>
  <sheetFormatPr defaultRowHeight="18.75" x14ac:dyDescent="0.3"/>
  <cols>
    <col min="1" max="1" width="16.140625" style="3" customWidth="1"/>
    <col min="2" max="2" width="10.5703125" style="3" customWidth="1"/>
    <col min="3" max="3" width="28.5703125" style="3" customWidth="1"/>
    <col min="4" max="9" width="9.140625" style="3"/>
    <col min="10" max="10" width="14" style="3" customWidth="1"/>
    <col min="11" max="12" width="9.140625" style="3"/>
    <col min="13" max="13" width="11" style="3" customWidth="1"/>
    <col min="14" max="16384" width="9.140625" style="3"/>
  </cols>
  <sheetData>
    <row r="1" spans="1:13" ht="15" customHeight="1" x14ac:dyDescent="0.3">
      <c r="A1" s="1"/>
      <c r="B1" s="2"/>
      <c r="C1" s="58" t="s">
        <v>2</v>
      </c>
      <c r="D1" s="2"/>
    </row>
    <row r="2" spans="1:13" ht="15.75" customHeight="1" x14ac:dyDescent="0.3">
      <c r="A2" s="2"/>
      <c r="B2" s="2"/>
      <c r="C2" s="69"/>
      <c r="D2" s="2"/>
    </row>
    <row r="3" spans="1:13" ht="19.5" thickBot="1" x14ac:dyDescent="0.35"/>
    <row r="4" spans="1:13" x14ac:dyDescent="0.3">
      <c r="A4" s="6" t="s">
        <v>6</v>
      </c>
      <c r="B4" s="7" t="s">
        <v>7</v>
      </c>
      <c r="C4" s="70" t="s">
        <v>8</v>
      </c>
      <c r="D4" s="71"/>
      <c r="E4" s="72"/>
      <c r="F4" s="8" t="s">
        <v>4</v>
      </c>
    </row>
    <row r="5" spans="1:13" x14ac:dyDescent="0.3">
      <c r="A5" s="9" t="s">
        <v>9</v>
      </c>
      <c r="B5" s="5">
        <f>28.28*31</f>
        <v>876.68000000000006</v>
      </c>
      <c r="C5" s="66"/>
      <c r="D5" s="67"/>
      <c r="E5" s="68"/>
      <c r="F5" s="10"/>
    </row>
    <row r="6" spans="1:13" x14ac:dyDescent="0.3">
      <c r="A6" s="9" t="s">
        <v>10</v>
      </c>
      <c r="B6" s="5">
        <f>28.46*28</f>
        <v>796.88</v>
      </c>
      <c r="C6" s="63">
        <f t="shared" ref="C6:C16" si="0">((B6-B5)/B5)*100</f>
        <v>-9.1025231555413679</v>
      </c>
      <c r="D6" s="64"/>
      <c r="E6" s="65"/>
      <c r="F6" s="11">
        <f>1+C6%</f>
        <v>0.90897476844458636</v>
      </c>
    </row>
    <row r="7" spans="1:13" ht="19.5" thickBot="1" x14ac:dyDescent="0.35">
      <c r="A7" s="9" t="s">
        <v>11</v>
      </c>
      <c r="B7" s="5">
        <f>28.51*31</f>
        <v>883.81000000000006</v>
      </c>
      <c r="C7" s="63">
        <f t="shared" si="0"/>
        <v>10.908794297761277</v>
      </c>
      <c r="D7" s="64"/>
      <c r="E7" s="65"/>
      <c r="F7" s="11">
        <f t="shared" ref="F7:F16" si="1">1+C7%</f>
        <v>1.1090879429776128</v>
      </c>
    </row>
    <row r="8" spans="1:13" x14ac:dyDescent="0.3">
      <c r="A8" s="9" t="s">
        <v>12</v>
      </c>
      <c r="B8" s="5">
        <f>28.67*30</f>
        <v>860.1</v>
      </c>
      <c r="C8" s="63">
        <f t="shared" si="0"/>
        <v>-2.6827032959572796</v>
      </c>
      <c r="D8" s="64"/>
      <c r="E8" s="65"/>
      <c r="F8" s="11">
        <f t="shared" si="1"/>
        <v>0.97317296704042722</v>
      </c>
      <c r="I8" s="51" t="s">
        <v>21</v>
      </c>
      <c r="J8" s="52"/>
      <c r="K8" s="36">
        <f>AVERAGE(C6:E16)</f>
        <v>0.55612716217106073</v>
      </c>
      <c r="L8" s="23"/>
      <c r="M8" s="24"/>
    </row>
    <row r="9" spans="1:13" x14ac:dyDescent="0.3">
      <c r="A9" s="9" t="s">
        <v>13</v>
      </c>
      <c r="B9" s="5">
        <f>28.75*31</f>
        <v>891.25</v>
      </c>
      <c r="C9" s="63">
        <f t="shared" si="0"/>
        <v>3.6216718986164373</v>
      </c>
      <c r="D9" s="64"/>
      <c r="E9" s="65"/>
      <c r="F9" s="11">
        <f t="shared" si="1"/>
        <v>1.0362167189861644</v>
      </c>
      <c r="I9" s="53" t="s">
        <v>22</v>
      </c>
      <c r="J9" s="54"/>
      <c r="K9" s="60"/>
      <c r="L9" s="60"/>
      <c r="M9" s="61"/>
    </row>
    <row r="10" spans="1:13" x14ac:dyDescent="0.3">
      <c r="A10" s="9" t="s">
        <v>14</v>
      </c>
      <c r="B10" s="5">
        <f>28.83*30</f>
        <v>864.9</v>
      </c>
      <c r="C10" s="63">
        <f t="shared" si="0"/>
        <v>-2.9565217391304373</v>
      </c>
      <c r="D10" s="64"/>
      <c r="E10" s="65"/>
      <c r="F10" s="11">
        <f t="shared" si="1"/>
        <v>0.97043478260869565</v>
      </c>
      <c r="I10" s="27"/>
      <c r="J10" s="25"/>
      <c r="K10" s="15">
        <f>F6*F7*F8*F9*F10*F11*F12*F13*F14*F15*F16</f>
        <v>1.048090523338048</v>
      </c>
      <c r="L10" s="25"/>
      <c r="M10" s="26"/>
    </row>
    <row r="11" spans="1:13" x14ac:dyDescent="0.3">
      <c r="A11" s="9" t="s">
        <v>15</v>
      </c>
      <c r="B11" s="5">
        <f>28.91*31</f>
        <v>896.21</v>
      </c>
      <c r="C11" s="63">
        <f t="shared" si="0"/>
        <v>3.6200716845878209</v>
      </c>
      <c r="D11" s="64"/>
      <c r="E11" s="65"/>
      <c r="F11" s="11">
        <f t="shared" si="1"/>
        <v>1.0362007168458782</v>
      </c>
      <c r="I11" s="27"/>
      <c r="J11" s="25"/>
      <c r="K11" s="15">
        <f>POWER(K10,1/11)</f>
        <v>1.0042791257328634</v>
      </c>
      <c r="L11" s="25"/>
      <c r="M11" s="26"/>
    </row>
    <row r="12" spans="1:13" x14ac:dyDescent="0.3">
      <c r="A12" s="9" t="s">
        <v>16</v>
      </c>
      <c r="B12" s="5">
        <f>28.96*31</f>
        <v>897.76</v>
      </c>
      <c r="C12" s="63">
        <f t="shared" si="0"/>
        <v>0.17295053614665698</v>
      </c>
      <c r="D12" s="64"/>
      <c r="E12" s="65"/>
      <c r="F12" s="11">
        <f t="shared" si="1"/>
        <v>1.0017295053614665</v>
      </c>
      <c r="I12" s="27"/>
      <c r="J12" s="25"/>
      <c r="K12" s="15">
        <f>K11-1</f>
        <v>4.2791257328633758E-3</v>
      </c>
      <c r="L12" s="25"/>
      <c r="M12" s="26"/>
    </row>
    <row r="13" spans="1:13" ht="19.5" thickBot="1" x14ac:dyDescent="0.35">
      <c r="A13" s="9" t="s">
        <v>17</v>
      </c>
      <c r="B13" s="5">
        <f>29.19*30</f>
        <v>875.7</v>
      </c>
      <c r="C13" s="63">
        <f t="shared" si="0"/>
        <v>-2.4572268757797127</v>
      </c>
      <c r="D13" s="64"/>
      <c r="E13" s="65"/>
      <c r="F13" s="11">
        <f t="shared" si="1"/>
        <v>0.97542773124220283</v>
      </c>
      <c r="I13" s="55" t="s">
        <v>22</v>
      </c>
      <c r="J13" s="56"/>
      <c r="K13" s="37">
        <f>K12*100</f>
        <v>0.42791257328633758</v>
      </c>
      <c r="L13" s="28"/>
      <c r="M13" s="29"/>
    </row>
    <row r="14" spans="1:13" x14ac:dyDescent="0.3">
      <c r="A14" s="9" t="s">
        <v>18</v>
      </c>
      <c r="B14" s="5">
        <f>29.26*31</f>
        <v>907.06000000000006</v>
      </c>
      <c r="C14" s="63">
        <f t="shared" si="0"/>
        <v>3.58113509192646</v>
      </c>
      <c r="D14" s="64"/>
      <c r="E14" s="65"/>
      <c r="F14" s="11">
        <f t="shared" si="1"/>
        <v>1.0358113509192646</v>
      </c>
    </row>
    <row r="15" spans="1:13" x14ac:dyDescent="0.3">
      <c r="A15" s="9" t="s">
        <v>19</v>
      </c>
      <c r="B15" s="5">
        <f>29.41*30</f>
        <v>882.3</v>
      </c>
      <c r="C15" s="63">
        <f t="shared" si="0"/>
        <v>-2.7296981456574101</v>
      </c>
      <c r="D15" s="64"/>
      <c r="E15" s="65"/>
      <c r="F15" s="11">
        <f t="shared" si="1"/>
        <v>0.97270301854342589</v>
      </c>
    </row>
    <row r="16" spans="1:13" ht="19.5" thickBot="1" x14ac:dyDescent="0.35">
      <c r="A16" s="12" t="s">
        <v>20</v>
      </c>
      <c r="B16" s="13">
        <f>29.64*31</f>
        <v>918.84</v>
      </c>
      <c r="C16" s="73">
        <f t="shared" si="0"/>
        <v>4.1414484869092236</v>
      </c>
      <c r="D16" s="74"/>
      <c r="E16" s="75"/>
      <c r="F16" s="14">
        <f t="shared" si="1"/>
        <v>1.0414144848690923</v>
      </c>
    </row>
  </sheetData>
  <mergeCells count="18">
    <mergeCell ref="C1:C2"/>
    <mergeCell ref="C4:E4"/>
    <mergeCell ref="C15:E15"/>
    <mergeCell ref="C16:E16"/>
    <mergeCell ref="I13:J13"/>
    <mergeCell ref="C9:E9"/>
    <mergeCell ref="C10:E10"/>
    <mergeCell ref="C11:E11"/>
    <mergeCell ref="C12:E12"/>
    <mergeCell ref="C13:E13"/>
    <mergeCell ref="C14:E14"/>
    <mergeCell ref="I9:J9"/>
    <mergeCell ref="I8:J8"/>
    <mergeCell ref="K9:M9"/>
    <mergeCell ref="C8:E8"/>
    <mergeCell ref="C5:E5"/>
    <mergeCell ref="C6:E6"/>
    <mergeCell ref="C7:E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16"/>
  <sheetViews>
    <sheetView workbookViewId="0">
      <selection activeCell="C6" sqref="C6:E16"/>
    </sheetView>
  </sheetViews>
  <sheetFormatPr defaultColWidth="13.7109375" defaultRowHeight="18.75" x14ac:dyDescent="0.3"/>
  <cols>
    <col min="1" max="1" width="14.140625" style="3" customWidth="1"/>
    <col min="2" max="16384" width="13.7109375" style="3"/>
  </cols>
  <sheetData>
    <row r="1" spans="1:13" ht="15" customHeight="1" x14ac:dyDescent="0.3">
      <c r="A1" s="1"/>
      <c r="B1" s="2"/>
      <c r="C1" s="76" t="s">
        <v>3</v>
      </c>
      <c r="D1" s="76"/>
      <c r="E1" s="15"/>
    </row>
    <row r="2" spans="1:13" ht="15.75" customHeight="1" x14ac:dyDescent="0.3">
      <c r="A2" s="2"/>
      <c r="B2" s="2"/>
      <c r="C2" s="76"/>
      <c r="D2" s="76"/>
      <c r="E2" s="15"/>
    </row>
    <row r="4" spans="1:13" x14ac:dyDescent="0.3">
      <c r="A4" s="22" t="s">
        <v>6</v>
      </c>
      <c r="B4" s="22" t="s">
        <v>7</v>
      </c>
      <c r="C4" s="77" t="s">
        <v>8</v>
      </c>
      <c r="D4" s="77"/>
      <c r="E4" s="77"/>
      <c r="F4" s="22" t="s">
        <v>4</v>
      </c>
    </row>
    <row r="5" spans="1:13" x14ac:dyDescent="0.3">
      <c r="A5" s="16" t="s">
        <v>9</v>
      </c>
      <c r="B5" s="16">
        <f>11.73*31</f>
        <v>363.63</v>
      </c>
      <c r="C5" s="48"/>
      <c r="D5" s="48"/>
      <c r="E5" s="48"/>
      <c r="F5" s="16"/>
    </row>
    <row r="6" spans="1:13" x14ac:dyDescent="0.3">
      <c r="A6" s="16" t="s">
        <v>10</v>
      </c>
      <c r="B6" s="16">
        <f>11.76*28</f>
        <v>329.28</v>
      </c>
      <c r="C6" s="48">
        <f>((B6-B5)/B5)*100</f>
        <v>-9.4464153122679715</v>
      </c>
      <c r="D6" s="48"/>
      <c r="E6" s="48"/>
      <c r="F6" s="16">
        <f>1+C6%</f>
        <v>0.90553584687732025</v>
      </c>
    </row>
    <row r="7" spans="1:13" ht="19.5" thickBot="1" x14ac:dyDescent="0.35">
      <c r="A7" s="16" t="s">
        <v>11</v>
      </c>
      <c r="B7" s="16">
        <f>11.77*31</f>
        <v>364.87</v>
      </c>
      <c r="C7" s="48">
        <f t="shared" ref="C7:C16" si="0">((B7-B6)/B6)*100</f>
        <v>10.808430515063179</v>
      </c>
      <c r="D7" s="48"/>
      <c r="E7" s="48"/>
      <c r="F7" s="16">
        <f t="shared" ref="F7:F16" si="1">1+C7%</f>
        <v>1.1080843051506317</v>
      </c>
    </row>
    <row r="8" spans="1:13" x14ac:dyDescent="0.3">
      <c r="A8" s="16" t="s">
        <v>12</v>
      </c>
      <c r="B8" s="16">
        <f>11.8*30</f>
        <v>354</v>
      </c>
      <c r="C8" s="48">
        <f t="shared" si="0"/>
        <v>-2.9791432565023168</v>
      </c>
      <c r="D8" s="48"/>
      <c r="E8" s="48"/>
      <c r="F8" s="16">
        <f t="shared" si="1"/>
        <v>0.97020856743497685</v>
      </c>
      <c r="I8" s="51" t="s">
        <v>21</v>
      </c>
      <c r="J8" s="52"/>
      <c r="K8" s="38">
        <f>AVERAGE(C6:E16)</f>
        <v>0.38511357339368418</v>
      </c>
      <c r="L8" s="24"/>
      <c r="M8" s="4"/>
    </row>
    <row r="9" spans="1:13" x14ac:dyDescent="0.3">
      <c r="A9" s="16" t="s">
        <v>13</v>
      </c>
      <c r="B9" s="16">
        <f>11.83*31</f>
        <v>366.73</v>
      </c>
      <c r="C9" s="48">
        <f t="shared" si="0"/>
        <v>3.5960451977401178</v>
      </c>
      <c r="D9" s="48"/>
      <c r="E9" s="48"/>
      <c r="F9" s="16">
        <f t="shared" si="1"/>
        <v>1.0359604519774013</v>
      </c>
      <c r="I9" s="53" t="s">
        <v>22</v>
      </c>
      <c r="J9" s="54"/>
      <c r="K9" s="60"/>
      <c r="L9" s="61"/>
      <c r="M9" s="4"/>
    </row>
    <row r="10" spans="1:13" x14ac:dyDescent="0.3">
      <c r="A10" s="16" t="s">
        <v>14</v>
      </c>
      <c r="B10" s="16">
        <f>11.85*30</f>
        <v>355.5</v>
      </c>
      <c r="C10" s="48">
        <f t="shared" si="0"/>
        <v>-3.0621983475581538</v>
      </c>
      <c r="D10" s="48"/>
      <c r="E10" s="48"/>
      <c r="F10" s="16">
        <f t="shared" si="1"/>
        <v>0.96937801652441846</v>
      </c>
      <c r="I10" s="27"/>
      <c r="J10" s="25"/>
      <c r="K10" s="15">
        <f>F6*F7*F8*F9*F10*F11*F12*F13*F14*F15*F16</f>
        <v>1.0281329923273654</v>
      </c>
      <c r="L10" s="26"/>
      <c r="M10" s="4"/>
    </row>
    <row r="11" spans="1:13" x14ac:dyDescent="0.3">
      <c r="A11" s="16" t="s">
        <v>15</v>
      </c>
      <c r="B11" s="16">
        <f>11.87*31</f>
        <v>367.96999999999997</v>
      </c>
      <c r="C11" s="48">
        <f t="shared" si="0"/>
        <v>3.5077355836849429</v>
      </c>
      <c r="D11" s="48"/>
      <c r="E11" s="48"/>
      <c r="F11" s="16">
        <f t="shared" si="1"/>
        <v>1.0350773558368493</v>
      </c>
      <c r="I11" s="27"/>
      <c r="J11" s="25"/>
      <c r="K11" s="15">
        <f>POWER(K10,1/11)</f>
        <v>1.0025254133735018</v>
      </c>
      <c r="L11" s="26"/>
      <c r="M11" s="4"/>
    </row>
    <row r="12" spans="1:13" x14ac:dyDescent="0.3">
      <c r="A12" s="16" t="s">
        <v>16</v>
      </c>
      <c r="B12" s="16">
        <f>11.9*31</f>
        <v>368.90000000000003</v>
      </c>
      <c r="C12" s="48">
        <f t="shared" si="0"/>
        <v>0.25273799494525739</v>
      </c>
      <c r="D12" s="48"/>
      <c r="E12" s="48"/>
      <c r="F12" s="16">
        <f t="shared" si="1"/>
        <v>1.0025273799494525</v>
      </c>
      <c r="I12" s="27"/>
      <c r="J12" s="25"/>
      <c r="K12" s="15">
        <f>K11-1</f>
        <v>2.5254133735017614E-3</v>
      </c>
      <c r="L12" s="26"/>
      <c r="M12" s="4"/>
    </row>
    <row r="13" spans="1:13" ht="19.5" thickBot="1" x14ac:dyDescent="0.35">
      <c r="A13" s="16" t="s">
        <v>17</v>
      </c>
      <c r="B13" s="16">
        <f>11.94*30</f>
        <v>358.2</v>
      </c>
      <c r="C13" s="48">
        <f t="shared" si="0"/>
        <v>-2.9005150447275803</v>
      </c>
      <c r="D13" s="48"/>
      <c r="E13" s="48"/>
      <c r="F13" s="16">
        <f t="shared" si="1"/>
        <v>0.97099484955272419</v>
      </c>
      <c r="I13" s="55" t="s">
        <v>22</v>
      </c>
      <c r="J13" s="56"/>
      <c r="K13" s="39">
        <f>K12*100</f>
        <v>0.25254133735017614</v>
      </c>
      <c r="L13" s="29"/>
      <c r="M13" s="4"/>
    </row>
    <row r="14" spans="1:13" x14ac:dyDescent="0.3">
      <c r="A14" s="16" t="s">
        <v>18</v>
      </c>
      <c r="B14" s="16">
        <f>11.98*31</f>
        <v>371.38</v>
      </c>
      <c r="C14" s="48">
        <f t="shared" si="0"/>
        <v>3.6795086543830284</v>
      </c>
      <c r="D14" s="48"/>
      <c r="E14" s="48"/>
      <c r="F14" s="16">
        <f t="shared" si="1"/>
        <v>1.0367950865438302</v>
      </c>
    </row>
    <row r="15" spans="1:13" x14ac:dyDescent="0.3">
      <c r="A15" s="16" t="s">
        <v>19</v>
      </c>
      <c r="B15" s="16">
        <f>12.01*30</f>
        <v>360.3</v>
      </c>
      <c r="C15" s="48">
        <f t="shared" si="0"/>
        <v>-2.9834670687705271</v>
      </c>
      <c r="D15" s="48"/>
      <c r="E15" s="48"/>
      <c r="F15" s="16">
        <f t="shared" si="1"/>
        <v>0.97016532931229471</v>
      </c>
    </row>
    <row r="16" spans="1:13" x14ac:dyDescent="0.3">
      <c r="A16" s="16" t="s">
        <v>20</v>
      </c>
      <c r="B16" s="16">
        <f>12.06*31</f>
        <v>373.86</v>
      </c>
      <c r="C16" s="48">
        <f t="shared" si="0"/>
        <v>3.76353039134055</v>
      </c>
      <c r="D16" s="48"/>
      <c r="E16" s="48"/>
      <c r="F16" s="16">
        <f t="shared" si="1"/>
        <v>1.0376353039134054</v>
      </c>
    </row>
  </sheetData>
  <mergeCells count="18">
    <mergeCell ref="C15:E15"/>
    <mergeCell ref="C16:E16"/>
    <mergeCell ref="I13:J13"/>
    <mergeCell ref="C9:E9"/>
    <mergeCell ref="C10:E10"/>
    <mergeCell ref="C11:E11"/>
    <mergeCell ref="C12:E12"/>
    <mergeCell ref="C13:E13"/>
    <mergeCell ref="C14:E14"/>
    <mergeCell ref="I8:J8"/>
    <mergeCell ref="I9:J9"/>
    <mergeCell ref="K9:L9"/>
    <mergeCell ref="C1:D2"/>
    <mergeCell ref="C8:E8"/>
    <mergeCell ref="C4:E4"/>
    <mergeCell ref="C5:E5"/>
    <mergeCell ref="C6:E6"/>
    <mergeCell ref="C7:E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F2:I10"/>
  <sheetViews>
    <sheetView zoomScaleNormal="100" workbookViewId="0">
      <selection activeCell="K9" sqref="K9"/>
    </sheetView>
  </sheetViews>
  <sheetFormatPr defaultRowHeight="18.75" x14ac:dyDescent="0.3"/>
  <cols>
    <col min="1" max="4" width="9.140625" style="3"/>
    <col min="5" max="5" width="11.28515625" style="3" customWidth="1"/>
    <col min="6" max="6" width="12.7109375" style="3" customWidth="1"/>
    <col min="7" max="7" width="17.85546875" style="3" customWidth="1"/>
    <col min="8" max="8" width="15.7109375" style="3" customWidth="1"/>
    <col min="9" max="9" width="15.5703125" style="3" customWidth="1"/>
    <col min="10" max="16384" width="9.140625" style="3"/>
  </cols>
  <sheetData>
    <row r="2" spans="6:9" ht="37.5" x14ac:dyDescent="0.3">
      <c r="F2" s="40" t="s">
        <v>23</v>
      </c>
      <c r="G2" s="40" t="s">
        <v>21</v>
      </c>
      <c r="H2" s="40" t="s">
        <v>22</v>
      </c>
      <c r="I2" s="43" t="s">
        <v>24</v>
      </c>
    </row>
    <row r="3" spans="6:9" x14ac:dyDescent="0.3">
      <c r="F3" s="41" t="s">
        <v>5</v>
      </c>
      <c r="G3" s="41">
        <v>0.48199999999999998</v>
      </c>
      <c r="H3" s="41">
        <v>0.35699999999999998</v>
      </c>
      <c r="I3" s="44">
        <f>G3-H3</f>
        <v>0.125</v>
      </c>
    </row>
    <row r="4" spans="6:9" x14ac:dyDescent="0.3">
      <c r="F4" s="41" t="s">
        <v>0</v>
      </c>
      <c r="G4" s="41">
        <v>0.53300000000000003</v>
      </c>
      <c r="H4" s="41">
        <v>0.40200000000000002</v>
      </c>
      <c r="I4" s="44">
        <f t="shared" ref="I4:I7" si="0">G4-H4</f>
        <v>0.13100000000000001</v>
      </c>
    </row>
    <row r="5" spans="6:9" x14ac:dyDescent="0.3">
      <c r="F5" s="41" t="s">
        <v>1</v>
      </c>
      <c r="G5" s="41">
        <v>0.61199999999999999</v>
      </c>
      <c r="H5" s="41">
        <v>0.48299999999999998</v>
      </c>
      <c r="I5" s="44">
        <f t="shared" si="0"/>
        <v>0.129</v>
      </c>
    </row>
    <row r="6" spans="6:9" x14ac:dyDescent="0.3">
      <c r="F6" s="41" t="s">
        <v>2</v>
      </c>
      <c r="G6" s="41">
        <v>0.55600000000000005</v>
      </c>
      <c r="H6" s="41">
        <v>0.42799999999999999</v>
      </c>
      <c r="I6" s="44">
        <f t="shared" si="0"/>
        <v>0.12800000000000006</v>
      </c>
    </row>
    <row r="7" spans="6:9" x14ac:dyDescent="0.3">
      <c r="F7" s="41" t="s">
        <v>3</v>
      </c>
      <c r="G7" s="41">
        <v>0.38500000000000001</v>
      </c>
      <c r="H7" s="41">
        <v>0.252</v>
      </c>
      <c r="I7" s="45">
        <f t="shared" si="0"/>
        <v>0.13300000000000001</v>
      </c>
    </row>
    <row r="10" spans="6:9" x14ac:dyDescent="0.3">
      <c r="I10" s="3" t="s">
        <v>25</v>
      </c>
    </row>
  </sheetData>
  <conditionalFormatting sqref="I3:I7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13"/>
  <sheetViews>
    <sheetView tabSelected="1" workbookViewId="0">
      <selection activeCell="O7" sqref="O7"/>
    </sheetView>
  </sheetViews>
  <sheetFormatPr defaultRowHeight="15" x14ac:dyDescent="0.25"/>
  <sheetData>
    <row r="1" spans="4:9" x14ac:dyDescent="0.25">
      <c r="D1" t="s">
        <v>6</v>
      </c>
      <c r="E1" t="s">
        <v>5</v>
      </c>
      <c r="F1" t="s">
        <v>0</v>
      </c>
      <c r="G1" t="s">
        <v>1</v>
      </c>
      <c r="H1" t="s">
        <v>2</v>
      </c>
      <c r="I1" t="s">
        <v>3</v>
      </c>
    </row>
    <row r="2" spans="4:9" x14ac:dyDescent="0.25">
      <c r="D2" t="s">
        <v>9</v>
      </c>
    </row>
    <row r="3" spans="4:9" ht="18.75" x14ac:dyDescent="0.3">
      <c r="D3" t="s">
        <v>10</v>
      </c>
      <c r="E3" s="3">
        <v>-9.2061711079999995</v>
      </c>
      <c r="F3" s="3">
        <v>-9.2246745899999993</v>
      </c>
      <c r="G3" s="3">
        <v>-9.1741470270000001</v>
      </c>
      <c r="H3" s="3">
        <v>-9.1025231560000002</v>
      </c>
      <c r="I3" s="3">
        <v>-9.4464153119999992</v>
      </c>
    </row>
    <row r="4" spans="4:9" ht="18.75" x14ac:dyDescent="0.3">
      <c r="D4" t="s">
        <v>11</v>
      </c>
      <c r="E4" s="3">
        <v>11.097380129999999</v>
      </c>
      <c r="F4" s="3">
        <v>10.92135732</v>
      </c>
      <c r="G4" s="3">
        <v>10.497764950000001</v>
      </c>
      <c r="H4" s="3">
        <v>10.9087943</v>
      </c>
      <c r="I4" s="3">
        <v>10.80843052</v>
      </c>
    </row>
    <row r="5" spans="4:9" ht="18.75" x14ac:dyDescent="0.3">
      <c r="D5" t="s">
        <v>12</v>
      </c>
      <c r="E5" s="3">
        <v>-3.4760845379999998</v>
      </c>
      <c r="F5" s="3">
        <v>-2.804263605</v>
      </c>
      <c r="G5" s="3">
        <v>-2.9097574850000001</v>
      </c>
      <c r="H5" s="3">
        <v>-2.6827032960000001</v>
      </c>
      <c r="I5" s="3">
        <v>-2.979143257</v>
      </c>
    </row>
    <row r="6" spans="4:9" ht="18.75" x14ac:dyDescent="0.3">
      <c r="D6" t="s">
        <v>13</v>
      </c>
      <c r="E6" s="3">
        <v>2.8867761449999998</v>
      </c>
      <c r="F6" s="3">
        <v>3.5254027259999998</v>
      </c>
      <c r="G6" s="3">
        <v>2.9969618059999998</v>
      </c>
      <c r="H6" s="3">
        <v>3.6216718989999999</v>
      </c>
      <c r="I6" s="3">
        <v>3.5960451980000001</v>
      </c>
    </row>
    <row r="7" spans="4:9" ht="18.75" x14ac:dyDescent="0.3">
      <c r="D7" t="s">
        <v>14</v>
      </c>
      <c r="E7" s="3">
        <v>-2.9737903229999998</v>
      </c>
      <c r="F7" s="3">
        <v>-2.866718535</v>
      </c>
      <c r="G7" s="3">
        <v>-3.225806452</v>
      </c>
      <c r="H7" s="3">
        <v>-2.9565217389999998</v>
      </c>
      <c r="I7" s="3">
        <v>-3.0621983479999999</v>
      </c>
    </row>
    <row r="8" spans="4:9" ht="18.75" x14ac:dyDescent="0.3">
      <c r="D8" t="s">
        <v>15</v>
      </c>
      <c r="E8" s="3">
        <v>4.227994228</v>
      </c>
      <c r="F8" s="3">
        <v>3.5880057509999999</v>
      </c>
      <c r="G8" s="3">
        <v>4.5144785540000001</v>
      </c>
      <c r="H8" s="3">
        <v>3.6200716850000001</v>
      </c>
      <c r="I8" s="3">
        <v>3.5077355840000002</v>
      </c>
    </row>
    <row r="9" spans="4:9" ht="18.75" x14ac:dyDescent="0.3">
      <c r="D9" t="s">
        <v>16</v>
      </c>
      <c r="E9" s="3">
        <v>0.94420600899999996</v>
      </c>
      <c r="F9" s="3">
        <v>0.43023970499999997</v>
      </c>
      <c r="G9" s="3">
        <v>1.517597675</v>
      </c>
      <c r="H9" s="3">
        <v>0.17295053599999999</v>
      </c>
      <c r="I9" s="3">
        <v>0.25273799499999999</v>
      </c>
    </row>
    <row r="10" spans="4:9" ht="18.75" x14ac:dyDescent="0.3">
      <c r="D10" t="s">
        <v>17</v>
      </c>
      <c r="E10" s="3">
        <v>-2.8143515469999998</v>
      </c>
      <c r="F10" s="3">
        <v>-2.6927784579999998</v>
      </c>
      <c r="G10" s="3">
        <v>-2.8256587049999999</v>
      </c>
      <c r="H10" s="3">
        <v>-2.457226876</v>
      </c>
      <c r="I10" s="3">
        <v>-2.9005150450000001</v>
      </c>
    </row>
    <row r="11" spans="4:9" ht="18.75" x14ac:dyDescent="0.3">
      <c r="D11" t="s">
        <v>18</v>
      </c>
      <c r="E11" s="3">
        <v>0</v>
      </c>
      <c r="F11" s="3">
        <v>3.647798742</v>
      </c>
      <c r="G11" s="3">
        <v>4.0206947519999998</v>
      </c>
      <c r="H11" s="3">
        <v>3.5811350919999998</v>
      </c>
      <c r="I11" s="3">
        <v>3.6795086540000002</v>
      </c>
    </row>
    <row r="12" spans="4:9" ht="18.75" x14ac:dyDescent="0.3">
      <c r="D12" t="s">
        <v>19</v>
      </c>
      <c r="E12" s="3">
        <v>0.67739204099999994</v>
      </c>
      <c r="F12" s="3">
        <v>-2.873473223</v>
      </c>
      <c r="G12" s="3">
        <v>-2.3731703849999999</v>
      </c>
      <c r="H12" s="3">
        <v>-2.729698146</v>
      </c>
      <c r="I12" s="3">
        <v>-2.983467069</v>
      </c>
    </row>
    <row r="13" spans="4:9" ht="18.75" x14ac:dyDescent="0.3">
      <c r="D13" t="s">
        <v>20</v>
      </c>
      <c r="E13" s="3">
        <v>3.941687693</v>
      </c>
      <c r="F13" s="3">
        <v>4.2079806529999999</v>
      </c>
      <c r="G13" s="3">
        <v>3.6878768970000002</v>
      </c>
      <c r="H13" s="3">
        <v>4.1414484869999999</v>
      </c>
      <c r="I13" s="3">
        <v>3.7635303910000002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AXIS.</vt:lpstr>
      <vt:lpstr>HDFC.</vt:lpstr>
      <vt:lpstr>ICICI.</vt:lpstr>
      <vt:lpstr>SBI.</vt:lpstr>
      <vt:lpstr>BOI.</vt:lpstr>
      <vt:lpstr>SUMMARY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2023-09-01T05:00:18Z</dcterms:modified>
</cp:coreProperties>
</file>