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drawings/drawing3.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S.S.S.Dhyuthidhar\Documents\GitHub\30DaysDataAnalytics\EXCEL\"/>
    </mc:Choice>
  </mc:AlternateContent>
  <xr:revisionPtr revIDLastSave="0" documentId="13_ncr:1_{8ECB3F4D-9F3B-4BA0-A010-0E302E10853F}" xr6:coauthVersionLast="47" xr6:coauthVersionMax="47" xr10:uidLastSave="{00000000-0000-0000-0000-000000000000}"/>
  <bookViews>
    <workbookView xWindow="-108" yWindow="-108" windowWidth="23256" windowHeight="13176" activeTab="4" xr2:uid="{26D4546B-D2A1-4444-8EAF-A6228F96F0C1}"/>
  </bookViews>
  <sheets>
    <sheet name="Data" sheetId="1" r:id="rId1"/>
    <sheet name="India Staff" sheetId="2" r:id="rId2"/>
    <sheet name="Info Finder 2.0" sheetId="4" r:id="rId3"/>
    <sheet name="All Staff" sheetId="3" r:id="rId4"/>
    <sheet name="Sheet5" sheetId="9" r:id="rId5"/>
    <sheet name="Salary Vs Rating" sheetId="8" r:id="rId6"/>
    <sheet name="Male Vs Female" sheetId="5" r:id="rId7"/>
    <sheet name="Salary Spread" sheetId="7" r:id="rId8"/>
  </sheets>
  <definedNames>
    <definedName name="_xlnm._FilterDatabase" localSheetId="0" hidden="1">Data!$C$5:$I$105</definedName>
    <definedName name="_xlnm._FilterDatabase" localSheetId="1" hidden="1">'India Staff'!$B$2:$H$114</definedName>
    <definedName name="_xlchart.v1.0" hidden="1">'All Staff'!$G$4:$G$186</definedName>
    <definedName name="_xlchart.v1.1" hidden="1">'All Staff'!$G$4:$G$186</definedName>
    <definedName name="_xlchart.v1.2" hidden="1">'All Staff'!$G$4:$G$186</definedName>
    <definedName name="_xlchart.v1.3" hidden="1">'All Staff'!$G$4:$G$186</definedName>
    <definedName name="_xlcn.WorksheetConnection_Day25.xlsxStaff1" hidden="1">Staff[]</definedName>
    <definedName name="ExternalData_1" localSheetId="3" hidden="1">'All Staff'!$B$3:$I$186</definedName>
    <definedName name="Slicer_Country">#N/A</definedName>
  </definedNames>
  <calcPr calcId="191029"/>
  <pivotCaches>
    <pivotCache cacheId="87" r:id="rId9"/>
    <pivotCache cacheId="107" r:id="rId10"/>
  </pivotCaches>
  <extLst>
    <ext xmlns:x14="http://schemas.microsoft.com/office/spreadsheetml/2009/9/main" uri="{876F7934-8845-4945-9796-88D515C7AA90}">
      <x14:pivotCaches>
        <pivotCache cacheId="48" r:id="rId11"/>
      </x14:pivotCaches>
    </ex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taff" name="Staff" connection="WorksheetConnection_Day25.xlsx!Staff"/>
        </x15:modelTables>
      </x15:dataModel>
    </ext>
  </extLst>
</workbook>
</file>

<file path=xl/calcChain.xml><?xml version="1.0" encoding="utf-8"?>
<calcChain xmlns="http://schemas.openxmlformats.org/spreadsheetml/2006/main">
  <c r="O23" i="3" l="1"/>
  <c r="P12" i="3"/>
  <c r="P8" i="3"/>
  <c r="J167" i="3"/>
  <c r="K167" i="3" s="1"/>
  <c r="J88" i="3"/>
  <c r="K88" i="3" s="1"/>
  <c r="J38" i="3"/>
  <c r="K38" i="3" s="1"/>
  <c r="J177" i="3"/>
  <c r="K177" i="3" s="1"/>
  <c r="J40" i="3"/>
  <c r="K40" i="3" s="1"/>
  <c r="J162" i="3"/>
  <c r="K162" i="3" s="1"/>
  <c r="J28" i="3"/>
  <c r="K28" i="3" s="1"/>
  <c r="J64" i="3"/>
  <c r="K64" i="3" s="1"/>
  <c r="J44" i="3"/>
  <c r="K44" i="3" s="1"/>
  <c r="J185" i="3"/>
  <c r="K185" i="3" s="1"/>
  <c r="J160" i="3"/>
  <c r="K160" i="3" s="1"/>
  <c r="J70" i="3"/>
  <c r="K70" i="3" s="1"/>
  <c r="J80" i="3"/>
  <c r="K80" i="3" s="1"/>
  <c r="J154" i="3"/>
  <c r="K154" i="3" s="1"/>
  <c r="J20" i="3"/>
  <c r="K20" i="3" s="1"/>
  <c r="J138" i="3"/>
  <c r="K138" i="3" s="1"/>
  <c r="J10" i="3"/>
  <c r="K10" i="3" s="1"/>
  <c r="J50" i="3"/>
  <c r="K50" i="3" s="1"/>
  <c r="J16" i="3"/>
  <c r="K16" i="3" s="1"/>
  <c r="J100" i="3"/>
  <c r="K100" i="3" s="1"/>
  <c r="J54" i="3"/>
  <c r="K54" i="3" s="1"/>
  <c r="J74" i="3"/>
  <c r="K74" i="3" s="1"/>
  <c r="J52" i="3"/>
  <c r="K52" i="3" s="1"/>
  <c r="J32" i="3"/>
  <c r="K32" i="3" s="1"/>
  <c r="J66" i="3"/>
  <c r="K66" i="3" s="1"/>
  <c r="J94" i="3"/>
  <c r="K94" i="3" s="1"/>
  <c r="J120" i="3"/>
  <c r="K120" i="3" s="1"/>
  <c r="J6" i="3"/>
  <c r="K6" i="3" s="1"/>
  <c r="J102" i="3"/>
  <c r="K102" i="3" s="1"/>
  <c r="J60" i="3"/>
  <c r="K60" i="3" s="1"/>
  <c r="J98" i="3"/>
  <c r="K98" i="3" s="1"/>
  <c r="J179" i="3"/>
  <c r="K179" i="3" s="1"/>
  <c r="J108" i="3"/>
  <c r="K108" i="3" s="1"/>
  <c r="J158" i="3"/>
  <c r="K158" i="3" s="1"/>
  <c r="J34" i="3"/>
  <c r="K34" i="3" s="1"/>
  <c r="J140" i="3"/>
  <c r="K140" i="3" s="1"/>
  <c r="J134" i="3"/>
  <c r="K134" i="3" s="1"/>
  <c r="J144" i="3"/>
  <c r="K144" i="3" s="1"/>
  <c r="J30" i="3"/>
  <c r="K30" i="3" s="1"/>
  <c r="J36" i="3"/>
  <c r="K36" i="3" s="1"/>
  <c r="J106" i="3"/>
  <c r="K106" i="3" s="1"/>
  <c r="J118" i="3"/>
  <c r="K118" i="3" s="1"/>
  <c r="J114" i="3"/>
  <c r="K114" i="3" s="1"/>
  <c r="J130" i="3"/>
  <c r="K130" i="3" s="1"/>
  <c r="J164" i="3"/>
  <c r="K164" i="3" s="1"/>
  <c r="J110" i="3"/>
  <c r="K110" i="3" s="1"/>
  <c r="J78" i="3"/>
  <c r="K78" i="3" s="1"/>
  <c r="J112" i="3"/>
  <c r="K112" i="3" s="1"/>
  <c r="J56" i="3"/>
  <c r="K56" i="3" s="1"/>
  <c r="J183" i="3"/>
  <c r="K183" i="3" s="1"/>
  <c r="J26" i="3"/>
  <c r="K26" i="3" s="1"/>
  <c r="J22" i="3"/>
  <c r="K22" i="3" s="1"/>
  <c r="J175" i="3"/>
  <c r="K175" i="3" s="1"/>
  <c r="J84" i="3"/>
  <c r="K84" i="3" s="1"/>
  <c r="J90" i="3"/>
  <c r="K90" i="3" s="1"/>
  <c r="J156" i="3"/>
  <c r="K156" i="3" s="1"/>
  <c r="J169" i="3"/>
  <c r="K169" i="3" s="1"/>
  <c r="J82" i="3"/>
  <c r="K82" i="3" s="1"/>
  <c r="J181" i="3"/>
  <c r="K181" i="3" s="1"/>
  <c r="J104" i="3"/>
  <c r="K104" i="3" s="1"/>
  <c r="J173" i="3"/>
  <c r="K173" i="3" s="1"/>
  <c r="J126" i="3"/>
  <c r="K126" i="3" s="1"/>
  <c r="J150" i="3"/>
  <c r="K150" i="3" s="1"/>
  <c r="J46" i="3"/>
  <c r="K46" i="3" s="1"/>
  <c r="J124" i="3"/>
  <c r="K124" i="3" s="1"/>
  <c r="J48" i="3"/>
  <c r="K48" i="3" s="1"/>
  <c r="J132" i="3"/>
  <c r="K132" i="3" s="1"/>
  <c r="J72" i="3"/>
  <c r="K72" i="3" s="1"/>
  <c r="J24" i="3"/>
  <c r="K24" i="3" s="1"/>
  <c r="J62" i="3"/>
  <c r="K62" i="3" s="1"/>
  <c r="J146" i="3"/>
  <c r="K146" i="3" s="1"/>
  <c r="J122" i="3"/>
  <c r="K122" i="3" s="1"/>
  <c r="J142" i="3"/>
  <c r="K142" i="3" s="1"/>
  <c r="J171" i="3"/>
  <c r="K171" i="3" s="1"/>
  <c r="J4" i="3"/>
  <c r="K4" i="3" s="1"/>
  <c r="J152" i="3"/>
  <c r="K152" i="3" s="1"/>
  <c r="J12" i="3"/>
  <c r="K12" i="3" s="1"/>
  <c r="J128" i="3"/>
  <c r="K128" i="3" s="1"/>
  <c r="J8" i="3"/>
  <c r="K8" i="3" s="1"/>
  <c r="J148" i="3"/>
  <c r="K148" i="3" s="1"/>
  <c r="J136" i="3"/>
  <c r="K136" i="3" s="1"/>
  <c r="J116" i="3"/>
  <c r="K116" i="3" s="1"/>
  <c r="J18" i="3"/>
  <c r="K18" i="3" s="1"/>
  <c r="J58" i="3"/>
  <c r="K58" i="3" s="1"/>
  <c r="J68" i="3"/>
  <c r="K68" i="3" s="1"/>
  <c r="J14" i="3"/>
  <c r="K14" i="3" s="1"/>
  <c r="J96" i="3"/>
  <c r="K96" i="3" s="1"/>
  <c r="J92" i="3"/>
  <c r="K92" i="3" s="1"/>
  <c r="J76" i="3"/>
  <c r="K76" i="3" s="1"/>
  <c r="J86" i="3"/>
  <c r="K86" i="3" s="1"/>
  <c r="J41" i="3"/>
  <c r="K41" i="3" s="1"/>
  <c r="J165" i="3"/>
  <c r="K165" i="3" s="1"/>
  <c r="J21" i="3"/>
  <c r="K21" i="3" s="1"/>
  <c r="J145" i="3"/>
  <c r="K145" i="3" s="1"/>
  <c r="J23" i="3"/>
  <c r="K23" i="3" s="1"/>
  <c r="J178" i="3"/>
  <c r="K178" i="3" s="1"/>
  <c r="J49" i="3"/>
  <c r="K49" i="3" s="1"/>
  <c r="J133" i="3"/>
  <c r="K133" i="3" s="1"/>
  <c r="J127" i="3"/>
  <c r="K127" i="3" s="1"/>
  <c r="J93" i="3"/>
  <c r="K93" i="3" s="1"/>
  <c r="J159" i="3"/>
  <c r="K159" i="3" s="1"/>
  <c r="J149" i="3"/>
  <c r="K149" i="3" s="1"/>
  <c r="J137" i="3"/>
  <c r="K137" i="3" s="1"/>
  <c r="J27" i="3"/>
  <c r="K27" i="3" s="1"/>
  <c r="J11" i="3"/>
  <c r="K11" i="3" s="1"/>
  <c r="J166" i="3"/>
  <c r="K166" i="3" s="1"/>
  <c r="J35" i="3"/>
  <c r="K35" i="3" s="1"/>
  <c r="J184" i="3"/>
  <c r="K184" i="3" s="1"/>
  <c r="J85" i="3"/>
  <c r="K85" i="3" s="1"/>
  <c r="J111" i="3"/>
  <c r="K111" i="3" s="1"/>
  <c r="J105" i="3"/>
  <c r="K105" i="3" s="1"/>
  <c r="J47" i="3"/>
  <c r="K47" i="3" s="1"/>
  <c r="J123" i="3"/>
  <c r="K123" i="3" s="1"/>
  <c r="J9" i="3"/>
  <c r="K9" i="3" s="1"/>
  <c r="J95" i="3"/>
  <c r="K95" i="3" s="1"/>
  <c r="J13" i="3"/>
  <c r="K13" i="3" s="1"/>
  <c r="J143" i="3"/>
  <c r="K143" i="3" s="1"/>
  <c r="J53" i="3"/>
  <c r="K53" i="3" s="1"/>
  <c r="J174" i="3"/>
  <c r="K174" i="3" s="1"/>
  <c r="J15" i="3"/>
  <c r="K15" i="3" s="1"/>
  <c r="J163" i="3"/>
  <c r="K163" i="3" s="1"/>
  <c r="J25" i="3"/>
  <c r="K25" i="3" s="1"/>
  <c r="J73" i="3"/>
  <c r="K73" i="3" s="1"/>
  <c r="J141" i="3"/>
  <c r="K141" i="3" s="1"/>
  <c r="J113" i="3"/>
  <c r="K113" i="3" s="1"/>
  <c r="J37" i="3"/>
  <c r="K37" i="3" s="1"/>
  <c r="J161" i="3"/>
  <c r="K161" i="3" s="1"/>
  <c r="J186" i="3"/>
  <c r="K186" i="3" s="1"/>
  <c r="J168" i="3"/>
  <c r="K168" i="3" s="1"/>
  <c r="J176" i="3"/>
  <c r="K176" i="3" s="1"/>
  <c r="J33" i="3"/>
  <c r="K33" i="3" s="1"/>
  <c r="J101" i="3"/>
  <c r="K101" i="3" s="1"/>
  <c r="J39" i="3"/>
  <c r="K39" i="3" s="1"/>
  <c r="J117" i="3"/>
  <c r="K117" i="3" s="1"/>
  <c r="J5" i="3"/>
  <c r="K5" i="3" s="1"/>
  <c r="J97" i="3"/>
  <c r="K97" i="3" s="1"/>
  <c r="J55" i="3"/>
  <c r="K55" i="3" s="1"/>
  <c r="J151" i="3"/>
  <c r="K151" i="3" s="1"/>
  <c r="J51" i="3"/>
  <c r="K51" i="3" s="1"/>
  <c r="J129" i="3"/>
  <c r="K129" i="3" s="1"/>
  <c r="J87" i="3"/>
  <c r="K87" i="3" s="1"/>
  <c r="J103" i="3"/>
  <c r="K103" i="3" s="1"/>
  <c r="J125" i="3"/>
  <c r="K125" i="3" s="1"/>
  <c r="J63" i="3"/>
  <c r="K63" i="3" s="1"/>
  <c r="J180" i="3"/>
  <c r="K180" i="3" s="1"/>
  <c r="J69" i="3"/>
  <c r="K69" i="3" s="1"/>
  <c r="J67" i="3"/>
  <c r="K67" i="3" s="1"/>
  <c r="J131" i="3"/>
  <c r="K131" i="3" s="1"/>
  <c r="J31" i="3"/>
  <c r="K31" i="3" s="1"/>
  <c r="J115" i="3"/>
  <c r="K115" i="3" s="1"/>
  <c r="J121" i="3"/>
  <c r="K121" i="3" s="1"/>
  <c r="J79" i="3"/>
  <c r="K79" i="3" s="1"/>
  <c r="J42" i="3"/>
  <c r="K42" i="3" s="1"/>
  <c r="J19" i="3"/>
  <c r="K19" i="3" s="1"/>
  <c r="J157" i="3"/>
  <c r="K157" i="3" s="1"/>
  <c r="J139" i="3"/>
  <c r="K139" i="3" s="1"/>
  <c r="J17" i="3"/>
  <c r="K17" i="3" s="1"/>
  <c r="J91" i="3"/>
  <c r="K91" i="3" s="1"/>
  <c r="J170" i="3"/>
  <c r="K170" i="3" s="1"/>
  <c r="J119" i="3"/>
  <c r="K119" i="3" s="1"/>
  <c r="J43" i="3"/>
  <c r="K43" i="3" s="1"/>
  <c r="J81" i="3"/>
  <c r="K81" i="3" s="1"/>
  <c r="J75" i="3"/>
  <c r="K75" i="3" s="1"/>
  <c r="J83" i="3"/>
  <c r="K83" i="3" s="1"/>
  <c r="J61" i="3"/>
  <c r="K61" i="3" s="1"/>
  <c r="J153" i="3"/>
  <c r="K153" i="3" s="1"/>
  <c r="J182" i="3"/>
  <c r="K182" i="3" s="1"/>
  <c r="J107" i="3"/>
  <c r="K107" i="3" s="1"/>
  <c r="J172" i="3"/>
  <c r="K172" i="3" s="1"/>
  <c r="J147" i="3"/>
  <c r="K147" i="3" s="1"/>
  <c r="J77" i="3"/>
  <c r="K77" i="3" s="1"/>
  <c r="J7" i="3"/>
  <c r="K7" i="3" s="1"/>
  <c r="J65" i="3"/>
  <c r="K65" i="3" s="1"/>
  <c r="J155" i="3"/>
  <c r="K155" i="3" s="1"/>
  <c r="J71" i="3"/>
  <c r="K71" i="3" s="1"/>
  <c r="J99" i="3"/>
  <c r="K99" i="3" s="1"/>
  <c r="J45" i="3"/>
  <c r="K45" i="3" s="1"/>
  <c r="J109" i="3"/>
  <c r="K109" i="3" s="1"/>
  <c r="J57" i="3"/>
  <c r="K57" i="3" s="1"/>
  <c r="J89" i="3"/>
  <c r="K89" i="3" s="1"/>
  <c r="J59" i="3"/>
  <c r="K59" i="3" s="1"/>
  <c r="J29" i="3"/>
  <c r="K29" i="3" s="1"/>
  <c r="J135" i="3"/>
  <c r="K135" i="3" s="1"/>
  <c r="Q5" i="3"/>
  <c r="Q4" i="3"/>
  <c r="P5" i="3"/>
  <c r="P4" i="3"/>
  <c r="P3" i="3"/>
  <c r="H115" i="2"/>
  <c r="F106" i="1"/>
  <c r="H106" i="1"/>
  <c r="I106" i="1"/>
  <c r="P11" i="3" l="1"/>
  <c r="P7" i="3"/>
  <c r="P6"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13332AA-3BED-4BD1-AA66-FB87A897E87F}" keepAlive="1" name="Query - India Staff" description="Connection to the 'India Staff' query in the workbook." type="5" refreshedVersion="0" background="1">
    <dbPr connection="Provider=Microsoft.Mashup.OleDb.1;Data Source=$Workbook$;Location=&quot;India Staff&quot;;Extended Properties=&quot;&quot;" command="SELECT * FROM [India Staff]"/>
  </connection>
  <connection id="2" xr16:uid="{F158F43E-A764-409A-A371-1E3FE6E8F302}" keepAlive="1" name="Query - nz_staff" description="Connection to the 'nz_staff' query in the workbook." type="5" refreshedVersion="0" background="1">
    <dbPr connection="Provider=Microsoft.Mashup.OleDb.1;Data Source=$Workbook$;Location=nz_staff;Extended Properties=&quot;&quot;" command="SELECT * FROM [nz_staff]"/>
  </connection>
  <connection id="3" xr16:uid="{E050F40A-3E81-4686-92CA-7E5512BDBF3F}" keepAlive="1" name="Query - Staff" description="Connection to the 'Staff' query in the workbook." type="5" refreshedVersion="8" background="1" saveData="1">
    <dbPr connection="Provider=Microsoft.Mashup.OleDb.1;Data Source=$Workbook$;Location=Staff;Extended Properties=&quot;&quot;" command="SELECT * FROM [Staff]"/>
  </connection>
  <connection id="4" xr16:uid="{03BBC544-7440-4549-9C71-27C1B4A4F60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DBEA6778-15A8-4FF3-AF62-4054F777D94F}" name="WorksheetConnection_Day25.xlsx!Staff" type="102" refreshedVersion="8" minRefreshableVersion="5">
    <extLst>
      <ext xmlns:x15="http://schemas.microsoft.com/office/spreadsheetml/2010/11/main" uri="{DE250136-89BD-433C-8126-D09CA5730AF9}">
        <x15:connection id="Staff" autoDelete="1">
          <x15:rangePr sourceName="_xlcn.WorksheetConnection_Day25.xlsxStaff1"/>
        </x15:connection>
      </ext>
    </extLst>
  </connection>
</connections>
</file>

<file path=xl/sharedStrings.xml><?xml version="1.0" encoding="utf-8"?>
<sst xmlns="http://schemas.openxmlformats.org/spreadsheetml/2006/main" count="1817" uniqueCount="232">
  <si>
    <t>Name</t>
  </si>
  <si>
    <t>Gender</t>
  </si>
  <si>
    <t>Department</t>
  </si>
  <si>
    <t>Age</t>
  </si>
  <si>
    <t>Date Joined</t>
  </si>
  <si>
    <t>Salary</t>
  </si>
  <si>
    <t>Rating</t>
  </si>
  <si>
    <t>Barr Faughny</t>
  </si>
  <si>
    <t>Female</t>
  </si>
  <si>
    <t>Procurement</t>
  </si>
  <si>
    <t>Exceptional</t>
  </si>
  <si>
    <t>Dennison Crosswaite</t>
  </si>
  <si>
    <t>Website</t>
  </si>
  <si>
    <t>Above average</t>
  </si>
  <si>
    <t>Gunar Cockshoot</t>
  </si>
  <si>
    <t>Male</t>
  </si>
  <si>
    <t>Average</t>
  </si>
  <si>
    <t>Wilone O'Kielt</t>
  </si>
  <si>
    <t>Gigi Bohling</t>
  </si>
  <si>
    <t>Sales</t>
  </si>
  <si>
    <t>Curtice Advani</t>
  </si>
  <si>
    <t>Finance</t>
  </si>
  <si>
    <t>Kaine Padly</t>
  </si>
  <si>
    <t>Ches Bonnell</t>
  </si>
  <si>
    <t>Poor</t>
  </si>
  <si>
    <t>Andria Kimpton</t>
  </si>
  <si>
    <t>Brien Boise</t>
  </si>
  <si>
    <t>Husein Augar</t>
  </si>
  <si>
    <t>Karlen McCaffrey</t>
  </si>
  <si>
    <t>Jan Morforth</t>
  </si>
  <si>
    <t>Dotty Strutley</t>
  </si>
  <si>
    <t>Kelci Walkden</t>
  </si>
  <si>
    <t>Marney O'Breen</t>
  </si>
  <si>
    <t>Rafaelita Blaksland</t>
  </si>
  <si>
    <t>Madelene Upcott</t>
  </si>
  <si>
    <t>Beverie Moffet</t>
  </si>
  <si>
    <t>Oby Sorrel</t>
  </si>
  <si>
    <t>Mallorie Waber</t>
  </si>
  <si>
    <t>Jehu Rudeforth</t>
  </si>
  <si>
    <t>Van Tuxwell</t>
  </si>
  <si>
    <t>Roddy Speechley</t>
  </si>
  <si>
    <t>Camilla Castle</t>
  </si>
  <si>
    <t>Very poor</t>
  </si>
  <si>
    <t>Janene Hairsine</t>
  </si>
  <si>
    <t>Niall Selesnick</t>
  </si>
  <si>
    <t>Ebonee Roxburgh</t>
  </si>
  <si>
    <t>Zach Polon</t>
  </si>
  <si>
    <t>Orton Livick</t>
  </si>
  <si>
    <t>Gray Seamon</t>
  </si>
  <si>
    <t>Benny Karolovsky</t>
  </si>
  <si>
    <t>Dyna Doucette</t>
  </si>
  <si>
    <t>Erin Androsik</t>
  </si>
  <si>
    <t>Madge McCloughen</t>
  </si>
  <si>
    <t>Esmaria Denecamp</t>
  </si>
  <si>
    <t>Hogan Iles</t>
  </si>
  <si>
    <t>Valentia Etteridge</t>
  </si>
  <si>
    <t>HR</t>
  </si>
  <si>
    <t>Archibald Filliskirk</t>
  </si>
  <si>
    <t>Lindy Guillet</t>
  </si>
  <si>
    <t>Dell Molloy</t>
  </si>
  <si>
    <t>Ewart Laphorn</t>
  </si>
  <si>
    <t>Vic Radolf</t>
  </si>
  <si>
    <t>Virginia McConville</t>
  </si>
  <si>
    <t>Kaye Crocroft</t>
  </si>
  <si>
    <t>Mollie Hanway</t>
  </si>
  <si>
    <t>Hoyt D'Alesco</t>
  </si>
  <si>
    <t>Crissie Cordel</t>
  </si>
  <si>
    <t>Myer McCory</t>
  </si>
  <si>
    <t>Enoch Dowrey</t>
  </si>
  <si>
    <t>Kissiah Maydway</t>
  </si>
  <si>
    <t>Ambros Murthwaite</t>
  </si>
  <si>
    <t>Torrance Collier</t>
  </si>
  <si>
    <t>Allene Gobbet</t>
  </si>
  <si>
    <t>Violante Courtonne</t>
  </si>
  <si>
    <t>Merrilee Plenty</t>
  </si>
  <si>
    <t>Tatum Hush</t>
  </si>
  <si>
    <t>Kath Bletsoe</t>
  </si>
  <si>
    <t>Hinda Label</t>
  </si>
  <si>
    <t>Shari McNee</t>
  </si>
  <si>
    <t>My Hanscome</t>
  </si>
  <si>
    <t>Drusy MacCombe</t>
  </si>
  <si>
    <t>Halimeda Kuscha</t>
  </si>
  <si>
    <t>William Reeveley</t>
  </si>
  <si>
    <t>Tracy Renad</t>
  </si>
  <si>
    <t>Kassi Jonson</t>
  </si>
  <si>
    <t>Constantino Espley</t>
  </si>
  <si>
    <t>Gretchen Callow</t>
  </si>
  <si>
    <t>Bev Lashley</t>
  </si>
  <si>
    <t>Sibyl Dunkirk</t>
  </si>
  <si>
    <t>Alta Kaszper</t>
  </si>
  <si>
    <t>Shayne Stegel</t>
  </si>
  <si>
    <t>Hyacinthie Braybrooke</t>
  </si>
  <si>
    <t>Agnes Collicott</t>
  </si>
  <si>
    <t>Teressa Udden</t>
  </si>
  <si>
    <t>Bennie Pepis</t>
  </si>
  <si>
    <t>Elia Cockton</t>
  </si>
  <si>
    <t>Cherlyn Barter</t>
  </si>
  <si>
    <t>Murry Dryburgh</t>
  </si>
  <si>
    <t>Mahalia Larcher</t>
  </si>
  <si>
    <t>Bili Sizey</t>
  </si>
  <si>
    <t>Lilyan Klimpt</t>
  </si>
  <si>
    <t>Caro Chappel</t>
  </si>
  <si>
    <t>Leilah Yesinin</t>
  </si>
  <si>
    <t>Collin Jagson</t>
  </si>
  <si>
    <t>Kellsie Waby</t>
  </si>
  <si>
    <t>Simon Kembery</t>
  </si>
  <si>
    <t>Tawnya Tickel</t>
  </si>
  <si>
    <t>Bernie Gorges</t>
  </si>
  <si>
    <t>Florinda Crace</t>
  </si>
  <si>
    <t>Oran Buxcy</t>
  </si>
  <si>
    <t>Employee Data</t>
  </si>
  <si>
    <t>Nanak Sapna</t>
  </si>
  <si>
    <t>Karuna Pashupathy</t>
  </si>
  <si>
    <t>Amal Nimesh</t>
  </si>
  <si>
    <t>Ramnath Ravuri</t>
  </si>
  <si>
    <t>Yauvani Tarpa</t>
  </si>
  <si>
    <t>Upendra Swati</t>
  </si>
  <si>
    <t>Hridaynath Tendulkar</t>
  </si>
  <si>
    <t>Gangadutt Ragha</t>
  </si>
  <si>
    <t>Rameshwari Chikodi</t>
  </si>
  <si>
    <t>Pratigya Rema</t>
  </si>
  <si>
    <t>Kantimoy Pritish</t>
  </si>
  <si>
    <t>Tarala Vishaal</t>
  </si>
  <si>
    <t>Ardhendu Abhichandra Jayakar</t>
  </si>
  <si>
    <t>Jagajeet Viraj</t>
  </si>
  <si>
    <t>Shattesh Utpat</t>
  </si>
  <si>
    <t>Agrata Rajarama</t>
  </si>
  <si>
    <t>Sawini Chandan</t>
  </si>
  <si>
    <t>Damayanti Thangavadivelu</t>
  </si>
  <si>
    <t>Indu Varada Sumedh</t>
  </si>
  <si>
    <t>Krittika Gaekwad</t>
  </si>
  <si>
    <t>Mardav Ramaswami</t>
  </si>
  <si>
    <t>Lalit Kothari</t>
  </si>
  <si>
    <t>Bhuvan Pals</t>
  </si>
  <si>
    <t>Sarayu Ragunathan</t>
  </si>
  <si>
    <t>Ayog Chakrabarti</t>
  </si>
  <si>
    <t>Shevantilal Muppala</t>
  </si>
  <si>
    <t>Suchira Bhanupriya Tapti</t>
  </si>
  <si>
    <t>Mahindra Sreedharan</t>
  </si>
  <si>
    <t>Chitrasen Laul</t>
  </si>
  <si>
    <t>Akbar Sorabhjee</t>
  </si>
  <si>
    <t>Shulabh Qutub Sundaramoorthy</t>
  </si>
  <si>
    <t>Sahila Chandrasekhar</t>
  </si>
  <si>
    <t>Satyendra Venkatadri</t>
  </si>
  <si>
    <t>Piyali Mahanthapa</t>
  </si>
  <si>
    <t>Rukma Vinita</t>
  </si>
  <si>
    <t>Vanmala Shriharsha</t>
  </si>
  <si>
    <t>Sarojini Naueshwara</t>
  </si>
  <si>
    <t>Kaishori Harathi Kateel</t>
  </si>
  <si>
    <t>Shobhana Samuel</t>
  </si>
  <si>
    <t>Krishnakanta Vellanki</t>
  </si>
  <si>
    <t>Shiuli Sapna</t>
  </si>
  <si>
    <t>Anjushri Chandiramani</t>
  </si>
  <si>
    <t>Fullara Sushanti Mokate</t>
  </si>
  <si>
    <t>Shreela Ramasubraman</t>
  </si>
  <si>
    <t>Gumwant Veera</t>
  </si>
  <si>
    <t>Deepali Charan</t>
  </si>
  <si>
    <t>Geena Raghavanpillai</t>
  </si>
  <si>
    <t>Prerana Nishita</t>
  </si>
  <si>
    <t>Shekhar Eswara</t>
  </si>
  <si>
    <t>Kamalakshi Mukundan</t>
  </si>
  <si>
    <t>Sahas Sanabhi Shrikant</t>
  </si>
  <si>
    <t>Ranajay Kailashnath Richa</t>
  </si>
  <si>
    <t>Sukhdev Nageshwar</t>
  </si>
  <si>
    <t>Rushil Kripa</t>
  </si>
  <si>
    <t>Daruka Ghazali</t>
  </si>
  <si>
    <t>Godavari Veena</t>
  </si>
  <si>
    <t>Anumati Shyamari Meherhomji</t>
  </si>
  <si>
    <t>Abhaya Priyavardhan</t>
  </si>
  <si>
    <t>Purnendu Vijayarangan</t>
  </si>
  <si>
    <t>Sameer Shashank Sapra</t>
  </si>
  <si>
    <t>Asija Pothireddy</t>
  </si>
  <si>
    <t>Rupak Mehra</t>
  </si>
  <si>
    <t>Makshi Vinutha</t>
  </si>
  <si>
    <t>Pragya Nilufar</t>
  </si>
  <si>
    <t>Dhruv Manjunath</t>
  </si>
  <si>
    <t>Yagna Sujeev</t>
  </si>
  <si>
    <t>Mithil Nadkarni</t>
  </si>
  <si>
    <t>Bandhula Sathyanna</t>
  </si>
  <si>
    <t>Shubhra Potla</t>
  </si>
  <si>
    <t>Narois Motiwala</t>
  </si>
  <si>
    <t>Madhumati Gazala Soumitra</t>
  </si>
  <si>
    <t>Sanchali Shirish</t>
  </si>
  <si>
    <t>Chandana Sannidhi Surnilla</t>
  </si>
  <si>
    <t>Devasree Fullara Saurin</t>
  </si>
  <si>
    <t>Kunja Prashanta Vibha</t>
  </si>
  <si>
    <t>Kevalkumar Solanki</t>
  </si>
  <si>
    <t>Kulbhushan Moorthy</t>
  </si>
  <si>
    <t>Hemavati Muthiah</t>
  </si>
  <si>
    <t>Sartaj Probal</t>
  </si>
  <si>
    <t>Jaishree Atasi Yavatkar</t>
  </si>
  <si>
    <t>Ilesh Dasgupta</t>
  </si>
  <si>
    <t>Waheeda Vasuman</t>
  </si>
  <si>
    <t>Vinanti Choudhari</t>
  </si>
  <si>
    <t>Manjusri Ruchi</t>
  </si>
  <si>
    <t>Deepit Ranjana</t>
  </si>
  <si>
    <t>Amlankusum Rajabhushan</t>
  </si>
  <si>
    <t>Udyan Lanka</t>
  </si>
  <si>
    <t>Baruna Ogale</t>
  </si>
  <si>
    <t>Heer Pennathur</t>
  </si>
  <si>
    <t>Vasu Nandin</t>
  </si>
  <si>
    <t>Madhavdas Buhpathi</t>
  </si>
  <si>
    <t>Mirium Seemantini Shivakumar</t>
  </si>
  <si>
    <t>Total</t>
  </si>
  <si>
    <t>Country</t>
  </si>
  <si>
    <t>NZ</t>
  </si>
  <si>
    <t>Others</t>
  </si>
  <si>
    <t>IND</t>
  </si>
  <si>
    <t>Count of Employees</t>
  </si>
  <si>
    <t>Average Salary</t>
  </si>
  <si>
    <t>Average Age</t>
  </si>
  <si>
    <t>Average Tenure</t>
  </si>
  <si>
    <t>Female Ratio %</t>
  </si>
  <si>
    <t>Tenure</t>
  </si>
  <si>
    <t>Female Count</t>
  </si>
  <si>
    <t>Ratio%</t>
  </si>
  <si>
    <t>Ratio of 90,000$ &gt;</t>
  </si>
  <si>
    <t>Count of 90,000$.</t>
  </si>
  <si>
    <t>XLOOKUP</t>
  </si>
  <si>
    <t>VLOOKUP</t>
  </si>
  <si>
    <t>Information Finder</t>
  </si>
  <si>
    <t>Department Name</t>
  </si>
  <si>
    <t>Male Vs Female</t>
  </si>
  <si>
    <t>Column Labels</t>
  </si>
  <si>
    <t>Grand Total</t>
  </si>
  <si>
    <t>Count of Name</t>
  </si>
  <si>
    <t>Average of Age</t>
  </si>
  <si>
    <t>Values</t>
  </si>
  <si>
    <t>Average of Salary</t>
  </si>
  <si>
    <t>Average of Tenure</t>
  </si>
  <si>
    <t>Bonus</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</si>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</sst>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8" formatCode="&quot;$&quot;#,##0.00_);[Red]\(&quot;$&quot;#,##0.00\)"/>
    <numFmt numFmtId="164" formatCode="0.0"/>
    <numFmt numFmtId="165" formatCode="&quot;$&quot;#,##0"/>
    <numFmt numFmtId="166" formatCode="&quot;$&quot;#,##0.0"/>
  </numFmts>
  <fonts count="4" x14ac:knownFonts="1">
    <font>
      <sz val="11"/>
      <color theme="1"/>
      <name val="Calibri"/>
      <family val="2"/>
      <scheme val="minor"/>
    </font>
    <font>
      <sz val="28"/>
      <color theme="1"/>
      <name val="Segoe UI Light"/>
      <family val="2"/>
    </font>
    <font>
      <b/>
      <sz val="11"/>
      <color theme="1"/>
      <name val="Calibri"/>
      <family val="2"/>
      <scheme val="minor"/>
    </font>
    <font>
      <b/>
      <sz val="14"/>
      <color theme="1"/>
      <name val="Calibri"/>
      <family val="2"/>
      <scheme val="minor"/>
    </font>
  </fonts>
  <fills count="6">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rgb="FFFFFF00"/>
        <bgColor indexed="64"/>
      </patternFill>
    </fill>
    <fill>
      <patternFill patternType="solid">
        <fgColor theme="5" tint="0.39997558519241921"/>
        <bgColor indexed="64"/>
      </patternFill>
    </fill>
  </fills>
  <borders count="4">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s>
  <cellStyleXfs count="1">
    <xf numFmtId="0" fontId="0" fillId="0" borderId="0"/>
  </cellStyleXfs>
  <cellXfs count="22">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5" fontId="0" fillId="0" borderId="0" xfId="0" applyNumberFormat="1"/>
    <xf numFmtId="8" fontId="0" fillId="0" borderId="0" xfId="0" applyNumberFormat="1"/>
    <xf numFmtId="14" fontId="0" fillId="0" borderId="0" xfId="0" applyNumberFormat="1"/>
    <xf numFmtId="2" fontId="0" fillId="0" borderId="0" xfId="0" applyNumberFormat="1"/>
    <xf numFmtId="9" fontId="0" fillId="0" borderId="0" xfId="0" applyNumberFormat="1"/>
    <xf numFmtId="0" fontId="0" fillId="5" borderId="0" xfId="0" applyFill="1"/>
    <xf numFmtId="0" fontId="3" fillId="4" borderId="1" xfId="0" applyFont="1" applyFill="1" applyBorder="1" applyAlignment="1">
      <alignment horizontal="center"/>
    </xf>
    <xf numFmtId="0" fontId="0" fillId="0" borderId="2" xfId="0" applyBorder="1" applyAlignment="1">
      <alignment horizontal="center"/>
    </xf>
    <xf numFmtId="0" fontId="2" fillId="3" borderId="2" xfId="0" applyFont="1" applyFill="1" applyBorder="1" applyAlignment="1">
      <alignment horizontal="center"/>
    </xf>
    <xf numFmtId="0" fontId="0" fillId="0" borderId="3" xfId="0" applyBorder="1"/>
    <xf numFmtId="0" fontId="0" fillId="0" borderId="0" xfId="0" pivotButton="1"/>
    <xf numFmtId="0" fontId="0" fillId="0" borderId="0" xfId="0" applyNumberFormat="1"/>
    <xf numFmtId="0" fontId="0" fillId="0" borderId="0" xfId="0" applyAlignment="1">
      <alignment horizontal="left"/>
    </xf>
    <xf numFmtId="164" fontId="0" fillId="0" borderId="0" xfId="0" applyNumberFormat="1"/>
    <xf numFmtId="165" fontId="0" fillId="0" borderId="0" xfId="0" applyNumberFormat="1"/>
    <xf numFmtId="6" fontId="0" fillId="0" borderId="0" xfId="0" applyNumberFormat="1"/>
    <xf numFmtId="166" fontId="0" fillId="0" borderId="0" xfId="0" applyNumberFormat="1"/>
    <xf numFmtId="0" fontId="0" fillId="0" borderId="2" xfId="0" applyBorder="1"/>
  </cellXfs>
  <cellStyles count="1">
    <cellStyle name="Normal" xfId="0" builtinId="0"/>
  </cellStyles>
  <dxfs count="17">
    <dxf>
      <numFmt numFmtId="165" formatCode="&quot;$&quot;#,##0"/>
    </dxf>
    <dxf>
      <numFmt numFmtId="166" formatCode="&quot;$&quot;#,##0.0"/>
    </dxf>
    <dxf>
      <numFmt numFmtId="166" formatCode="&quot;$&quot;#,##0.0"/>
    </dxf>
    <dxf>
      <numFmt numFmtId="166" formatCode="&quot;$&quot;#,##0.0"/>
    </dxf>
    <dxf>
      <numFmt numFmtId="166" formatCode="&quot;$&quot;#,##0.0"/>
    </dxf>
    <dxf>
      <numFmt numFmtId="166" formatCode="&quot;$&quot;#,##0.0"/>
    </dxf>
    <dxf>
      <numFmt numFmtId="166" formatCode="&quot;$&quot;#,##0.0"/>
    </dxf>
    <dxf>
      <numFmt numFmtId="10" formatCode="&quot;$&quot;#,##0_);[Red]\(&quot;$&quot;#,##0\)"/>
    </dxf>
    <dxf>
      <numFmt numFmtId="2" formatCode="0.00"/>
    </dxf>
    <dxf>
      <font>
        <color rgb="FF9C0006"/>
      </font>
      <fill>
        <patternFill>
          <bgColor rgb="FFFFC7CE"/>
        </patternFill>
      </fill>
    </dxf>
    <dxf>
      <numFmt numFmtId="19" formatCode="m/d/yyyy"/>
    </dxf>
    <dxf>
      <numFmt numFmtId="0" formatCode="General"/>
    </dxf>
    <dxf>
      <numFmt numFmtId="0" formatCode="General"/>
    </dxf>
    <dxf>
      <numFmt numFmtId="0" formatCode="General"/>
    </dxf>
    <dxf>
      <numFmt numFmtId="20" formatCode="d\-mmm\-yy"/>
    </dxf>
    <dxf>
      <numFmt numFmtId="12" formatCode="&quot;$&quot;#,##0.00_);[Red]\(&quot;$&quot;#,##0.00\)"/>
    </dxf>
    <dxf>
      <numFmt numFmtId="12"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2.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onnections" Target="connection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txData>
          <cx:v>Salary Spread - by 10k</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Salary Spread - by 10k</a:t>
          </a:r>
        </a:p>
      </cx:txPr>
    </cx:title>
    <cx:plotArea>
      <cx:plotAreaRegion>
        <cx:series layoutId="clusteredColumn" uniqueId="{DFA69E67-91C2-4B19-844F-35762B1FD84D}">
          <cx:dataId val="0"/>
          <cx:layoutPr>
            <cx:binning intervalClosed="r" underflow="40000">
              <cx:binSize val="10000"/>
            </cx:binning>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Salary Spread Box Plot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Salary Spread Box Plot</a:t>
          </a:r>
        </a:p>
      </cx:txPr>
    </cx:title>
    <cx:plotArea>
      <cx:plotAreaRegion>
        <cx:series layoutId="boxWhisker" uniqueId="{6358B7CA-E7EF-467A-AF0D-115A1AF58E55}">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chandoo.org/wp/" TargetMode="External"/></Relationships>
</file>

<file path=xl/drawings/_rels/drawing3.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0</xdr:row>
      <xdr:rowOff>149958</xdr:rowOff>
    </xdr:from>
    <xdr:to>
      <xdr:col>16</xdr:col>
      <xdr:colOff>47625</xdr:colOff>
      <xdr:row>2</xdr:row>
      <xdr:rowOff>0</xdr:rowOff>
    </xdr:to>
    <xdr:pic>
      <xdr:nvPicPr>
        <xdr:cNvPr id="4" name="Picture 3">
          <a:hlinkClick xmlns:r="http://schemas.openxmlformats.org/officeDocument/2006/relationships" r:id="rId1"/>
          <a:extLst>
            <a:ext uri="{FF2B5EF4-FFF2-40B4-BE49-F238E27FC236}">
              <a16:creationId xmlns:a16="http://schemas.microsoft.com/office/drawing/2014/main" id="{F92F0C86-81F4-8FF2-79D4-1A937B0920E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067550" y="149958"/>
          <a:ext cx="2486025" cy="707292"/>
        </a:xfrm>
        <a:prstGeom prst="rect">
          <a:avLst/>
        </a:prstGeom>
      </xdr:spPr>
    </xdr:pic>
    <xdr:clientData/>
  </xdr:twoCellAnchor>
  <xdr:twoCellAnchor editAs="oneCell">
    <xdr:from>
      <xdr:col>17</xdr:col>
      <xdr:colOff>114300</xdr:colOff>
      <xdr:row>0</xdr:row>
      <xdr:rowOff>0</xdr:rowOff>
    </xdr:from>
    <xdr:to>
      <xdr:col>21</xdr:col>
      <xdr:colOff>133788</xdr:colOff>
      <xdr:row>10</xdr:row>
      <xdr:rowOff>56493</xdr:rowOff>
    </xdr:to>
    <xdr:pic>
      <xdr:nvPicPr>
        <xdr:cNvPr id="5" name="Picture 4">
          <a:extLst>
            <a:ext uri="{FF2B5EF4-FFF2-40B4-BE49-F238E27FC236}">
              <a16:creationId xmlns:a16="http://schemas.microsoft.com/office/drawing/2014/main" id="{B36909BE-7360-4913-9D8E-2CCF602982C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07880" y="0"/>
          <a:ext cx="2457888" cy="2365353"/>
        </a:xfrm>
        <a:prstGeom prst="rect">
          <a:avLst/>
        </a:prstGeom>
        <a:ln>
          <a:solidFill>
            <a:schemeClr val="tx1"/>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228600</xdr:colOff>
      <xdr:row>3</xdr:row>
      <xdr:rowOff>83821</xdr:rowOff>
    </xdr:from>
    <xdr:to>
      <xdr:col>7</xdr:col>
      <xdr:colOff>167640</xdr:colOff>
      <xdr:row>9</xdr:row>
      <xdr:rowOff>15241</xdr:rowOff>
    </xdr:to>
    <mc:AlternateContent xmlns:mc="http://schemas.openxmlformats.org/markup-compatibility/2006">
      <mc:Choice xmlns:a14="http://schemas.microsoft.com/office/drawing/2010/main" Requires="a14">
        <xdr:graphicFrame macro="">
          <xdr:nvGraphicFramePr>
            <xdr:cNvPr id="2" name="Country">
              <a:extLst>
                <a:ext uri="{FF2B5EF4-FFF2-40B4-BE49-F238E27FC236}">
                  <a16:creationId xmlns:a16="http://schemas.microsoft.com/office/drawing/2014/main" id="{31E701C7-4924-4878-336A-B32AC2365691}"/>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4335780" y="640081"/>
              <a:ext cx="1828800" cy="1082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10</xdr:col>
      <xdr:colOff>502920</xdr:colOff>
      <xdr:row>21</xdr:row>
      <xdr:rowOff>45720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2800A5F-F664-404A-A56A-6793EDC0709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09600" y="548640"/>
              <a:ext cx="5989320" cy="333756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40105</xdr:colOff>
      <xdr:row>3</xdr:row>
      <xdr:rowOff>20054</xdr:rowOff>
    </xdr:from>
    <xdr:to>
      <xdr:col>21</xdr:col>
      <xdr:colOff>30077</xdr:colOff>
      <xdr:row>32</xdr:row>
      <xdr:rowOff>84667</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A980BFA8-E709-427C-8320-2AECB8036A8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964905" y="578854"/>
              <a:ext cx="4866772" cy="546634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S.S.Dhyuthidhar" refreshedDate="45360.242504050926" backgroundQuery="1" createdVersion="8" refreshedVersion="8" minRefreshableVersion="3" recordCount="0" supportSubquery="1" supportAdvancedDrill="1" xr:uid="{C9303C08-61E8-4B46-89F8-C20703DFE502}">
  <cacheSource type="external" connectionId="4"/>
  <cacheFields count="6">
    <cacheField name="[Staff].[Gender].[Gender]" caption="Gender" numFmtId="0" hierarchy="1" level="1">
      <sharedItems count="2">
        <s v="Female"/>
        <s v="Male"/>
      </sharedItems>
    </cacheField>
    <cacheField name="[Measures].[Count of Name]" caption="Count of Name" numFmtId="0" hierarchy="11" level="32767"/>
    <cacheField name="[Measures].[Average of Age]" caption="Average of Age" numFmtId="0" hierarchy="13" level="32767"/>
    <cacheField name="[Measures].[Average of Salary]" caption="Average of Salary" numFmtId="0" hierarchy="15" level="32767"/>
    <cacheField name="[Measures].[Average of Tenure]" caption="Average of Tenure" numFmtId="0" hierarchy="17" level="32767"/>
    <cacheField name="[Staff].[Country].[Country]" caption="Country" numFmtId="0" hierarchy="7" level="1">
      <sharedItems containsSemiMixedTypes="0" containsNonDate="0" containsString="0"/>
    </cacheField>
  </cacheFields>
  <cacheHierarchies count="18">
    <cacheHierarchy uniqueName="[Staff].[Name]" caption="Name" attribute="1" defaultMemberUniqueName="[Staff].[Name].[All]" allUniqueName="[Staff].[Name].[All]" dimensionUniqueName="[Staff]" displayFolder="" count="0" memberValueDatatype="130" unbalanced="0"/>
    <cacheHierarchy uniqueName="[Staff].[Gender]" caption="Gender" attribute="1" defaultMemberUniqueName="[Staff].[Gender].[All]" allUniqueName="[Staff].[Gender].[All]" dimensionUniqueName="[Staff]" displayFolder="" count="2" memberValueDatatype="130" unbalanced="0">
      <fieldsUsage count="2">
        <fieldUsage x="-1"/>
        <fieldUsage x="0"/>
      </fieldsUsage>
    </cacheHierarchy>
    <cacheHierarchy uniqueName="[Staff].[Department]" caption="Department" attribute="1" defaultMemberUniqueName="[Staff].[Department].[All]" allUniqueName="[Staff].[Department].[All]" dimensionUniqueName="[Staff]" displayFolder="" count="0" memberValueDatatype="130" unbalanced="0"/>
    <cacheHierarchy uniqueName="[Staff].[Age]" caption="Age" attribute="1" defaultMemberUniqueName="[Staff].[Age].[All]" allUniqueName="[Staff].[Age].[All]" dimensionUniqueName="[Staff]" displayFolder="" count="0" memberValueDatatype="20" unbalanced="0"/>
    <cacheHierarchy uniqueName="[Staff].[Date Joined]" caption="Date Joined" attribute="1" time="1" defaultMemberUniqueName="[Staff].[Date Joined].[All]" allUniqueName="[Staff].[Date Joined].[All]" dimensionUniqueName="[Staff]" displayFolder="" count="0" memberValueDatatype="7" unbalanced="0"/>
    <cacheHierarchy uniqueName="[Staff].[Salary]" caption="Salary" attribute="1" defaultMemberUniqueName="[Staff].[Salary].[All]" allUniqueName="[Staff].[Salary].[All]" dimensionUniqueName="[Staff]" displayFolder="" count="0" memberValueDatatype="20" unbalanced="0"/>
    <cacheHierarchy uniqueName="[Staff].[Rating]" caption="Rating" attribute="1" defaultMemberUniqueName="[Staff].[Rating].[All]" allUniqueName="[Staff].[Rating].[All]" dimensionUniqueName="[Staff]" displayFolder="" count="0" memberValueDatatype="130" unbalanced="0"/>
    <cacheHierarchy uniqueName="[Staff].[Country]" caption="Country" attribute="1" defaultMemberUniqueName="[Staff].[Country].[All]" allUniqueName="[Staff].[Country].[All]" dimensionUniqueName="[Staff]" displayFolder="" count="2" memberValueDatatype="130" unbalanced="0">
      <fieldsUsage count="2">
        <fieldUsage x="-1"/>
        <fieldUsage x="5"/>
      </fieldsUsage>
    </cacheHierarchy>
    <cacheHierarchy uniqueName="[Staff].[Tenure]" caption="Tenure" attribute="1" defaultMemberUniqueName="[Staff].[Tenure].[All]" allUniqueName="[Staff].[Tenure].[All]" dimensionUniqueName="[Staff]" displayFolder="" count="0" memberValueDatatype="5" unbalanced="0"/>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Staff"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Staff" count="0" oneField="1" hidden="1">
      <fieldsUsage count="1">
        <fieldUsage x="2"/>
      </fieldsUsage>
      <extLst>
        <ext xmlns:x15="http://schemas.microsoft.com/office/spreadsheetml/2010/11/main" uri="{B97F6D7D-B522-45F9-BDA1-12C45D357490}">
          <x15:cacheHierarchy aggregatedColumn="3"/>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5"/>
        </ext>
      </extLst>
    </cacheHierarchy>
    <cacheHierarchy uniqueName="[Measures].[Average of Salary]" caption="Average of Salary" measure="1" displayFolder="" measureGroup="Staff" count="0" oneField="1" hidden="1">
      <fieldsUsage count="1">
        <fieldUsage x="3"/>
      </fieldsUsage>
      <extLst>
        <ext xmlns:x15="http://schemas.microsoft.com/office/spreadsheetml/2010/11/main" uri="{B97F6D7D-B522-45F9-BDA1-12C45D357490}">
          <x15:cacheHierarchy aggregatedColumn="5"/>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8"/>
        </ext>
      </extLst>
    </cacheHierarchy>
    <cacheHierarchy uniqueName="[Measures].[Average of Tenure]" caption="Average of Tenure" measure="1" displayFolder="" measureGroup="Staff" count="0" oneField="1" hidden="1">
      <fieldsUsage count="1">
        <fieldUsage x="4"/>
      </fieldsUsage>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Staff" uniqueName="[Staff]" caption="Staff"/>
  </dimensions>
  <measureGroups count="1">
    <measureGroup name="Staff" caption="Staff"/>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S.S.Dhyuthidhar" refreshedDate="45360.262122685184" backgroundQuery="1" createdVersion="8" refreshedVersion="8" minRefreshableVersion="3" recordCount="0" supportSubquery="1" supportAdvancedDrill="1" xr:uid="{960ECC36-E29C-4322-936E-7CAEBE67CC7C}">
  <cacheSource type="external" connectionId="4"/>
  <cacheFields count="3">
    <cacheField name="[Staff].[Rating].[Rating]" caption="Rating" numFmtId="0" hierarchy="6" level="1">
      <sharedItems count="5">
        <s v="Above average"/>
        <s v="Average"/>
        <s v="Exceptional"/>
        <s v="Poor"/>
        <s v="Very poor"/>
      </sharedItems>
    </cacheField>
    <cacheField name="[Measures].[Count of Name]" caption="Count of Name" numFmtId="0" hierarchy="11" level="32767"/>
    <cacheField name="[Measures].[Average of Salary]" caption="Average of Salary" numFmtId="0" hierarchy="15" level="32767"/>
  </cacheFields>
  <cacheHierarchies count="18">
    <cacheHierarchy uniqueName="[Staff].[Name]" caption="Name" attribute="1" defaultMemberUniqueName="[Staff].[Name].[All]" allUniqueName="[Staff].[Name].[All]" dimensionUniqueName="[Staff]" displayFolder="" count="0" memberValueDatatype="130" unbalanced="0"/>
    <cacheHierarchy uniqueName="[Staff].[Gender]" caption="Gender" attribute="1" defaultMemberUniqueName="[Staff].[Gender].[All]" allUniqueName="[Staff].[Gender].[All]" dimensionUniqueName="[Staff]" displayFolder="" count="0" memberValueDatatype="130" unbalanced="0"/>
    <cacheHierarchy uniqueName="[Staff].[Department]" caption="Department" attribute="1" defaultMemberUniqueName="[Staff].[Department].[All]" allUniqueName="[Staff].[Department].[All]" dimensionUniqueName="[Staff]" displayFolder="" count="0" memberValueDatatype="130" unbalanced="0"/>
    <cacheHierarchy uniqueName="[Staff].[Age]" caption="Age" attribute="1" defaultMemberUniqueName="[Staff].[Age].[All]" allUniqueName="[Staff].[Age].[All]" dimensionUniqueName="[Staff]" displayFolder="" count="0" memberValueDatatype="20" unbalanced="0"/>
    <cacheHierarchy uniqueName="[Staff].[Date Joined]" caption="Date Joined" attribute="1" time="1" defaultMemberUniqueName="[Staff].[Date Joined].[All]" allUniqueName="[Staff].[Date Joined].[All]" dimensionUniqueName="[Staff]" displayFolder="" count="0" memberValueDatatype="7" unbalanced="0"/>
    <cacheHierarchy uniqueName="[Staff].[Salary]" caption="Salary" attribute="1" defaultMemberUniqueName="[Staff].[Salary].[All]" allUniqueName="[Staff].[Salary].[All]" dimensionUniqueName="[Staff]" displayFolder="" count="0" memberValueDatatype="20" unbalanced="0"/>
    <cacheHierarchy uniqueName="[Staff].[Rating]" caption="Rating" attribute="1" defaultMemberUniqueName="[Staff].[Rating].[All]" allUniqueName="[Staff].[Rating].[All]" dimensionUniqueName="[Staff]" displayFolder="" count="2" memberValueDatatype="130" unbalanced="0">
      <fieldsUsage count="2">
        <fieldUsage x="-1"/>
        <fieldUsage x="0"/>
      </fieldsUsage>
    </cacheHierarchy>
    <cacheHierarchy uniqueName="[Staff].[Country]" caption="Country" attribute="1" defaultMemberUniqueName="[Staff].[Country].[All]" allUniqueName="[Staff].[Country].[All]" dimensionUniqueName="[Staff]" displayFolder="" count="0" memberValueDatatype="130" unbalanced="0"/>
    <cacheHierarchy uniqueName="[Staff].[Tenure]" caption="Tenure" attribute="1" defaultMemberUniqueName="[Staff].[Tenure].[All]" allUniqueName="[Staff].[Tenure].[All]" dimensionUniqueName="[Staff]" displayFolder="" count="0" memberValueDatatype="5" unbalanced="0"/>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Staff"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Staff" count="0" hidden="1">
      <extLst>
        <ext xmlns:x15="http://schemas.microsoft.com/office/spreadsheetml/2010/11/main" uri="{B97F6D7D-B522-45F9-BDA1-12C45D357490}">
          <x15:cacheHierarchy aggregatedColumn="3"/>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5"/>
        </ext>
      </extLst>
    </cacheHierarchy>
    <cacheHierarchy uniqueName="[Measures].[Average of Salary]" caption="Average of Salary" measure="1" displayFolder="" measureGroup="Staff"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8"/>
        </ext>
      </extLst>
    </cacheHierarchy>
    <cacheHierarchy uniqueName="[Measures].[Average of Tenure]" caption="Average of Tenure" measure="1" displayFolder="" measureGroup="Staff"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Staff" uniqueName="[Staff]" caption="Staff"/>
  </dimensions>
  <measureGroups count="1">
    <measureGroup name="Staff" caption="Staff"/>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S.S.Dhyuthidhar" refreshedDate="45360.242189699071" backgroundQuery="1" createdVersion="3" refreshedVersion="8" minRefreshableVersion="3" recordCount="0" supportSubquery="1" supportAdvancedDrill="1" xr:uid="{D50C9C8B-E22E-4FB6-BDCC-4F755115B2A0}">
  <cacheSource type="external" connectionId="4">
    <extLst>
      <ext xmlns:x14="http://schemas.microsoft.com/office/spreadsheetml/2009/9/main" uri="{F057638F-6D5F-4e77-A914-E7F072B9BCA8}">
        <x14:sourceConnection name="ThisWorkbookDataModel"/>
      </ext>
    </extLst>
  </cacheSource>
  <cacheFields count="0"/>
  <cacheHierarchies count="18">
    <cacheHierarchy uniqueName="[Staff].[Name]" caption="Name" attribute="1" defaultMemberUniqueName="[Staff].[Name].[All]" allUniqueName="[Staff].[Name].[All]" dimensionUniqueName="[Staff]" displayFolder="" count="0" memberValueDatatype="130" unbalanced="0"/>
    <cacheHierarchy uniqueName="[Staff].[Gender]" caption="Gender" attribute="1" defaultMemberUniqueName="[Staff].[Gender].[All]" allUniqueName="[Staff].[Gender].[All]" dimensionUniqueName="[Staff]" displayFolder="" count="0" memberValueDatatype="130" unbalanced="0"/>
    <cacheHierarchy uniqueName="[Staff].[Department]" caption="Department" attribute="1" defaultMemberUniqueName="[Staff].[Department].[All]" allUniqueName="[Staff].[Department].[All]" dimensionUniqueName="[Staff]" displayFolder="" count="0" memberValueDatatype="130" unbalanced="0"/>
    <cacheHierarchy uniqueName="[Staff].[Age]" caption="Age" attribute="1" defaultMemberUniqueName="[Staff].[Age].[All]" allUniqueName="[Staff].[Age].[All]" dimensionUniqueName="[Staff]" displayFolder="" count="0" memberValueDatatype="20" unbalanced="0"/>
    <cacheHierarchy uniqueName="[Staff].[Date Joined]" caption="Date Joined" attribute="1" time="1" defaultMemberUniqueName="[Staff].[Date Joined].[All]" allUniqueName="[Staff].[Date Joined].[All]" dimensionUniqueName="[Staff]" displayFolder="" count="0" memberValueDatatype="7" unbalanced="0"/>
    <cacheHierarchy uniqueName="[Staff].[Salary]" caption="Salary" attribute="1" defaultMemberUniqueName="[Staff].[Salary].[All]" allUniqueName="[Staff].[Salary].[All]" dimensionUniqueName="[Staff]" displayFolder="" count="0" memberValueDatatype="20" unbalanced="0"/>
    <cacheHierarchy uniqueName="[Staff].[Rating]" caption="Rating" attribute="1" defaultMemberUniqueName="[Staff].[Rating].[All]" allUniqueName="[Staff].[Rating].[All]" dimensionUniqueName="[Staff]" displayFolder="" count="0" memberValueDatatype="130" unbalanced="0"/>
    <cacheHierarchy uniqueName="[Staff].[Country]" caption="Country" attribute="1" defaultMemberUniqueName="[Staff].[Country].[All]" allUniqueName="[Staff].[Country].[All]" dimensionUniqueName="[Staff]" displayFolder="" count="2" memberValueDatatype="130" unbalanced="0"/>
    <cacheHierarchy uniqueName="[Staff].[Tenure]" caption="Tenure" attribute="1" defaultMemberUniqueName="[Staff].[Tenure].[All]" allUniqueName="[Staff].[Tenure].[All]" dimensionUniqueName="[Staff]" displayFolder="" count="0" memberValueDatatype="5" unbalanced="0"/>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Staff"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Staff" count="0" hidden="1">
      <extLst>
        <ext xmlns:x15="http://schemas.microsoft.com/office/spreadsheetml/2010/11/main" uri="{B97F6D7D-B522-45F9-BDA1-12C45D357490}">
          <x15:cacheHierarchy aggregatedColumn="3"/>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5"/>
        </ext>
      </extLst>
    </cacheHierarchy>
    <cacheHierarchy uniqueName="[Measures].[Average of Salary]" caption="Average of Salary" measure="1" displayFolder="" measureGroup="Staff" count="0" hidden="1">
      <extLst>
        <ext xmlns:x15="http://schemas.microsoft.com/office/spreadsheetml/2010/11/main" uri="{B97F6D7D-B522-45F9-BDA1-12C45D357490}">
          <x15:cacheHierarchy aggregatedColumn="5"/>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8"/>
        </ext>
      </extLst>
    </cacheHierarchy>
    <cacheHierarchy uniqueName="[Measures].[Average of Tenure]" caption="Average of Tenure" measure="1" displayFolder="" measureGroup="Staff"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209546922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ADE617-A3A2-4EE6-A505-ADCA11B43D36}" name="PivotTable2" cacheId="10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D9" firstHeaderRow="0" firstDataRow="1" firstDataCol="1"/>
  <pivotFields count="3">
    <pivotField axis="axisRow" allDrilled="1" subtotalTop="0" showAll="0" defaultSubtotal="0" defaultAttributeDrillState="1">
      <items count="5">
        <item x="2"/>
        <item x="0"/>
        <item x="1"/>
        <item x="3"/>
        <item x="4"/>
      </items>
    </pivotField>
    <pivotField dataField="1" subtotalTop="0" showAll="0" defaultSubtotal="0"/>
    <pivotField dataField="1" subtotalTop="0" showAll="0" defaultSubtotal="0"/>
  </pivotFields>
  <rowFields count="1">
    <field x="0"/>
  </rowFields>
  <rowItems count="6">
    <i>
      <x/>
    </i>
    <i>
      <x v="1"/>
    </i>
    <i>
      <x v="2"/>
    </i>
    <i>
      <x v="3"/>
    </i>
    <i>
      <x v="4"/>
    </i>
    <i t="grand">
      <x/>
    </i>
  </rowItems>
  <colFields count="1">
    <field x="-2"/>
  </colFields>
  <colItems count="2">
    <i>
      <x/>
    </i>
    <i i="1">
      <x v="1"/>
    </i>
  </colItems>
  <dataFields count="2">
    <dataField name="Count of Name" fld="1" subtotal="count" baseField="0" baseItem="0"/>
    <dataField name="Average of Salary" fld="2" subtotal="average" baseField="0" baseItem="0" numFmtId="165"/>
  </dataFields>
  <formats count="3">
    <format dxfId="6">
      <pivotArea outline="0" collapsedLevelsAreSubtotals="1" fieldPosition="0">
        <references count="1">
          <reference field="4294967294" count="1" selected="0">
            <x v="1"/>
          </reference>
        </references>
      </pivotArea>
    </format>
    <format dxfId="5">
      <pivotArea dataOnly="0" labelOnly="1" outline="0" fieldPosition="0">
        <references count="1">
          <reference field="4294967294" count="1">
            <x v="1"/>
          </reference>
        </references>
      </pivotArea>
    </format>
    <format dxfId="0">
      <pivotArea outline="0" fieldPosition="0">
        <references count="1">
          <reference field="4294967294" count="1">
            <x v="1"/>
          </reference>
        </references>
      </pivotArea>
    </format>
  </formats>
  <conditionalFormats count="1">
    <conditionalFormat scope="field" priority="1">
      <pivotAreas count="1">
        <pivotArea outline="0" collapsedLevelsAreSubtotals="1" fieldPosition="0">
          <references count="2">
            <reference field="4294967294" count="1" selected="0">
              <x v="1"/>
            </reference>
            <reference field="0" count="0" selected="0"/>
          </references>
        </pivotArea>
      </pivotAreas>
    </conditionalFormat>
  </conditionalFormats>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ff]"/>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2D0A2A-35FD-4FC0-AF36-49BB5612E276}" name="PivotTable1" cacheId="87" dataOnRows="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B8:D13" firstHeaderRow="1" firstDataRow="2" firstDataCol="1"/>
  <pivotFields count="6">
    <pivotField axis="axisCol" allDrilled="1" subtotalTop="0" showAll="0" dataSourceSort="1" defaultSubtotal="0" defaultAttributeDrillState="1">
      <items count="2">
        <item s="1" x="0"/>
        <item s="1" x="1"/>
      </items>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4">
    <i>
      <x/>
    </i>
    <i i="1">
      <x v="1"/>
    </i>
    <i i="2">
      <x v="2"/>
    </i>
    <i i="3">
      <x v="3"/>
    </i>
  </rowItems>
  <colFields count="1">
    <field x="0"/>
  </colFields>
  <colItems count="2">
    <i>
      <x/>
    </i>
    <i>
      <x v="1"/>
    </i>
  </colItems>
  <dataFields count="4">
    <dataField name="Count of Name" fld="1" subtotal="count" baseField="0" baseItem="0"/>
    <dataField name="Average of Age" fld="2" subtotal="average" baseField="0" baseItem="0" numFmtId="164"/>
    <dataField name="Average of Salary" fld="3" subtotal="average" baseField="0" baseItem="0" numFmtId="165"/>
    <dataField name="Average of Tenure" fld="4" subtotal="average" baseField="0" baseItem="0" numFmtId="164"/>
  </dataFields>
  <pivotHierarchies count="18">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y25.xlsx!Staff">
        <x15:activeTabTopLevelEntity name="[Staff]"/>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60237494-A250-44CA-BB09-61E8CF74B4CB}" autoFormatId="16" applyNumberFormats="0" applyBorderFormats="0" applyFontFormats="0" applyPatternFormats="0" applyAlignmentFormats="0" applyWidthHeightFormats="0">
  <queryTableRefresh nextId="11" unboundColumnsRight="2">
    <queryTableFields count="10">
      <queryTableField id="1" name="Name" tableColumnId="1"/>
      <queryTableField id="2" name="Gender" tableColumnId="2"/>
      <queryTableField id="3" name="Department" tableColumnId="3"/>
      <queryTableField id="4" name="Age" tableColumnId="4"/>
      <queryTableField id="5" name="Date Joined" tableColumnId="5"/>
      <queryTableField id="6" name="Salary" tableColumnId="6"/>
      <queryTableField id="7" name="Rating" tableColumnId="7"/>
      <queryTableField id="8" name="Country" tableColumnId="8"/>
      <queryTableField id="9" dataBound="0" tableColumnId="9"/>
      <queryTableField id="10" dataBound="0"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0B5E270-5136-413B-A880-A3855776017E}" sourceName="[Staff].[Country]">
  <pivotTables>
    <pivotTable tabId="5" name="PivotTable1"/>
  </pivotTables>
  <data>
    <olap pivotCacheId="2095469221">
      <levels count="2">
        <level uniqueName="[Staff].[Country].[(All)]" sourceCaption="(All)" count="0"/>
        <level uniqueName="[Staff].[Country].[Country]" sourceCaption="Country" count="2">
          <ranges>
            <range startItem="0">
              <i n="[Staff].[Country].&amp;[IND]" c="IND"/>
              <i n="[Staff].[Country].&amp;[NZ]" c="NZ"/>
            </range>
          </ranges>
        </level>
      </levels>
      <selections count="1">
        <selection n="[Staff].[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300990C6-5321-496C-B1FE-7FD98B4DA46C}" cache="Slicer_Country" caption="Country" level="1" rowHeight="23495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6C3824-0A10-46E9-A156-721BAE160EFA}" name="nz_staff" displayName="nz_staff" ref="C5:I106" totalsRowCount="1">
  <autoFilter ref="C5:I105" xr:uid="{256C3824-0A10-46E9-A156-721BAE160EFA}"/>
  <tableColumns count="7">
    <tableColumn id="1" xr3:uid="{87C78528-AF18-4887-806D-FABFF53CBE91}" name="Name" totalsRowLabel="Total"/>
    <tableColumn id="2" xr3:uid="{777615CE-B9B1-4AD6-95AD-19092D297C79}" name="Gender"/>
    <tableColumn id="3" xr3:uid="{F75B33C5-61A0-46C8-9F16-728F0F6E60C0}" name="Department"/>
    <tableColumn id="4" xr3:uid="{56A65C8A-26DC-4A07-A6A2-DAB83362B26D}" name="Age" totalsRowFunction="average"/>
    <tableColumn id="5" xr3:uid="{3D02398C-2121-49E2-A849-743042F0C79A}" name="Date Joined"/>
    <tableColumn id="6" xr3:uid="{96C0B9CE-92BD-47A9-8F5A-3211F8CB681A}" name="Salary" totalsRowFunction="average" dataDxfId="16" totalsRowDxfId="15"/>
    <tableColumn id="7" xr3:uid="{6CCBF86B-2826-4110-B0FF-BBCEC6467F60}" name="Rating" totalsRowFunction="cou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3BEB4F3-F6C6-4257-8AF6-1FDA636D0CDB}" name="india_staff" displayName="india_staff" ref="B2:H115" totalsRowCount="1">
  <autoFilter ref="B2:H114" xr:uid="{E3BEB4F3-F6C6-4257-8AF6-1FDA636D0CDB}"/>
  <tableColumns count="7">
    <tableColumn id="1" xr3:uid="{6C87FCB5-0809-4683-8424-EE30DC19E304}" name="Name" totalsRowLabel="Total"/>
    <tableColumn id="2" xr3:uid="{D456D3F2-3031-4E42-98C7-A652B7A032FC}" name="Gender"/>
    <tableColumn id="3" xr3:uid="{28BCD962-C488-4DBC-8A73-B8AA2FC0535E}" name="Age"/>
    <tableColumn id="4" xr3:uid="{072B6645-9219-4E22-B8CB-579B50564F63}" name="Rating"/>
    <tableColumn id="5" xr3:uid="{B65946C0-E8A8-413D-8590-8696CB05EE2D}" name="Date Joined" dataDxfId="14"/>
    <tableColumn id="6" xr3:uid="{7DC40FEA-224A-4528-A030-B8A8C9DF7980}" name="Department"/>
    <tableColumn id="7" xr3:uid="{5B81EE04-9B70-454C-9D0B-9CF748A33A53}" name="Salary" totalsRowFunction="average"/>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907F1D5-34B7-4F7F-902A-4D826414E3C5}" name="Staff" displayName="Staff" ref="B3:K186" tableType="queryTable" totalsRowShown="0">
  <autoFilter ref="B3:K186" xr:uid="{7907F1D5-34B7-4F7F-902A-4D826414E3C5}"/>
  <sortState xmlns:xlrd2="http://schemas.microsoft.com/office/spreadsheetml/2017/richdata2" ref="B4:K186">
    <sortCondition ref="G3:G186"/>
  </sortState>
  <tableColumns count="10">
    <tableColumn id="1" xr3:uid="{9A99E06D-2CF0-4BDE-8B2A-4FB67201288D}" uniqueName="1" name="Name" queryTableFieldId="1" dataDxfId="13"/>
    <tableColumn id="2" xr3:uid="{C8F0A5D1-8B76-423D-B713-1FEE8312C6BE}" uniqueName="2" name="Gender" queryTableFieldId="2" dataDxfId="12"/>
    <tableColumn id="3" xr3:uid="{E8E0B8D6-2D7A-4F47-8026-6559BFE3FCFF}" uniqueName="3" name="Department" queryTableFieldId="3" dataDxfId="11"/>
    <tableColumn id="4" xr3:uid="{E2F634EA-FE3B-483D-A67F-EE42CCE53612}" uniqueName="4" name="Age" queryTableFieldId="4"/>
    <tableColumn id="5" xr3:uid="{80DD095D-8450-4D67-85FF-02FC2A5591D3}" uniqueName="5" name="Date Joined" queryTableFieldId="5" dataDxfId="10"/>
    <tableColumn id="6" xr3:uid="{CAD2A526-54F5-4C91-A4EA-5A1062D97C2E}" uniqueName="6" name="Salary" queryTableFieldId="6"/>
    <tableColumn id="7" xr3:uid="{8AB2280D-197B-48D4-88BE-439353ADA0E2}" uniqueName="7" name="Rating" queryTableFieldId="7"/>
    <tableColumn id="8" xr3:uid="{E62CD0B6-D171-4D52-A4BF-D5855863587F}" uniqueName="8" name="Country" queryTableFieldId="8"/>
    <tableColumn id="9" xr3:uid="{FABF9F62-4A74-4821-9C32-CDC73A8FE2A2}" uniqueName="9" name="Tenure" queryTableFieldId="9" dataDxfId="8">
      <calculatedColumnFormula>(TODAY() - Staff[[#This Row],[Date Joined]])/365</calculatedColumnFormula>
    </tableColumn>
    <tableColumn id="10" xr3:uid="{3ABB20D5-8E3B-4619-A49F-D3C2423CB356}" uniqueName="10" name="Bonus" queryTableFieldId="10" dataDxfId="7">
      <calculatedColumnFormula>ROUNDUP(IF(Staff[[#This Row],[Tenure]]&gt;2,3%,2%)*Staff[[#This Row],[Salary]],0)</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I106"/>
  <sheetViews>
    <sheetView showGridLines="0" topLeftCell="A13" workbookViewId="0">
      <selection activeCell="D15" sqref="D15"/>
    </sheetView>
  </sheetViews>
  <sheetFormatPr defaultRowHeight="14.4" x14ac:dyDescent="0.3"/>
  <cols>
    <col min="1" max="1" width="1.6640625" customWidth="1"/>
    <col min="2" max="2" width="3.6640625" customWidth="1"/>
    <col min="3" max="3" width="35.77734375" bestFit="1" customWidth="1"/>
    <col min="4" max="4" width="9.33203125" bestFit="1" customWidth="1"/>
    <col min="5" max="5" width="13.33203125" bestFit="1" customWidth="1"/>
    <col min="6" max="6" width="6.44140625" bestFit="1" customWidth="1"/>
    <col min="7" max="7" width="13" bestFit="1" customWidth="1"/>
    <col min="8" max="8" width="11.5546875" bestFit="1" customWidth="1"/>
    <col min="9" max="9" width="13.109375" bestFit="1" customWidth="1"/>
  </cols>
  <sheetData>
    <row r="1" spans="1:9" s="2" customFormat="1" ht="52.5" customHeight="1" x14ac:dyDescent="0.3">
      <c r="A1" s="1"/>
      <c r="C1" s="3" t="s">
        <v>110</v>
      </c>
    </row>
    <row r="5" spans="1:9" x14ac:dyDescent="0.3">
      <c r="C5" t="s">
        <v>0</v>
      </c>
      <c r="D5" t="s">
        <v>1</v>
      </c>
      <c r="E5" t="s">
        <v>2</v>
      </c>
      <c r="F5" t="s">
        <v>3</v>
      </c>
      <c r="G5" s="4" t="s">
        <v>4</v>
      </c>
      <c r="H5" s="5" t="s">
        <v>5</v>
      </c>
      <c r="I5" t="s">
        <v>6</v>
      </c>
    </row>
    <row r="6" spans="1:9" x14ac:dyDescent="0.3">
      <c r="C6" t="s">
        <v>58</v>
      </c>
      <c r="D6" t="s">
        <v>15</v>
      </c>
      <c r="E6" t="s">
        <v>19</v>
      </c>
      <c r="F6">
        <v>22</v>
      </c>
      <c r="G6" s="4">
        <v>44446</v>
      </c>
      <c r="H6" s="5">
        <v>112780</v>
      </c>
      <c r="I6" t="s">
        <v>13</v>
      </c>
    </row>
    <row r="7" spans="1:9" x14ac:dyDescent="0.3">
      <c r="C7" t="s">
        <v>70</v>
      </c>
      <c r="D7" t="s">
        <v>15</v>
      </c>
      <c r="E7" t="s">
        <v>9</v>
      </c>
      <c r="F7">
        <v>46</v>
      </c>
      <c r="G7" s="4">
        <v>44758</v>
      </c>
      <c r="H7" s="5">
        <v>70610</v>
      </c>
      <c r="I7" t="s">
        <v>16</v>
      </c>
    </row>
    <row r="8" spans="1:9" x14ac:dyDescent="0.3">
      <c r="C8" t="s">
        <v>75</v>
      </c>
      <c r="D8" t="s">
        <v>8</v>
      </c>
      <c r="E8" t="s">
        <v>19</v>
      </c>
      <c r="F8">
        <v>28</v>
      </c>
      <c r="G8" s="4">
        <v>44357</v>
      </c>
      <c r="H8" s="5">
        <v>53240</v>
      </c>
      <c r="I8" t="s">
        <v>16</v>
      </c>
    </row>
    <row r="9" spans="1:9" x14ac:dyDescent="0.3">
      <c r="C9" t="s">
        <v>49</v>
      </c>
      <c r="E9" t="s">
        <v>21</v>
      </c>
      <c r="F9">
        <v>37</v>
      </c>
      <c r="G9" s="4">
        <v>44146</v>
      </c>
      <c r="H9" s="5">
        <v>115440</v>
      </c>
      <c r="I9" t="s">
        <v>24</v>
      </c>
    </row>
    <row r="10" spans="1:9" x14ac:dyDescent="0.3">
      <c r="C10" t="s">
        <v>65</v>
      </c>
      <c r="D10" t="s">
        <v>15</v>
      </c>
      <c r="E10" t="s">
        <v>19</v>
      </c>
      <c r="F10">
        <v>32</v>
      </c>
      <c r="G10" s="4">
        <v>44465</v>
      </c>
      <c r="H10" s="5">
        <v>53540</v>
      </c>
      <c r="I10" t="s">
        <v>16</v>
      </c>
    </row>
    <row r="11" spans="1:9" x14ac:dyDescent="0.3">
      <c r="C11" t="s">
        <v>81</v>
      </c>
      <c r="D11" t="s">
        <v>8</v>
      </c>
      <c r="E11" t="s">
        <v>9</v>
      </c>
      <c r="F11">
        <v>30</v>
      </c>
      <c r="G11" s="4">
        <v>44861</v>
      </c>
      <c r="H11" s="5">
        <v>112570</v>
      </c>
      <c r="I11" t="s">
        <v>16</v>
      </c>
    </row>
    <row r="12" spans="1:9" x14ac:dyDescent="0.3">
      <c r="C12" t="s">
        <v>51</v>
      </c>
      <c r="D12" t="s">
        <v>15</v>
      </c>
      <c r="E12" t="s">
        <v>9</v>
      </c>
      <c r="F12">
        <v>33</v>
      </c>
      <c r="G12" s="4">
        <v>44701</v>
      </c>
      <c r="H12" s="5">
        <v>48530</v>
      </c>
      <c r="I12" t="s">
        <v>13</v>
      </c>
    </row>
    <row r="13" spans="1:9" x14ac:dyDescent="0.3">
      <c r="C13" t="s">
        <v>61</v>
      </c>
      <c r="D13" t="s">
        <v>8</v>
      </c>
      <c r="E13" t="s">
        <v>12</v>
      </c>
      <c r="F13">
        <v>24</v>
      </c>
      <c r="G13" s="4">
        <v>44148</v>
      </c>
      <c r="H13" s="5">
        <v>62780</v>
      </c>
      <c r="I13" t="s">
        <v>16</v>
      </c>
    </row>
    <row r="14" spans="1:9" x14ac:dyDescent="0.3">
      <c r="C14" t="s">
        <v>82</v>
      </c>
      <c r="D14" t="s">
        <v>15</v>
      </c>
      <c r="E14" t="s">
        <v>12</v>
      </c>
      <c r="F14">
        <v>33</v>
      </c>
      <c r="G14" s="4">
        <v>44509</v>
      </c>
      <c r="H14" s="5">
        <v>53870</v>
      </c>
      <c r="I14" t="s">
        <v>16</v>
      </c>
    </row>
    <row r="15" spans="1:9" x14ac:dyDescent="0.3">
      <c r="C15" t="s">
        <v>60</v>
      </c>
      <c r="D15" t="s">
        <v>8</v>
      </c>
      <c r="E15" t="s">
        <v>56</v>
      </c>
      <c r="F15">
        <v>27</v>
      </c>
      <c r="G15" s="4">
        <v>44122</v>
      </c>
      <c r="H15" s="5">
        <v>119110</v>
      </c>
      <c r="I15" t="s">
        <v>16</v>
      </c>
    </row>
    <row r="16" spans="1:9" x14ac:dyDescent="0.3">
      <c r="C16" t="s">
        <v>87</v>
      </c>
      <c r="D16" t="s">
        <v>15</v>
      </c>
      <c r="E16" t="s">
        <v>12</v>
      </c>
      <c r="F16">
        <v>29</v>
      </c>
      <c r="G16" s="4">
        <v>44180</v>
      </c>
      <c r="H16" s="5">
        <v>112110</v>
      </c>
      <c r="I16" t="s">
        <v>24</v>
      </c>
    </row>
    <row r="17" spans="3:9" x14ac:dyDescent="0.3">
      <c r="C17" t="s">
        <v>76</v>
      </c>
      <c r="D17" t="s">
        <v>15</v>
      </c>
      <c r="E17" t="s">
        <v>19</v>
      </c>
      <c r="F17">
        <v>25</v>
      </c>
      <c r="G17" s="4">
        <v>44383</v>
      </c>
      <c r="H17" s="5">
        <v>65700</v>
      </c>
      <c r="I17" t="s">
        <v>16</v>
      </c>
    </row>
    <row r="18" spans="3:9" x14ac:dyDescent="0.3">
      <c r="C18" t="s">
        <v>97</v>
      </c>
      <c r="D18" t="s">
        <v>15</v>
      </c>
      <c r="E18" t="s">
        <v>12</v>
      </c>
      <c r="F18">
        <v>37</v>
      </c>
      <c r="G18" s="4">
        <v>44701</v>
      </c>
      <c r="H18" s="5">
        <v>69070</v>
      </c>
      <c r="I18" t="s">
        <v>16</v>
      </c>
    </row>
    <row r="19" spans="3:9" x14ac:dyDescent="0.3">
      <c r="C19" t="s">
        <v>22</v>
      </c>
      <c r="D19" t="s">
        <v>15</v>
      </c>
      <c r="E19" t="s">
        <v>12</v>
      </c>
      <c r="F19">
        <v>20</v>
      </c>
      <c r="G19" s="4">
        <v>44459</v>
      </c>
      <c r="H19" s="5">
        <v>107700</v>
      </c>
      <c r="I19" t="s">
        <v>16</v>
      </c>
    </row>
    <row r="20" spans="3:9" x14ac:dyDescent="0.3">
      <c r="C20" t="s">
        <v>84</v>
      </c>
      <c r="D20" t="s">
        <v>8</v>
      </c>
      <c r="E20" t="s">
        <v>12</v>
      </c>
      <c r="F20">
        <v>32</v>
      </c>
      <c r="G20" s="4">
        <v>44354</v>
      </c>
      <c r="H20" s="5">
        <v>43840</v>
      </c>
      <c r="I20" t="s">
        <v>13</v>
      </c>
    </row>
    <row r="21" spans="3:9" x14ac:dyDescent="0.3">
      <c r="C21" t="s">
        <v>105</v>
      </c>
      <c r="D21" t="s">
        <v>15</v>
      </c>
      <c r="E21" t="s">
        <v>9</v>
      </c>
      <c r="F21">
        <v>40</v>
      </c>
      <c r="G21" s="4">
        <v>44263</v>
      </c>
      <c r="H21" s="5">
        <v>99750</v>
      </c>
      <c r="I21" t="s">
        <v>16</v>
      </c>
    </row>
    <row r="22" spans="3:9" x14ac:dyDescent="0.3">
      <c r="C22" t="s">
        <v>47</v>
      </c>
      <c r="D22" t="s">
        <v>15</v>
      </c>
      <c r="E22" t="s">
        <v>9</v>
      </c>
      <c r="F22">
        <v>21</v>
      </c>
      <c r="G22" s="4">
        <v>44104</v>
      </c>
      <c r="H22" s="5">
        <v>37920</v>
      </c>
      <c r="I22" t="s">
        <v>16</v>
      </c>
    </row>
    <row r="23" spans="3:9" x14ac:dyDescent="0.3">
      <c r="C23" t="s">
        <v>31</v>
      </c>
      <c r="D23" t="s">
        <v>15</v>
      </c>
      <c r="E23" t="s">
        <v>9</v>
      </c>
      <c r="F23">
        <v>21</v>
      </c>
      <c r="G23" s="4">
        <v>44762</v>
      </c>
      <c r="H23" s="5">
        <v>57090</v>
      </c>
      <c r="I23" t="s">
        <v>16</v>
      </c>
    </row>
    <row r="24" spans="3:9" x14ac:dyDescent="0.3">
      <c r="C24" t="s">
        <v>30</v>
      </c>
      <c r="D24" t="s">
        <v>8</v>
      </c>
      <c r="E24" t="s">
        <v>12</v>
      </c>
      <c r="F24">
        <v>31</v>
      </c>
      <c r="G24" s="4">
        <v>44145</v>
      </c>
      <c r="H24" s="5">
        <v>41980</v>
      </c>
      <c r="I24" t="s">
        <v>16</v>
      </c>
    </row>
    <row r="25" spans="3:9" x14ac:dyDescent="0.3">
      <c r="C25" t="s">
        <v>78</v>
      </c>
      <c r="D25" t="s">
        <v>15</v>
      </c>
      <c r="E25" t="s">
        <v>56</v>
      </c>
      <c r="F25">
        <v>21</v>
      </c>
      <c r="G25" s="4">
        <v>44242</v>
      </c>
      <c r="H25" s="5">
        <v>75880</v>
      </c>
      <c r="I25" t="s">
        <v>16</v>
      </c>
    </row>
    <row r="26" spans="3:9" x14ac:dyDescent="0.3">
      <c r="C26" t="s">
        <v>36</v>
      </c>
      <c r="D26" t="s">
        <v>8</v>
      </c>
      <c r="E26" t="s">
        <v>21</v>
      </c>
      <c r="F26">
        <v>34</v>
      </c>
      <c r="G26" s="4">
        <v>44653</v>
      </c>
      <c r="H26" s="5">
        <v>58940</v>
      </c>
      <c r="I26" t="s">
        <v>16</v>
      </c>
    </row>
    <row r="27" spans="3:9" x14ac:dyDescent="0.3">
      <c r="C27" t="s">
        <v>27</v>
      </c>
      <c r="D27" t="s">
        <v>8</v>
      </c>
      <c r="E27" t="s">
        <v>21</v>
      </c>
      <c r="F27">
        <v>30</v>
      </c>
      <c r="G27" s="4">
        <v>44389</v>
      </c>
      <c r="H27" s="5">
        <v>67910</v>
      </c>
      <c r="I27" t="s">
        <v>24</v>
      </c>
    </row>
    <row r="28" spans="3:9" x14ac:dyDescent="0.3">
      <c r="C28" t="s">
        <v>26</v>
      </c>
      <c r="D28" t="s">
        <v>8</v>
      </c>
      <c r="E28" t="s">
        <v>12</v>
      </c>
      <c r="F28">
        <v>31</v>
      </c>
      <c r="G28" s="4">
        <v>44663</v>
      </c>
      <c r="H28" s="5">
        <v>58100</v>
      </c>
      <c r="I28" t="s">
        <v>16</v>
      </c>
    </row>
    <row r="29" spans="3:9" x14ac:dyDescent="0.3">
      <c r="C29" t="s">
        <v>53</v>
      </c>
      <c r="D29" t="s">
        <v>15</v>
      </c>
      <c r="E29" t="s">
        <v>21</v>
      </c>
      <c r="F29">
        <v>27</v>
      </c>
      <c r="G29" s="4">
        <v>44567</v>
      </c>
      <c r="H29" s="5">
        <v>48980</v>
      </c>
      <c r="I29" t="s">
        <v>16</v>
      </c>
    </row>
    <row r="30" spans="3:9" x14ac:dyDescent="0.3">
      <c r="C30" t="s">
        <v>20</v>
      </c>
      <c r="E30" t="s">
        <v>21</v>
      </c>
      <c r="F30">
        <v>30</v>
      </c>
      <c r="G30" s="4">
        <v>44597</v>
      </c>
      <c r="H30" s="5">
        <v>64000</v>
      </c>
      <c r="I30" t="s">
        <v>16</v>
      </c>
    </row>
    <row r="31" spans="3:9" x14ac:dyDescent="0.3">
      <c r="C31" t="s">
        <v>7</v>
      </c>
      <c r="D31" t="s">
        <v>8</v>
      </c>
      <c r="E31" t="s">
        <v>9</v>
      </c>
      <c r="F31">
        <v>42</v>
      </c>
      <c r="G31" s="4">
        <v>44779</v>
      </c>
      <c r="H31" s="5">
        <v>75000</v>
      </c>
      <c r="I31" t="s">
        <v>10</v>
      </c>
    </row>
    <row r="32" spans="3:9" x14ac:dyDescent="0.3">
      <c r="C32" t="s">
        <v>74</v>
      </c>
      <c r="D32" t="s">
        <v>8</v>
      </c>
      <c r="E32" t="s">
        <v>12</v>
      </c>
      <c r="F32">
        <v>40</v>
      </c>
      <c r="G32" s="4">
        <v>44337</v>
      </c>
      <c r="H32" s="5">
        <v>87620</v>
      </c>
      <c r="I32" t="s">
        <v>16</v>
      </c>
    </row>
    <row r="33" spans="3:9" x14ac:dyDescent="0.3">
      <c r="C33" t="s">
        <v>44</v>
      </c>
      <c r="D33" t="s">
        <v>8</v>
      </c>
      <c r="E33" t="s">
        <v>12</v>
      </c>
      <c r="F33">
        <v>29</v>
      </c>
      <c r="G33" s="4">
        <v>44023</v>
      </c>
      <c r="H33" s="5">
        <v>34980</v>
      </c>
      <c r="I33" t="s">
        <v>16</v>
      </c>
    </row>
    <row r="34" spans="3:9" x14ac:dyDescent="0.3">
      <c r="C34" t="s">
        <v>35</v>
      </c>
      <c r="D34" t="s">
        <v>8</v>
      </c>
      <c r="E34" t="s">
        <v>21</v>
      </c>
      <c r="F34">
        <v>28</v>
      </c>
      <c r="G34" s="4">
        <v>44185</v>
      </c>
      <c r="H34" s="5">
        <v>75970</v>
      </c>
      <c r="I34" t="s">
        <v>16</v>
      </c>
    </row>
    <row r="35" spans="3:9" x14ac:dyDescent="0.3">
      <c r="C35" t="s">
        <v>38</v>
      </c>
      <c r="D35" t="s">
        <v>8</v>
      </c>
      <c r="E35" t="s">
        <v>21</v>
      </c>
      <c r="F35">
        <v>34</v>
      </c>
      <c r="G35" s="4">
        <v>44612</v>
      </c>
      <c r="H35" s="5">
        <v>60130</v>
      </c>
      <c r="I35" t="s">
        <v>16</v>
      </c>
    </row>
    <row r="36" spans="3:9" x14ac:dyDescent="0.3">
      <c r="C36" t="s">
        <v>41</v>
      </c>
      <c r="D36" t="s">
        <v>8</v>
      </c>
      <c r="E36" t="s">
        <v>12</v>
      </c>
      <c r="F36">
        <v>33</v>
      </c>
      <c r="G36" s="4">
        <v>44374</v>
      </c>
      <c r="H36" s="5">
        <v>75480</v>
      </c>
      <c r="I36" t="s">
        <v>42</v>
      </c>
    </row>
    <row r="37" spans="3:9" x14ac:dyDescent="0.3">
      <c r="C37" t="s">
        <v>40</v>
      </c>
      <c r="D37" t="s">
        <v>15</v>
      </c>
      <c r="E37" t="s">
        <v>9</v>
      </c>
      <c r="F37">
        <v>33</v>
      </c>
      <c r="G37" s="4">
        <v>44164</v>
      </c>
      <c r="H37" s="5">
        <v>115920</v>
      </c>
      <c r="I37" t="s">
        <v>16</v>
      </c>
    </row>
    <row r="38" spans="3:9" x14ac:dyDescent="0.3">
      <c r="C38" t="s">
        <v>48</v>
      </c>
      <c r="D38" t="s">
        <v>8</v>
      </c>
      <c r="E38" t="s">
        <v>19</v>
      </c>
      <c r="F38">
        <v>36</v>
      </c>
      <c r="G38" s="4">
        <v>44494</v>
      </c>
      <c r="H38" s="5">
        <v>78540</v>
      </c>
      <c r="I38" t="s">
        <v>16</v>
      </c>
    </row>
    <row r="39" spans="3:9" x14ac:dyDescent="0.3">
      <c r="C39" t="s">
        <v>34</v>
      </c>
      <c r="D39" t="s">
        <v>15</v>
      </c>
      <c r="E39" t="s">
        <v>9</v>
      </c>
      <c r="F39">
        <v>25</v>
      </c>
      <c r="G39" s="4">
        <v>44726</v>
      </c>
      <c r="H39" s="5">
        <v>109190</v>
      </c>
      <c r="I39" t="s">
        <v>13</v>
      </c>
    </row>
    <row r="40" spans="3:9" x14ac:dyDescent="0.3">
      <c r="C40" t="s">
        <v>73</v>
      </c>
      <c r="D40" t="s">
        <v>8</v>
      </c>
      <c r="E40" t="s">
        <v>19</v>
      </c>
      <c r="F40">
        <v>34</v>
      </c>
      <c r="G40" s="4">
        <v>44721</v>
      </c>
      <c r="H40" s="5">
        <v>49630</v>
      </c>
      <c r="I40" t="s">
        <v>24</v>
      </c>
    </row>
    <row r="41" spans="3:9" x14ac:dyDescent="0.3">
      <c r="C41" t="s">
        <v>107</v>
      </c>
      <c r="D41" t="s">
        <v>8</v>
      </c>
      <c r="E41" t="s">
        <v>9</v>
      </c>
      <c r="F41">
        <v>28</v>
      </c>
      <c r="G41" s="4">
        <v>44630</v>
      </c>
      <c r="H41" s="5">
        <v>99970</v>
      </c>
      <c r="I41" t="s">
        <v>16</v>
      </c>
    </row>
    <row r="42" spans="3:9" x14ac:dyDescent="0.3">
      <c r="C42" t="s">
        <v>71</v>
      </c>
      <c r="D42" t="s">
        <v>8</v>
      </c>
      <c r="E42" t="s">
        <v>12</v>
      </c>
      <c r="F42">
        <v>33</v>
      </c>
      <c r="G42" s="4">
        <v>44190</v>
      </c>
      <c r="H42" s="5">
        <v>96140</v>
      </c>
      <c r="I42" t="s">
        <v>16</v>
      </c>
    </row>
    <row r="43" spans="3:9" x14ac:dyDescent="0.3">
      <c r="C43" t="s">
        <v>50</v>
      </c>
      <c r="D43" t="s">
        <v>15</v>
      </c>
      <c r="E43" t="s">
        <v>9</v>
      </c>
      <c r="F43">
        <v>31</v>
      </c>
      <c r="G43" s="4">
        <v>44724</v>
      </c>
      <c r="H43" s="5">
        <v>103550</v>
      </c>
      <c r="I43" t="s">
        <v>16</v>
      </c>
    </row>
    <row r="44" spans="3:9" x14ac:dyDescent="0.3">
      <c r="C44" t="s">
        <v>14</v>
      </c>
      <c r="D44" t="s">
        <v>15</v>
      </c>
      <c r="E44" t="s">
        <v>12</v>
      </c>
      <c r="F44">
        <v>31</v>
      </c>
      <c r="G44" s="4">
        <v>44511</v>
      </c>
      <c r="H44" s="5">
        <v>48950</v>
      </c>
      <c r="I44" t="s">
        <v>16</v>
      </c>
    </row>
    <row r="45" spans="3:9" x14ac:dyDescent="0.3">
      <c r="C45" t="s">
        <v>63</v>
      </c>
      <c r="D45" t="s">
        <v>15</v>
      </c>
      <c r="E45" t="s">
        <v>21</v>
      </c>
      <c r="F45">
        <v>24</v>
      </c>
      <c r="G45" s="4">
        <v>44436</v>
      </c>
      <c r="H45" s="5">
        <v>52610</v>
      </c>
      <c r="I45" t="s">
        <v>24</v>
      </c>
    </row>
    <row r="46" spans="3:9" x14ac:dyDescent="0.3">
      <c r="C46" t="s">
        <v>72</v>
      </c>
      <c r="D46" t="s">
        <v>8</v>
      </c>
      <c r="E46" t="s">
        <v>9</v>
      </c>
      <c r="F46">
        <v>36</v>
      </c>
      <c r="G46" s="4">
        <v>44529</v>
      </c>
      <c r="H46" s="5">
        <v>78390</v>
      </c>
      <c r="I46" t="s">
        <v>16</v>
      </c>
    </row>
    <row r="47" spans="3:9" x14ac:dyDescent="0.3">
      <c r="C47" t="s">
        <v>88</v>
      </c>
      <c r="D47" t="s">
        <v>8</v>
      </c>
      <c r="E47" t="s">
        <v>21</v>
      </c>
      <c r="F47">
        <v>33</v>
      </c>
      <c r="G47" s="4">
        <v>44809</v>
      </c>
      <c r="H47" s="5">
        <v>86570</v>
      </c>
      <c r="I47" t="s">
        <v>16</v>
      </c>
    </row>
    <row r="48" spans="3:9" x14ac:dyDescent="0.3">
      <c r="C48" t="s">
        <v>92</v>
      </c>
      <c r="D48" t="s">
        <v>8</v>
      </c>
      <c r="E48" t="s">
        <v>12</v>
      </c>
      <c r="F48">
        <v>27</v>
      </c>
      <c r="G48" s="4">
        <v>44686</v>
      </c>
      <c r="H48" s="5">
        <v>83750</v>
      </c>
      <c r="I48" t="s">
        <v>16</v>
      </c>
    </row>
    <row r="49" spans="3:9" x14ac:dyDescent="0.3">
      <c r="C49" t="s">
        <v>102</v>
      </c>
      <c r="D49" t="s">
        <v>8</v>
      </c>
      <c r="E49" t="s">
        <v>21</v>
      </c>
      <c r="F49">
        <v>34</v>
      </c>
      <c r="G49" s="4">
        <v>44445</v>
      </c>
      <c r="H49" s="5">
        <v>92450</v>
      </c>
      <c r="I49" t="s">
        <v>16</v>
      </c>
    </row>
    <row r="50" spans="3:9" x14ac:dyDescent="0.3">
      <c r="C50" t="s">
        <v>64</v>
      </c>
      <c r="D50" t="s">
        <v>15</v>
      </c>
      <c r="E50" t="s">
        <v>12</v>
      </c>
      <c r="F50">
        <v>20</v>
      </c>
      <c r="G50" s="4">
        <v>44183</v>
      </c>
      <c r="H50" s="5">
        <v>112650</v>
      </c>
      <c r="I50" t="s">
        <v>16</v>
      </c>
    </row>
    <row r="51" spans="3:9" x14ac:dyDescent="0.3">
      <c r="C51" t="s">
        <v>104</v>
      </c>
      <c r="D51" t="s">
        <v>15</v>
      </c>
      <c r="E51" t="s">
        <v>9</v>
      </c>
      <c r="F51">
        <v>20</v>
      </c>
      <c r="G51" s="4">
        <v>44744</v>
      </c>
      <c r="H51" s="5">
        <v>79570</v>
      </c>
      <c r="I51" t="s">
        <v>16</v>
      </c>
    </row>
    <row r="52" spans="3:9" x14ac:dyDescent="0.3">
      <c r="C52" t="s">
        <v>91</v>
      </c>
      <c r="D52" t="s">
        <v>8</v>
      </c>
      <c r="E52" t="s">
        <v>19</v>
      </c>
      <c r="F52">
        <v>20</v>
      </c>
      <c r="G52" s="4">
        <v>44537</v>
      </c>
      <c r="H52" s="5">
        <v>68900</v>
      </c>
      <c r="I52" t="s">
        <v>24</v>
      </c>
    </row>
    <row r="53" spans="3:9" x14ac:dyDescent="0.3">
      <c r="C53" t="s">
        <v>39</v>
      </c>
      <c r="D53" t="s">
        <v>8</v>
      </c>
      <c r="E53" t="s">
        <v>12</v>
      </c>
      <c r="F53">
        <v>25</v>
      </c>
      <c r="G53" s="4">
        <v>44694</v>
      </c>
      <c r="H53" s="5">
        <v>80700</v>
      </c>
      <c r="I53" t="s">
        <v>13</v>
      </c>
    </row>
    <row r="54" spans="3:9" x14ac:dyDescent="0.3">
      <c r="C54" t="s">
        <v>100</v>
      </c>
      <c r="D54" t="s">
        <v>15</v>
      </c>
      <c r="E54" t="s">
        <v>9</v>
      </c>
      <c r="F54">
        <v>19</v>
      </c>
      <c r="G54" s="4">
        <v>44277</v>
      </c>
      <c r="H54" s="5">
        <v>58960</v>
      </c>
      <c r="I54" t="s">
        <v>16</v>
      </c>
    </row>
    <row r="55" spans="3:9" x14ac:dyDescent="0.3">
      <c r="C55" t="s">
        <v>106</v>
      </c>
      <c r="D55" t="s">
        <v>15</v>
      </c>
      <c r="E55" t="s">
        <v>12</v>
      </c>
      <c r="F55">
        <v>36</v>
      </c>
      <c r="G55" s="4">
        <v>44019</v>
      </c>
      <c r="H55" s="5">
        <v>118840</v>
      </c>
      <c r="I55" t="s">
        <v>16</v>
      </c>
    </row>
    <row r="56" spans="3:9" x14ac:dyDescent="0.3">
      <c r="C56" t="s">
        <v>29</v>
      </c>
      <c r="D56" t="s">
        <v>15</v>
      </c>
      <c r="E56" t="s">
        <v>21</v>
      </c>
      <c r="F56">
        <v>28</v>
      </c>
      <c r="G56" s="4">
        <v>44041</v>
      </c>
      <c r="H56" s="5">
        <v>48170</v>
      </c>
      <c r="I56" t="s">
        <v>13</v>
      </c>
    </row>
    <row r="57" spans="3:9" x14ac:dyDescent="0.3">
      <c r="C57" t="s">
        <v>108</v>
      </c>
      <c r="D57" t="s">
        <v>8</v>
      </c>
      <c r="E57" t="s">
        <v>56</v>
      </c>
      <c r="F57">
        <v>32</v>
      </c>
      <c r="G57" s="4">
        <v>44400</v>
      </c>
      <c r="H57" s="5">
        <v>45510</v>
      </c>
      <c r="I57" t="s">
        <v>16</v>
      </c>
    </row>
    <row r="58" spans="3:9" x14ac:dyDescent="0.3">
      <c r="C58" t="s">
        <v>64</v>
      </c>
      <c r="D58" t="s">
        <v>15</v>
      </c>
      <c r="E58" t="s">
        <v>9</v>
      </c>
      <c r="F58">
        <v>34</v>
      </c>
      <c r="G58" s="4">
        <v>44703</v>
      </c>
      <c r="H58" s="5">
        <v>112650</v>
      </c>
      <c r="I58" t="s">
        <v>16</v>
      </c>
    </row>
    <row r="59" spans="3:9" x14ac:dyDescent="0.3">
      <c r="C59" t="s">
        <v>83</v>
      </c>
      <c r="D59" t="s">
        <v>8</v>
      </c>
      <c r="E59" t="s">
        <v>9</v>
      </c>
      <c r="F59">
        <v>36</v>
      </c>
      <c r="G59" s="4">
        <v>44085</v>
      </c>
      <c r="H59" s="5">
        <v>114890</v>
      </c>
      <c r="I59" t="s">
        <v>16</v>
      </c>
    </row>
    <row r="60" spans="3:9" x14ac:dyDescent="0.3">
      <c r="C60" t="s">
        <v>67</v>
      </c>
      <c r="D60" t="s">
        <v>15</v>
      </c>
      <c r="E60" t="s">
        <v>12</v>
      </c>
      <c r="F60">
        <v>30</v>
      </c>
      <c r="G60" s="4">
        <v>44850</v>
      </c>
      <c r="H60" s="5">
        <v>69710</v>
      </c>
      <c r="I60" t="s">
        <v>16</v>
      </c>
    </row>
    <row r="61" spans="3:9" x14ac:dyDescent="0.3">
      <c r="C61" t="s">
        <v>94</v>
      </c>
      <c r="D61" t="s">
        <v>15</v>
      </c>
      <c r="E61" t="s">
        <v>21</v>
      </c>
      <c r="F61">
        <v>36</v>
      </c>
      <c r="G61" s="4">
        <v>44333</v>
      </c>
      <c r="H61" s="5">
        <v>71380</v>
      </c>
      <c r="I61" t="s">
        <v>16</v>
      </c>
    </row>
    <row r="62" spans="3:9" x14ac:dyDescent="0.3">
      <c r="C62" t="s">
        <v>33</v>
      </c>
      <c r="D62" t="s">
        <v>8</v>
      </c>
      <c r="E62" t="s">
        <v>19</v>
      </c>
      <c r="F62">
        <v>38</v>
      </c>
      <c r="G62" s="4">
        <v>44377</v>
      </c>
      <c r="H62" s="5">
        <v>109160</v>
      </c>
      <c r="I62" t="s">
        <v>10</v>
      </c>
    </row>
    <row r="63" spans="3:9" x14ac:dyDescent="0.3">
      <c r="C63" t="s">
        <v>98</v>
      </c>
      <c r="D63" t="s">
        <v>15</v>
      </c>
      <c r="E63" t="s">
        <v>9</v>
      </c>
      <c r="F63">
        <v>27</v>
      </c>
      <c r="G63" s="4">
        <v>44609</v>
      </c>
      <c r="H63" s="5">
        <v>113280</v>
      </c>
      <c r="I63" t="s">
        <v>42</v>
      </c>
    </row>
    <row r="64" spans="3:9" x14ac:dyDescent="0.3">
      <c r="C64" t="s">
        <v>25</v>
      </c>
      <c r="D64" t="s">
        <v>15</v>
      </c>
      <c r="E64" t="s">
        <v>12</v>
      </c>
      <c r="F64">
        <v>30</v>
      </c>
      <c r="G64" s="4">
        <v>44273</v>
      </c>
      <c r="H64" s="5">
        <v>69120</v>
      </c>
      <c r="I64" t="s">
        <v>16</v>
      </c>
    </row>
    <row r="65" spans="3:9" x14ac:dyDescent="0.3">
      <c r="C65" t="s">
        <v>55</v>
      </c>
      <c r="D65" t="s">
        <v>8</v>
      </c>
      <c r="E65" t="s">
        <v>56</v>
      </c>
      <c r="F65">
        <v>37</v>
      </c>
      <c r="G65" s="4">
        <v>44451</v>
      </c>
      <c r="H65" s="5">
        <v>118100</v>
      </c>
      <c r="I65" t="s">
        <v>16</v>
      </c>
    </row>
    <row r="66" spans="3:9" x14ac:dyDescent="0.3">
      <c r="C66" t="s">
        <v>62</v>
      </c>
      <c r="D66" t="s">
        <v>8</v>
      </c>
      <c r="E66" t="s">
        <v>9</v>
      </c>
      <c r="F66">
        <v>22</v>
      </c>
      <c r="G66" s="4">
        <v>44450</v>
      </c>
      <c r="H66" s="5">
        <v>76900</v>
      </c>
      <c r="I66" t="s">
        <v>13</v>
      </c>
    </row>
    <row r="67" spans="3:9" x14ac:dyDescent="0.3">
      <c r="C67" t="s">
        <v>17</v>
      </c>
      <c r="D67" t="s">
        <v>8</v>
      </c>
      <c r="E67" t="s">
        <v>12</v>
      </c>
      <c r="F67">
        <v>43</v>
      </c>
      <c r="G67" s="4">
        <v>45045</v>
      </c>
      <c r="H67" s="5">
        <v>114870</v>
      </c>
      <c r="I67" t="s">
        <v>16</v>
      </c>
    </row>
    <row r="68" spans="3:9" x14ac:dyDescent="0.3">
      <c r="C68" t="s">
        <v>52</v>
      </c>
      <c r="E68" t="s">
        <v>12</v>
      </c>
      <c r="F68">
        <v>32</v>
      </c>
      <c r="G68" s="4">
        <v>44774</v>
      </c>
      <c r="H68" s="5">
        <v>91310</v>
      </c>
      <c r="I68" t="s">
        <v>16</v>
      </c>
    </row>
    <row r="69" spans="3:9" x14ac:dyDescent="0.3">
      <c r="C69" t="s">
        <v>43</v>
      </c>
      <c r="D69" t="s">
        <v>8</v>
      </c>
      <c r="E69" t="s">
        <v>9</v>
      </c>
      <c r="F69">
        <v>28</v>
      </c>
      <c r="G69" s="4">
        <v>44486</v>
      </c>
      <c r="H69" s="5">
        <v>104770</v>
      </c>
      <c r="I69" t="s">
        <v>16</v>
      </c>
    </row>
    <row r="70" spans="3:9" x14ac:dyDescent="0.3">
      <c r="C70" t="s">
        <v>89</v>
      </c>
      <c r="D70" t="s">
        <v>15</v>
      </c>
      <c r="E70" t="s">
        <v>19</v>
      </c>
      <c r="F70">
        <v>27</v>
      </c>
      <c r="G70" s="4">
        <v>44134</v>
      </c>
      <c r="H70" s="5">
        <v>54970</v>
      </c>
      <c r="I70" t="s">
        <v>16</v>
      </c>
    </row>
    <row r="71" spans="3:9" x14ac:dyDescent="0.3">
      <c r="C71" t="s">
        <v>11</v>
      </c>
      <c r="E71" t="s">
        <v>12</v>
      </c>
      <c r="F71">
        <v>26</v>
      </c>
      <c r="G71" s="4">
        <v>44271</v>
      </c>
      <c r="H71" s="5">
        <v>90700</v>
      </c>
      <c r="I71" t="s">
        <v>13</v>
      </c>
    </row>
    <row r="72" spans="3:9" x14ac:dyDescent="0.3">
      <c r="C72" t="s">
        <v>109</v>
      </c>
      <c r="D72" t="s">
        <v>8</v>
      </c>
      <c r="E72" t="s">
        <v>19</v>
      </c>
      <c r="F72">
        <v>38</v>
      </c>
      <c r="G72" s="4">
        <v>44329</v>
      </c>
      <c r="H72" s="5">
        <v>56870</v>
      </c>
      <c r="I72" t="s">
        <v>13</v>
      </c>
    </row>
    <row r="73" spans="3:9" x14ac:dyDescent="0.3">
      <c r="C73" t="s">
        <v>77</v>
      </c>
      <c r="D73" t="s">
        <v>8</v>
      </c>
      <c r="E73" t="s">
        <v>19</v>
      </c>
      <c r="F73">
        <v>25</v>
      </c>
      <c r="G73" s="4">
        <v>44205</v>
      </c>
      <c r="H73" s="5">
        <v>92700</v>
      </c>
      <c r="I73" t="s">
        <v>16</v>
      </c>
    </row>
    <row r="74" spans="3:9" x14ac:dyDescent="0.3">
      <c r="C74" t="s">
        <v>32</v>
      </c>
      <c r="D74" t="s">
        <v>8</v>
      </c>
      <c r="E74" t="s">
        <v>21</v>
      </c>
      <c r="F74">
        <v>21</v>
      </c>
      <c r="G74" s="4">
        <v>44317</v>
      </c>
      <c r="H74" s="5">
        <v>65920</v>
      </c>
      <c r="I74" t="s">
        <v>16</v>
      </c>
    </row>
    <row r="75" spans="3:9" x14ac:dyDescent="0.3">
      <c r="C75" t="s">
        <v>59</v>
      </c>
      <c r="D75" t="s">
        <v>15</v>
      </c>
      <c r="E75" t="s">
        <v>9</v>
      </c>
      <c r="F75">
        <v>26</v>
      </c>
      <c r="G75" s="4">
        <v>44225</v>
      </c>
      <c r="H75" s="5">
        <v>47360</v>
      </c>
      <c r="I75" t="s">
        <v>16</v>
      </c>
    </row>
    <row r="76" spans="3:9" x14ac:dyDescent="0.3">
      <c r="C76" t="s">
        <v>37</v>
      </c>
      <c r="D76" t="s">
        <v>15</v>
      </c>
      <c r="E76" t="s">
        <v>9</v>
      </c>
      <c r="F76">
        <v>30</v>
      </c>
      <c r="G76" s="4">
        <v>44666</v>
      </c>
      <c r="H76" s="5">
        <v>60570</v>
      </c>
      <c r="I76" t="s">
        <v>16</v>
      </c>
    </row>
    <row r="77" spans="3:9" x14ac:dyDescent="0.3">
      <c r="C77" t="s">
        <v>96</v>
      </c>
      <c r="D77" t="s">
        <v>8</v>
      </c>
      <c r="E77" t="s">
        <v>9</v>
      </c>
      <c r="F77">
        <v>28</v>
      </c>
      <c r="G77" s="4">
        <v>44649</v>
      </c>
      <c r="H77" s="5">
        <v>104120</v>
      </c>
      <c r="I77" t="s">
        <v>16</v>
      </c>
    </row>
    <row r="78" spans="3:9" x14ac:dyDescent="0.3">
      <c r="C78" t="s">
        <v>23</v>
      </c>
      <c r="D78" t="s">
        <v>15</v>
      </c>
      <c r="E78" t="s">
        <v>12</v>
      </c>
      <c r="F78">
        <v>37</v>
      </c>
      <c r="G78" s="4">
        <v>44338</v>
      </c>
      <c r="H78" s="5">
        <v>88050</v>
      </c>
      <c r="I78" t="s">
        <v>24</v>
      </c>
    </row>
    <row r="79" spans="3:9" x14ac:dyDescent="0.3">
      <c r="C79" t="s">
        <v>103</v>
      </c>
      <c r="D79" t="s">
        <v>15</v>
      </c>
      <c r="E79" t="s">
        <v>12</v>
      </c>
      <c r="F79">
        <v>24</v>
      </c>
      <c r="G79" s="4">
        <v>44686</v>
      </c>
      <c r="H79" s="5">
        <v>100420</v>
      </c>
      <c r="I79" t="s">
        <v>16</v>
      </c>
    </row>
    <row r="80" spans="3:9" x14ac:dyDescent="0.3">
      <c r="C80" t="s">
        <v>54</v>
      </c>
      <c r="D80" t="s">
        <v>8</v>
      </c>
      <c r="E80" t="s">
        <v>9</v>
      </c>
      <c r="F80">
        <v>30</v>
      </c>
      <c r="G80" s="4">
        <v>44850</v>
      </c>
      <c r="H80" s="5">
        <v>114180</v>
      </c>
      <c r="I80" t="s">
        <v>16</v>
      </c>
    </row>
    <row r="81" spans="3:9" x14ac:dyDescent="0.3">
      <c r="C81" t="s">
        <v>86</v>
      </c>
      <c r="D81" t="s">
        <v>8</v>
      </c>
      <c r="E81" t="s">
        <v>12</v>
      </c>
      <c r="F81">
        <v>21</v>
      </c>
      <c r="G81" s="4">
        <v>44678</v>
      </c>
      <c r="H81" s="5">
        <v>33920</v>
      </c>
      <c r="I81" t="s">
        <v>16</v>
      </c>
    </row>
    <row r="82" spans="3:9" x14ac:dyDescent="0.3">
      <c r="C82" t="s">
        <v>69</v>
      </c>
      <c r="D82" t="s">
        <v>15</v>
      </c>
      <c r="E82" t="s">
        <v>9</v>
      </c>
      <c r="F82">
        <v>23</v>
      </c>
      <c r="G82" s="4">
        <v>44440</v>
      </c>
      <c r="H82" s="5">
        <v>106460</v>
      </c>
      <c r="I82" t="s">
        <v>16</v>
      </c>
    </row>
    <row r="83" spans="3:9" x14ac:dyDescent="0.3">
      <c r="C83" t="s">
        <v>57</v>
      </c>
      <c r="D83" t="s">
        <v>15</v>
      </c>
      <c r="E83" t="s">
        <v>9</v>
      </c>
      <c r="F83">
        <v>35</v>
      </c>
      <c r="G83" s="4">
        <v>44727</v>
      </c>
      <c r="H83" s="5">
        <v>40400</v>
      </c>
      <c r="I83" t="s">
        <v>16</v>
      </c>
    </row>
    <row r="84" spans="3:9" x14ac:dyDescent="0.3">
      <c r="C84" t="s">
        <v>68</v>
      </c>
      <c r="D84" t="s">
        <v>15</v>
      </c>
      <c r="E84" t="s">
        <v>21</v>
      </c>
      <c r="F84">
        <v>27</v>
      </c>
      <c r="G84" s="4">
        <v>44236</v>
      </c>
      <c r="H84" s="5">
        <v>91650</v>
      </c>
      <c r="I84" t="s">
        <v>13</v>
      </c>
    </row>
    <row r="85" spans="3:9" x14ac:dyDescent="0.3">
      <c r="C85" t="s">
        <v>99</v>
      </c>
      <c r="D85" t="s">
        <v>15</v>
      </c>
      <c r="E85" t="s">
        <v>19</v>
      </c>
      <c r="F85">
        <v>43</v>
      </c>
      <c r="G85" s="4">
        <v>44620</v>
      </c>
      <c r="H85" s="5">
        <v>36040</v>
      </c>
      <c r="I85" t="s">
        <v>16</v>
      </c>
    </row>
    <row r="86" spans="3:9" x14ac:dyDescent="0.3">
      <c r="C86" t="s">
        <v>101</v>
      </c>
      <c r="D86" t="s">
        <v>8</v>
      </c>
      <c r="E86" t="s">
        <v>12</v>
      </c>
      <c r="F86">
        <v>40</v>
      </c>
      <c r="G86" s="4">
        <v>44381</v>
      </c>
      <c r="H86" s="5">
        <v>104410</v>
      </c>
      <c r="I86" t="s">
        <v>16</v>
      </c>
    </row>
    <row r="87" spans="3:9" x14ac:dyDescent="0.3">
      <c r="C87" t="s">
        <v>85</v>
      </c>
      <c r="D87" t="s">
        <v>15</v>
      </c>
      <c r="E87" t="s">
        <v>21</v>
      </c>
      <c r="F87">
        <v>30</v>
      </c>
      <c r="G87" s="4">
        <v>44606</v>
      </c>
      <c r="H87" s="5">
        <v>96800</v>
      </c>
      <c r="I87" t="s">
        <v>16</v>
      </c>
    </row>
    <row r="88" spans="3:9" x14ac:dyDescent="0.3">
      <c r="C88" t="s">
        <v>28</v>
      </c>
      <c r="D88" t="s">
        <v>8</v>
      </c>
      <c r="E88" t="s">
        <v>21</v>
      </c>
      <c r="F88">
        <v>34</v>
      </c>
      <c r="G88" s="4">
        <v>44459</v>
      </c>
      <c r="H88" s="5">
        <v>85000</v>
      </c>
      <c r="I88" t="s">
        <v>16</v>
      </c>
    </row>
    <row r="89" spans="3:9" x14ac:dyDescent="0.3">
      <c r="C89" t="s">
        <v>80</v>
      </c>
      <c r="D89" t="s">
        <v>15</v>
      </c>
      <c r="E89" t="s">
        <v>19</v>
      </c>
      <c r="F89">
        <v>28</v>
      </c>
      <c r="G89" s="4">
        <v>44820</v>
      </c>
      <c r="H89" s="5">
        <v>43510</v>
      </c>
      <c r="I89" t="s">
        <v>42</v>
      </c>
    </row>
    <row r="90" spans="3:9" x14ac:dyDescent="0.3">
      <c r="C90" t="s">
        <v>79</v>
      </c>
      <c r="D90" t="s">
        <v>15</v>
      </c>
      <c r="E90" t="s">
        <v>21</v>
      </c>
      <c r="F90">
        <v>33</v>
      </c>
      <c r="G90" s="4">
        <v>44243</v>
      </c>
      <c r="H90" s="5">
        <v>59430</v>
      </c>
      <c r="I90" t="s">
        <v>16</v>
      </c>
    </row>
    <row r="91" spans="3:9" x14ac:dyDescent="0.3">
      <c r="C91" t="s">
        <v>93</v>
      </c>
      <c r="D91" t="s">
        <v>8</v>
      </c>
      <c r="E91" t="s">
        <v>21</v>
      </c>
      <c r="F91">
        <v>33</v>
      </c>
      <c r="G91" s="4">
        <v>44067</v>
      </c>
      <c r="H91" s="5">
        <v>65360</v>
      </c>
      <c r="I91" t="s">
        <v>16</v>
      </c>
    </row>
    <row r="92" spans="3:9" x14ac:dyDescent="0.3">
      <c r="C92" t="s">
        <v>66</v>
      </c>
      <c r="D92" t="s">
        <v>8</v>
      </c>
      <c r="E92" t="s">
        <v>9</v>
      </c>
      <c r="F92">
        <v>32</v>
      </c>
      <c r="G92" s="4">
        <v>44611</v>
      </c>
      <c r="H92" s="5">
        <v>41570</v>
      </c>
      <c r="I92" t="s">
        <v>16</v>
      </c>
    </row>
    <row r="93" spans="3:9" x14ac:dyDescent="0.3">
      <c r="C93" t="s">
        <v>95</v>
      </c>
      <c r="D93" t="s">
        <v>8</v>
      </c>
      <c r="E93" t="s">
        <v>12</v>
      </c>
      <c r="F93">
        <v>33</v>
      </c>
      <c r="G93" s="4">
        <v>44312</v>
      </c>
      <c r="H93" s="5">
        <v>75280</v>
      </c>
      <c r="I93" t="s">
        <v>16</v>
      </c>
    </row>
    <row r="94" spans="3:9" x14ac:dyDescent="0.3">
      <c r="C94" t="s">
        <v>18</v>
      </c>
      <c r="D94" t="s">
        <v>15</v>
      </c>
      <c r="E94" t="s">
        <v>19</v>
      </c>
      <c r="F94">
        <v>33</v>
      </c>
      <c r="G94" s="4">
        <v>44385</v>
      </c>
      <c r="H94" s="5">
        <v>74550</v>
      </c>
      <c r="I94" t="s">
        <v>16</v>
      </c>
    </row>
    <row r="95" spans="3:9" x14ac:dyDescent="0.3">
      <c r="C95" t="s">
        <v>45</v>
      </c>
      <c r="D95" t="s">
        <v>15</v>
      </c>
      <c r="E95" t="s">
        <v>9</v>
      </c>
      <c r="F95">
        <v>30</v>
      </c>
      <c r="G95" s="4">
        <v>44701</v>
      </c>
      <c r="H95" s="5">
        <v>67950</v>
      </c>
      <c r="I95" t="s">
        <v>16</v>
      </c>
    </row>
    <row r="96" spans="3:9" x14ac:dyDescent="0.3">
      <c r="C96" t="s">
        <v>90</v>
      </c>
      <c r="D96" t="s">
        <v>15</v>
      </c>
      <c r="E96" t="s">
        <v>21</v>
      </c>
      <c r="F96">
        <v>42</v>
      </c>
      <c r="G96" s="4">
        <v>44731</v>
      </c>
      <c r="H96" s="5">
        <v>70270</v>
      </c>
      <c r="I96" t="s">
        <v>24</v>
      </c>
    </row>
    <row r="97" spans="3:9" x14ac:dyDescent="0.3">
      <c r="C97" t="s">
        <v>46</v>
      </c>
      <c r="D97" t="s">
        <v>15</v>
      </c>
      <c r="E97" t="s">
        <v>9</v>
      </c>
      <c r="F97">
        <v>26</v>
      </c>
      <c r="G97" s="4">
        <v>44411</v>
      </c>
      <c r="H97" s="5">
        <v>53540</v>
      </c>
      <c r="I97" t="s">
        <v>16</v>
      </c>
    </row>
    <row r="98" spans="3:9" x14ac:dyDescent="0.3">
      <c r="C98" t="s">
        <v>58</v>
      </c>
      <c r="D98" t="s">
        <v>15</v>
      </c>
      <c r="E98" t="s">
        <v>19</v>
      </c>
      <c r="F98">
        <v>22</v>
      </c>
      <c r="G98" s="4">
        <v>44446</v>
      </c>
      <c r="H98" s="5">
        <v>112780</v>
      </c>
      <c r="I98" t="s">
        <v>13</v>
      </c>
    </row>
    <row r="99" spans="3:9" x14ac:dyDescent="0.3">
      <c r="C99" t="s">
        <v>70</v>
      </c>
      <c r="D99" t="s">
        <v>15</v>
      </c>
      <c r="E99" t="s">
        <v>9</v>
      </c>
      <c r="F99">
        <v>46</v>
      </c>
      <c r="G99" s="4">
        <v>44758</v>
      </c>
      <c r="H99" s="5">
        <v>70610</v>
      </c>
      <c r="I99" t="s">
        <v>16</v>
      </c>
    </row>
    <row r="100" spans="3:9" x14ac:dyDescent="0.3">
      <c r="C100" t="s">
        <v>75</v>
      </c>
      <c r="D100" t="s">
        <v>8</v>
      </c>
      <c r="E100" t="s">
        <v>19</v>
      </c>
      <c r="F100">
        <v>28</v>
      </c>
      <c r="G100" s="4">
        <v>44357</v>
      </c>
      <c r="H100" s="5">
        <v>53240</v>
      </c>
      <c r="I100" t="s">
        <v>16</v>
      </c>
    </row>
    <row r="101" spans="3:9" x14ac:dyDescent="0.3">
      <c r="C101" t="s">
        <v>49</v>
      </c>
      <c r="E101" t="s">
        <v>21</v>
      </c>
      <c r="F101">
        <v>37</v>
      </c>
      <c r="G101" s="4">
        <v>44146</v>
      </c>
      <c r="H101" s="5">
        <v>115440</v>
      </c>
      <c r="I101" t="s">
        <v>24</v>
      </c>
    </row>
    <row r="102" spans="3:9" x14ac:dyDescent="0.3">
      <c r="C102" t="s">
        <v>65</v>
      </c>
      <c r="D102" t="s">
        <v>15</v>
      </c>
      <c r="E102" t="s">
        <v>19</v>
      </c>
      <c r="F102">
        <v>32</v>
      </c>
      <c r="G102" s="4">
        <v>44465</v>
      </c>
      <c r="H102" s="5">
        <v>53540</v>
      </c>
      <c r="I102" t="s">
        <v>16</v>
      </c>
    </row>
    <row r="103" spans="3:9" x14ac:dyDescent="0.3">
      <c r="C103" t="s">
        <v>81</v>
      </c>
      <c r="D103" t="s">
        <v>8</v>
      </c>
      <c r="E103" t="s">
        <v>9</v>
      </c>
      <c r="F103">
        <v>30</v>
      </c>
      <c r="G103" s="4">
        <v>44861</v>
      </c>
      <c r="H103" s="5">
        <v>112570</v>
      </c>
      <c r="I103" t="s">
        <v>16</v>
      </c>
    </row>
    <row r="104" spans="3:9" x14ac:dyDescent="0.3">
      <c r="C104" t="s">
        <v>51</v>
      </c>
      <c r="D104" t="s">
        <v>15</v>
      </c>
      <c r="E104" t="s">
        <v>9</v>
      </c>
      <c r="F104">
        <v>33</v>
      </c>
      <c r="G104" s="4">
        <v>44701</v>
      </c>
      <c r="H104" s="5">
        <v>48530</v>
      </c>
      <c r="I104" t="s">
        <v>13</v>
      </c>
    </row>
    <row r="105" spans="3:9" x14ac:dyDescent="0.3">
      <c r="C105" t="s">
        <v>61</v>
      </c>
      <c r="D105" t="s">
        <v>8</v>
      </c>
      <c r="E105" t="s">
        <v>12</v>
      </c>
      <c r="F105">
        <v>24</v>
      </c>
      <c r="G105" s="4">
        <v>44148</v>
      </c>
      <c r="H105" s="5">
        <v>62780</v>
      </c>
      <c r="I105" t="s">
        <v>16</v>
      </c>
    </row>
    <row r="106" spans="3:9" x14ac:dyDescent="0.3">
      <c r="C106" t="s">
        <v>203</v>
      </c>
      <c r="F106">
        <f>SUBTOTAL(101,nz_staff[Age])</f>
        <v>30.52</v>
      </c>
      <c r="H106" s="5">
        <f>SUBTOTAL(101,nz_staff[Salary])</f>
        <v>77472.100000000006</v>
      </c>
      <c r="I106">
        <f>SUBTOTAL(103,nz_staff[Rating])</f>
        <v>100</v>
      </c>
    </row>
  </sheetData>
  <conditionalFormatting sqref="C6:C105">
    <cfRule type="duplicateValues" dxfId="9" priority="1"/>
  </conditionalFormatting>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72EC4-DDE2-4CB7-AC70-5AB590F93835}">
  <dimension ref="B2:H115"/>
  <sheetViews>
    <sheetView workbookViewId="0">
      <selection activeCell="H115" sqref="H115"/>
    </sheetView>
  </sheetViews>
  <sheetFormatPr defaultRowHeight="14.4" x14ac:dyDescent="0.3"/>
  <cols>
    <col min="2" max="2" width="27.21875" bestFit="1" customWidth="1"/>
    <col min="3" max="3" width="9.33203125" bestFit="1" customWidth="1"/>
    <col min="4" max="4" width="6.44140625" bestFit="1" customWidth="1"/>
    <col min="5" max="5" width="13.109375" bestFit="1" customWidth="1"/>
    <col min="6" max="6" width="13" bestFit="1" customWidth="1"/>
    <col min="7" max="7" width="13.33203125" bestFit="1" customWidth="1"/>
    <col min="8" max="8" width="8.33203125" bestFit="1" customWidth="1"/>
  </cols>
  <sheetData>
    <row r="2" spans="2:8" x14ac:dyDescent="0.3">
      <c r="B2" t="s">
        <v>0</v>
      </c>
      <c r="C2" t="s">
        <v>1</v>
      </c>
      <c r="D2" t="s">
        <v>3</v>
      </c>
      <c r="E2" t="s">
        <v>6</v>
      </c>
      <c r="F2" t="s">
        <v>4</v>
      </c>
      <c r="G2" t="s">
        <v>2</v>
      </c>
      <c r="H2" t="s">
        <v>5</v>
      </c>
    </row>
    <row r="3" spans="2:8" x14ac:dyDescent="0.3">
      <c r="B3" t="s">
        <v>156</v>
      </c>
      <c r="C3" t="s">
        <v>15</v>
      </c>
      <c r="D3">
        <v>20</v>
      </c>
      <c r="E3" t="s">
        <v>16</v>
      </c>
      <c r="F3" s="4">
        <v>44122</v>
      </c>
      <c r="G3" t="s">
        <v>12</v>
      </c>
      <c r="H3">
        <v>112650</v>
      </c>
    </row>
    <row r="4" spans="2:8" x14ac:dyDescent="0.3">
      <c r="B4" t="s">
        <v>176</v>
      </c>
      <c r="C4" t="s">
        <v>8</v>
      </c>
      <c r="D4">
        <v>32</v>
      </c>
      <c r="E4" t="s">
        <v>13</v>
      </c>
      <c r="F4" s="4">
        <v>44293</v>
      </c>
      <c r="G4" t="s">
        <v>12</v>
      </c>
      <c r="H4">
        <v>43840</v>
      </c>
    </row>
    <row r="5" spans="2:8" x14ac:dyDescent="0.3">
      <c r="B5" t="s">
        <v>143</v>
      </c>
      <c r="C5" t="s">
        <v>15</v>
      </c>
      <c r="D5">
        <v>31</v>
      </c>
      <c r="E5" t="s">
        <v>16</v>
      </c>
      <c r="F5" s="4">
        <v>44663</v>
      </c>
      <c r="G5" t="s">
        <v>9</v>
      </c>
      <c r="H5">
        <v>103550</v>
      </c>
    </row>
    <row r="6" spans="2:8" x14ac:dyDescent="0.3">
      <c r="B6" t="s">
        <v>201</v>
      </c>
      <c r="C6" t="s">
        <v>8</v>
      </c>
      <c r="D6">
        <v>32</v>
      </c>
      <c r="E6" t="s">
        <v>16</v>
      </c>
      <c r="F6" s="4">
        <v>44339</v>
      </c>
      <c r="G6" t="s">
        <v>56</v>
      </c>
      <c r="H6">
        <v>45510</v>
      </c>
    </row>
    <row r="7" spans="2:8" x14ac:dyDescent="0.3">
      <c r="B7" t="s">
        <v>142</v>
      </c>
      <c r="D7">
        <v>37</v>
      </c>
      <c r="E7" t="s">
        <v>24</v>
      </c>
      <c r="F7" s="4">
        <v>44085</v>
      </c>
      <c r="G7" t="s">
        <v>21</v>
      </c>
      <c r="H7">
        <v>115440</v>
      </c>
    </row>
    <row r="8" spans="2:8" x14ac:dyDescent="0.3">
      <c r="B8" t="s">
        <v>202</v>
      </c>
      <c r="C8" t="s">
        <v>8</v>
      </c>
      <c r="D8">
        <v>38</v>
      </c>
      <c r="E8" t="s">
        <v>13</v>
      </c>
      <c r="F8" s="4">
        <v>44268</v>
      </c>
      <c r="G8" t="s">
        <v>19</v>
      </c>
      <c r="H8">
        <v>56870</v>
      </c>
    </row>
    <row r="9" spans="2:8" x14ac:dyDescent="0.3">
      <c r="B9" t="s">
        <v>169</v>
      </c>
      <c r="C9" t="s">
        <v>8</v>
      </c>
      <c r="D9">
        <v>25</v>
      </c>
      <c r="E9" t="s">
        <v>16</v>
      </c>
      <c r="F9" s="4">
        <v>44144</v>
      </c>
      <c r="G9" t="s">
        <v>19</v>
      </c>
      <c r="H9">
        <v>92700</v>
      </c>
    </row>
    <row r="10" spans="2:8" x14ac:dyDescent="0.3">
      <c r="B10" t="s">
        <v>145</v>
      </c>
      <c r="D10">
        <v>32</v>
      </c>
      <c r="E10" t="s">
        <v>16</v>
      </c>
      <c r="F10" s="4">
        <v>44713</v>
      </c>
      <c r="G10" t="s">
        <v>12</v>
      </c>
      <c r="H10">
        <v>91310</v>
      </c>
    </row>
    <row r="11" spans="2:8" x14ac:dyDescent="0.3">
      <c r="B11" t="s">
        <v>115</v>
      </c>
      <c r="C11" t="s">
        <v>15</v>
      </c>
      <c r="D11">
        <v>33</v>
      </c>
      <c r="E11" t="s">
        <v>16</v>
      </c>
      <c r="F11" s="4">
        <v>44324</v>
      </c>
      <c r="G11" t="s">
        <v>19</v>
      </c>
      <c r="H11">
        <v>74550</v>
      </c>
    </row>
    <row r="12" spans="2:8" x14ac:dyDescent="0.3">
      <c r="B12" t="s">
        <v>128</v>
      </c>
      <c r="C12" t="s">
        <v>15</v>
      </c>
      <c r="D12">
        <v>25</v>
      </c>
      <c r="E12" t="s">
        <v>13</v>
      </c>
      <c r="F12" s="4">
        <v>44665</v>
      </c>
      <c r="G12" t="s">
        <v>9</v>
      </c>
      <c r="H12">
        <v>109190</v>
      </c>
    </row>
    <row r="13" spans="2:8" x14ac:dyDescent="0.3">
      <c r="B13" t="s">
        <v>194</v>
      </c>
      <c r="C13" t="s">
        <v>8</v>
      </c>
      <c r="D13">
        <v>40</v>
      </c>
      <c r="E13" t="s">
        <v>16</v>
      </c>
      <c r="F13" s="4">
        <v>44320</v>
      </c>
      <c r="G13" t="s">
        <v>12</v>
      </c>
      <c r="H13">
        <v>104410</v>
      </c>
    </row>
    <row r="14" spans="2:8" x14ac:dyDescent="0.3">
      <c r="B14" t="s">
        <v>177</v>
      </c>
      <c r="C14" t="s">
        <v>15</v>
      </c>
      <c r="D14">
        <v>30</v>
      </c>
      <c r="E14" t="s">
        <v>16</v>
      </c>
      <c r="F14" s="4">
        <v>44544</v>
      </c>
      <c r="G14" t="s">
        <v>21</v>
      </c>
      <c r="H14">
        <v>96800</v>
      </c>
    </row>
    <row r="15" spans="2:8" x14ac:dyDescent="0.3">
      <c r="B15" t="s">
        <v>123</v>
      </c>
      <c r="C15" t="s">
        <v>15</v>
      </c>
      <c r="D15">
        <v>28</v>
      </c>
      <c r="E15" t="s">
        <v>13</v>
      </c>
      <c r="F15" s="4">
        <v>43980</v>
      </c>
      <c r="G15" t="s">
        <v>21</v>
      </c>
      <c r="H15">
        <v>48170</v>
      </c>
    </row>
    <row r="16" spans="2:8" x14ac:dyDescent="0.3">
      <c r="B16" t="s">
        <v>140</v>
      </c>
      <c r="C16" t="s">
        <v>15</v>
      </c>
      <c r="D16">
        <v>21</v>
      </c>
      <c r="E16" t="s">
        <v>16</v>
      </c>
      <c r="F16" s="4">
        <v>44042</v>
      </c>
      <c r="G16" t="s">
        <v>9</v>
      </c>
      <c r="H16">
        <v>37920</v>
      </c>
    </row>
    <row r="17" spans="2:8" x14ac:dyDescent="0.3">
      <c r="B17" t="s">
        <v>178</v>
      </c>
      <c r="C17" t="s">
        <v>15</v>
      </c>
      <c r="D17">
        <v>34</v>
      </c>
      <c r="E17" t="s">
        <v>16</v>
      </c>
      <c r="F17" s="4">
        <v>44642</v>
      </c>
      <c r="G17" t="s">
        <v>9</v>
      </c>
      <c r="H17">
        <v>112650</v>
      </c>
    </row>
    <row r="18" spans="2:8" x14ac:dyDescent="0.3">
      <c r="B18" t="s">
        <v>165</v>
      </c>
      <c r="C18" t="s">
        <v>8</v>
      </c>
      <c r="D18">
        <v>34</v>
      </c>
      <c r="E18" t="s">
        <v>24</v>
      </c>
      <c r="F18" s="4">
        <v>44660</v>
      </c>
      <c r="G18" t="s">
        <v>19</v>
      </c>
      <c r="H18">
        <v>49630</v>
      </c>
    </row>
    <row r="19" spans="2:8" x14ac:dyDescent="0.3">
      <c r="B19" t="s">
        <v>199</v>
      </c>
      <c r="C19" t="s">
        <v>15</v>
      </c>
      <c r="D19">
        <v>36</v>
      </c>
      <c r="E19" t="s">
        <v>16</v>
      </c>
      <c r="F19" s="4">
        <v>43958</v>
      </c>
      <c r="G19" t="s">
        <v>12</v>
      </c>
      <c r="H19">
        <v>118840</v>
      </c>
    </row>
    <row r="20" spans="2:8" x14ac:dyDescent="0.3">
      <c r="B20" t="s">
        <v>159</v>
      </c>
      <c r="C20" t="s">
        <v>15</v>
      </c>
      <c r="D20">
        <v>30</v>
      </c>
      <c r="E20" t="s">
        <v>16</v>
      </c>
      <c r="F20" s="4">
        <v>44789</v>
      </c>
      <c r="G20" t="s">
        <v>12</v>
      </c>
      <c r="H20">
        <v>69710</v>
      </c>
    </row>
    <row r="21" spans="2:8" x14ac:dyDescent="0.3">
      <c r="B21" t="s">
        <v>197</v>
      </c>
      <c r="C21" t="s">
        <v>15</v>
      </c>
      <c r="D21">
        <v>20</v>
      </c>
      <c r="E21" t="s">
        <v>16</v>
      </c>
      <c r="F21" s="4">
        <v>44683</v>
      </c>
      <c r="G21" t="s">
        <v>9</v>
      </c>
      <c r="H21">
        <v>79570</v>
      </c>
    </row>
    <row r="22" spans="2:8" x14ac:dyDescent="0.3">
      <c r="B22" t="s">
        <v>154</v>
      </c>
      <c r="C22" t="s">
        <v>8</v>
      </c>
      <c r="D22">
        <v>22</v>
      </c>
      <c r="E22" t="s">
        <v>13</v>
      </c>
      <c r="F22" s="4">
        <v>44388</v>
      </c>
      <c r="G22" t="s">
        <v>9</v>
      </c>
      <c r="H22">
        <v>76900</v>
      </c>
    </row>
    <row r="23" spans="2:8" x14ac:dyDescent="0.3">
      <c r="B23" t="s">
        <v>182</v>
      </c>
      <c r="C23" t="s">
        <v>15</v>
      </c>
      <c r="D23">
        <v>27</v>
      </c>
      <c r="E23" t="s">
        <v>16</v>
      </c>
      <c r="F23" s="4">
        <v>44073</v>
      </c>
      <c r="G23" t="s">
        <v>19</v>
      </c>
      <c r="H23">
        <v>54970</v>
      </c>
    </row>
    <row r="24" spans="2:8" x14ac:dyDescent="0.3">
      <c r="B24" t="s">
        <v>118</v>
      </c>
      <c r="C24" t="s">
        <v>15</v>
      </c>
      <c r="D24">
        <v>37</v>
      </c>
      <c r="E24" t="s">
        <v>24</v>
      </c>
      <c r="F24" s="4">
        <v>44277</v>
      </c>
      <c r="G24" t="s">
        <v>12</v>
      </c>
      <c r="H24">
        <v>88050</v>
      </c>
    </row>
    <row r="25" spans="2:8" x14ac:dyDescent="0.3">
      <c r="B25" t="s">
        <v>192</v>
      </c>
      <c r="C25" t="s">
        <v>15</v>
      </c>
      <c r="D25">
        <v>43</v>
      </c>
      <c r="E25" t="s">
        <v>16</v>
      </c>
      <c r="F25" s="4">
        <v>44558</v>
      </c>
      <c r="G25" t="s">
        <v>19</v>
      </c>
      <c r="H25">
        <v>36040</v>
      </c>
    </row>
    <row r="26" spans="2:8" x14ac:dyDescent="0.3">
      <c r="B26" t="s">
        <v>111</v>
      </c>
      <c r="C26" t="s">
        <v>8</v>
      </c>
      <c r="D26">
        <v>42</v>
      </c>
      <c r="E26" t="s">
        <v>10</v>
      </c>
      <c r="F26" s="4">
        <v>44718</v>
      </c>
      <c r="G26" t="s">
        <v>9</v>
      </c>
      <c r="H26">
        <v>75000</v>
      </c>
    </row>
    <row r="27" spans="2:8" x14ac:dyDescent="0.3">
      <c r="B27" t="s">
        <v>149</v>
      </c>
      <c r="C27" t="s">
        <v>15</v>
      </c>
      <c r="D27">
        <v>35</v>
      </c>
      <c r="E27" t="s">
        <v>16</v>
      </c>
      <c r="F27" s="4">
        <v>44666</v>
      </c>
      <c r="G27" t="s">
        <v>9</v>
      </c>
      <c r="H27">
        <v>40400</v>
      </c>
    </row>
    <row r="28" spans="2:8" x14ac:dyDescent="0.3">
      <c r="B28" t="s">
        <v>196</v>
      </c>
      <c r="C28" t="s">
        <v>15</v>
      </c>
      <c r="D28">
        <v>24</v>
      </c>
      <c r="E28" t="s">
        <v>16</v>
      </c>
      <c r="F28" s="4">
        <v>44625</v>
      </c>
      <c r="G28" t="s">
        <v>12</v>
      </c>
      <c r="H28">
        <v>100420</v>
      </c>
    </row>
    <row r="29" spans="2:8" x14ac:dyDescent="0.3">
      <c r="B29" t="s">
        <v>120</v>
      </c>
      <c r="C29" t="s">
        <v>8</v>
      </c>
      <c r="D29">
        <v>31</v>
      </c>
      <c r="E29" t="s">
        <v>16</v>
      </c>
      <c r="F29" s="4">
        <v>44604</v>
      </c>
      <c r="G29" t="s">
        <v>12</v>
      </c>
      <c r="H29">
        <v>58100</v>
      </c>
    </row>
    <row r="30" spans="2:8" x14ac:dyDescent="0.3">
      <c r="B30" t="s">
        <v>114</v>
      </c>
      <c r="C30" t="s">
        <v>8</v>
      </c>
      <c r="D30">
        <v>44</v>
      </c>
      <c r="E30" t="s">
        <v>16</v>
      </c>
      <c r="F30" s="4">
        <v>44985</v>
      </c>
      <c r="G30" t="s">
        <v>12</v>
      </c>
      <c r="H30">
        <v>114870</v>
      </c>
    </row>
    <row r="31" spans="2:8" x14ac:dyDescent="0.3">
      <c r="B31" t="s">
        <v>158</v>
      </c>
      <c r="C31" t="s">
        <v>8</v>
      </c>
      <c r="D31">
        <v>32</v>
      </c>
      <c r="E31" t="s">
        <v>16</v>
      </c>
      <c r="F31" s="4">
        <v>44549</v>
      </c>
      <c r="G31" t="s">
        <v>9</v>
      </c>
      <c r="H31">
        <v>41570</v>
      </c>
    </row>
    <row r="32" spans="2:8" x14ac:dyDescent="0.3">
      <c r="B32" t="s">
        <v>173</v>
      </c>
      <c r="C32" t="s">
        <v>8</v>
      </c>
      <c r="D32">
        <v>30</v>
      </c>
      <c r="E32" t="s">
        <v>16</v>
      </c>
      <c r="F32" s="4">
        <v>44800</v>
      </c>
      <c r="G32" t="s">
        <v>9</v>
      </c>
      <c r="H32">
        <v>112570</v>
      </c>
    </row>
    <row r="33" spans="2:8" x14ac:dyDescent="0.3">
      <c r="B33" t="s">
        <v>151</v>
      </c>
      <c r="C33" t="s">
        <v>15</v>
      </c>
      <c r="D33">
        <v>26</v>
      </c>
      <c r="E33" t="s">
        <v>16</v>
      </c>
      <c r="F33" s="4">
        <v>44164</v>
      </c>
      <c r="G33" t="s">
        <v>9</v>
      </c>
      <c r="H33">
        <v>47360</v>
      </c>
    </row>
    <row r="34" spans="2:8" x14ac:dyDescent="0.3">
      <c r="B34" t="s">
        <v>126</v>
      </c>
      <c r="C34" t="s">
        <v>8</v>
      </c>
      <c r="D34">
        <v>21</v>
      </c>
      <c r="E34" t="s">
        <v>16</v>
      </c>
      <c r="F34" s="4">
        <v>44256</v>
      </c>
      <c r="G34" t="s">
        <v>21</v>
      </c>
      <c r="H34">
        <v>65920</v>
      </c>
    </row>
    <row r="35" spans="2:8" x14ac:dyDescent="0.3">
      <c r="B35" t="s">
        <v>200</v>
      </c>
      <c r="C35" t="s">
        <v>8</v>
      </c>
      <c r="D35">
        <v>28</v>
      </c>
      <c r="E35" t="s">
        <v>16</v>
      </c>
      <c r="F35" s="4">
        <v>44571</v>
      </c>
      <c r="G35" t="s">
        <v>9</v>
      </c>
      <c r="H35">
        <v>99970</v>
      </c>
    </row>
    <row r="36" spans="2:8" x14ac:dyDescent="0.3">
      <c r="B36" t="s">
        <v>133</v>
      </c>
      <c r="C36" t="s">
        <v>8</v>
      </c>
      <c r="D36">
        <v>25</v>
      </c>
      <c r="E36" t="s">
        <v>13</v>
      </c>
      <c r="F36" s="4">
        <v>44633</v>
      </c>
      <c r="G36" t="s">
        <v>12</v>
      </c>
      <c r="H36">
        <v>80700</v>
      </c>
    </row>
    <row r="37" spans="2:8" x14ac:dyDescent="0.3">
      <c r="B37" t="s">
        <v>155</v>
      </c>
      <c r="C37" t="s">
        <v>15</v>
      </c>
      <c r="D37">
        <v>24</v>
      </c>
      <c r="E37" t="s">
        <v>24</v>
      </c>
      <c r="F37" s="4">
        <v>44375</v>
      </c>
      <c r="G37" t="s">
        <v>21</v>
      </c>
      <c r="H37">
        <v>52610</v>
      </c>
    </row>
    <row r="38" spans="2:8" x14ac:dyDescent="0.3">
      <c r="B38" t="s">
        <v>180</v>
      </c>
      <c r="C38" t="s">
        <v>15</v>
      </c>
      <c r="D38">
        <v>29</v>
      </c>
      <c r="E38" t="s">
        <v>24</v>
      </c>
      <c r="F38" s="4">
        <v>44119</v>
      </c>
      <c r="G38" t="s">
        <v>12</v>
      </c>
      <c r="H38">
        <v>112110</v>
      </c>
    </row>
    <row r="39" spans="2:8" x14ac:dyDescent="0.3">
      <c r="B39" t="s">
        <v>152</v>
      </c>
      <c r="C39" t="s">
        <v>8</v>
      </c>
      <c r="D39">
        <v>27</v>
      </c>
      <c r="E39" t="s">
        <v>16</v>
      </c>
      <c r="F39" s="4">
        <v>44061</v>
      </c>
      <c r="G39" t="s">
        <v>56</v>
      </c>
      <c r="H39">
        <v>119110</v>
      </c>
    </row>
    <row r="40" spans="2:8" x14ac:dyDescent="0.3">
      <c r="B40" t="s">
        <v>150</v>
      </c>
      <c r="C40" t="s">
        <v>15</v>
      </c>
      <c r="D40">
        <v>22</v>
      </c>
      <c r="E40" t="s">
        <v>13</v>
      </c>
      <c r="F40" s="4">
        <v>44384</v>
      </c>
      <c r="G40" t="s">
        <v>19</v>
      </c>
      <c r="H40">
        <v>112780</v>
      </c>
    </row>
    <row r="41" spans="2:8" x14ac:dyDescent="0.3">
      <c r="B41" t="s">
        <v>175</v>
      </c>
      <c r="C41" t="s">
        <v>8</v>
      </c>
      <c r="D41">
        <v>36</v>
      </c>
      <c r="E41" t="s">
        <v>16</v>
      </c>
      <c r="F41" s="4">
        <v>44023</v>
      </c>
      <c r="G41" t="s">
        <v>9</v>
      </c>
      <c r="H41">
        <v>114890</v>
      </c>
    </row>
    <row r="42" spans="2:8" x14ac:dyDescent="0.3">
      <c r="B42" t="s">
        <v>146</v>
      </c>
      <c r="C42" t="s">
        <v>15</v>
      </c>
      <c r="D42">
        <v>27</v>
      </c>
      <c r="E42" t="s">
        <v>16</v>
      </c>
      <c r="F42" s="4">
        <v>44506</v>
      </c>
      <c r="G42" t="s">
        <v>21</v>
      </c>
      <c r="H42">
        <v>48980</v>
      </c>
    </row>
    <row r="43" spans="2:8" x14ac:dyDescent="0.3">
      <c r="B43" t="s">
        <v>170</v>
      </c>
      <c r="C43" t="s">
        <v>15</v>
      </c>
      <c r="D43">
        <v>21</v>
      </c>
      <c r="E43" t="s">
        <v>16</v>
      </c>
      <c r="F43" s="4">
        <v>44180</v>
      </c>
      <c r="G43" t="s">
        <v>56</v>
      </c>
      <c r="H43">
        <v>75880</v>
      </c>
    </row>
    <row r="44" spans="2:8" x14ac:dyDescent="0.3">
      <c r="B44" t="s">
        <v>167</v>
      </c>
      <c r="C44" t="s">
        <v>8</v>
      </c>
      <c r="D44">
        <v>28</v>
      </c>
      <c r="E44" t="s">
        <v>16</v>
      </c>
      <c r="F44" s="4">
        <v>44296</v>
      </c>
      <c r="G44" t="s">
        <v>19</v>
      </c>
      <c r="H44">
        <v>53240</v>
      </c>
    </row>
    <row r="45" spans="2:8" x14ac:dyDescent="0.3">
      <c r="B45" t="s">
        <v>122</v>
      </c>
      <c r="C45" t="s">
        <v>8</v>
      </c>
      <c r="D45">
        <v>34</v>
      </c>
      <c r="E45" t="s">
        <v>16</v>
      </c>
      <c r="F45" s="4">
        <v>44397</v>
      </c>
      <c r="G45" t="s">
        <v>21</v>
      </c>
      <c r="H45">
        <v>85000</v>
      </c>
    </row>
    <row r="46" spans="2:8" x14ac:dyDescent="0.3">
      <c r="B46" t="s">
        <v>179</v>
      </c>
      <c r="C46" t="s">
        <v>8</v>
      </c>
      <c r="D46">
        <v>21</v>
      </c>
      <c r="E46" t="s">
        <v>16</v>
      </c>
      <c r="F46" s="4">
        <v>44619</v>
      </c>
      <c r="G46" t="s">
        <v>12</v>
      </c>
      <c r="H46">
        <v>33920</v>
      </c>
    </row>
    <row r="47" spans="2:8" x14ac:dyDescent="0.3">
      <c r="B47" t="s">
        <v>188</v>
      </c>
      <c r="C47" t="s">
        <v>8</v>
      </c>
      <c r="D47">
        <v>33</v>
      </c>
      <c r="E47" t="s">
        <v>16</v>
      </c>
      <c r="F47" s="4">
        <v>44253</v>
      </c>
      <c r="G47" t="s">
        <v>12</v>
      </c>
      <c r="H47">
        <v>75280</v>
      </c>
    </row>
    <row r="48" spans="2:8" x14ac:dyDescent="0.3">
      <c r="B48" t="s">
        <v>130</v>
      </c>
      <c r="C48" t="s">
        <v>8</v>
      </c>
      <c r="D48">
        <v>34</v>
      </c>
      <c r="E48" t="s">
        <v>16</v>
      </c>
      <c r="F48" s="4">
        <v>44594</v>
      </c>
      <c r="G48" t="s">
        <v>21</v>
      </c>
      <c r="H48">
        <v>58940</v>
      </c>
    </row>
    <row r="49" spans="2:8" x14ac:dyDescent="0.3">
      <c r="B49" t="s">
        <v>136</v>
      </c>
      <c r="C49" t="s">
        <v>8</v>
      </c>
      <c r="D49">
        <v>28</v>
      </c>
      <c r="E49" t="s">
        <v>16</v>
      </c>
      <c r="F49" s="4">
        <v>44425</v>
      </c>
      <c r="G49" t="s">
        <v>9</v>
      </c>
      <c r="H49">
        <v>104770</v>
      </c>
    </row>
    <row r="50" spans="2:8" x14ac:dyDescent="0.3">
      <c r="B50" t="s">
        <v>125</v>
      </c>
      <c r="C50" t="s">
        <v>15</v>
      </c>
      <c r="D50">
        <v>21</v>
      </c>
      <c r="E50" t="s">
        <v>16</v>
      </c>
      <c r="F50" s="4">
        <v>44701</v>
      </c>
      <c r="G50" t="s">
        <v>9</v>
      </c>
      <c r="H50">
        <v>57090</v>
      </c>
    </row>
    <row r="51" spans="2:8" x14ac:dyDescent="0.3">
      <c r="B51" t="s">
        <v>160</v>
      </c>
      <c r="C51" t="s">
        <v>15</v>
      </c>
      <c r="D51">
        <v>27</v>
      </c>
      <c r="E51" t="s">
        <v>13</v>
      </c>
      <c r="F51" s="4">
        <v>44174</v>
      </c>
      <c r="G51" t="s">
        <v>21</v>
      </c>
      <c r="H51">
        <v>91650</v>
      </c>
    </row>
    <row r="52" spans="2:8" x14ac:dyDescent="0.3">
      <c r="B52" t="s">
        <v>183</v>
      </c>
      <c r="C52" t="s">
        <v>15</v>
      </c>
      <c r="D52">
        <v>42</v>
      </c>
      <c r="E52" t="s">
        <v>24</v>
      </c>
      <c r="F52" s="4">
        <v>44670</v>
      </c>
      <c r="G52" t="s">
        <v>21</v>
      </c>
      <c r="H52">
        <v>70270</v>
      </c>
    </row>
    <row r="53" spans="2:8" x14ac:dyDescent="0.3">
      <c r="B53" t="s">
        <v>129</v>
      </c>
      <c r="C53" t="s">
        <v>8</v>
      </c>
      <c r="D53">
        <v>28</v>
      </c>
      <c r="E53" t="s">
        <v>16</v>
      </c>
      <c r="F53" s="4">
        <v>44124</v>
      </c>
      <c r="G53" t="s">
        <v>21</v>
      </c>
      <c r="H53">
        <v>75970</v>
      </c>
    </row>
    <row r="54" spans="2:8" x14ac:dyDescent="0.3">
      <c r="B54" t="s">
        <v>112</v>
      </c>
      <c r="D54">
        <v>27</v>
      </c>
      <c r="E54" t="s">
        <v>13</v>
      </c>
      <c r="F54" s="4">
        <v>44212</v>
      </c>
      <c r="G54" t="s">
        <v>12</v>
      </c>
      <c r="H54">
        <v>90700</v>
      </c>
    </row>
    <row r="55" spans="2:8" x14ac:dyDescent="0.3">
      <c r="B55" t="s">
        <v>131</v>
      </c>
      <c r="C55" t="s">
        <v>15</v>
      </c>
      <c r="D55">
        <v>30</v>
      </c>
      <c r="E55" t="s">
        <v>16</v>
      </c>
      <c r="F55" s="4">
        <v>44607</v>
      </c>
      <c r="G55" t="s">
        <v>9</v>
      </c>
      <c r="H55">
        <v>60570</v>
      </c>
    </row>
    <row r="56" spans="2:8" x14ac:dyDescent="0.3">
      <c r="B56" t="s">
        <v>134</v>
      </c>
      <c r="C56" t="s">
        <v>15</v>
      </c>
      <c r="D56">
        <v>33</v>
      </c>
      <c r="E56" t="s">
        <v>16</v>
      </c>
      <c r="F56" s="4">
        <v>44103</v>
      </c>
      <c r="G56" t="s">
        <v>9</v>
      </c>
      <c r="H56">
        <v>115920</v>
      </c>
    </row>
    <row r="57" spans="2:8" x14ac:dyDescent="0.3">
      <c r="B57" t="s">
        <v>186</v>
      </c>
      <c r="C57" t="s">
        <v>8</v>
      </c>
      <c r="D57">
        <v>33</v>
      </c>
      <c r="E57" t="s">
        <v>16</v>
      </c>
      <c r="F57" s="4">
        <v>44006</v>
      </c>
      <c r="G57" t="s">
        <v>21</v>
      </c>
      <c r="H57">
        <v>65360</v>
      </c>
    </row>
    <row r="58" spans="2:8" x14ac:dyDescent="0.3">
      <c r="B58" t="s">
        <v>116</v>
      </c>
      <c r="D58">
        <v>30</v>
      </c>
      <c r="E58" t="s">
        <v>16</v>
      </c>
      <c r="F58" s="4">
        <v>44535</v>
      </c>
      <c r="G58" t="s">
        <v>21</v>
      </c>
      <c r="H58">
        <v>64000</v>
      </c>
    </row>
    <row r="59" spans="2:8" x14ac:dyDescent="0.3">
      <c r="B59" t="s">
        <v>195</v>
      </c>
      <c r="C59" t="s">
        <v>8</v>
      </c>
      <c r="D59">
        <v>34</v>
      </c>
      <c r="E59" t="s">
        <v>16</v>
      </c>
      <c r="F59" s="4">
        <v>44383</v>
      </c>
      <c r="G59" t="s">
        <v>21</v>
      </c>
      <c r="H59">
        <v>92450</v>
      </c>
    </row>
    <row r="60" spans="2:8" x14ac:dyDescent="0.3">
      <c r="B60" t="s">
        <v>113</v>
      </c>
      <c r="C60" t="s">
        <v>15</v>
      </c>
      <c r="D60">
        <v>31</v>
      </c>
      <c r="E60" t="s">
        <v>16</v>
      </c>
      <c r="F60" s="4">
        <v>44450</v>
      </c>
      <c r="G60" t="s">
        <v>12</v>
      </c>
      <c r="H60">
        <v>48950</v>
      </c>
    </row>
    <row r="61" spans="2:8" x14ac:dyDescent="0.3">
      <c r="B61" t="s">
        <v>185</v>
      </c>
      <c r="C61" t="s">
        <v>8</v>
      </c>
      <c r="D61">
        <v>27</v>
      </c>
      <c r="E61" t="s">
        <v>16</v>
      </c>
      <c r="F61" s="4">
        <v>44625</v>
      </c>
      <c r="G61" t="s">
        <v>12</v>
      </c>
      <c r="H61">
        <v>83750</v>
      </c>
    </row>
    <row r="62" spans="2:8" x14ac:dyDescent="0.3">
      <c r="B62" t="s">
        <v>166</v>
      </c>
      <c r="C62" t="s">
        <v>8</v>
      </c>
      <c r="D62">
        <v>40</v>
      </c>
      <c r="E62" t="s">
        <v>16</v>
      </c>
      <c r="F62" s="4">
        <v>44276</v>
      </c>
      <c r="G62" t="s">
        <v>12</v>
      </c>
      <c r="H62">
        <v>87620</v>
      </c>
    </row>
    <row r="63" spans="2:8" x14ac:dyDescent="0.3">
      <c r="B63" t="s">
        <v>184</v>
      </c>
      <c r="C63" t="s">
        <v>8</v>
      </c>
      <c r="D63">
        <v>20</v>
      </c>
      <c r="E63" t="s">
        <v>24</v>
      </c>
      <c r="F63" s="4">
        <v>44476</v>
      </c>
      <c r="G63" t="s">
        <v>19</v>
      </c>
      <c r="H63">
        <v>68900</v>
      </c>
    </row>
    <row r="64" spans="2:8" x14ac:dyDescent="0.3">
      <c r="B64" t="s">
        <v>157</v>
      </c>
      <c r="C64" t="s">
        <v>15</v>
      </c>
      <c r="D64">
        <v>32</v>
      </c>
      <c r="E64" t="s">
        <v>16</v>
      </c>
      <c r="F64" s="4">
        <v>44403</v>
      </c>
      <c r="G64" t="s">
        <v>19</v>
      </c>
      <c r="H64">
        <v>53540</v>
      </c>
    </row>
    <row r="65" spans="2:8" x14ac:dyDescent="0.3">
      <c r="B65" t="s">
        <v>172</v>
      </c>
      <c r="C65" t="s">
        <v>15</v>
      </c>
      <c r="D65">
        <v>28</v>
      </c>
      <c r="E65" t="s">
        <v>42</v>
      </c>
      <c r="F65" s="4">
        <v>44758</v>
      </c>
      <c r="G65" t="s">
        <v>19</v>
      </c>
      <c r="H65">
        <v>43510</v>
      </c>
    </row>
    <row r="66" spans="2:8" x14ac:dyDescent="0.3">
      <c r="B66" t="s">
        <v>127</v>
      </c>
      <c r="C66" t="s">
        <v>8</v>
      </c>
      <c r="D66">
        <v>38</v>
      </c>
      <c r="E66" t="s">
        <v>10</v>
      </c>
      <c r="F66" s="4">
        <v>44316</v>
      </c>
      <c r="G66" t="s">
        <v>19</v>
      </c>
      <c r="H66">
        <v>109160</v>
      </c>
    </row>
    <row r="67" spans="2:8" x14ac:dyDescent="0.3">
      <c r="B67" t="s">
        <v>198</v>
      </c>
      <c r="C67" t="s">
        <v>15</v>
      </c>
      <c r="D67">
        <v>40</v>
      </c>
      <c r="E67" t="s">
        <v>16</v>
      </c>
      <c r="F67" s="4">
        <v>44204</v>
      </c>
      <c r="G67" t="s">
        <v>9</v>
      </c>
      <c r="H67">
        <v>99750</v>
      </c>
    </row>
    <row r="68" spans="2:8" x14ac:dyDescent="0.3">
      <c r="B68" t="s">
        <v>124</v>
      </c>
      <c r="C68" t="s">
        <v>8</v>
      </c>
      <c r="D68">
        <v>31</v>
      </c>
      <c r="E68" t="s">
        <v>16</v>
      </c>
      <c r="F68" s="4">
        <v>44084</v>
      </c>
      <c r="G68" t="s">
        <v>12</v>
      </c>
      <c r="H68">
        <v>41980</v>
      </c>
    </row>
    <row r="69" spans="2:8" x14ac:dyDescent="0.3">
      <c r="B69" t="s">
        <v>187</v>
      </c>
      <c r="C69" t="s">
        <v>15</v>
      </c>
      <c r="D69">
        <v>36</v>
      </c>
      <c r="E69" t="s">
        <v>16</v>
      </c>
      <c r="F69" s="4">
        <v>44272</v>
      </c>
      <c r="G69" t="s">
        <v>21</v>
      </c>
      <c r="H69">
        <v>71380</v>
      </c>
    </row>
    <row r="70" spans="2:8" x14ac:dyDescent="0.3">
      <c r="B70" t="s">
        <v>191</v>
      </c>
      <c r="C70" t="s">
        <v>15</v>
      </c>
      <c r="D70">
        <v>27</v>
      </c>
      <c r="E70" t="s">
        <v>42</v>
      </c>
      <c r="F70" s="4">
        <v>44547</v>
      </c>
      <c r="G70" t="s">
        <v>9</v>
      </c>
      <c r="H70">
        <v>113280</v>
      </c>
    </row>
    <row r="71" spans="2:8" x14ac:dyDescent="0.3">
      <c r="B71" t="s">
        <v>181</v>
      </c>
      <c r="C71" t="s">
        <v>8</v>
      </c>
      <c r="D71">
        <v>33</v>
      </c>
      <c r="E71" t="s">
        <v>16</v>
      </c>
      <c r="F71" s="4">
        <v>44747</v>
      </c>
      <c r="G71" t="s">
        <v>21</v>
      </c>
      <c r="H71">
        <v>86570</v>
      </c>
    </row>
    <row r="72" spans="2:8" x14ac:dyDescent="0.3">
      <c r="B72" t="s">
        <v>139</v>
      </c>
      <c r="C72" t="s">
        <v>15</v>
      </c>
      <c r="D72">
        <v>26</v>
      </c>
      <c r="E72" t="s">
        <v>16</v>
      </c>
      <c r="F72" s="4">
        <v>44350</v>
      </c>
      <c r="G72" t="s">
        <v>9</v>
      </c>
      <c r="H72">
        <v>53540</v>
      </c>
    </row>
    <row r="73" spans="2:8" x14ac:dyDescent="0.3">
      <c r="B73" t="s">
        <v>190</v>
      </c>
      <c r="C73" t="s">
        <v>15</v>
      </c>
      <c r="D73">
        <v>37</v>
      </c>
      <c r="E73" t="s">
        <v>16</v>
      </c>
      <c r="F73" s="4">
        <v>44640</v>
      </c>
      <c r="G73" t="s">
        <v>12</v>
      </c>
      <c r="H73">
        <v>69070</v>
      </c>
    </row>
    <row r="74" spans="2:8" x14ac:dyDescent="0.3">
      <c r="B74" t="s">
        <v>121</v>
      </c>
      <c r="C74" t="s">
        <v>8</v>
      </c>
      <c r="D74">
        <v>30</v>
      </c>
      <c r="E74" t="s">
        <v>24</v>
      </c>
      <c r="F74" s="4">
        <v>44328</v>
      </c>
      <c r="G74" t="s">
        <v>21</v>
      </c>
      <c r="H74">
        <v>67910</v>
      </c>
    </row>
    <row r="75" spans="2:8" x14ac:dyDescent="0.3">
      <c r="B75" t="s">
        <v>119</v>
      </c>
      <c r="C75" t="s">
        <v>15</v>
      </c>
      <c r="D75">
        <v>30</v>
      </c>
      <c r="E75" t="s">
        <v>16</v>
      </c>
      <c r="F75" s="4">
        <v>44214</v>
      </c>
      <c r="G75" t="s">
        <v>12</v>
      </c>
      <c r="H75">
        <v>69120</v>
      </c>
    </row>
    <row r="76" spans="2:8" x14ac:dyDescent="0.3">
      <c r="B76" t="s">
        <v>132</v>
      </c>
      <c r="C76" t="s">
        <v>8</v>
      </c>
      <c r="D76">
        <v>34</v>
      </c>
      <c r="E76" t="s">
        <v>16</v>
      </c>
      <c r="F76" s="4">
        <v>44550</v>
      </c>
      <c r="G76" t="s">
        <v>21</v>
      </c>
      <c r="H76">
        <v>60130</v>
      </c>
    </row>
    <row r="77" spans="2:8" x14ac:dyDescent="0.3">
      <c r="B77" t="s">
        <v>161</v>
      </c>
      <c r="C77" t="s">
        <v>15</v>
      </c>
      <c r="D77">
        <v>23</v>
      </c>
      <c r="E77" t="s">
        <v>16</v>
      </c>
      <c r="F77" s="4">
        <v>44378</v>
      </c>
      <c r="G77" t="s">
        <v>9</v>
      </c>
      <c r="H77">
        <v>106460</v>
      </c>
    </row>
    <row r="78" spans="2:8" x14ac:dyDescent="0.3">
      <c r="B78" t="s">
        <v>148</v>
      </c>
      <c r="C78" t="s">
        <v>8</v>
      </c>
      <c r="D78">
        <v>37</v>
      </c>
      <c r="E78" t="s">
        <v>16</v>
      </c>
      <c r="F78" s="4">
        <v>44389</v>
      </c>
      <c r="G78" t="s">
        <v>56</v>
      </c>
      <c r="H78">
        <v>118100</v>
      </c>
    </row>
    <row r="79" spans="2:8" x14ac:dyDescent="0.3">
      <c r="B79" t="s">
        <v>164</v>
      </c>
      <c r="C79" t="s">
        <v>8</v>
      </c>
      <c r="D79">
        <v>36</v>
      </c>
      <c r="E79" t="s">
        <v>16</v>
      </c>
      <c r="F79" s="4">
        <v>44468</v>
      </c>
      <c r="G79" t="s">
        <v>9</v>
      </c>
      <c r="H79">
        <v>78390</v>
      </c>
    </row>
    <row r="80" spans="2:8" x14ac:dyDescent="0.3">
      <c r="B80" t="s">
        <v>147</v>
      </c>
      <c r="C80" t="s">
        <v>8</v>
      </c>
      <c r="D80">
        <v>30</v>
      </c>
      <c r="E80" t="s">
        <v>16</v>
      </c>
      <c r="F80" s="4">
        <v>44789</v>
      </c>
      <c r="G80" t="s">
        <v>9</v>
      </c>
      <c r="H80">
        <v>114180</v>
      </c>
    </row>
    <row r="81" spans="2:8" x14ac:dyDescent="0.3">
      <c r="B81" t="s">
        <v>189</v>
      </c>
      <c r="C81" t="s">
        <v>8</v>
      </c>
      <c r="D81">
        <v>28</v>
      </c>
      <c r="E81" t="s">
        <v>16</v>
      </c>
      <c r="F81" s="4">
        <v>44590</v>
      </c>
      <c r="G81" t="s">
        <v>9</v>
      </c>
      <c r="H81">
        <v>104120</v>
      </c>
    </row>
    <row r="82" spans="2:8" x14ac:dyDescent="0.3">
      <c r="B82" t="s">
        <v>138</v>
      </c>
      <c r="C82" t="s">
        <v>15</v>
      </c>
      <c r="D82">
        <v>30</v>
      </c>
      <c r="E82" t="s">
        <v>16</v>
      </c>
      <c r="F82" s="4">
        <v>44640</v>
      </c>
      <c r="G82" t="s">
        <v>9</v>
      </c>
      <c r="H82">
        <v>67950</v>
      </c>
    </row>
    <row r="83" spans="2:8" x14ac:dyDescent="0.3">
      <c r="B83" t="s">
        <v>137</v>
      </c>
      <c r="C83" t="s">
        <v>8</v>
      </c>
      <c r="D83">
        <v>29</v>
      </c>
      <c r="E83" t="s">
        <v>16</v>
      </c>
      <c r="F83" s="4">
        <v>43962</v>
      </c>
      <c r="G83" t="s">
        <v>12</v>
      </c>
      <c r="H83">
        <v>34980</v>
      </c>
    </row>
    <row r="84" spans="2:8" x14ac:dyDescent="0.3">
      <c r="B84" t="s">
        <v>153</v>
      </c>
      <c r="C84" t="s">
        <v>8</v>
      </c>
      <c r="D84">
        <v>24</v>
      </c>
      <c r="E84" t="s">
        <v>16</v>
      </c>
      <c r="F84" s="4">
        <v>44087</v>
      </c>
      <c r="G84" t="s">
        <v>12</v>
      </c>
      <c r="H84">
        <v>62780</v>
      </c>
    </row>
    <row r="85" spans="2:8" x14ac:dyDescent="0.3">
      <c r="B85" t="s">
        <v>117</v>
      </c>
      <c r="C85" t="s">
        <v>15</v>
      </c>
      <c r="D85">
        <v>20</v>
      </c>
      <c r="E85" t="s">
        <v>16</v>
      </c>
      <c r="F85" s="4">
        <v>44397</v>
      </c>
      <c r="G85" t="s">
        <v>12</v>
      </c>
      <c r="H85">
        <v>107700</v>
      </c>
    </row>
    <row r="86" spans="2:8" x14ac:dyDescent="0.3">
      <c r="B86" t="s">
        <v>168</v>
      </c>
      <c r="C86" t="s">
        <v>15</v>
      </c>
      <c r="D86">
        <v>25</v>
      </c>
      <c r="E86" t="s">
        <v>16</v>
      </c>
      <c r="F86" s="4">
        <v>44322</v>
      </c>
      <c r="G86" t="s">
        <v>19</v>
      </c>
      <c r="H86">
        <v>65700</v>
      </c>
    </row>
    <row r="87" spans="2:8" x14ac:dyDescent="0.3">
      <c r="B87" t="s">
        <v>135</v>
      </c>
      <c r="C87" t="s">
        <v>8</v>
      </c>
      <c r="D87">
        <v>33</v>
      </c>
      <c r="E87" t="s">
        <v>42</v>
      </c>
      <c r="F87" s="4">
        <v>44313</v>
      </c>
      <c r="G87" t="s">
        <v>12</v>
      </c>
      <c r="H87">
        <v>75480</v>
      </c>
    </row>
    <row r="88" spans="2:8" x14ac:dyDescent="0.3">
      <c r="B88" t="s">
        <v>174</v>
      </c>
      <c r="C88" t="s">
        <v>15</v>
      </c>
      <c r="D88">
        <v>33</v>
      </c>
      <c r="E88" t="s">
        <v>16</v>
      </c>
      <c r="F88" s="4">
        <v>44448</v>
      </c>
      <c r="G88" t="s">
        <v>12</v>
      </c>
      <c r="H88">
        <v>53870</v>
      </c>
    </row>
    <row r="89" spans="2:8" x14ac:dyDescent="0.3">
      <c r="B89" t="s">
        <v>141</v>
      </c>
      <c r="C89" t="s">
        <v>8</v>
      </c>
      <c r="D89">
        <v>36</v>
      </c>
      <c r="E89" t="s">
        <v>16</v>
      </c>
      <c r="F89" s="4">
        <v>44433</v>
      </c>
      <c r="G89" t="s">
        <v>19</v>
      </c>
      <c r="H89">
        <v>78540</v>
      </c>
    </row>
    <row r="90" spans="2:8" x14ac:dyDescent="0.3">
      <c r="B90" t="s">
        <v>193</v>
      </c>
      <c r="C90" t="s">
        <v>15</v>
      </c>
      <c r="D90">
        <v>19</v>
      </c>
      <c r="E90" t="s">
        <v>16</v>
      </c>
      <c r="F90" s="4">
        <v>44218</v>
      </c>
      <c r="G90" t="s">
        <v>9</v>
      </c>
      <c r="H90">
        <v>58960</v>
      </c>
    </row>
    <row r="91" spans="2:8" x14ac:dyDescent="0.3">
      <c r="B91" t="s">
        <v>162</v>
      </c>
      <c r="C91" t="s">
        <v>15</v>
      </c>
      <c r="D91">
        <v>46</v>
      </c>
      <c r="E91" t="s">
        <v>16</v>
      </c>
      <c r="F91" s="4">
        <v>44697</v>
      </c>
      <c r="G91" t="s">
        <v>9</v>
      </c>
      <c r="H91">
        <v>70610</v>
      </c>
    </row>
    <row r="92" spans="2:8" x14ac:dyDescent="0.3">
      <c r="B92" t="s">
        <v>171</v>
      </c>
      <c r="C92" t="s">
        <v>15</v>
      </c>
      <c r="D92">
        <v>33</v>
      </c>
      <c r="E92" t="s">
        <v>16</v>
      </c>
      <c r="F92" s="4">
        <v>44181</v>
      </c>
      <c r="G92" t="s">
        <v>21</v>
      </c>
      <c r="H92">
        <v>59430</v>
      </c>
    </row>
    <row r="93" spans="2:8" x14ac:dyDescent="0.3">
      <c r="B93" t="s">
        <v>144</v>
      </c>
      <c r="C93" t="s">
        <v>15</v>
      </c>
      <c r="D93">
        <v>33</v>
      </c>
      <c r="E93" t="s">
        <v>13</v>
      </c>
      <c r="F93" s="4">
        <v>44640</v>
      </c>
      <c r="G93" t="s">
        <v>9</v>
      </c>
      <c r="H93">
        <v>48530</v>
      </c>
    </row>
    <row r="94" spans="2:8" x14ac:dyDescent="0.3">
      <c r="B94" t="s">
        <v>163</v>
      </c>
      <c r="C94" t="s">
        <v>8</v>
      </c>
      <c r="D94">
        <v>33</v>
      </c>
      <c r="E94" t="s">
        <v>16</v>
      </c>
      <c r="F94" s="4">
        <v>44129</v>
      </c>
      <c r="G94" t="s">
        <v>12</v>
      </c>
      <c r="H94">
        <v>96140</v>
      </c>
    </row>
    <row r="95" spans="2:8" x14ac:dyDescent="0.3">
      <c r="B95" t="s">
        <v>156</v>
      </c>
      <c r="C95" t="s">
        <v>15</v>
      </c>
      <c r="D95">
        <v>20</v>
      </c>
      <c r="E95" t="s">
        <v>16</v>
      </c>
      <c r="F95" s="4">
        <v>44122</v>
      </c>
      <c r="G95" t="s">
        <v>12</v>
      </c>
      <c r="H95">
        <v>112650</v>
      </c>
    </row>
    <row r="96" spans="2:8" x14ac:dyDescent="0.3">
      <c r="B96" t="s">
        <v>176</v>
      </c>
      <c r="C96" t="s">
        <v>8</v>
      </c>
      <c r="D96">
        <v>32</v>
      </c>
      <c r="E96" t="s">
        <v>13</v>
      </c>
      <c r="F96" s="4">
        <v>44293</v>
      </c>
      <c r="G96" t="s">
        <v>12</v>
      </c>
      <c r="H96">
        <v>43840</v>
      </c>
    </row>
    <row r="97" spans="2:8" x14ac:dyDescent="0.3">
      <c r="B97" t="s">
        <v>143</v>
      </c>
      <c r="C97" t="s">
        <v>15</v>
      </c>
      <c r="D97">
        <v>31</v>
      </c>
      <c r="E97" t="s">
        <v>16</v>
      </c>
      <c r="F97" s="4">
        <v>44663</v>
      </c>
      <c r="G97" t="s">
        <v>9</v>
      </c>
      <c r="H97">
        <v>103550</v>
      </c>
    </row>
    <row r="98" spans="2:8" x14ac:dyDescent="0.3">
      <c r="B98" t="s">
        <v>201</v>
      </c>
      <c r="C98" t="s">
        <v>8</v>
      </c>
      <c r="D98">
        <v>32</v>
      </c>
      <c r="E98" t="s">
        <v>16</v>
      </c>
      <c r="F98" s="4">
        <v>44339</v>
      </c>
      <c r="G98" t="s">
        <v>56</v>
      </c>
      <c r="H98">
        <v>45510</v>
      </c>
    </row>
    <row r="99" spans="2:8" x14ac:dyDescent="0.3">
      <c r="B99" t="s">
        <v>142</v>
      </c>
      <c r="D99">
        <v>37</v>
      </c>
      <c r="E99" t="s">
        <v>24</v>
      </c>
      <c r="F99" s="4">
        <v>44085</v>
      </c>
      <c r="G99" t="s">
        <v>21</v>
      </c>
      <c r="H99">
        <v>115440</v>
      </c>
    </row>
    <row r="100" spans="2:8" x14ac:dyDescent="0.3">
      <c r="B100" t="s">
        <v>202</v>
      </c>
      <c r="C100" t="s">
        <v>8</v>
      </c>
      <c r="D100">
        <v>38</v>
      </c>
      <c r="E100" t="s">
        <v>13</v>
      </c>
      <c r="F100" s="4">
        <v>44268</v>
      </c>
      <c r="G100" t="s">
        <v>19</v>
      </c>
      <c r="H100">
        <v>56870</v>
      </c>
    </row>
    <row r="101" spans="2:8" x14ac:dyDescent="0.3">
      <c r="B101" t="s">
        <v>169</v>
      </c>
      <c r="C101" t="s">
        <v>8</v>
      </c>
      <c r="D101">
        <v>25</v>
      </c>
      <c r="E101" t="s">
        <v>16</v>
      </c>
      <c r="F101" s="4">
        <v>44144</v>
      </c>
      <c r="G101" t="s">
        <v>19</v>
      </c>
      <c r="H101">
        <v>92700</v>
      </c>
    </row>
    <row r="102" spans="2:8" x14ac:dyDescent="0.3">
      <c r="B102" t="s">
        <v>145</v>
      </c>
      <c r="D102">
        <v>32</v>
      </c>
      <c r="E102" t="s">
        <v>16</v>
      </c>
      <c r="F102" s="4">
        <v>44713</v>
      </c>
      <c r="G102" t="s">
        <v>12</v>
      </c>
      <c r="H102">
        <v>91310</v>
      </c>
    </row>
    <row r="103" spans="2:8" x14ac:dyDescent="0.3">
      <c r="B103" t="s">
        <v>115</v>
      </c>
      <c r="C103" t="s">
        <v>15</v>
      </c>
      <c r="D103">
        <v>33</v>
      </c>
      <c r="E103" t="s">
        <v>16</v>
      </c>
      <c r="F103" s="4">
        <v>44324</v>
      </c>
      <c r="G103" t="s">
        <v>19</v>
      </c>
      <c r="H103">
        <v>74550</v>
      </c>
    </row>
    <row r="104" spans="2:8" x14ac:dyDescent="0.3">
      <c r="B104" t="s">
        <v>128</v>
      </c>
      <c r="C104" t="s">
        <v>15</v>
      </c>
      <c r="D104">
        <v>25</v>
      </c>
      <c r="E104" t="s">
        <v>13</v>
      </c>
      <c r="F104" s="4">
        <v>44665</v>
      </c>
      <c r="G104" t="s">
        <v>9</v>
      </c>
      <c r="H104">
        <v>109190</v>
      </c>
    </row>
    <row r="105" spans="2:8" x14ac:dyDescent="0.3">
      <c r="B105" t="s">
        <v>194</v>
      </c>
      <c r="C105" t="s">
        <v>8</v>
      </c>
      <c r="D105">
        <v>40</v>
      </c>
      <c r="E105" t="s">
        <v>16</v>
      </c>
      <c r="F105" s="4">
        <v>44320</v>
      </c>
      <c r="G105" t="s">
        <v>12</v>
      </c>
      <c r="H105">
        <v>104410</v>
      </c>
    </row>
    <row r="106" spans="2:8" x14ac:dyDescent="0.3">
      <c r="B106" t="s">
        <v>177</v>
      </c>
      <c r="C106" t="s">
        <v>15</v>
      </c>
      <c r="D106">
        <v>30</v>
      </c>
      <c r="E106" t="s">
        <v>16</v>
      </c>
      <c r="F106" s="4">
        <v>44544</v>
      </c>
      <c r="G106" t="s">
        <v>21</v>
      </c>
      <c r="H106">
        <v>96800</v>
      </c>
    </row>
    <row r="107" spans="2:8" x14ac:dyDescent="0.3">
      <c r="B107" t="s">
        <v>123</v>
      </c>
      <c r="C107" t="s">
        <v>15</v>
      </c>
      <c r="D107">
        <v>28</v>
      </c>
      <c r="E107" t="s">
        <v>13</v>
      </c>
      <c r="F107" s="4">
        <v>43980</v>
      </c>
      <c r="G107" t="s">
        <v>21</v>
      </c>
      <c r="H107">
        <v>48170</v>
      </c>
    </row>
    <row r="108" spans="2:8" x14ac:dyDescent="0.3">
      <c r="B108" t="s">
        <v>140</v>
      </c>
      <c r="C108" t="s">
        <v>15</v>
      </c>
      <c r="D108">
        <v>21</v>
      </c>
      <c r="E108" t="s">
        <v>16</v>
      </c>
      <c r="F108" s="4">
        <v>44042</v>
      </c>
      <c r="G108" t="s">
        <v>9</v>
      </c>
      <c r="H108">
        <v>37920</v>
      </c>
    </row>
    <row r="109" spans="2:8" x14ac:dyDescent="0.3">
      <c r="B109" t="s">
        <v>178</v>
      </c>
      <c r="C109" t="s">
        <v>15</v>
      </c>
      <c r="D109">
        <v>34</v>
      </c>
      <c r="E109" t="s">
        <v>16</v>
      </c>
      <c r="F109" s="4">
        <v>44642</v>
      </c>
      <c r="G109" t="s">
        <v>9</v>
      </c>
      <c r="H109">
        <v>112650</v>
      </c>
    </row>
    <row r="110" spans="2:8" x14ac:dyDescent="0.3">
      <c r="B110" t="s">
        <v>165</v>
      </c>
      <c r="C110" t="s">
        <v>8</v>
      </c>
      <c r="D110">
        <v>34</v>
      </c>
      <c r="E110" t="s">
        <v>24</v>
      </c>
      <c r="F110" s="4">
        <v>44660</v>
      </c>
      <c r="G110" t="s">
        <v>19</v>
      </c>
      <c r="H110">
        <v>49630</v>
      </c>
    </row>
    <row r="111" spans="2:8" x14ac:dyDescent="0.3">
      <c r="B111" t="s">
        <v>199</v>
      </c>
      <c r="C111" t="s">
        <v>15</v>
      </c>
      <c r="D111">
        <v>36</v>
      </c>
      <c r="E111" t="s">
        <v>16</v>
      </c>
      <c r="F111" s="4">
        <v>43958</v>
      </c>
      <c r="G111" t="s">
        <v>12</v>
      </c>
      <c r="H111">
        <v>118840</v>
      </c>
    </row>
    <row r="112" spans="2:8" x14ac:dyDescent="0.3">
      <c r="B112" t="s">
        <v>159</v>
      </c>
      <c r="C112" t="s">
        <v>15</v>
      </c>
      <c r="D112">
        <v>30</v>
      </c>
      <c r="E112" t="s">
        <v>16</v>
      </c>
      <c r="F112" s="4">
        <v>44789</v>
      </c>
      <c r="G112" t="s">
        <v>12</v>
      </c>
      <c r="H112">
        <v>69710</v>
      </c>
    </row>
    <row r="113" spans="2:8" x14ac:dyDescent="0.3">
      <c r="B113" t="s">
        <v>197</v>
      </c>
      <c r="C113" t="s">
        <v>15</v>
      </c>
      <c r="D113">
        <v>20</v>
      </c>
      <c r="E113" t="s">
        <v>16</v>
      </c>
      <c r="F113" s="4">
        <v>44683</v>
      </c>
      <c r="G113" t="s">
        <v>9</v>
      </c>
      <c r="H113">
        <v>79570</v>
      </c>
    </row>
    <row r="114" spans="2:8" x14ac:dyDescent="0.3">
      <c r="B114" t="s">
        <v>154</v>
      </c>
      <c r="C114" t="s">
        <v>8</v>
      </c>
      <c r="D114">
        <v>22</v>
      </c>
      <c r="E114" t="s">
        <v>13</v>
      </c>
      <c r="F114" s="4">
        <v>44388</v>
      </c>
      <c r="G114" t="s">
        <v>9</v>
      </c>
      <c r="H114">
        <v>76900</v>
      </c>
    </row>
    <row r="115" spans="2:8" x14ac:dyDescent="0.3">
      <c r="B115" t="s">
        <v>203</v>
      </c>
      <c r="H115">
        <f>SUBTOTAL(101,india_staff[Salary])</f>
        <v>78195.803571428565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FDE9A-1C11-498C-9A31-3FA8292EF73D}">
  <dimension ref="B3:C7"/>
  <sheetViews>
    <sheetView workbookViewId="0">
      <selection activeCell="B4" sqref="B4"/>
    </sheetView>
  </sheetViews>
  <sheetFormatPr defaultRowHeight="14.4" x14ac:dyDescent="0.3"/>
  <cols>
    <col min="2" max="2" width="16.21875" bestFit="1" customWidth="1"/>
    <col min="3" max="3" width="16.33203125" bestFit="1" customWidth="1"/>
  </cols>
  <sheetData>
    <row r="3" spans="2:3" ht="15" thickBot="1" x14ac:dyDescent="0.35"/>
    <row r="4" spans="2:3" ht="18.600000000000001" thickBot="1" x14ac:dyDescent="0.4">
      <c r="B4" s="10">
        <v>3</v>
      </c>
      <c r="C4" t="s">
        <v>220</v>
      </c>
    </row>
    <row r="7" spans="2:3" x14ac:dyDescent="0.3">
      <c r="B7" s="11" t="s">
        <v>221</v>
      </c>
      <c r="C7" s="12" t="s">
        <v>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A124A-9ABC-4810-B69E-B6557B7F9645}">
  <sheetPr>
    <tabColor theme="7"/>
  </sheetPr>
  <dimension ref="B1:Q186"/>
  <sheetViews>
    <sheetView workbookViewId="0">
      <selection activeCell="G4" sqref="G4:G186"/>
    </sheetView>
  </sheetViews>
  <sheetFormatPr defaultRowHeight="14.4" x14ac:dyDescent="0.3"/>
  <cols>
    <col min="2" max="2" width="27.21875" bestFit="1" customWidth="1"/>
    <col min="3" max="3" width="9.33203125" bestFit="1" customWidth="1"/>
    <col min="4" max="4" width="13.33203125" bestFit="1" customWidth="1"/>
    <col min="5" max="5" width="6.44140625" bestFit="1" customWidth="1"/>
    <col min="6" max="6" width="13" bestFit="1" customWidth="1"/>
    <col min="7" max="7" width="8.33203125" bestFit="1" customWidth="1"/>
    <col min="8" max="8" width="13.109375" bestFit="1" customWidth="1"/>
    <col min="9" max="9" width="10" bestFit="1" customWidth="1"/>
    <col min="10" max="10" width="13.33203125" bestFit="1" customWidth="1"/>
    <col min="11" max="11" width="13.33203125" style="19" customWidth="1"/>
    <col min="12" max="12" width="6.77734375" customWidth="1"/>
    <col min="13" max="13" width="8.21875" customWidth="1"/>
    <col min="14" max="14" width="6.44140625" bestFit="1" customWidth="1"/>
    <col min="15" max="15" width="17.5546875" bestFit="1" customWidth="1"/>
    <col min="16" max="16" width="10.5546875" bestFit="1" customWidth="1"/>
    <col min="17" max="17" width="13.109375" bestFit="1" customWidth="1"/>
    <col min="18" max="18" width="10" bestFit="1" customWidth="1"/>
  </cols>
  <sheetData>
    <row r="1" spans="2:17" ht="15" thickBot="1" x14ac:dyDescent="0.35"/>
    <row r="2" spans="2:17" ht="18.600000000000001" thickBot="1" x14ac:dyDescent="0.4">
      <c r="O2" s="10">
        <v>1</v>
      </c>
    </row>
    <row r="3" spans="2:17" x14ac:dyDescent="0.3">
      <c r="B3" t="s">
        <v>0</v>
      </c>
      <c r="C3" t="s">
        <v>1</v>
      </c>
      <c r="D3" t="s">
        <v>2</v>
      </c>
      <c r="E3" t="s">
        <v>3</v>
      </c>
      <c r="F3" t="s">
        <v>4</v>
      </c>
      <c r="G3" t="s">
        <v>5</v>
      </c>
      <c r="H3" t="s">
        <v>6</v>
      </c>
      <c r="I3" t="s">
        <v>204</v>
      </c>
      <c r="J3" t="s">
        <v>213</v>
      </c>
      <c r="K3" s="19" t="s">
        <v>230</v>
      </c>
      <c r="O3" t="s">
        <v>208</v>
      </c>
      <c r="P3">
        <f>COUNTA(Staff[Name])</f>
        <v>183</v>
      </c>
    </row>
    <row r="4" spans="2:17" x14ac:dyDescent="0.3">
      <c r="B4" t="s">
        <v>86</v>
      </c>
      <c r="C4" t="s">
        <v>8</v>
      </c>
      <c r="D4" t="s">
        <v>12</v>
      </c>
      <c r="E4">
        <v>21</v>
      </c>
      <c r="F4" s="6">
        <v>44678</v>
      </c>
      <c r="G4">
        <v>33920</v>
      </c>
      <c r="H4" t="s">
        <v>16</v>
      </c>
      <c r="I4" t="s">
        <v>205</v>
      </c>
      <c r="J4" s="7">
        <f ca="1">(TODAY() - Staff[[#This Row],[Date Joined]])/365</f>
        <v>1.8684931506849316</v>
      </c>
      <c r="K4" s="19">
        <f ca="1">ROUNDUP(IF(Staff[[#This Row],[Tenure]]&gt;2,3%,2%)*Staff[[#This Row],[Salary]],0)</f>
        <v>679</v>
      </c>
      <c r="L4" s="7"/>
      <c r="M4" s="7"/>
      <c r="O4" t="s">
        <v>209</v>
      </c>
      <c r="P4" s="5">
        <f>AVERAGE(Staff[Salary])</f>
        <v>77173.715846994543</v>
      </c>
      <c r="Q4">
        <f>MEDIAN(Staff[Salary])</f>
        <v>75000</v>
      </c>
    </row>
    <row r="5" spans="2:17" x14ac:dyDescent="0.3">
      <c r="B5" t="s">
        <v>179</v>
      </c>
      <c r="C5" t="s">
        <v>8</v>
      </c>
      <c r="D5" t="s">
        <v>12</v>
      </c>
      <c r="E5">
        <v>21</v>
      </c>
      <c r="F5" s="6">
        <v>44619</v>
      </c>
      <c r="G5">
        <v>33920</v>
      </c>
      <c r="H5" t="s">
        <v>16</v>
      </c>
      <c r="I5" t="s">
        <v>207</v>
      </c>
      <c r="J5" s="7">
        <f ca="1">(TODAY() - Staff[[#This Row],[Date Joined]])/365</f>
        <v>2.0301369863013701</v>
      </c>
      <c r="K5" s="19">
        <f ca="1">ROUNDUP(IF(Staff[[#This Row],[Tenure]]&gt;2,3%,2%)*Staff[[#This Row],[Salary]],0)</f>
        <v>1018</v>
      </c>
      <c r="L5" s="7"/>
      <c r="M5" s="7"/>
      <c r="O5" t="s">
        <v>210</v>
      </c>
      <c r="P5">
        <f>AVERAGE(Staff[Age])</f>
        <v>30.42622950819672</v>
      </c>
      <c r="Q5">
        <f>MEDIAN(Staff[Age])</f>
        <v>30</v>
      </c>
    </row>
    <row r="6" spans="2:17" x14ac:dyDescent="0.3">
      <c r="B6" t="s">
        <v>44</v>
      </c>
      <c r="C6" t="s">
        <v>8</v>
      </c>
      <c r="D6" t="s">
        <v>12</v>
      </c>
      <c r="E6">
        <v>29</v>
      </c>
      <c r="F6" s="6">
        <v>44023</v>
      </c>
      <c r="G6">
        <v>34980</v>
      </c>
      <c r="H6" t="s">
        <v>16</v>
      </c>
      <c r="I6" t="s">
        <v>205</v>
      </c>
      <c r="J6" s="7">
        <f ca="1">(TODAY() - Staff[[#This Row],[Date Joined]])/365</f>
        <v>3.6630136986301371</v>
      </c>
      <c r="K6" s="19">
        <f ca="1">ROUNDUP(IF(Staff[[#This Row],[Tenure]]&gt;2,3%,2%)*Staff[[#This Row],[Salary]],0)</f>
        <v>1050</v>
      </c>
      <c r="L6" s="7"/>
      <c r="M6" s="7"/>
      <c r="O6" t="s">
        <v>211</v>
      </c>
      <c r="P6">
        <f ca="1">AVERAGE(Staff[Tenure])</f>
        <v>2.5396362003143955</v>
      </c>
    </row>
    <row r="7" spans="2:17" x14ac:dyDescent="0.3">
      <c r="B7" t="s">
        <v>137</v>
      </c>
      <c r="C7" t="s">
        <v>8</v>
      </c>
      <c r="D7" t="s">
        <v>12</v>
      </c>
      <c r="E7">
        <v>29</v>
      </c>
      <c r="F7" s="6">
        <v>43962</v>
      </c>
      <c r="G7">
        <v>34980</v>
      </c>
      <c r="H7" t="s">
        <v>16</v>
      </c>
      <c r="I7" t="s">
        <v>207</v>
      </c>
      <c r="J7" s="7">
        <f ca="1">(TODAY() - Staff[[#This Row],[Date Joined]])/365</f>
        <v>3.8301369863013699</v>
      </c>
      <c r="K7" s="19">
        <f ca="1">ROUNDUP(IF(Staff[[#This Row],[Tenure]]&gt;2,3%,2%)*Staff[[#This Row],[Salary]],0)</f>
        <v>1050</v>
      </c>
      <c r="L7" s="7"/>
      <c r="M7" s="7"/>
      <c r="O7" t="s">
        <v>212</v>
      </c>
      <c r="P7" s="8">
        <f>P8/P3</f>
        <v>0.46994535519125685</v>
      </c>
    </row>
    <row r="8" spans="2:17" x14ac:dyDescent="0.3">
      <c r="B8" t="s">
        <v>99</v>
      </c>
      <c r="C8" t="s">
        <v>15</v>
      </c>
      <c r="D8" t="s">
        <v>19</v>
      </c>
      <c r="E8">
        <v>43</v>
      </c>
      <c r="F8" s="6">
        <v>44620</v>
      </c>
      <c r="G8">
        <v>36040</v>
      </c>
      <c r="H8" t="s">
        <v>16</v>
      </c>
      <c r="I8" t="s">
        <v>205</v>
      </c>
      <c r="J8" s="7">
        <f ca="1">(TODAY() - Staff[[#This Row],[Date Joined]])/365</f>
        <v>2.0273972602739727</v>
      </c>
      <c r="K8" s="19">
        <f ca="1">ROUNDUP(IF(Staff[[#This Row],[Tenure]]&gt;2,3%,2%)*Staff[[#This Row],[Salary]],0)</f>
        <v>1082</v>
      </c>
      <c r="L8" s="7"/>
      <c r="M8" s="7"/>
      <c r="O8" t="s">
        <v>214</v>
      </c>
      <c r="P8">
        <f>COUNTIF(Staff[Gender],"Female")</f>
        <v>86</v>
      </c>
    </row>
    <row r="9" spans="2:17" x14ac:dyDescent="0.3">
      <c r="B9" t="s">
        <v>192</v>
      </c>
      <c r="C9" t="s">
        <v>15</v>
      </c>
      <c r="D9" t="s">
        <v>19</v>
      </c>
      <c r="E9">
        <v>43</v>
      </c>
      <c r="F9" s="6">
        <v>44558</v>
      </c>
      <c r="G9">
        <v>36040</v>
      </c>
      <c r="H9" t="s">
        <v>16</v>
      </c>
      <c r="I9" t="s">
        <v>207</v>
      </c>
      <c r="J9" s="7">
        <f ca="1">(TODAY() - Staff[[#This Row],[Date Joined]])/365</f>
        <v>2.1972602739726028</v>
      </c>
      <c r="K9" s="19">
        <f ca="1">ROUNDUP(IF(Staff[[#This Row],[Tenure]]&gt;2,3%,2%)*Staff[[#This Row],[Salary]],0)</f>
        <v>1082</v>
      </c>
      <c r="L9" s="7"/>
      <c r="M9" s="7"/>
      <c r="O9" t="s">
        <v>215</v>
      </c>
    </row>
    <row r="10" spans="2:17" x14ac:dyDescent="0.3">
      <c r="B10" t="s">
        <v>47</v>
      </c>
      <c r="C10" t="s">
        <v>15</v>
      </c>
      <c r="D10" t="s">
        <v>9</v>
      </c>
      <c r="E10">
        <v>21</v>
      </c>
      <c r="F10" s="6">
        <v>44104</v>
      </c>
      <c r="G10">
        <v>37920</v>
      </c>
      <c r="H10" t="s">
        <v>16</v>
      </c>
      <c r="I10" t="s">
        <v>205</v>
      </c>
      <c r="J10" s="7">
        <f ca="1">(TODAY() - Staff[[#This Row],[Date Joined]])/365</f>
        <v>3.441095890410959</v>
      </c>
      <c r="K10" s="19">
        <f ca="1">ROUNDUP(IF(Staff[[#This Row],[Tenure]]&gt;2,3%,2%)*Staff[[#This Row],[Salary]],0)</f>
        <v>1138</v>
      </c>
      <c r="L10" s="7"/>
      <c r="M10" s="7"/>
    </row>
    <row r="11" spans="2:17" x14ac:dyDescent="0.3">
      <c r="B11" t="s">
        <v>140</v>
      </c>
      <c r="C11" t="s">
        <v>15</v>
      </c>
      <c r="D11" t="s">
        <v>9</v>
      </c>
      <c r="E11">
        <v>21</v>
      </c>
      <c r="F11" s="6">
        <v>44042</v>
      </c>
      <c r="G11">
        <v>37920</v>
      </c>
      <c r="H11" t="s">
        <v>16</v>
      </c>
      <c r="I11" t="s">
        <v>207</v>
      </c>
      <c r="J11" s="7">
        <f ca="1">(TODAY() - Staff[[#This Row],[Date Joined]])/365</f>
        <v>3.6109589041095891</v>
      </c>
      <c r="K11" s="19">
        <f ca="1">ROUNDUP(IF(Staff[[#This Row],[Tenure]]&gt;2,3%,2%)*Staff[[#This Row],[Salary]],0)</f>
        <v>1138</v>
      </c>
      <c r="L11" s="7"/>
      <c r="M11" s="7"/>
      <c r="O11" t="s">
        <v>216</v>
      </c>
      <c r="P11" s="8">
        <f>P12/P3</f>
        <v>0.34426229508196721</v>
      </c>
    </row>
    <row r="12" spans="2:17" x14ac:dyDescent="0.3">
      <c r="B12" t="s">
        <v>57</v>
      </c>
      <c r="C12" t="s">
        <v>15</v>
      </c>
      <c r="D12" t="s">
        <v>9</v>
      </c>
      <c r="E12">
        <v>35</v>
      </c>
      <c r="F12" s="6">
        <v>44727</v>
      </c>
      <c r="G12">
        <v>40400</v>
      </c>
      <c r="H12" t="s">
        <v>16</v>
      </c>
      <c r="I12" t="s">
        <v>205</v>
      </c>
      <c r="J12" s="7">
        <f ca="1">(TODAY() - Staff[[#This Row],[Date Joined]])/365</f>
        <v>1.7342465753424658</v>
      </c>
      <c r="K12" s="19">
        <f ca="1">ROUNDUP(IF(Staff[[#This Row],[Tenure]]&gt;2,3%,2%)*Staff[[#This Row],[Salary]],0)</f>
        <v>808</v>
      </c>
      <c r="L12" s="7"/>
      <c r="M12" s="7"/>
      <c r="O12" t="s">
        <v>217</v>
      </c>
      <c r="P12">
        <f>COUNTIF(Staff[Salary],"&gt;90000")</f>
        <v>63</v>
      </c>
    </row>
    <row r="13" spans="2:17" x14ac:dyDescent="0.3">
      <c r="B13" t="s">
        <v>149</v>
      </c>
      <c r="C13" t="s">
        <v>15</v>
      </c>
      <c r="D13" t="s">
        <v>9</v>
      </c>
      <c r="E13">
        <v>35</v>
      </c>
      <c r="F13" s="6">
        <v>44666</v>
      </c>
      <c r="G13">
        <v>40400</v>
      </c>
      <c r="H13" t="s">
        <v>16</v>
      </c>
      <c r="I13" t="s">
        <v>207</v>
      </c>
      <c r="J13" s="7">
        <f ca="1">(TODAY() - Staff[[#This Row],[Date Joined]])/365</f>
        <v>1.9013698630136986</v>
      </c>
      <c r="K13" s="19">
        <f ca="1">ROUNDUP(IF(Staff[[#This Row],[Tenure]]&gt;2,3%,2%)*Staff[[#This Row],[Salary]],0)</f>
        <v>808</v>
      </c>
      <c r="L13" s="7"/>
      <c r="M13" s="7"/>
    </row>
    <row r="14" spans="2:17" ht="15" thickBot="1" x14ac:dyDescent="0.35">
      <c r="B14" t="s">
        <v>66</v>
      </c>
      <c r="C14" t="s">
        <v>8</v>
      </c>
      <c r="D14" t="s">
        <v>9</v>
      </c>
      <c r="E14">
        <v>32</v>
      </c>
      <c r="F14" s="6">
        <v>44611</v>
      </c>
      <c r="G14">
        <v>41570</v>
      </c>
      <c r="H14" t="s">
        <v>16</v>
      </c>
      <c r="I14" t="s">
        <v>205</v>
      </c>
      <c r="J14" s="7">
        <f ca="1">(TODAY() - Staff[[#This Row],[Date Joined]])/365</f>
        <v>2.0520547945205481</v>
      </c>
      <c r="K14" s="19">
        <f ca="1">ROUNDUP(IF(Staff[[#This Row],[Tenure]]&gt;2,3%,2%)*Staff[[#This Row],[Salary]],0)</f>
        <v>1248</v>
      </c>
      <c r="L14" s="7"/>
      <c r="M14" s="7"/>
    </row>
    <row r="15" spans="2:17" ht="18.600000000000001" thickBot="1" x14ac:dyDescent="0.4">
      <c r="B15" t="s">
        <v>158</v>
      </c>
      <c r="C15" t="s">
        <v>8</v>
      </c>
      <c r="D15" t="s">
        <v>9</v>
      </c>
      <c r="E15">
        <v>32</v>
      </c>
      <c r="F15" s="6">
        <v>44549</v>
      </c>
      <c r="G15">
        <v>41570</v>
      </c>
      <c r="H15" t="s">
        <v>16</v>
      </c>
      <c r="I15" t="s">
        <v>207</v>
      </c>
      <c r="J15" s="7">
        <f ca="1">(TODAY() - Staff[[#This Row],[Date Joined]])/365</f>
        <v>2.2219178082191782</v>
      </c>
      <c r="K15" s="19">
        <f ca="1">ROUNDUP(IF(Staff[[#This Row],[Tenure]]&gt;2,3%,2%)*Staff[[#This Row],[Salary]],0)</f>
        <v>1248</v>
      </c>
      <c r="L15" s="7"/>
      <c r="M15" s="7"/>
      <c r="O15" s="10">
        <v>2</v>
      </c>
    </row>
    <row r="16" spans="2:17" x14ac:dyDescent="0.3">
      <c r="B16" t="s">
        <v>30</v>
      </c>
      <c r="C16" t="s">
        <v>8</v>
      </c>
      <c r="D16" t="s">
        <v>12</v>
      </c>
      <c r="E16">
        <v>31</v>
      </c>
      <c r="F16" s="6">
        <v>44145</v>
      </c>
      <c r="G16">
        <v>41980</v>
      </c>
      <c r="H16" t="s">
        <v>16</v>
      </c>
      <c r="I16" t="s">
        <v>205</v>
      </c>
      <c r="J16" s="7">
        <f ca="1">(TODAY() - Staff[[#This Row],[Date Joined]])/365</f>
        <v>3.3287671232876712</v>
      </c>
      <c r="K16" s="19">
        <f ca="1">ROUNDUP(IF(Staff[[#This Row],[Tenure]]&gt;2,3%,2%)*Staff[[#This Row],[Salary]],0)</f>
        <v>1260</v>
      </c>
      <c r="L16" s="7"/>
      <c r="M16" s="7"/>
      <c r="O16" s="9" t="s">
        <v>36</v>
      </c>
    </row>
    <row r="17" spans="2:15" x14ac:dyDescent="0.3">
      <c r="B17" t="s">
        <v>124</v>
      </c>
      <c r="C17" t="s">
        <v>8</v>
      </c>
      <c r="D17" t="s">
        <v>12</v>
      </c>
      <c r="E17">
        <v>31</v>
      </c>
      <c r="F17" s="6">
        <v>44084</v>
      </c>
      <c r="G17">
        <v>41980</v>
      </c>
      <c r="H17" t="s">
        <v>16</v>
      </c>
      <c r="I17" t="s">
        <v>207</v>
      </c>
      <c r="J17" s="7">
        <f ca="1">(TODAY() - Staff[[#This Row],[Date Joined]])/365</f>
        <v>3.495890410958904</v>
      </c>
      <c r="K17" s="19">
        <f ca="1">ROUNDUP(IF(Staff[[#This Row],[Tenure]]&gt;2,3%,2%)*Staff[[#This Row],[Salary]],0)</f>
        <v>1260</v>
      </c>
      <c r="L17" s="7"/>
      <c r="M17" s="7"/>
    </row>
    <row r="18" spans="2:15" x14ac:dyDescent="0.3">
      <c r="B18" t="s">
        <v>80</v>
      </c>
      <c r="C18" t="s">
        <v>15</v>
      </c>
      <c r="D18" t="s">
        <v>19</v>
      </c>
      <c r="E18">
        <v>28</v>
      </c>
      <c r="F18" s="6">
        <v>44820</v>
      </c>
      <c r="G18">
        <v>43510</v>
      </c>
      <c r="H18" t="s">
        <v>42</v>
      </c>
      <c r="I18" t="s">
        <v>205</v>
      </c>
      <c r="J18" s="7">
        <f ca="1">(TODAY() - Staff[[#This Row],[Date Joined]])/365</f>
        <v>1.4794520547945205</v>
      </c>
      <c r="K18" s="19">
        <f ca="1">ROUNDUP(IF(Staff[[#This Row],[Tenure]]&gt;2,3%,2%)*Staff[[#This Row],[Salary]],0)</f>
        <v>871</v>
      </c>
      <c r="L18" s="7"/>
      <c r="M18" s="7"/>
    </row>
    <row r="19" spans="2:15" x14ac:dyDescent="0.3">
      <c r="B19" t="s">
        <v>172</v>
      </c>
      <c r="C19" t="s">
        <v>15</v>
      </c>
      <c r="D19" t="s">
        <v>19</v>
      </c>
      <c r="E19">
        <v>28</v>
      </c>
      <c r="F19" s="6">
        <v>44758</v>
      </c>
      <c r="G19">
        <v>43510</v>
      </c>
      <c r="H19" t="s">
        <v>42</v>
      </c>
      <c r="I19" t="s">
        <v>207</v>
      </c>
      <c r="J19" s="7">
        <f ca="1">(TODAY() - Staff[[#This Row],[Date Joined]])/365</f>
        <v>1.6493150684931508</v>
      </c>
      <c r="K19" s="19">
        <f ca="1">ROUNDUP(IF(Staff[[#This Row],[Tenure]]&gt;2,3%,2%)*Staff[[#This Row],[Salary]],0)</f>
        <v>871</v>
      </c>
      <c r="L19" s="7"/>
      <c r="M19" s="7"/>
      <c r="O19" t="s">
        <v>218</v>
      </c>
    </row>
    <row r="20" spans="2:15" x14ac:dyDescent="0.3">
      <c r="B20" t="s">
        <v>84</v>
      </c>
      <c r="C20" t="s">
        <v>8</v>
      </c>
      <c r="D20" t="s">
        <v>12</v>
      </c>
      <c r="E20">
        <v>32</v>
      </c>
      <c r="F20" s="6">
        <v>44354</v>
      </c>
      <c r="G20">
        <v>43840</v>
      </c>
      <c r="H20" t="s">
        <v>13</v>
      </c>
      <c r="I20" t="s">
        <v>205</v>
      </c>
      <c r="J20" s="7">
        <f ca="1">(TODAY() - Staff[[#This Row],[Date Joined]])/365</f>
        <v>2.7561643835616438</v>
      </c>
      <c r="K20" s="19">
        <f ca="1">ROUNDUP(IF(Staff[[#This Row],[Tenure]]&gt;2,3%,2%)*Staff[[#This Row],[Salary]],0)</f>
        <v>1316</v>
      </c>
      <c r="L20" s="7"/>
      <c r="M20" s="7"/>
      <c r="O20" t="s">
        <v>219</v>
      </c>
    </row>
    <row r="21" spans="2:15" x14ac:dyDescent="0.3">
      <c r="B21" t="s">
        <v>176</v>
      </c>
      <c r="C21" t="s">
        <v>8</v>
      </c>
      <c r="D21" t="s">
        <v>12</v>
      </c>
      <c r="E21">
        <v>32</v>
      </c>
      <c r="F21" s="6">
        <v>44293</v>
      </c>
      <c r="G21">
        <v>43840</v>
      </c>
      <c r="H21" t="s">
        <v>13</v>
      </c>
      <c r="I21" t="s">
        <v>207</v>
      </c>
      <c r="J21" s="7">
        <f ca="1">(TODAY() - Staff[[#This Row],[Date Joined]])/365</f>
        <v>2.9232876712328766</v>
      </c>
      <c r="K21" s="19">
        <f ca="1">ROUNDUP(IF(Staff[[#This Row],[Tenure]]&gt;2,3%,2%)*Staff[[#This Row],[Salary]],0)</f>
        <v>1316</v>
      </c>
      <c r="L21" s="7"/>
      <c r="M21" s="7"/>
    </row>
    <row r="22" spans="2:15" x14ac:dyDescent="0.3">
      <c r="B22" t="s">
        <v>108</v>
      </c>
      <c r="C22" t="s">
        <v>8</v>
      </c>
      <c r="D22" t="s">
        <v>56</v>
      </c>
      <c r="E22">
        <v>32</v>
      </c>
      <c r="F22" s="6">
        <v>44400</v>
      </c>
      <c r="G22">
        <v>45510</v>
      </c>
      <c r="H22" t="s">
        <v>16</v>
      </c>
      <c r="I22" t="s">
        <v>205</v>
      </c>
      <c r="J22" s="7">
        <f ca="1">(TODAY() - Staff[[#This Row],[Date Joined]])/365</f>
        <v>2.6301369863013697</v>
      </c>
      <c r="K22" s="19">
        <f ca="1">ROUNDUP(IF(Staff[[#This Row],[Tenure]]&gt;2,3%,2%)*Staff[[#This Row],[Salary]],0)</f>
        <v>1366</v>
      </c>
      <c r="L22" s="7"/>
      <c r="M22" s="7"/>
    </row>
    <row r="23" spans="2:15" x14ac:dyDescent="0.3">
      <c r="B23" t="s">
        <v>201</v>
      </c>
      <c r="C23" t="s">
        <v>8</v>
      </c>
      <c r="D23" t="s">
        <v>56</v>
      </c>
      <c r="E23">
        <v>32</v>
      </c>
      <c r="F23" s="6">
        <v>44339</v>
      </c>
      <c r="G23">
        <v>45510</v>
      </c>
      <c r="H23" t="s">
        <v>16</v>
      </c>
      <c r="I23" t="s">
        <v>207</v>
      </c>
      <c r="J23" s="7">
        <f ca="1">(TODAY() - Staff[[#This Row],[Date Joined]])/365</f>
        <v>2.7972602739726029</v>
      </c>
      <c r="K23" s="19">
        <f ca="1">ROUNDUP(IF(Staff[[#This Row],[Tenure]]&gt;2,3%,2%)*Staff[[#This Row],[Salary]],0)</f>
        <v>1366</v>
      </c>
      <c r="L23" s="7"/>
      <c r="M23" s="7"/>
      <c r="O23" s="7">
        <f>VLOOKUP(O16,Staff[],6,FALSE)</f>
        <v>58940</v>
      </c>
    </row>
    <row r="24" spans="2:15" x14ac:dyDescent="0.3">
      <c r="B24" t="s">
        <v>59</v>
      </c>
      <c r="C24" t="s">
        <v>15</v>
      </c>
      <c r="D24" t="s">
        <v>9</v>
      </c>
      <c r="E24">
        <v>26</v>
      </c>
      <c r="F24" s="6">
        <v>44225</v>
      </c>
      <c r="G24">
        <v>47360</v>
      </c>
      <c r="H24" t="s">
        <v>16</v>
      </c>
      <c r="I24" t="s">
        <v>205</v>
      </c>
      <c r="J24" s="7">
        <f ca="1">(TODAY() - Staff[[#This Row],[Date Joined]])/365</f>
        <v>3.1095890410958904</v>
      </c>
      <c r="K24" s="19">
        <f ca="1">ROUNDUP(IF(Staff[[#This Row],[Tenure]]&gt;2,3%,2%)*Staff[[#This Row],[Salary]],0)</f>
        <v>1421</v>
      </c>
      <c r="L24" s="7"/>
      <c r="M24" s="7"/>
    </row>
    <row r="25" spans="2:15" x14ac:dyDescent="0.3">
      <c r="B25" t="s">
        <v>151</v>
      </c>
      <c r="C25" t="s">
        <v>15</v>
      </c>
      <c r="D25" t="s">
        <v>9</v>
      </c>
      <c r="E25">
        <v>26</v>
      </c>
      <c r="F25" s="6">
        <v>44164</v>
      </c>
      <c r="G25">
        <v>47360</v>
      </c>
      <c r="H25" t="s">
        <v>16</v>
      </c>
      <c r="I25" t="s">
        <v>207</v>
      </c>
      <c r="J25" s="7">
        <f ca="1">(TODAY() - Staff[[#This Row],[Date Joined]])/365</f>
        <v>3.2767123287671232</v>
      </c>
      <c r="K25" s="19">
        <f ca="1">ROUNDUP(IF(Staff[[#This Row],[Tenure]]&gt;2,3%,2%)*Staff[[#This Row],[Salary]],0)</f>
        <v>1421</v>
      </c>
      <c r="L25" s="7"/>
      <c r="M25" s="7"/>
    </row>
    <row r="26" spans="2:15" x14ac:dyDescent="0.3">
      <c r="B26" t="s">
        <v>29</v>
      </c>
      <c r="C26" t="s">
        <v>15</v>
      </c>
      <c r="D26" t="s">
        <v>21</v>
      </c>
      <c r="E26">
        <v>28</v>
      </c>
      <c r="F26" s="6">
        <v>44041</v>
      </c>
      <c r="G26">
        <v>48170</v>
      </c>
      <c r="H26" t="s">
        <v>13</v>
      </c>
      <c r="I26" t="s">
        <v>205</v>
      </c>
      <c r="J26" s="7">
        <f ca="1">(TODAY() - Staff[[#This Row],[Date Joined]])/365</f>
        <v>3.6136986301369864</v>
      </c>
      <c r="K26" s="19">
        <f ca="1">ROUNDUP(IF(Staff[[#This Row],[Tenure]]&gt;2,3%,2%)*Staff[[#This Row],[Salary]],0)</f>
        <v>1446</v>
      </c>
      <c r="L26" s="7"/>
      <c r="M26" s="7"/>
    </row>
    <row r="27" spans="2:15" x14ac:dyDescent="0.3">
      <c r="B27" t="s">
        <v>123</v>
      </c>
      <c r="C27" t="s">
        <v>15</v>
      </c>
      <c r="D27" t="s">
        <v>21</v>
      </c>
      <c r="E27">
        <v>28</v>
      </c>
      <c r="F27" s="6">
        <v>43980</v>
      </c>
      <c r="G27">
        <v>48170</v>
      </c>
      <c r="H27" t="s">
        <v>13</v>
      </c>
      <c r="I27" t="s">
        <v>207</v>
      </c>
      <c r="J27" s="7">
        <f ca="1">(TODAY() - Staff[[#This Row],[Date Joined]])/365</f>
        <v>3.7808219178082192</v>
      </c>
      <c r="K27" s="19">
        <f ca="1">ROUNDUP(IF(Staff[[#This Row],[Tenure]]&gt;2,3%,2%)*Staff[[#This Row],[Salary]],0)</f>
        <v>1446</v>
      </c>
      <c r="L27" s="7"/>
      <c r="M27" s="7"/>
    </row>
    <row r="28" spans="2:15" x14ac:dyDescent="0.3">
      <c r="B28" t="s">
        <v>51</v>
      </c>
      <c r="C28" t="s">
        <v>15</v>
      </c>
      <c r="D28" t="s">
        <v>9</v>
      </c>
      <c r="E28">
        <v>33</v>
      </c>
      <c r="F28" s="6">
        <v>44701</v>
      </c>
      <c r="G28">
        <v>48530</v>
      </c>
      <c r="H28" t="s">
        <v>13</v>
      </c>
      <c r="I28" t="s">
        <v>205</v>
      </c>
      <c r="J28" s="7">
        <f ca="1">(TODAY() - Staff[[#This Row],[Date Joined]])/365</f>
        <v>1.8054794520547945</v>
      </c>
      <c r="K28" s="19">
        <f ca="1">ROUNDUP(IF(Staff[[#This Row],[Tenure]]&gt;2,3%,2%)*Staff[[#This Row],[Salary]],0)</f>
        <v>971</v>
      </c>
      <c r="L28" s="7"/>
      <c r="M28" s="7"/>
    </row>
    <row r="29" spans="2:15" x14ac:dyDescent="0.3">
      <c r="B29" t="s">
        <v>144</v>
      </c>
      <c r="C29" t="s">
        <v>15</v>
      </c>
      <c r="D29" t="s">
        <v>9</v>
      </c>
      <c r="E29">
        <v>33</v>
      </c>
      <c r="F29" s="6">
        <v>44640</v>
      </c>
      <c r="G29">
        <v>48530</v>
      </c>
      <c r="H29" t="s">
        <v>13</v>
      </c>
      <c r="I29" t="s">
        <v>207</v>
      </c>
      <c r="J29" s="7">
        <f ca="1">(TODAY() - Staff[[#This Row],[Date Joined]])/365</f>
        <v>1.9726027397260273</v>
      </c>
      <c r="K29" s="19">
        <f ca="1">ROUNDUP(IF(Staff[[#This Row],[Tenure]]&gt;2,3%,2%)*Staff[[#This Row],[Salary]],0)</f>
        <v>971</v>
      </c>
      <c r="L29" s="7"/>
      <c r="M29" s="7"/>
    </row>
    <row r="30" spans="2:15" x14ac:dyDescent="0.3">
      <c r="B30" t="s">
        <v>14</v>
      </c>
      <c r="C30" t="s">
        <v>15</v>
      </c>
      <c r="D30" t="s">
        <v>12</v>
      </c>
      <c r="E30">
        <v>31</v>
      </c>
      <c r="F30" s="6">
        <v>44511</v>
      </c>
      <c r="G30">
        <v>48950</v>
      </c>
      <c r="H30" t="s">
        <v>16</v>
      </c>
      <c r="I30" t="s">
        <v>205</v>
      </c>
      <c r="J30" s="7">
        <f ca="1">(TODAY() - Staff[[#This Row],[Date Joined]])/365</f>
        <v>2.3260273972602739</v>
      </c>
      <c r="K30" s="19">
        <f ca="1">ROUNDUP(IF(Staff[[#This Row],[Tenure]]&gt;2,3%,2%)*Staff[[#This Row],[Salary]],0)</f>
        <v>1469</v>
      </c>
      <c r="L30" s="7"/>
      <c r="M30" s="7"/>
    </row>
    <row r="31" spans="2:15" x14ac:dyDescent="0.3">
      <c r="B31" t="s">
        <v>113</v>
      </c>
      <c r="C31" t="s">
        <v>15</v>
      </c>
      <c r="D31" t="s">
        <v>12</v>
      </c>
      <c r="E31">
        <v>31</v>
      </c>
      <c r="F31" s="6">
        <v>44450</v>
      </c>
      <c r="G31">
        <v>48950</v>
      </c>
      <c r="H31" t="s">
        <v>16</v>
      </c>
      <c r="I31" t="s">
        <v>207</v>
      </c>
      <c r="J31" s="7">
        <f ca="1">(TODAY() - Staff[[#This Row],[Date Joined]])/365</f>
        <v>2.493150684931507</v>
      </c>
      <c r="K31" s="19">
        <f ca="1">ROUNDUP(IF(Staff[[#This Row],[Tenure]]&gt;2,3%,2%)*Staff[[#This Row],[Salary]],0)</f>
        <v>1469</v>
      </c>
      <c r="L31" s="7"/>
      <c r="M31" s="7"/>
    </row>
    <row r="32" spans="2:15" x14ac:dyDescent="0.3">
      <c r="B32" t="s">
        <v>53</v>
      </c>
      <c r="C32" t="s">
        <v>15</v>
      </c>
      <c r="D32" t="s">
        <v>21</v>
      </c>
      <c r="E32">
        <v>27</v>
      </c>
      <c r="F32" s="6">
        <v>44567</v>
      </c>
      <c r="G32">
        <v>48980</v>
      </c>
      <c r="H32" t="s">
        <v>16</v>
      </c>
      <c r="I32" t="s">
        <v>205</v>
      </c>
      <c r="J32" s="7">
        <f ca="1">(TODAY() - Staff[[#This Row],[Date Joined]])/365</f>
        <v>2.1726027397260275</v>
      </c>
      <c r="K32" s="19">
        <f ca="1">ROUNDUP(IF(Staff[[#This Row],[Tenure]]&gt;2,3%,2%)*Staff[[#This Row],[Salary]],0)</f>
        <v>1470</v>
      </c>
      <c r="L32" s="7"/>
      <c r="M32" s="7"/>
    </row>
    <row r="33" spans="2:13" x14ac:dyDescent="0.3">
      <c r="B33" t="s">
        <v>146</v>
      </c>
      <c r="C33" t="s">
        <v>15</v>
      </c>
      <c r="D33" t="s">
        <v>21</v>
      </c>
      <c r="E33">
        <v>27</v>
      </c>
      <c r="F33" s="6">
        <v>44506</v>
      </c>
      <c r="G33">
        <v>48980</v>
      </c>
      <c r="H33" t="s">
        <v>16</v>
      </c>
      <c r="I33" t="s">
        <v>207</v>
      </c>
      <c r="J33" s="7">
        <f ca="1">(TODAY() - Staff[[#This Row],[Date Joined]])/365</f>
        <v>2.3397260273972602</v>
      </c>
      <c r="K33" s="19">
        <f ca="1">ROUNDUP(IF(Staff[[#This Row],[Tenure]]&gt;2,3%,2%)*Staff[[#This Row],[Salary]],0)</f>
        <v>1470</v>
      </c>
      <c r="L33" s="7"/>
      <c r="M33" s="7"/>
    </row>
    <row r="34" spans="2:13" x14ac:dyDescent="0.3">
      <c r="B34" t="s">
        <v>73</v>
      </c>
      <c r="C34" t="s">
        <v>8</v>
      </c>
      <c r="D34" t="s">
        <v>19</v>
      </c>
      <c r="E34">
        <v>34</v>
      </c>
      <c r="F34" s="6">
        <v>44721</v>
      </c>
      <c r="G34">
        <v>49630</v>
      </c>
      <c r="H34" t="s">
        <v>24</v>
      </c>
      <c r="I34" t="s">
        <v>205</v>
      </c>
      <c r="J34" s="7">
        <f ca="1">(TODAY() - Staff[[#This Row],[Date Joined]])/365</f>
        <v>1.7506849315068493</v>
      </c>
      <c r="K34" s="19">
        <f ca="1">ROUNDUP(IF(Staff[[#This Row],[Tenure]]&gt;2,3%,2%)*Staff[[#This Row],[Salary]],0)</f>
        <v>993</v>
      </c>
      <c r="L34" s="7"/>
      <c r="M34" s="7"/>
    </row>
    <row r="35" spans="2:13" x14ac:dyDescent="0.3">
      <c r="B35" t="s">
        <v>165</v>
      </c>
      <c r="C35" t="s">
        <v>8</v>
      </c>
      <c r="D35" t="s">
        <v>19</v>
      </c>
      <c r="E35">
        <v>34</v>
      </c>
      <c r="F35" s="6">
        <v>44660</v>
      </c>
      <c r="G35">
        <v>49630</v>
      </c>
      <c r="H35" t="s">
        <v>24</v>
      </c>
      <c r="I35" t="s">
        <v>207</v>
      </c>
      <c r="J35" s="7">
        <f ca="1">(TODAY() - Staff[[#This Row],[Date Joined]])/365</f>
        <v>1.9178082191780821</v>
      </c>
      <c r="K35" s="19">
        <f ca="1">ROUNDUP(IF(Staff[[#This Row],[Tenure]]&gt;2,3%,2%)*Staff[[#This Row],[Salary]],0)</f>
        <v>993</v>
      </c>
      <c r="L35" s="7"/>
      <c r="M35" s="7"/>
    </row>
    <row r="36" spans="2:13" x14ac:dyDescent="0.3">
      <c r="B36" t="s">
        <v>63</v>
      </c>
      <c r="C36" t="s">
        <v>15</v>
      </c>
      <c r="D36" t="s">
        <v>21</v>
      </c>
      <c r="E36">
        <v>24</v>
      </c>
      <c r="F36" s="6">
        <v>44436</v>
      </c>
      <c r="G36">
        <v>52610</v>
      </c>
      <c r="H36" t="s">
        <v>24</v>
      </c>
      <c r="I36" t="s">
        <v>205</v>
      </c>
      <c r="J36" s="7">
        <f ca="1">(TODAY() - Staff[[#This Row],[Date Joined]])/365</f>
        <v>2.5315068493150683</v>
      </c>
      <c r="K36" s="19">
        <f ca="1">ROUNDUP(IF(Staff[[#This Row],[Tenure]]&gt;2,3%,2%)*Staff[[#This Row],[Salary]],0)</f>
        <v>1579</v>
      </c>
      <c r="L36" s="7"/>
      <c r="M36" s="7"/>
    </row>
    <row r="37" spans="2:13" x14ac:dyDescent="0.3">
      <c r="B37" t="s">
        <v>155</v>
      </c>
      <c r="C37" t="s">
        <v>15</v>
      </c>
      <c r="D37" t="s">
        <v>21</v>
      </c>
      <c r="E37">
        <v>24</v>
      </c>
      <c r="F37" s="6">
        <v>44375</v>
      </c>
      <c r="G37">
        <v>52610</v>
      </c>
      <c r="H37" t="s">
        <v>24</v>
      </c>
      <c r="I37" t="s">
        <v>207</v>
      </c>
      <c r="J37" s="7">
        <f ca="1">(TODAY() - Staff[[#This Row],[Date Joined]])/365</f>
        <v>2.6986301369863015</v>
      </c>
      <c r="K37" s="19">
        <f ca="1">ROUNDUP(IF(Staff[[#This Row],[Tenure]]&gt;2,3%,2%)*Staff[[#This Row],[Salary]],0)</f>
        <v>1579</v>
      </c>
      <c r="L37" s="7"/>
      <c r="M37" s="7"/>
    </row>
    <row r="38" spans="2:13" x14ac:dyDescent="0.3">
      <c r="B38" t="s">
        <v>75</v>
      </c>
      <c r="C38" t="s">
        <v>8</v>
      </c>
      <c r="D38" t="s">
        <v>19</v>
      </c>
      <c r="E38">
        <v>28</v>
      </c>
      <c r="F38" s="6">
        <v>44357</v>
      </c>
      <c r="G38">
        <v>53240</v>
      </c>
      <c r="H38" t="s">
        <v>16</v>
      </c>
      <c r="I38" t="s">
        <v>205</v>
      </c>
      <c r="J38" s="7">
        <f ca="1">(TODAY() - Staff[[#This Row],[Date Joined]])/365</f>
        <v>2.7479452054794522</v>
      </c>
      <c r="K38" s="19">
        <f ca="1">ROUNDUP(IF(Staff[[#This Row],[Tenure]]&gt;2,3%,2%)*Staff[[#This Row],[Salary]],0)</f>
        <v>1598</v>
      </c>
      <c r="L38" s="7"/>
      <c r="M38" s="7"/>
    </row>
    <row r="39" spans="2:13" x14ac:dyDescent="0.3">
      <c r="B39" t="s">
        <v>167</v>
      </c>
      <c r="C39" t="s">
        <v>8</v>
      </c>
      <c r="D39" t="s">
        <v>19</v>
      </c>
      <c r="E39">
        <v>28</v>
      </c>
      <c r="F39" s="6">
        <v>44296</v>
      </c>
      <c r="G39">
        <v>53240</v>
      </c>
      <c r="H39" t="s">
        <v>16</v>
      </c>
      <c r="I39" t="s">
        <v>207</v>
      </c>
      <c r="J39" s="7">
        <f ca="1">(TODAY() - Staff[[#This Row],[Date Joined]])/365</f>
        <v>2.9150684931506849</v>
      </c>
      <c r="K39" s="19">
        <f ca="1">ROUNDUP(IF(Staff[[#This Row],[Tenure]]&gt;2,3%,2%)*Staff[[#This Row],[Salary]],0)</f>
        <v>1598</v>
      </c>
      <c r="L39" s="7"/>
      <c r="M39" s="7"/>
    </row>
    <row r="40" spans="2:13" x14ac:dyDescent="0.3">
      <c r="B40" t="s">
        <v>65</v>
      </c>
      <c r="C40" t="s">
        <v>15</v>
      </c>
      <c r="D40" t="s">
        <v>19</v>
      </c>
      <c r="E40">
        <v>32</v>
      </c>
      <c r="F40" s="6">
        <v>44465</v>
      </c>
      <c r="G40">
        <v>53540</v>
      </c>
      <c r="H40" t="s">
        <v>16</v>
      </c>
      <c r="I40" t="s">
        <v>205</v>
      </c>
      <c r="J40" s="7">
        <f ca="1">(TODAY() - Staff[[#This Row],[Date Joined]])/365</f>
        <v>2.452054794520548</v>
      </c>
      <c r="K40" s="19">
        <f ca="1">ROUNDUP(IF(Staff[[#This Row],[Tenure]]&gt;2,3%,2%)*Staff[[#This Row],[Salary]],0)</f>
        <v>1607</v>
      </c>
      <c r="L40" s="7"/>
      <c r="M40" s="7"/>
    </row>
    <row r="41" spans="2:13" x14ac:dyDescent="0.3">
      <c r="B41" t="s">
        <v>46</v>
      </c>
      <c r="C41" t="s">
        <v>15</v>
      </c>
      <c r="D41" t="s">
        <v>9</v>
      </c>
      <c r="E41">
        <v>26</v>
      </c>
      <c r="F41" s="6">
        <v>44411</v>
      </c>
      <c r="G41">
        <v>53540</v>
      </c>
      <c r="H41" t="s">
        <v>16</v>
      </c>
      <c r="I41" t="s">
        <v>205</v>
      </c>
      <c r="J41" s="7">
        <f ca="1">(TODAY() - Staff[[#This Row],[Date Joined]])/365</f>
        <v>2.6</v>
      </c>
      <c r="K41" s="19">
        <f ca="1">ROUNDUP(IF(Staff[[#This Row],[Tenure]]&gt;2,3%,2%)*Staff[[#This Row],[Salary]],0)</f>
        <v>1607</v>
      </c>
      <c r="L41" s="7"/>
      <c r="M41" s="7"/>
    </row>
    <row r="42" spans="2:13" x14ac:dyDescent="0.3">
      <c r="B42" t="s">
        <v>157</v>
      </c>
      <c r="C42" t="s">
        <v>15</v>
      </c>
      <c r="D42" t="s">
        <v>19</v>
      </c>
      <c r="E42">
        <v>32</v>
      </c>
      <c r="F42" s="6">
        <v>44403</v>
      </c>
      <c r="G42">
        <v>53540</v>
      </c>
      <c r="H42" t="s">
        <v>16</v>
      </c>
      <c r="I42" t="s">
        <v>207</v>
      </c>
      <c r="J42" s="7">
        <f ca="1">(TODAY() - Staff[[#This Row],[Date Joined]])/365</f>
        <v>2.6219178082191781</v>
      </c>
      <c r="K42" s="19">
        <f ca="1">ROUNDUP(IF(Staff[[#This Row],[Tenure]]&gt;2,3%,2%)*Staff[[#This Row],[Salary]],0)</f>
        <v>1607</v>
      </c>
      <c r="L42" s="7"/>
      <c r="M42" s="7"/>
    </row>
    <row r="43" spans="2:13" x14ac:dyDescent="0.3">
      <c r="B43" t="s">
        <v>139</v>
      </c>
      <c r="C43" t="s">
        <v>15</v>
      </c>
      <c r="D43" t="s">
        <v>9</v>
      </c>
      <c r="E43">
        <v>26</v>
      </c>
      <c r="F43" s="6">
        <v>44350</v>
      </c>
      <c r="G43">
        <v>53540</v>
      </c>
      <c r="H43" t="s">
        <v>16</v>
      </c>
      <c r="I43" t="s">
        <v>207</v>
      </c>
      <c r="J43" s="7">
        <f ca="1">(TODAY() - Staff[[#This Row],[Date Joined]])/365</f>
        <v>2.7671232876712328</v>
      </c>
      <c r="K43" s="19">
        <f ca="1">ROUNDUP(IF(Staff[[#This Row],[Tenure]]&gt;2,3%,2%)*Staff[[#This Row],[Salary]],0)</f>
        <v>1607</v>
      </c>
      <c r="L43" s="7"/>
      <c r="M43" s="7"/>
    </row>
    <row r="44" spans="2:13" x14ac:dyDescent="0.3">
      <c r="B44" t="s">
        <v>82</v>
      </c>
      <c r="C44" t="s">
        <v>15</v>
      </c>
      <c r="D44" t="s">
        <v>12</v>
      </c>
      <c r="E44">
        <v>33</v>
      </c>
      <c r="F44" s="6">
        <v>44509</v>
      </c>
      <c r="G44">
        <v>53870</v>
      </c>
      <c r="H44" t="s">
        <v>16</v>
      </c>
      <c r="I44" t="s">
        <v>205</v>
      </c>
      <c r="J44" s="7">
        <f ca="1">(TODAY() - Staff[[#This Row],[Date Joined]])/365</f>
        <v>2.3315068493150686</v>
      </c>
      <c r="K44" s="19">
        <f ca="1">ROUNDUP(IF(Staff[[#This Row],[Tenure]]&gt;2,3%,2%)*Staff[[#This Row],[Salary]],0)</f>
        <v>1617</v>
      </c>
      <c r="L44" s="7"/>
      <c r="M44" s="7"/>
    </row>
    <row r="45" spans="2:13" x14ac:dyDescent="0.3">
      <c r="B45" t="s">
        <v>174</v>
      </c>
      <c r="C45" t="s">
        <v>15</v>
      </c>
      <c r="D45" t="s">
        <v>12</v>
      </c>
      <c r="E45">
        <v>33</v>
      </c>
      <c r="F45" s="6">
        <v>44448</v>
      </c>
      <c r="G45">
        <v>53870</v>
      </c>
      <c r="H45" t="s">
        <v>16</v>
      </c>
      <c r="I45" t="s">
        <v>207</v>
      </c>
      <c r="J45" s="7">
        <f ca="1">(TODAY() - Staff[[#This Row],[Date Joined]])/365</f>
        <v>2.4986301369863013</v>
      </c>
      <c r="K45" s="19">
        <f ca="1">ROUNDUP(IF(Staff[[#This Row],[Tenure]]&gt;2,3%,2%)*Staff[[#This Row],[Salary]],0)</f>
        <v>1617</v>
      </c>
      <c r="L45" s="7"/>
      <c r="M45" s="7"/>
    </row>
    <row r="46" spans="2:13" x14ac:dyDescent="0.3">
      <c r="B46" t="s">
        <v>89</v>
      </c>
      <c r="C46" t="s">
        <v>15</v>
      </c>
      <c r="D46" t="s">
        <v>19</v>
      </c>
      <c r="E46">
        <v>27</v>
      </c>
      <c r="F46" s="6">
        <v>44134</v>
      </c>
      <c r="G46">
        <v>54970</v>
      </c>
      <c r="H46" t="s">
        <v>16</v>
      </c>
      <c r="I46" t="s">
        <v>205</v>
      </c>
      <c r="J46" s="7">
        <f ca="1">(TODAY() - Staff[[#This Row],[Date Joined]])/365</f>
        <v>3.3589041095890413</v>
      </c>
      <c r="K46" s="19">
        <f ca="1">ROUNDUP(IF(Staff[[#This Row],[Tenure]]&gt;2,3%,2%)*Staff[[#This Row],[Salary]],0)</f>
        <v>1650</v>
      </c>
      <c r="L46" s="7"/>
      <c r="M46" s="7"/>
    </row>
    <row r="47" spans="2:13" x14ac:dyDescent="0.3">
      <c r="B47" t="s">
        <v>182</v>
      </c>
      <c r="C47" t="s">
        <v>15</v>
      </c>
      <c r="D47" t="s">
        <v>19</v>
      </c>
      <c r="E47">
        <v>27</v>
      </c>
      <c r="F47" s="6">
        <v>44073</v>
      </c>
      <c r="G47">
        <v>54970</v>
      </c>
      <c r="H47" t="s">
        <v>16</v>
      </c>
      <c r="I47" t="s">
        <v>207</v>
      </c>
      <c r="J47" s="7">
        <f ca="1">(TODAY() - Staff[[#This Row],[Date Joined]])/365</f>
        <v>3.526027397260274</v>
      </c>
      <c r="K47" s="19">
        <f ca="1">ROUNDUP(IF(Staff[[#This Row],[Tenure]]&gt;2,3%,2%)*Staff[[#This Row],[Salary]],0)</f>
        <v>1650</v>
      </c>
      <c r="L47" s="7"/>
      <c r="M47" s="7"/>
    </row>
    <row r="48" spans="2:13" x14ac:dyDescent="0.3">
      <c r="B48" t="s">
        <v>109</v>
      </c>
      <c r="C48" t="s">
        <v>8</v>
      </c>
      <c r="D48" t="s">
        <v>19</v>
      </c>
      <c r="E48">
        <v>38</v>
      </c>
      <c r="F48" s="6">
        <v>44329</v>
      </c>
      <c r="G48">
        <v>56870</v>
      </c>
      <c r="H48" t="s">
        <v>13</v>
      </c>
      <c r="I48" t="s">
        <v>205</v>
      </c>
      <c r="J48" s="7">
        <f ca="1">(TODAY() - Staff[[#This Row],[Date Joined]])/365</f>
        <v>2.8246575342465752</v>
      </c>
      <c r="K48" s="19">
        <f ca="1">ROUNDUP(IF(Staff[[#This Row],[Tenure]]&gt;2,3%,2%)*Staff[[#This Row],[Salary]],0)</f>
        <v>1707</v>
      </c>
      <c r="L48" s="7"/>
      <c r="M48" s="7"/>
    </row>
    <row r="49" spans="2:13" x14ac:dyDescent="0.3">
      <c r="B49" t="s">
        <v>202</v>
      </c>
      <c r="C49" t="s">
        <v>8</v>
      </c>
      <c r="D49" t="s">
        <v>19</v>
      </c>
      <c r="E49">
        <v>38</v>
      </c>
      <c r="F49" s="6">
        <v>44268</v>
      </c>
      <c r="G49">
        <v>56870</v>
      </c>
      <c r="H49" t="s">
        <v>13</v>
      </c>
      <c r="I49" t="s">
        <v>207</v>
      </c>
      <c r="J49" s="7">
        <f ca="1">(TODAY() - Staff[[#This Row],[Date Joined]])/365</f>
        <v>2.9917808219178084</v>
      </c>
      <c r="K49" s="19">
        <f ca="1">ROUNDUP(IF(Staff[[#This Row],[Tenure]]&gt;2,3%,2%)*Staff[[#This Row],[Salary]],0)</f>
        <v>1707</v>
      </c>
      <c r="L49" s="7"/>
      <c r="M49" s="7"/>
    </row>
    <row r="50" spans="2:13" x14ac:dyDescent="0.3">
      <c r="B50" t="s">
        <v>31</v>
      </c>
      <c r="C50" t="s">
        <v>15</v>
      </c>
      <c r="D50" t="s">
        <v>9</v>
      </c>
      <c r="E50">
        <v>21</v>
      </c>
      <c r="F50" s="6">
        <v>44762</v>
      </c>
      <c r="G50">
        <v>57090</v>
      </c>
      <c r="H50" t="s">
        <v>16</v>
      </c>
      <c r="I50" t="s">
        <v>205</v>
      </c>
      <c r="J50" s="7">
        <f ca="1">(TODAY() - Staff[[#This Row],[Date Joined]])/365</f>
        <v>1.6383561643835616</v>
      </c>
      <c r="K50" s="19">
        <f ca="1">ROUNDUP(IF(Staff[[#This Row],[Tenure]]&gt;2,3%,2%)*Staff[[#This Row],[Salary]],0)</f>
        <v>1142</v>
      </c>
      <c r="L50" s="7"/>
      <c r="M50" s="7"/>
    </row>
    <row r="51" spans="2:13" x14ac:dyDescent="0.3">
      <c r="B51" t="s">
        <v>125</v>
      </c>
      <c r="C51" t="s">
        <v>15</v>
      </c>
      <c r="D51" t="s">
        <v>9</v>
      </c>
      <c r="E51">
        <v>21</v>
      </c>
      <c r="F51" s="6">
        <v>44701</v>
      </c>
      <c r="G51">
        <v>57090</v>
      </c>
      <c r="H51" t="s">
        <v>16</v>
      </c>
      <c r="I51" t="s">
        <v>207</v>
      </c>
      <c r="J51" s="7">
        <f ca="1">(TODAY() - Staff[[#This Row],[Date Joined]])/365</f>
        <v>1.8054794520547945</v>
      </c>
      <c r="K51" s="19">
        <f ca="1">ROUNDUP(IF(Staff[[#This Row],[Tenure]]&gt;2,3%,2%)*Staff[[#This Row],[Salary]],0)</f>
        <v>1142</v>
      </c>
      <c r="L51" s="7"/>
      <c r="M51" s="7"/>
    </row>
    <row r="52" spans="2:13" x14ac:dyDescent="0.3">
      <c r="B52" t="s">
        <v>26</v>
      </c>
      <c r="C52" t="s">
        <v>8</v>
      </c>
      <c r="D52" t="s">
        <v>12</v>
      </c>
      <c r="E52">
        <v>31</v>
      </c>
      <c r="F52" s="6">
        <v>44663</v>
      </c>
      <c r="G52">
        <v>58100</v>
      </c>
      <c r="H52" t="s">
        <v>16</v>
      </c>
      <c r="I52" t="s">
        <v>205</v>
      </c>
      <c r="J52" s="7">
        <f ca="1">(TODAY() - Staff[[#This Row],[Date Joined]])/365</f>
        <v>1.9095890410958904</v>
      </c>
      <c r="K52" s="19">
        <f ca="1">ROUNDUP(IF(Staff[[#This Row],[Tenure]]&gt;2,3%,2%)*Staff[[#This Row],[Salary]],0)</f>
        <v>1162</v>
      </c>
      <c r="L52" s="7"/>
      <c r="M52" s="7"/>
    </row>
    <row r="53" spans="2:13" x14ac:dyDescent="0.3">
      <c r="B53" t="s">
        <v>120</v>
      </c>
      <c r="C53" t="s">
        <v>8</v>
      </c>
      <c r="D53" t="s">
        <v>12</v>
      </c>
      <c r="E53">
        <v>31</v>
      </c>
      <c r="F53" s="6">
        <v>44604</v>
      </c>
      <c r="G53">
        <v>58100</v>
      </c>
      <c r="H53" t="s">
        <v>16</v>
      </c>
      <c r="I53" t="s">
        <v>207</v>
      </c>
      <c r="J53" s="7">
        <f ca="1">(TODAY() - Staff[[#This Row],[Date Joined]])/365</f>
        <v>2.0712328767123287</v>
      </c>
      <c r="K53" s="19">
        <f ca="1">ROUNDUP(IF(Staff[[#This Row],[Tenure]]&gt;2,3%,2%)*Staff[[#This Row],[Salary]],0)</f>
        <v>1743</v>
      </c>
      <c r="L53" s="7"/>
      <c r="M53" s="7"/>
    </row>
    <row r="54" spans="2:13" x14ac:dyDescent="0.3">
      <c r="B54" t="s">
        <v>36</v>
      </c>
      <c r="C54" t="s">
        <v>8</v>
      </c>
      <c r="D54" t="s">
        <v>21</v>
      </c>
      <c r="E54">
        <v>34</v>
      </c>
      <c r="F54" s="6">
        <v>44653</v>
      </c>
      <c r="G54">
        <v>58940</v>
      </c>
      <c r="H54" t="s">
        <v>16</v>
      </c>
      <c r="I54" t="s">
        <v>205</v>
      </c>
      <c r="J54" s="7">
        <f ca="1">(TODAY() - Staff[[#This Row],[Date Joined]])/365</f>
        <v>1.9369863013698629</v>
      </c>
      <c r="K54" s="19">
        <f ca="1">ROUNDUP(IF(Staff[[#This Row],[Tenure]]&gt;2,3%,2%)*Staff[[#This Row],[Salary]],0)</f>
        <v>1179</v>
      </c>
      <c r="L54" s="7"/>
      <c r="M54" s="7"/>
    </row>
    <row r="55" spans="2:13" x14ac:dyDescent="0.3">
      <c r="B55" t="s">
        <v>130</v>
      </c>
      <c r="C55" t="s">
        <v>8</v>
      </c>
      <c r="D55" t="s">
        <v>21</v>
      </c>
      <c r="E55">
        <v>34</v>
      </c>
      <c r="F55" s="6">
        <v>44594</v>
      </c>
      <c r="G55">
        <v>58940</v>
      </c>
      <c r="H55" t="s">
        <v>16</v>
      </c>
      <c r="I55" t="s">
        <v>207</v>
      </c>
      <c r="J55" s="7">
        <f ca="1">(TODAY() - Staff[[#This Row],[Date Joined]])/365</f>
        <v>2.0986301369863014</v>
      </c>
      <c r="K55" s="19">
        <f ca="1">ROUNDUP(IF(Staff[[#This Row],[Tenure]]&gt;2,3%,2%)*Staff[[#This Row],[Salary]],0)</f>
        <v>1769</v>
      </c>
      <c r="L55" s="7"/>
      <c r="M55" s="7"/>
    </row>
    <row r="56" spans="2:13" x14ac:dyDescent="0.3">
      <c r="B56" t="s">
        <v>100</v>
      </c>
      <c r="C56" t="s">
        <v>15</v>
      </c>
      <c r="D56" t="s">
        <v>9</v>
      </c>
      <c r="E56">
        <v>19</v>
      </c>
      <c r="F56" s="6">
        <v>44277</v>
      </c>
      <c r="G56">
        <v>58960</v>
      </c>
      <c r="H56" t="s">
        <v>16</v>
      </c>
      <c r="I56" t="s">
        <v>205</v>
      </c>
      <c r="J56" s="7">
        <f ca="1">(TODAY() - Staff[[#This Row],[Date Joined]])/365</f>
        <v>2.967123287671233</v>
      </c>
      <c r="K56" s="19">
        <f ca="1">ROUNDUP(IF(Staff[[#This Row],[Tenure]]&gt;2,3%,2%)*Staff[[#This Row],[Salary]],0)</f>
        <v>1769</v>
      </c>
      <c r="L56" s="7"/>
      <c r="M56" s="7"/>
    </row>
    <row r="57" spans="2:13" x14ac:dyDescent="0.3">
      <c r="B57" t="s">
        <v>193</v>
      </c>
      <c r="C57" t="s">
        <v>15</v>
      </c>
      <c r="D57" t="s">
        <v>9</v>
      </c>
      <c r="E57">
        <v>19</v>
      </c>
      <c r="F57" s="6">
        <v>44218</v>
      </c>
      <c r="G57">
        <v>58960</v>
      </c>
      <c r="H57" t="s">
        <v>16</v>
      </c>
      <c r="I57" t="s">
        <v>207</v>
      </c>
      <c r="J57" s="7">
        <f ca="1">(TODAY() - Staff[[#This Row],[Date Joined]])/365</f>
        <v>3.128767123287671</v>
      </c>
      <c r="K57" s="19">
        <f ca="1">ROUNDUP(IF(Staff[[#This Row],[Tenure]]&gt;2,3%,2%)*Staff[[#This Row],[Salary]],0)</f>
        <v>1769</v>
      </c>
      <c r="L57" s="7"/>
      <c r="M57" s="7"/>
    </row>
    <row r="58" spans="2:13" x14ac:dyDescent="0.3">
      <c r="B58" t="s">
        <v>79</v>
      </c>
      <c r="C58" t="s">
        <v>15</v>
      </c>
      <c r="D58" t="s">
        <v>21</v>
      </c>
      <c r="E58">
        <v>33</v>
      </c>
      <c r="F58" s="6">
        <v>44243</v>
      </c>
      <c r="G58">
        <v>59430</v>
      </c>
      <c r="H58" t="s">
        <v>16</v>
      </c>
      <c r="I58" t="s">
        <v>205</v>
      </c>
      <c r="J58" s="7">
        <f ca="1">(TODAY() - Staff[[#This Row],[Date Joined]])/365</f>
        <v>3.0602739726027397</v>
      </c>
      <c r="K58" s="19">
        <f ca="1">ROUNDUP(IF(Staff[[#This Row],[Tenure]]&gt;2,3%,2%)*Staff[[#This Row],[Salary]],0)</f>
        <v>1783</v>
      </c>
      <c r="L58" s="7"/>
      <c r="M58" s="7"/>
    </row>
    <row r="59" spans="2:13" x14ac:dyDescent="0.3">
      <c r="B59" t="s">
        <v>171</v>
      </c>
      <c r="C59" t="s">
        <v>15</v>
      </c>
      <c r="D59" t="s">
        <v>21</v>
      </c>
      <c r="E59">
        <v>33</v>
      </c>
      <c r="F59" s="6">
        <v>44181</v>
      </c>
      <c r="G59">
        <v>59430</v>
      </c>
      <c r="H59" t="s">
        <v>16</v>
      </c>
      <c r="I59" t="s">
        <v>207</v>
      </c>
      <c r="J59" s="7">
        <f ca="1">(TODAY() - Staff[[#This Row],[Date Joined]])/365</f>
        <v>3.2301369863013698</v>
      </c>
      <c r="K59" s="19">
        <f ca="1">ROUNDUP(IF(Staff[[#This Row],[Tenure]]&gt;2,3%,2%)*Staff[[#This Row],[Salary]],0)</f>
        <v>1783</v>
      </c>
      <c r="L59" s="7"/>
      <c r="M59" s="7"/>
    </row>
    <row r="60" spans="2:13" x14ac:dyDescent="0.3">
      <c r="B60" t="s">
        <v>38</v>
      </c>
      <c r="C60" t="s">
        <v>8</v>
      </c>
      <c r="D60" t="s">
        <v>21</v>
      </c>
      <c r="E60">
        <v>34</v>
      </c>
      <c r="F60" s="6">
        <v>44612</v>
      </c>
      <c r="G60">
        <v>60130</v>
      </c>
      <c r="H60" t="s">
        <v>16</v>
      </c>
      <c r="I60" t="s">
        <v>205</v>
      </c>
      <c r="J60" s="7">
        <f ca="1">(TODAY() - Staff[[#This Row],[Date Joined]])/365</f>
        <v>2.0493150684931507</v>
      </c>
      <c r="K60" s="19">
        <f ca="1">ROUNDUP(IF(Staff[[#This Row],[Tenure]]&gt;2,3%,2%)*Staff[[#This Row],[Salary]],0)</f>
        <v>1804</v>
      </c>
      <c r="L60" s="7"/>
      <c r="M60" s="7"/>
    </row>
    <row r="61" spans="2:13" x14ac:dyDescent="0.3">
      <c r="B61" t="s">
        <v>132</v>
      </c>
      <c r="C61" t="s">
        <v>8</v>
      </c>
      <c r="D61" t="s">
        <v>21</v>
      </c>
      <c r="E61">
        <v>34</v>
      </c>
      <c r="F61" s="6">
        <v>44550</v>
      </c>
      <c r="G61">
        <v>60130</v>
      </c>
      <c r="H61" t="s">
        <v>16</v>
      </c>
      <c r="I61" t="s">
        <v>207</v>
      </c>
      <c r="J61" s="7">
        <f ca="1">(TODAY() - Staff[[#This Row],[Date Joined]])/365</f>
        <v>2.2191780821917808</v>
      </c>
      <c r="K61" s="19">
        <f ca="1">ROUNDUP(IF(Staff[[#This Row],[Tenure]]&gt;2,3%,2%)*Staff[[#This Row],[Salary]],0)</f>
        <v>1804</v>
      </c>
      <c r="L61" s="7"/>
      <c r="M61" s="7"/>
    </row>
    <row r="62" spans="2:13" x14ac:dyDescent="0.3">
      <c r="B62" t="s">
        <v>37</v>
      </c>
      <c r="C62" t="s">
        <v>15</v>
      </c>
      <c r="D62" t="s">
        <v>9</v>
      </c>
      <c r="E62">
        <v>30</v>
      </c>
      <c r="F62" s="6">
        <v>44666</v>
      </c>
      <c r="G62">
        <v>60570</v>
      </c>
      <c r="H62" t="s">
        <v>16</v>
      </c>
      <c r="I62" t="s">
        <v>205</v>
      </c>
      <c r="J62" s="7">
        <f ca="1">(TODAY() - Staff[[#This Row],[Date Joined]])/365</f>
        <v>1.9013698630136986</v>
      </c>
      <c r="K62" s="19">
        <f ca="1">ROUNDUP(IF(Staff[[#This Row],[Tenure]]&gt;2,3%,2%)*Staff[[#This Row],[Salary]],0)</f>
        <v>1212</v>
      </c>
      <c r="L62" s="7"/>
      <c r="M62" s="7"/>
    </row>
    <row r="63" spans="2:13" x14ac:dyDescent="0.3">
      <c r="B63" t="s">
        <v>131</v>
      </c>
      <c r="C63" t="s">
        <v>15</v>
      </c>
      <c r="D63" t="s">
        <v>9</v>
      </c>
      <c r="E63">
        <v>30</v>
      </c>
      <c r="F63" s="6">
        <v>44607</v>
      </c>
      <c r="G63">
        <v>60570</v>
      </c>
      <c r="H63" t="s">
        <v>16</v>
      </c>
      <c r="I63" t="s">
        <v>207</v>
      </c>
      <c r="J63" s="7">
        <f ca="1">(TODAY() - Staff[[#This Row],[Date Joined]])/365</f>
        <v>2.0630136986301371</v>
      </c>
      <c r="K63" s="19">
        <f ca="1">ROUNDUP(IF(Staff[[#This Row],[Tenure]]&gt;2,3%,2%)*Staff[[#This Row],[Salary]],0)</f>
        <v>1818</v>
      </c>
      <c r="L63" s="7"/>
      <c r="M63" s="7"/>
    </row>
    <row r="64" spans="2:13" x14ac:dyDescent="0.3">
      <c r="B64" t="s">
        <v>61</v>
      </c>
      <c r="C64" t="s">
        <v>8</v>
      </c>
      <c r="D64" t="s">
        <v>12</v>
      </c>
      <c r="E64">
        <v>24</v>
      </c>
      <c r="F64" s="6">
        <v>44148</v>
      </c>
      <c r="G64">
        <v>62780</v>
      </c>
      <c r="H64" t="s">
        <v>16</v>
      </c>
      <c r="I64" t="s">
        <v>205</v>
      </c>
      <c r="J64" s="7">
        <f ca="1">(TODAY() - Staff[[#This Row],[Date Joined]])/365</f>
        <v>3.3205479452054796</v>
      </c>
      <c r="K64" s="19">
        <f ca="1">ROUNDUP(IF(Staff[[#This Row],[Tenure]]&gt;2,3%,2%)*Staff[[#This Row],[Salary]],0)</f>
        <v>1884</v>
      </c>
      <c r="L64" s="7"/>
      <c r="M64" s="7"/>
    </row>
    <row r="65" spans="2:13" x14ac:dyDescent="0.3">
      <c r="B65" t="s">
        <v>153</v>
      </c>
      <c r="C65" t="s">
        <v>8</v>
      </c>
      <c r="D65" t="s">
        <v>12</v>
      </c>
      <c r="E65">
        <v>24</v>
      </c>
      <c r="F65" s="6">
        <v>44087</v>
      </c>
      <c r="G65">
        <v>62780</v>
      </c>
      <c r="H65" t="s">
        <v>16</v>
      </c>
      <c r="I65" t="s">
        <v>207</v>
      </c>
      <c r="J65" s="7">
        <f ca="1">(TODAY() - Staff[[#This Row],[Date Joined]])/365</f>
        <v>3.4876712328767123</v>
      </c>
      <c r="K65" s="19">
        <f ca="1">ROUNDUP(IF(Staff[[#This Row],[Tenure]]&gt;2,3%,2%)*Staff[[#This Row],[Salary]],0)</f>
        <v>1884</v>
      </c>
      <c r="L65" s="7"/>
      <c r="M65" s="7"/>
    </row>
    <row r="66" spans="2:13" x14ac:dyDescent="0.3">
      <c r="B66" t="s">
        <v>20</v>
      </c>
      <c r="C66" t="s">
        <v>206</v>
      </c>
      <c r="D66" t="s">
        <v>21</v>
      </c>
      <c r="E66">
        <v>30</v>
      </c>
      <c r="F66" s="6">
        <v>44597</v>
      </c>
      <c r="G66">
        <v>64000</v>
      </c>
      <c r="H66" t="s">
        <v>16</v>
      </c>
      <c r="I66" t="s">
        <v>205</v>
      </c>
      <c r="J66" s="7">
        <f ca="1">(TODAY() - Staff[[#This Row],[Date Joined]])/365</f>
        <v>2.0904109589041098</v>
      </c>
      <c r="K66" s="19">
        <f ca="1">ROUNDUP(IF(Staff[[#This Row],[Tenure]]&gt;2,3%,2%)*Staff[[#This Row],[Salary]],0)</f>
        <v>1920</v>
      </c>
      <c r="L66" s="7"/>
      <c r="M66" s="7"/>
    </row>
    <row r="67" spans="2:13" x14ac:dyDescent="0.3">
      <c r="B67" t="s">
        <v>116</v>
      </c>
      <c r="C67" t="s">
        <v>206</v>
      </c>
      <c r="D67" t="s">
        <v>21</v>
      </c>
      <c r="E67">
        <v>30</v>
      </c>
      <c r="F67" s="6">
        <v>44535</v>
      </c>
      <c r="G67">
        <v>64000</v>
      </c>
      <c r="H67" t="s">
        <v>16</v>
      </c>
      <c r="I67" t="s">
        <v>207</v>
      </c>
      <c r="J67" s="7">
        <f ca="1">(TODAY() - Staff[[#This Row],[Date Joined]])/365</f>
        <v>2.2602739726027399</v>
      </c>
      <c r="K67" s="19">
        <f ca="1">ROUNDUP(IF(Staff[[#This Row],[Tenure]]&gt;2,3%,2%)*Staff[[#This Row],[Salary]],0)</f>
        <v>1920</v>
      </c>
      <c r="L67" s="7"/>
      <c r="M67" s="7"/>
    </row>
    <row r="68" spans="2:13" x14ac:dyDescent="0.3">
      <c r="B68" t="s">
        <v>93</v>
      </c>
      <c r="C68" t="s">
        <v>8</v>
      </c>
      <c r="D68" t="s">
        <v>21</v>
      </c>
      <c r="E68">
        <v>33</v>
      </c>
      <c r="F68" s="6">
        <v>44067</v>
      </c>
      <c r="G68">
        <v>65360</v>
      </c>
      <c r="H68" t="s">
        <v>16</v>
      </c>
      <c r="I68" t="s">
        <v>205</v>
      </c>
      <c r="J68" s="7">
        <f ca="1">(TODAY() - Staff[[#This Row],[Date Joined]])/365</f>
        <v>3.5424657534246577</v>
      </c>
      <c r="K68" s="19">
        <f ca="1">ROUNDUP(IF(Staff[[#This Row],[Tenure]]&gt;2,3%,2%)*Staff[[#This Row],[Salary]],0)</f>
        <v>1961</v>
      </c>
      <c r="L68" s="7"/>
      <c r="M68" s="7"/>
    </row>
    <row r="69" spans="2:13" x14ac:dyDescent="0.3">
      <c r="B69" t="s">
        <v>186</v>
      </c>
      <c r="C69" t="s">
        <v>8</v>
      </c>
      <c r="D69" t="s">
        <v>21</v>
      </c>
      <c r="E69">
        <v>33</v>
      </c>
      <c r="F69" s="6">
        <v>44006</v>
      </c>
      <c r="G69">
        <v>65360</v>
      </c>
      <c r="H69" t="s">
        <v>16</v>
      </c>
      <c r="I69" t="s">
        <v>207</v>
      </c>
      <c r="J69" s="7">
        <f ca="1">(TODAY() - Staff[[#This Row],[Date Joined]])/365</f>
        <v>3.7095890410958905</v>
      </c>
      <c r="K69" s="19">
        <f ca="1">ROUNDUP(IF(Staff[[#This Row],[Tenure]]&gt;2,3%,2%)*Staff[[#This Row],[Salary]],0)</f>
        <v>1961</v>
      </c>
      <c r="L69" s="7"/>
      <c r="M69" s="7"/>
    </row>
    <row r="70" spans="2:13" x14ac:dyDescent="0.3">
      <c r="B70" t="s">
        <v>76</v>
      </c>
      <c r="C70" t="s">
        <v>15</v>
      </c>
      <c r="D70" t="s">
        <v>19</v>
      </c>
      <c r="E70">
        <v>25</v>
      </c>
      <c r="F70" s="6">
        <v>44383</v>
      </c>
      <c r="G70">
        <v>65700</v>
      </c>
      <c r="H70" t="s">
        <v>16</v>
      </c>
      <c r="I70" t="s">
        <v>205</v>
      </c>
      <c r="J70" s="7">
        <f ca="1">(TODAY() - Staff[[#This Row],[Date Joined]])/365</f>
        <v>2.6767123287671235</v>
      </c>
      <c r="K70" s="19">
        <f ca="1">ROUNDUP(IF(Staff[[#This Row],[Tenure]]&gt;2,3%,2%)*Staff[[#This Row],[Salary]],0)</f>
        <v>1971</v>
      </c>
      <c r="L70" s="7"/>
      <c r="M70" s="7"/>
    </row>
    <row r="71" spans="2:13" x14ac:dyDescent="0.3">
      <c r="B71" t="s">
        <v>168</v>
      </c>
      <c r="C71" t="s">
        <v>15</v>
      </c>
      <c r="D71" t="s">
        <v>19</v>
      </c>
      <c r="E71">
        <v>25</v>
      </c>
      <c r="F71" s="6">
        <v>44322</v>
      </c>
      <c r="G71">
        <v>65700</v>
      </c>
      <c r="H71" t="s">
        <v>16</v>
      </c>
      <c r="I71" t="s">
        <v>207</v>
      </c>
      <c r="J71" s="7">
        <f ca="1">(TODAY() - Staff[[#This Row],[Date Joined]])/365</f>
        <v>2.8438356164383563</v>
      </c>
      <c r="K71" s="19">
        <f ca="1">ROUNDUP(IF(Staff[[#This Row],[Tenure]]&gt;2,3%,2%)*Staff[[#This Row],[Salary]],0)</f>
        <v>1971</v>
      </c>
      <c r="L71" s="7"/>
      <c r="M71" s="7"/>
    </row>
    <row r="72" spans="2:13" x14ac:dyDescent="0.3">
      <c r="B72" t="s">
        <v>32</v>
      </c>
      <c r="C72" t="s">
        <v>8</v>
      </c>
      <c r="D72" t="s">
        <v>21</v>
      </c>
      <c r="E72">
        <v>21</v>
      </c>
      <c r="F72" s="6">
        <v>44317</v>
      </c>
      <c r="G72">
        <v>65920</v>
      </c>
      <c r="H72" t="s">
        <v>16</v>
      </c>
      <c r="I72" t="s">
        <v>205</v>
      </c>
      <c r="J72" s="7">
        <f ca="1">(TODAY() - Staff[[#This Row],[Date Joined]])/365</f>
        <v>2.8575342465753426</v>
      </c>
      <c r="K72" s="19">
        <f ca="1">ROUNDUP(IF(Staff[[#This Row],[Tenure]]&gt;2,3%,2%)*Staff[[#This Row],[Salary]],0)</f>
        <v>1978</v>
      </c>
      <c r="L72" s="7"/>
      <c r="M72" s="7"/>
    </row>
    <row r="73" spans="2:13" x14ac:dyDescent="0.3">
      <c r="B73" t="s">
        <v>126</v>
      </c>
      <c r="C73" t="s">
        <v>8</v>
      </c>
      <c r="D73" t="s">
        <v>21</v>
      </c>
      <c r="E73">
        <v>21</v>
      </c>
      <c r="F73" s="6">
        <v>44256</v>
      </c>
      <c r="G73">
        <v>65920</v>
      </c>
      <c r="H73" t="s">
        <v>16</v>
      </c>
      <c r="I73" t="s">
        <v>207</v>
      </c>
      <c r="J73" s="7">
        <f ca="1">(TODAY() - Staff[[#This Row],[Date Joined]])/365</f>
        <v>3.0246575342465754</v>
      </c>
      <c r="K73" s="19">
        <f ca="1">ROUNDUP(IF(Staff[[#This Row],[Tenure]]&gt;2,3%,2%)*Staff[[#This Row],[Salary]],0)</f>
        <v>1978</v>
      </c>
      <c r="L73" s="7"/>
      <c r="M73" s="7"/>
    </row>
    <row r="74" spans="2:13" x14ac:dyDescent="0.3">
      <c r="B74" t="s">
        <v>27</v>
      </c>
      <c r="C74" t="s">
        <v>8</v>
      </c>
      <c r="D74" t="s">
        <v>21</v>
      </c>
      <c r="E74">
        <v>30</v>
      </c>
      <c r="F74" s="6">
        <v>44389</v>
      </c>
      <c r="G74">
        <v>67910</v>
      </c>
      <c r="H74" t="s">
        <v>24</v>
      </c>
      <c r="I74" t="s">
        <v>205</v>
      </c>
      <c r="J74" s="7">
        <f ca="1">(TODAY() - Staff[[#This Row],[Date Joined]])/365</f>
        <v>2.6602739726027398</v>
      </c>
      <c r="K74" s="19">
        <f ca="1">ROUNDUP(IF(Staff[[#This Row],[Tenure]]&gt;2,3%,2%)*Staff[[#This Row],[Salary]],0)</f>
        <v>2038</v>
      </c>
      <c r="L74" s="7"/>
      <c r="M74" s="7"/>
    </row>
    <row r="75" spans="2:13" x14ac:dyDescent="0.3">
      <c r="B75" t="s">
        <v>121</v>
      </c>
      <c r="C75" t="s">
        <v>8</v>
      </c>
      <c r="D75" t="s">
        <v>21</v>
      </c>
      <c r="E75">
        <v>30</v>
      </c>
      <c r="F75" s="6">
        <v>44328</v>
      </c>
      <c r="G75">
        <v>67910</v>
      </c>
      <c r="H75" t="s">
        <v>24</v>
      </c>
      <c r="I75" t="s">
        <v>207</v>
      </c>
      <c r="J75" s="7">
        <f ca="1">(TODAY() - Staff[[#This Row],[Date Joined]])/365</f>
        <v>2.8273972602739725</v>
      </c>
      <c r="K75" s="19">
        <f ca="1">ROUNDUP(IF(Staff[[#This Row],[Tenure]]&gt;2,3%,2%)*Staff[[#This Row],[Salary]],0)</f>
        <v>2038</v>
      </c>
      <c r="L75" s="7"/>
      <c r="M75" s="7"/>
    </row>
    <row r="76" spans="2:13" x14ac:dyDescent="0.3">
      <c r="B76" t="s">
        <v>45</v>
      </c>
      <c r="C76" t="s">
        <v>15</v>
      </c>
      <c r="D76" t="s">
        <v>9</v>
      </c>
      <c r="E76">
        <v>30</v>
      </c>
      <c r="F76" s="6">
        <v>44701</v>
      </c>
      <c r="G76">
        <v>67950</v>
      </c>
      <c r="H76" t="s">
        <v>16</v>
      </c>
      <c r="I76" t="s">
        <v>205</v>
      </c>
      <c r="J76" s="7">
        <f ca="1">(TODAY() - Staff[[#This Row],[Date Joined]])/365</f>
        <v>1.8054794520547945</v>
      </c>
      <c r="K76" s="19">
        <f ca="1">ROUNDUP(IF(Staff[[#This Row],[Tenure]]&gt;2,3%,2%)*Staff[[#This Row],[Salary]],0)</f>
        <v>1359</v>
      </c>
      <c r="L76" s="7"/>
      <c r="M76" s="7"/>
    </row>
    <row r="77" spans="2:13" x14ac:dyDescent="0.3">
      <c r="B77" t="s">
        <v>138</v>
      </c>
      <c r="C77" t="s">
        <v>15</v>
      </c>
      <c r="D77" t="s">
        <v>9</v>
      </c>
      <c r="E77">
        <v>30</v>
      </c>
      <c r="F77" s="6">
        <v>44640</v>
      </c>
      <c r="G77">
        <v>67950</v>
      </c>
      <c r="H77" t="s">
        <v>16</v>
      </c>
      <c r="I77" t="s">
        <v>207</v>
      </c>
      <c r="J77" s="7">
        <f ca="1">(TODAY() - Staff[[#This Row],[Date Joined]])/365</f>
        <v>1.9726027397260273</v>
      </c>
      <c r="K77" s="19">
        <f ca="1">ROUNDUP(IF(Staff[[#This Row],[Tenure]]&gt;2,3%,2%)*Staff[[#This Row],[Salary]],0)</f>
        <v>1359</v>
      </c>
      <c r="L77" s="7"/>
      <c r="M77" s="7"/>
    </row>
    <row r="78" spans="2:13" x14ac:dyDescent="0.3">
      <c r="B78" t="s">
        <v>91</v>
      </c>
      <c r="C78" t="s">
        <v>8</v>
      </c>
      <c r="D78" t="s">
        <v>19</v>
      </c>
      <c r="E78">
        <v>20</v>
      </c>
      <c r="F78" s="6">
        <v>44537</v>
      </c>
      <c r="G78">
        <v>68900</v>
      </c>
      <c r="H78" t="s">
        <v>24</v>
      </c>
      <c r="I78" t="s">
        <v>205</v>
      </c>
      <c r="J78" s="7">
        <f ca="1">(TODAY() - Staff[[#This Row],[Date Joined]])/365</f>
        <v>2.2547945205479452</v>
      </c>
      <c r="K78" s="19">
        <f ca="1">ROUNDUP(IF(Staff[[#This Row],[Tenure]]&gt;2,3%,2%)*Staff[[#This Row],[Salary]],0)</f>
        <v>2067</v>
      </c>
      <c r="L78" s="7"/>
      <c r="M78" s="7"/>
    </row>
    <row r="79" spans="2:13" x14ac:dyDescent="0.3">
      <c r="B79" t="s">
        <v>184</v>
      </c>
      <c r="C79" t="s">
        <v>8</v>
      </c>
      <c r="D79" t="s">
        <v>19</v>
      </c>
      <c r="E79">
        <v>20</v>
      </c>
      <c r="F79" s="6">
        <v>44476</v>
      </c>
      <c r="G79">
        <v>68900</v>
      </c>
      <c r="H79" t="s">
        <v>24</v>
      </c>
      <c r="I79" t="s">
        <v>207</v>
      </c>
      <c r="J79" s="7">
        <f ca="1">(TODAY() - Staff[[#This Row],[Date Joined]])/365</f>
        <v>2.4219178082191779</v>
      </c>
      <c r="K79" s="19">
        <f ca="1">ROUNDUP(IF(Staff[[#This Row],[Tenure]]&gt;2,3%,2%)*Staff[[#This Row],[Salary]],0)</f>
        <v>2067</v>
      </c>
      <c r="L79" s="7"/>
      <c r="M79" s="7"/>
    </row>
    <row r="80" spans="2:13" x14ac:dyDescent="0.3">
      <c r="B80" t="s">
        <v>97</v>
      </c>
      <c r="C80" t="s">
        <v>15</v>
      </c>
      <c r="D80" t="s">
        <v>12</v>
      </c>
      <c r="E80">
        <v>37</v>
      </c>
      <c r="F80" s="6">
        <v>44701</v>
      </c>
      <c r="G80">
        <v>69070</v>
      </c>
      <c r="H80" t="s">
        <v>16</v>
      </c>
      <c r="I80" t="s">
        <v>205</v>
      </c>
      <c r="J80" s="7">
        <f ca="1">(TODAY() - Staff[[#This Row],[Date Joined]])/365</f>
        <v>1.8054794520547945</v>
      </c>
      <c r="K80" s="19">
        <f ca="1">ROUNDUP(IF(Staff[[#This Row],[Tenure]]&gt;2,3%,2%)*Staff[[#This Row],[Salary]],0)</f>
        <v>1382</v>
      </c>
      <c r="L80" s="7"/>
      <c r="M80" s="7"/>
    </row>
    <row r="81" spans="2:13" x14ac:dyDescent="0.3">
      <c r="B81" t="s">
        <v>190</v>
      </c>
      <c r="C81" t="s">
        <v>15</v>
      </c>
      <c r="D81" t="s">
        <v>12</v>
      </c>
      <c r="E81">
        <v>37</v>
      </c>
      <c r="F81" s="6">
        <v>44640</v>
      </c>
      <c r="G81">
        <v>69070</v>
      </c>
      <c r="H81" t="s">
        <v>16</v>
      </c>
      <c r="I81" t="s">
        <v>207</v>
      </c>
      <c r="J81" s="7">
        <f ca="1">(TODAY() - Staff[[#This Row],[Date Joined]])/365</f>
        <v>1.9726027397260273</v>
      </c>
      <c r="K81" s="19">
        <f ca="1">ROUNDUP(IF(Staff[[#This Row],[Tenure]]&gt;2,3%,2%)*Staff[[#This Row],[Salary]],0)</f>
        <v>1382</v>
      </c>
      <c r="L81" s="7"/>
      <c r="M81" s="7"/>
    </row>
    <row r="82" spans="2:13" x14ac:dyDescent="0.3">
      <c r="B82" t="s">
        <v>25</v>
      </c>
      <c r="C82" t="s">
        <v>15</v>
      </c>
      <c r="D82" t="s">
        <v>12</v>
      </c>
      <c r="E82">
        <v>30</v>
      </c>
      <c r="F82" s="6">
        <v>44273</v>
      </c>
      <c r="G82">
        <v>69120</v>
      </c>
      <c r="H82" t="s">
        <v>16</v>
      </c>
      <c r="I82" t="s">
        <v>205</v>
      </c>
      <c r="J82" s="7">
        <f ca="1">(TODAY() - Staff[[#This Row],[Date Joined]])/365</f>
        <v>2.978082191780822</v>
      </c>
      <c r="K82" s="19">
        <f ca="1">ROUNDUP(IF(Staff[[#This Row],[Tenure]]&gt;2,3%,2%)*Staff[[#This Row],[Salary]],0)</f>
        <v>2074</v>
      </c>
      <c r="L82" s="7"/>
      <c r="M82" s="7"/>
    </row>
    <row r="83" spans="2:13" x14ac:dyDescent="0.3">
      <c r="B83" t="s">
        <v>119</v>
      </c>
      <c r="C83" t="s">
        <v>15</v>
      </c>
      <c r="D83" t="s">
        <v>12</v>
      </c>
      <c r="E83">
        <v>30</v>
      </c>
      <c r="F83" s="6">
        <v>44214</v>
      </c>
      <c r="G83">
        <v>69120</v>
      </c>
      <c r="H83" t="s">
        <v>16</v>
      </c>
      <c r="I83" t="s">
        <v>207</v>
      </c>
      <c r="J83" s="7">
        <f ca="1">(TODAY() - Staff[[#This Row],[Date Joined]])/365</f>
        <v>3.1397260273972605</v>
      </c>
      <c r="K83" s="19">
        <f ca="1">ROUNDUP(IF(Staff[[#This Row],[Tenure]]&gt;2,3%,2%)*Staff[[#This Row],[Salary]],0)</f>
        <v>2074</v>
      </c>
      <c r="L83" s="7"/>
      <c r="M83" s="7"/>
    </row>
    <row r="84" spans="2:13" x14ac:dyDescent="0.3">
      <c r="B84" t="s">
        <v>67</v>
      </c>
      <c r="C84" t="s">
        <v>15</v>
      </c>
      <c r="D84" t="s">
        <v>12</v>
      </c>
      <c r="E84">
        <v>30</v>
      </c>
      <c r="F84" s="6">
        <v>44850</v>
      </c>
      <c r="G84">
        <v>69710</v>
      </c>
      <c r="H84" t="s">
        <v>16</v>
      </c>
      <c r="I84" t="s">
        <v>205</v>
      </c>
      <c r="J84" s="7">
        <f ca="1">(TODAY() - Staff[[#This Row],[Date Joined]])/365</f>
        <v>1.3972602739726028</v>
      </c>
      <c r="K84" s="19">
        <f ca="1">ROUNDUP(IF(Staff[[#This Row],[Tenure]]&gt;2,3%,2%)*Staff[[#This Row],[Salary]],0)</f>
        <v>1395</v>
      </c>
      <c r="L84" s="7"/>
      <c r="M84" s="7"/>
    </row>
    <row r="85" spans="2:13" x14ac:dyDescent="0.3">
      <c r="B85" t="s">
        <v>159</v>
      </c>
      <c r="C85" t="s">
        <v>15</v>
      </c>
      <c r="D85" t="s">
        <v>12</v>
      </c>
      <c r="E85">
        <v>30</v>
      </c>
      <c r="F85" s="6">
        <v>44789</v>
      </c>
      <c r="G85">
        <v>69710</v>
      </c>
      <c r="H85" t="s">
        <v>16</v>
      </c>
      <c r="I85" t="s">
        <v>207</v>
      </c>
      <c r="J85" s="7">
        <f ca="1">(TODAY() - Staff[[#This Row],[Date Joined]])/365</f>
        <v>1.5643835616438355</v>
      </c>
      <c r="K85" s="19">
        <f ca="1">ROUNDUP(IF(Staff[[#This Row],[Tenure]]&gt;2,3%,2%)*Staff[[#This Row],[Salary]],0)</f>
        <v>1395</v>
      </c>
      <c r="L85" s="7"/>
      <c r="M85" s="7"/>
    </row>
    <row r="86" spans="2:13" x14ac:dyDescent="0.3">
      <c r="B86" t="s">
        <v>90</v>
      </c>
      <c r="C86" t="s">
        <v>15</v>
      </c>
      <c r="D86" t="s">
        <v>21</v>
      </c>
      <c r="E86">
        <v>42</v>
      </c>
      <c r="F86" s="6">
        <v>44731</v>
      </c>
      <c r="G86">
        <v>70270</v>
      </c>
      <c r="H86" t="s">
        <v>24</v>
      </c>
      <c r="I86" t="s">
        <v>205</v>
      </c>
      <c r="J86" s="7">
        <f ca="1">(TODAY() - Staff[[#This Row],[Date Joined]])/365</f>
        <v>1.7232876712328766</v>
      </c>
      <c r="K86" s="19">
        <f ca="1">ROUNDUP(IF(Staff[[#This Row],[Tenure]]&gt;2,3%,2%)*Staff[[#This Row],[Salary]],0)</f>
        <v>1406</v>
      </c>
      <c r="L86" s="7"/>
      <c r="M86" s="7"/>
    </row>
    <row r="87" spans="2:13" x14ac:dyDescent="0.3">
      <c r="B87" t="s">
        <v>183</v>
      </c>
      <c r="C87" t="s">
        <v>15</v>
      </c>
      <c r="D87" t="s">
        <v>21</v>
      </c>
      <c r="E87">
        <v>42</v>
      </c>
      <c r="F87" s="6">
        <v>44670</v>
      </c>
      <c r="G87">
        <v>70270</v>
      </c>
      <c r="H87" t="s">
        <v>24</v>
      </c>
      <c r="I87" t="s">
        <v>207</v>
      </c>
      <c r="J87" s="7">
        <f ca="1">(TODAY() - Staff[[#This Row],[Date Joined]])/365</f>
        <v>1.8904109589041096</v>
      </c>
      <c r="K87" s="19">
        <f ca="1">ROUNDUP(IF(Staff[[#This Row],[Tenure]]&gt;2,3%,2%)*Staff[[#This Row],[Salary]],0)</f>
        <v>1406</v>
      </c>
      <c r="L87" s="7"/>
      <c r="M87" s="7"/>
    </row>
    <row r="88" spans="2:13" x14ac:dyDescent="0.3">
      <c r="B88" t="s">
        <v>70</v>
      </c>
      <c r="C88" t="s">
        <v>15</v>
      </c>
      <c r="D88" t="s">
        <v>9</v>
      </c>
      <c r="E88">
        <v>46</v>
      </c>
      <c r="F88" s="6">
        <v>44758</v>
      </c>
      <c r="G88">
        <v>70610</v>
      </c>
      <c r="H88" t="s">
        <v>16</v>
      </c>
      <c r="I88" t="s">
        <v>205</v>
      </c>
      <c r="J88" s="7">
        <f ca="1">(TODAY() - Staff[[#This Row],[Date Joined]])/365</f>
        <v>1.6493150684931508</v>
      </c>
      <c r="K88" s="19">
        <f ca="1">ROUNDUP(IF(Staff[[#This Row],[Tenure]]&gt;2,3%,2%)*Staff[[#This Row],[Salary]],0)</f>
        <v>1413</v>
      </c>
      <c r="L88" s="7"/>
      <c r="M88" s="7"/>
    </row>
    <row r="89" spans="2:13" x14ac:dyDescent="0.3">
      <c r="B89" t="s">
        <v>162</v>
      </c>
      <c r="C89" t="s">
        <v>15</v>
      </c>
      <c r="D89" t="s">
        <v>9</v>
      </c>
      <c r="E89">
        <v>46</v>
      </c>
      <c r="F89" s="6">
        <v>44697</v>
      </c>
      <c r="G89">
        <v>70610</v>
      </c>
      <c r="H89" t="s">
        <v>16</v>
      </c>
      <c r="I89" t="s">
        <v>207</v>
      </c>
      <c r="J89" s="7">
        <f ca="1">(TODAY() - Staff[[#This Row],[Date Joined]])/365</f>
        <v>1.8164383561643835</v>
      </c>
      <c r="K89" s="19">
        <f ca="1">ROUNDUP(IF(Staff[[#This Row],[Tenure]]&gt;2,3%,2%)*Staff[[#This Row],[Salary]],0)</f>
        <v>1413</v>
      </c>
      <c r="L89" s="7"/>
      <c r="M89" s="7"/>
    </row>
    <row r="90" spans="2:13" x14ac:dyDescent="0.3">
      <c r="B90" t="s">
        <v>94</v>
      </c>
      <c r="C90" t="s">
        <v>15</v>
      </c>
      <c r="D90" t="s">
        <v>21</v>
      </c>
      <c r="E90">
        <v>36</v>
      </c>
      <c r="F90" s="6">
        <v>44333</v>
      </c>
      <c r="G90">
        <v>71380</v>
      </c>
      <c r="H90" t="s">
        <v>16</v>
      </c>
      <c r="I90" t="s">
        <v>205</v>
      </c>
      <c r="J90" s="7">
        <f ca="1">(TODAY() - Staff[[#This Row],[Date Joined]])/365</f>
        <v>2.8136986301369862</v>
      </c>
      <c r="K90" s="19">
        <f ca="1">ROUNDUP(IF(Staff[[#This Row],[Tenure]]&gt;2,3%,2%)*Staff[[#This Row],[Salary]],0)</f>
        <v>2142</v>
      </c>
      <c r="L90" s="7"/>
      <c r="M90" s="7"/>
    </row>
    <row r="91" spans="2:13" x14ac:dyDescent="0.3">
      <c r="B91" t="s">
        <v>187</v>
      </c>
      <c r="C91" t="s">
        <v>15</v>
      </c>
      <c r="D91" t="s">
        <v>21</v>
      </c>
      <c r="E91">
        <v>36</v>
      </c>
      <c r="F91" s="6">
        <v>44272</v>
      </c>
      <c r="G91">
        <v>71380</v>
      </c>
      <c r="H91" t="s">
        <v>16</v>
      </c>
      <c r="I91" t="s">
        <v>207</v>
      </c>
      <c r="J91" s="7">
        <f ca="1">(TODAY() - Staff[[#This Row],[Date Joined]])/365</f>
        <v>2.9808219178082194</v>
      </c>
      <c r="K91" s="19">
        <f ca="1">ROUNDUP(IF(Staff[[#This Row],[Tenure]]&gt;2,3%,2%)*Staff[[#This Row],[Salary]],0)</f>
        <v>2142</v>
      </c>
      <c r="L91" s="7"/>
      <c r="M91" s="7"/>
    </row>
    <row r="92" spans="2:13" x14ac:dyDescent="0.3">
      <c r="B92" t="s">
        <v>18</v>
      </c>
      <c r="C92" t="s">
        <v>15</v>
      </c>
      <c r="D92" t="s">
        <v>19</v>
      </c>
      <c r="E92">
        <v>33</v>
      </c>
      <c r="F92" s="6">
        <v>44385</v>
      </c>
      <c r="G92">
        <v>74550</v>
      </c>
      <c r="H92" t="s">
        <v>16</v>
      </c>
      <c r="I92" t="s">
        <v>205</v>
      </c>
      <c r="J92" s="7">
        <f ca="1">(TODAY() - Staff[[#This Row],[Date Joined]])/365</f>
        <v>2.6712328767123288</v>
      </c>
      <c r="K92" s="19">
        <f ca="1">ROUNDUP(IF(Staff[[#This Row],[Tenure]]&gt;2,3%,2%)*Staff[[#This Row],[Salary]],0)</f>
        <v>2237</v>
      </c>
      <c r="L92" s="7"/>
      <c r="M92" s="7"/>
    </row>
    <row r="93" spans="2:13" x14ac:dyDescent="0.3">
      <c r="B93" t="s">
        <v>115</v>
      </c>
      <c r="C93" t="s">
        <v>15</v>
      </c>
      <c r="D93" t="s">
        <v>19</v>
      </c>
      <c r="E93">
        <v>33</v>
      </c>
      <c r="F93" s="6">
        <v>44324</v>
      </c>
      <c r="G93">
        <v>74550</v>
      </c>
      <c r="H93" t="s">
        <v>16</v>
      </c>
      <c r="I93" t="s">
        <v>207</v>
      </c>
      <c r="J93" s="7">
        <f ca="1">(TODAY() - Staff[[#This Row],[Date Joined]])/365</f>
        <v>2.8383561643835615</v>
      </c>
      <c r="K93" s="19">
        <f ca="1">ROUNDUP(IF(Staff[[#This Row],[Tenure]]&gt;2,3%,2%)*Staff[[#This Row],[Salary]],0)</f>
        <v>2237</v>
      </c>
      <c r="L93" s="7"/>
      <c r="M93" s="7"/>
    </row>
    <row r="94" spans="2:13" x14ac:dyDescent="0.3">
      <c r="B94" t="s">
        <v>7</v>
      </c>
      <c r="C94" t="s">
        <v>8</v>
      </c>
      <c r="D94" t="s">
        <v>9</v>
      </c>
      <c r="E94">
        <v>42</v>
      </c>
      <c r="F94" s="6">
        <v>44779</v>
      </c>
      <c r="G94">
        <v>75000</v>
      </c>
      <c r="H94" t="s">
        <v>10</v>
      </c>
      <c r="I94" t="s">
        <v>205</v>
      </c>
      <c r="J94" s="7">
        <f ca="1">(TODAY() - Staff[[#This Row],[Date Joined]])/365</f>
        <v>1.5917808219178082</v>
      </c>
      <c r="K94" s="19">
        <f ca="1">ROUNDUP(IF(Staff[[#This Row],[Tenure]]&gt;2,3%,2%)*Staff[[#This Row],[Salary]],0)</f>
        <v>1500</v>
      </c>
      <c r="L94" s="7"/>
      <c r="M94" s="7"/>
    </row>
    <row r="95" spans="2:13" x14ac:dyDescent="0.3">
      <c r="B95" t="s">
        <v>111</v>
      </c>
      <c r="C95" t="s">
        <v>8</v>
      </c>
      <c r="D95" t="s">
        <v>9</v>
      </c>
      <c r="E95">
        <v>42</v>
      </c>
      <c r="F95" s="6">
        <v>44718</v>
      </c>
      <c r="G95">
        <v>75000</v>
      </c>
      <c r="H95" t="s">
        <v>10</v>
      </c>
      <c r="I95" t="s">
        <v>207</v>
      </c>
      <c r="J95" s="7">
        <f ca="1">(TODAY() - Staff[[#This Row],[Date Joined]])/365</f>
        <v>1.7589041095890412</v>
      </c>
      <c r="K95" s="19">
        <f ca="1">ROUNDUP(IF(Staff[[#This Row],[Tenure]]&gt;2,3%,2%)*Staff[[#This Row],[Salary]],0)</f>
        <v>1500</v>
      </c>
      <c r="L95" s="7"/>
      <c r="M95" s="7"/>
    </row>
    <row r="96" spans="2:13" x14ac:dyDescent="0.3">
      <c r="B96" t="s">
        <v>95</v>
      </c>
      <c r="C96" t="s">
        <v>8</v>
      </c>
      <c r="D96" t="s">
        <v>12</v>
      </c>
      <c r="E96">
        <v>33</v>
      </c>
      <c r="F96" s="6">
        <v>44312</v>
      </c>
      <c r="G96">
        <v>75280</v>
      </c>
      <c r="H96" t="s">
        <v>16</v>
      </c>
      <c r="I96" t="s">
        <v>205</v>
      </c>
      <c r="J96" s="7">
        <f ca="1">(TODAY() - Staff[[#This Row],[Date Joined]])/365</f>
        <v>2.871232876712329</v>
      </c>
      <c r="K96" s="19">
        <f ca="1">ROUNDUP(IF(Staff[[#This Row],[Tenure]]&gt;2,3%,2%)*Staff[[#This Row],[Salary]],0)</f>
        <v>2259</v>
      </c>
      <c r="L96" s="7"/>
      <c r="M96" s="7"/>
    </row>
    <row r="97" spans="2:13" x14ac:dyDescent="0.3">
      <c r="B97" t="s">
        <v>188</v>
      </c>
      <c r="C97" t="s">
        <v>8</v>
      </c>
      <c r="D97" t="s">
        <v>12</v>
      </c>
      <c r="E97">
        <v>33</v>
      </c>
      <c r="F97" s="6">
        <v>44253</v>
      </c>
      <c r="G97">
        <v>75280</v>
      </c>
      <c r="H97" t="s">
        <v>16</v>
      </c>
      <c r="I97" t="s">
        <v>207</v>
      </c>
      <c r="J97" s="7">
        <f ca="1">(TODAY() - Staff[[#This Row],[Date Joined]])/365</f>
        <v>3.032876712328767</v>
      </c>
      <c r="K97" s="19">
        <f ca="1">ROUNDUP(IF(Staff[[#This Row],[Tenure]]&gt;2,3%,2%)*Staff[[#This Row],[Salary]],0)</f>
        <v>2259</v>
      </c>
      <c r="L97" s="7"/>
      <c r="M97" s="7"/>
    </row>
    <row r="98" spans="2:13" x14ac:dyDescent="0.3">
      <c r="B98" t="s">
        <v>41</v>
      </c>
      <c r="C98" t="s">
        <v>8</v>
      </c>
      <c r="D98" t="s">
        <v>12</v>
      </c>
      <c r="E98">
        <v>33</v>
      </c>
      <c r="F98" s="6">
        <v>44374</v>
      </c>
      <c r="G98">
        <v>75480</v>
      </c>
      <c r="H98" t="s">
        <v>42</v>
      </c>
      <c r="I98" t="s">
        <v>205</v>
      </c>
      <c r="J98" s="7">
        <f ca="1">(TODAY() - Staff[[#This Row],[Date Joined]])/365</f>
        <v>2.7013698630136984</v>
      </c>
      <c r="K98" s="19">
        <f ca="1">ROUNDUP(IF(Staff[[#This Row],[Tenure]]&gt;2,3%,2%)*Staff[[#This Row],[Salary]],0)</f>
        <v>2265</v>
      </c>
      <c r="L98" s="7"/>
      <c r="M98" s="7"/>
    </row>
    <row r="99" spans="2:13" x14ac:dyDescent="0.3">
      <c r="B99" t="s">
        <v>135</v>
      </c>
      <c r="C99" t="s">
        <v>8</v>
      </c>
      <c r="D99" t="s">
        <v>12</v>
      </c>
      <c r="E99">
        <v>33</v>
      </c>
      <c r="F99" s="6">
        <v>44313</v>
      </c>
      <c r="G99">
        <v>75480</v>
      </c>
      <c r="H99" t="s">
        <v>42</v>
      </c>
      <c r="I99" t="s">
        <v>207</v>
      </c>
      <c r="J99" s="7">
        <f ca="1">(TODAY() - Staff[[#This Row],[Date Joined]])/365</f>
        <v>2.8684931506849316</v>
      </c>
      <c r="K99" s="19">
        <f ca="1">ROUNDUP(IF(Staff[[#This Row],[Tenure]]&gt;2,3%,2%)*Staff[[#This Row],[Salary]],0)</f>
        <v>2265</v>
      </c>
      <c r="L99" s="7"/>
      <c r="M99" s="7"/>
    </row>
    <row r="100" spans="2:13" x14ac:dyDescent="0.3">
      <c r="B100" t="s">
        <v>78</v>
      </c>
      <c r="C100" t="s">
        <v>15</v>
      </c>
      <c r="D100" t="s">
        <v>56</v>
      </c>
      <c r="E100">
        <v>21</v>
      </c>
      <c r="F100" s="6">
        <v>44242</v>
      </c>
      <c r="G100">
        <v>75880</v>
      </c>
      <c r="H100" t="s">
        <v>16</v>
      </c>
      <c r="I100" t="s">
        <v>205</v>
      </c>
      <c r="J100" s="7">
        <f ca="1">(TODAY() - Staff[[#This Row],[Date Joined]])/365</f>
        <v>3.0630136986301371</v>
      </c>
      <c r="K100" s="19">
        <f ca="1">ROUNDUP(IF(Staff[[#This Row],[Tenure]]&gt;2,3%,2%)*Staff[[#This Row],[Salary]],0)</f>
        <v>2277</v>
      </c>
      <c r="L100" s="7"/>
      <c r="M100" s="7"/>
    </row>
    <row r="101" spans="2:13" x14ac:dyDescent="0.3">
      <c r="B101" t="s">
        <v>170</v>
      </c>
      <c r="C101" t="s">
        <v>15</v>
      </c>
      <c r="D101" t="s">
        <v>56</v>
      </c>
      <c r="E101">
        <v>21</v>
      </c>
      <c r="F101" s="6">
        <v>44180</v>
      </c>
      <c r="G101">
        <v>75880</v>
      </c>
      <c r="H101" t="s">
        <v>16</v>
      </c>
      <c r="I101" t="s">
        <v>207</v>
      </c>
      <c r="J101" s="7">
        <f ca="1">(TODAY() - Staff[[#This Row],[Date Joined]])/365</f>
        <v>3.2328767123287672</v>
      </c>
      <c r="K101" s="19">
        <f ca="1">ROUNDUP(IF(Staff[[#This Row],[Tenure]]&gt;2,3%,2%)*Staff[[#This Row],[Salary]],0)</f>
        <v>2277</v>
      </c>
      <c r="L101" s="7"/>
      <c r="M101" s="7"/>
    </row>
    <row r="102" spans="2:13" x14ac:dyDescent="0.3">
      <c r="B102" t="s">
        <v>35</v>
      </c>
      <c r="C102" t="s">
        <v>8</v>
      </c>
      <c r="D102" t="s">
        <v>21</v>
      </c>
      <c r="E102">
        <v>28</v>
      </c>
      <c r="F102" s="6">
        <v>44185</v>
      </c>
      <c r="G102">
        <v>75970</v>
      </c>
      <c r="H102" t="s">
        <v>16</v>
      </c>
      <c r="I102" t="s">
        <v>205</v>
      </c>
      <c r="J102" s="7">
        <f ca="1">(TODAY() - Staff[[#This Row],[Date Joined]])/365</f>
        <v>3.2191780821917808</v>
      </c>
      <c r="K102" s="19">
        <f ca="1">ROUNDUP(IF(Staff[[#This Row],[Tenure]]&gt;2,3%,2%)*Staff[[#This Row],[Salary]],0)</f>
        <v>2280</v>
      </c>
      <c r="L102" s="7"/>
      <c r="M102" s="7"/>
    </row>
    <row r="103" spans="2:13" x14ac:dyDescent="0.3">
      <c r="B103" t="s">
        <v>129</v>
      </c>
      <c r="C103" t="s">
        <v>8</v>
      </c>
      <c r="D103" t="s">
        <v>21</v>
      </c>
      <c r="E103">
        <v>28</v>
      </c>
      <c r="F103" s="6">
        <v>44124</v>
      </c>
      <c r="G103">
        <v>75970</v>
      </c>
      <c r="H103" t="s">
        <v>16</v>
      </c>
      <c r="I103" t="s">
        <v>207</v>
      </c>
      <c r="J103" s="7">
        <f ca="1">(TODAY() - Staff[[#This Row],[Date Joined]])/365</f>
        <v>3.3863013698630136</v>
      </c>
      <c r="K103" s="19">
        <f ca="1">ROUNDUP(IF(Staff[[#This Row],[Tenure]]&gt;2,3%,2%)*Staff[[#This Row],[Salary]],0)</f>
        <v>2280</v>
      </c>
      <c r="L103" s="7"/>
      <c r="M103" s="7"/>
    </row>
    <row r="104" spans="2:13" x14ac:dyDescent="0.3">
      <c r="B104" t="s">
        <v>62</v>
      </c>
      <c r="C104" t="s">
        <v>8</v>
      </c>
      <c r="D104" t="s">
        <v>9</v>
      </c>
      <c r="E104">
        <v>22</v>
      </c>
      <c r="F104" s="6">
        <v>44450</v>
      </c>
      <c r="G104">
        <v>76900</v>
      </c>
      <c r="H104" t="s">
        <v>13</v>
      </c>
      <c r="I104" t="s">
        <v>205</v>
      </c>
      <c r="J104" s="7">
        <f ca="1">(TODAY() - Staff[[#This Row],[Date Joined]])/365</f>
        <v>2.493150684931507</v>
      </c>
      <c r="K104" s="19">
        <f ca="1">ROUNDUP(IF(Staff[[#This Row],[Tenure]]&gt;2,3%,2%)*Staff[[#This Row],[Salary]],0)</f>
        <v>2307</v>
      </c>
      <c r="L104" s="7"/>
      <c r="M104" s="7"/>
    </row>
    <row r="105" spans="2:13" x14ac:dyDescent="0.3">
      <c r="B105" t="s">
        <v>154</v>
      </c>
      <c r="C105" t="s">
        <v>8</v>
      </c>
      <c r="D105" t="s">
        <v>9</v>
      </c>
      <c r="E105">
        <v>22</v>
      </c>
      <c r="F105" s="6">
        <v>44388</v>
      </c>
      <c r="G105">
        <v>76900</v>
      </c>
      <c r="H105" t="s">
        <v>13</v>
      </c>
      <c r="I105" t="s">
        <v>207</v>
      </c>
      <c r="J105" s="7">
        <f ca="1">(TODAY() - Staff[[#This Row],[Date Joined]])/365</f>
        <v>2.6630136986301371</v>
      </c>
      <c r="K105" s="19">
        <f ca="1">ROUNDUP(IF(Staff[[#This Row],[Tenure]]&gt;2,3%,2%)*Staff[[#This Row],[Salary]],0)</f>
        <v>2307</v>
      </c>
      <c r="L105" s="7"/>
      <c r="M105" s="7"/>
    </row>
    <row r="106" spans="2:13" x14ac:dyDescent="0.3">
      <c r="B106" t="s">
        <v>72</v>
      </c>
      <c r="C106" t="s">
        <v>8</v>
      </c>
      <c r="D106" t="s">
        <v>9</v>
      </c>
      <c r="E106">
        <v>36</v>
      </c>
      <c r="F106" s="6">
        <v>44529</v>
      </c>
      <c r="G106">
        <v>78390</v>
      </c>
      <c r="H106" t="s">
        <v>16</v>
      </c>
      <c r="I106" t="s">
        <v>205</v>
      </c>
      <c r="J106" s="7">
        <f ca="1">(TODAY() - Staff[[#This Row],[Date Joined]])/365</f>
        <v>2.2767123287671232</v>
      </c>
      <c r="K106" s="19">
        <f ca="1">ROUNDUP(IF(Staff[[#This Row],[Tenure]]&gt;2,3%,2%)*Staff[[#This Row],[Salary]],0)</f>
        <v>2352</v>
      </c>
      <c r="L106" s="7"/>
      <c r="M106" s="7"/>
    </row>
    <row r="107" spans="2:13" x14ac:dyDescent="0.3">
      <c r="B107" t="s">
        <v>164</v>
      </c>
      <c r="C107" t="s">
        <v>8</v>
      </c>
      <c r="D107" t="s">
        <v>9</v>
      </c>
      <c r="E107">
        <v>36</v>
      </c>
      <c r="F107" s="6">
        <v>44468</v>
      </c>
      <c r="G107">
        <v>78390</v>
      </c>
      <c r="H107" t="s">
        <v>16</v>
      </c>
      <c r="I107" t="s">
        <v>207</v>
      </c>
      <c r="J107" s="7">
        <f ca="1">(TODAY() - Staff[[#This Row],[Date Joined]])/365</f>
        <v>2.4438356164383563</v>
      </c>
      <c r="K107" s="19">
        <f ca="1">ROUNDUP(IF(Staff[[#This Row],[Tenure]]&gt;2,3%,2%)*Staff[[#This Row],[Salary]],0)</f>
        <v>2352</v>
      </c>
      <c r="L107" s="7"/>
      <c r="M107" s="7"/>
    </row>
    <row r="108" spans="2:13" x14ac:dyDescent="0.3">
      <c r="B108" t="s">
        <v>48</v>
      </c>
      <c r="C108" t="s">
        <v>8</v>
      </c>
      <c r="D108" t="s">
        <v>19</v>
      </c>
      <c r="E108">
        <v>36</v>
      </c>
      <c r="F108" s="6">
        <v>44494</v>
      </c>
      <c r="G108">
        <v>78540</v>
      </c>
      <c r="H108" t="s">
        <v>16</v>
      </c>
      <c r="I108" t="s">
        <v>205</v>
      </c>
      <c r="J108" s="7">
        <f ca="1">(TODAY() - Staff[[#This Row],[Date Joined]])/365</f>
        <v>2.3726027397260272</v>
      </c>
      <c r="K108" s="19">
        <f ca="1">ROUNDUP(IF(Staff[[#This Row],[Tenure]]&gt;2,3%,2%)*Staff[[#This Row],[Salary]],0)</f>
        <v>2357</v>
      </c>
      <c r="L108" s="7"/>
      <c r="M108" s="7"/>
    </row>
    <row r="109" spans="2:13" x14ac:dyDescent="0.3">
      <c r="B109" t="s">
        <v>141</v>
      </c>
      <c r="C109" t="s">
        <v>8</v>
      </c>
      <c r="D109" t="s">
        <v>19</v>
      </c>
      <c r="E109">
        <v>36</v>
      </c>
      <c r="F109" s="6">
        <v>44433</v>
      </c>
      <c r="G109">
        <v>78540</v>
      </c>
      <c r="H109" t="s">
        <v>16</v>
      </c>
      <c r="I109" t="s">
        <v>207</v>
      </c>
      <c r="J109" s="7">
        <f ca="1">(TODAY() - Staff[[#This Row],[Date Joined]])/365</f>
        <v>2.5397260273972604</v>
      </c>
      <c r="K109" s="19">
        <f ca="1">ROUNDUP(IF(Staff[[#This Row],[Tenure]]&gt;2,3%,2%)*Staff[[#This Row],[Salary]],0)</f>
        <v>2357</v>
      </c>
      <c r="L109" s="7"/>
      <c r="M109" s="7"/>
    </row>
    <row r="110" spans="2:13" x14ac:dyDescent="0.3">
      <c r="B110" t="s">
        <v>104</v>
      </c>
      <c r="C110" t="s">
        <v>15</v>
      </c>
      <c r="D110" t="s">
        <v>9</v>
      </c>
      <c r="E110">
        <v>20</v>
      </c>
      <c r="F110" s="6">
        <v>44744</v>
      </c>
      <c r="G110">
        <v>79570</v>
      </c>
      <c r="H110" t="s">
        <v>16</v>
      </c>
      <c r="I110" t="s">
        <v>205</v>
      </c>
      <c r="J110" s="7">
        <f ca="1">(TODAY() - Staff[[#This Row],[Date Joined]])/365</f>
        <v>1.6876712328767123</v>
      </c>
      <c r="K110" s="19">
        <f ca="1">ROUNDUP(IF(Staff[[#This Row],[Tenure]]&gt;2,3%,2%)*Staff[[#This Row],[Salary]],0)</f>
        <v>1592</v>
      </c>
      <c r="L110" s="7"/>
      <c r="M110" s="7"/>
    </row>
    <row r="111" spans="2:13" x14ac:dyDescent="0.3">
      <c r="B111" t="s">
        <v>197</v>
      </c>
      <c r="C111" t="s">
        <v>15</v>
      </c>
      <c r="D111" t="s">
        <v>9</v>
      </c>
      <c r="E111">
        <v>20</v>
      </c>
      <c r="F111" s="6">
        <v>44683</v>
      </c>
      <c r="G111">
        <v>79570</v>
      </c>
      <c r="H111" t="s">
        <v>16</v>
      </c>
      <c r="I111" t="s">
        <v>207</v>
      </c>
      <c r="J111" s="7">
        <f ca="1">(TODAY() - Staff[[#This Row],[Date Joined]])/365</f>
        <v>1.8547945205479452</v>
      </c>
      <c r="K111" s="19">
        <f ca="1">ROUNDUP(IF(Staff[[#This Row],[Tenure]]&gt;2,3%,2%)*Staff[[#This Row],[Salary]],0)</f>
        <v>1592</v>
      </c>
      <c r="L111" s="7"/>
      <c r="M111" s="7"/>
    </row>
    <row r="112" spans="2:13" x14ac:dyDescent="0.3">
      <c r="B112" t="s">
        <v>39</v>
      </c>
      <c r="C112" t="s">
        <v>8</v>
      </c>
      <c r="D112" t="s">
        <v>12</v>
      </c>
      <c r="E112">
        <v>25</v>
      </c>
      <c r="F112" s="6">
        <v>44694</v>
      </c>
      <c r="G112">
        <v>80700</v>
      </c>
      <c r="H112" t="s">
        <v>13</v>
      </c>
      <c r="I112" t="s">
        <v>205</v>
      </c>
      <c r="J112" s="7">
        <f ca="1">(TODAY() - Staff[[#This Row],[Date Joined]])/365</f>
        <v>1.8246575342465754</v>
      </c>
      <c r="K112" s="19">
        <f ca="1">ROUNDUP(IF(Staff[[#This Row],[Tenure]]&gt;2,3%,2%)*Staff[[#This Row],[Salary]],0)</f>
        <v>1614</v>
      </c>
      <c r="L112" s="7"/>
      <c r="M112" s="7"/>
    </row>
    <row r="113" spans="2:13" x14ac:dyDescent="0.3">
      <c r="B113" t="s">
        <v>133</v>
      </c>
      <c r="C113" t="s">
        <v>8</v>
      </c>
      <c r="D113" t="s">
        <v>12</v>
      </c>
      <c r="E113">
        <v>25</v>
      </c>
      <c r="F113" s="6">
        <v>44633</v>
      </c>
      <c r="G113">
        <v>80700</v>
      </c>
      <c r="H113" t="s">
        <v>13</v>
      </c>
      <c r="I113" t="s">
        <v>207</v>
      </c>
      <c r="J113" s="7">
        <f ca="1">(TODAY() - Staff[[#This Row],[Date Joined]])/365</f>
        <v>1.9917808219178081</v>
      </c>
      <c r="K113" s="19">
        <f ca="1">ROUNDUP(IF(Staff[[#This Row],[Tenure]]&gt;2,3%,2%)*Staff[[#This Row],[Salary]],0)</f>
        <v>1614</v>
      </c>
      <c r="L113" s="7"/>
      <c r="M113" s="7"/>
    </row>
    <row r="114" spans="2:13" x14ac:dyDescent="0.3">
      <c r="B114" t="s">
        <v>92</v>
      </c>
      <c r="C114" t="s">
        <v>8</v>
      </c>
      <c r="D114" t="s">
        <v>12</v>
      </c>
      <c r="E114">
        <v>27</v>
      </c>
      <c r="F114" s="6">
        <v>44686</v>
      </c>
      <c r="G114">
        <v>83750</v>
      </c>
      <c r="H114" t="s">
        <v>16</v>
      </c>
      <c r="I114" t="s">
        <v>205</v>
      </c>
      <c r="J114" s="7">
        <f ca="1">(TODAY() - Staff[[#This Row],[Date Joined]])/365</f>
        <v>1.8465753424657534</v>
      </c>
      <c r="K114" s="19">
        <f ca="1">ROUNDUP(IF(Staff[[#This Row],[Tenure]]&gt;2,3%,2%)*Staff[[#This Row],[Salary]],0)</f>
        <v>1675</v>
      </c>
      <c r="L114" s="7"/>
      <c r="M114" s="7"/>
    </row>
    <row r="115" spans="2:13" x14ac:dyDescent="0.3">
      <c r="B115" t="s">
        <v>185</v>
      </c>
      <c r="C115" t="s">
        <v>8</v>
      </c>
      <c r="D115" t="s">
        <v>12</v>
      </c>
      <c r="E115">
        <v>27</v>
      </c>
      <c r="F115" s="6">
        <v>44625</v>
      </c>
      <c r="G115">
        <v>83750</v>
      </c>
      <c r="H115" t="s">
        <v>16</v>
      </c>
      <c r="I115" t="s">
        <v>207</v>
      </c>
      <c r="J115" s="7">
        <f ca="1">(TODAY() - Staff[[#This Row],[Date Joined]])/365</f>
        <v>2.0136986301369864</v>
      </c>
      <c r="K115" s="19">
        <f ca="1">ROUNDUP(IF(Staff[[#This Row],[Tenure]]&gt;2,3%,2%)*Staff[[#This Row],[Salary]],0)</f>
        <v>2513</v>
      </c>
      <c r="L115" s="7"/>
      <c r="M115" s="7"/>
    </row>
    <row r="116" spans="2:13" x14ac:dyDescent="0.3">
      <c r="B116" t="s">
        <v>28</v>
      </c>
      <c r="C116" t="s">
        <v>8</v>
      </c>
      <c r="D116" t="s">
        <v>21</v>
      </c>
      <c r="E116">
        <v>34</v>
      </c>
      <c r="F116" s="6">
        <v>44459</v>
      </c>
      <c r="G116">
        <v>85000</v>
      </c>
      <c r="H116" t="s">
        <v>16</v>
      </c>
      <c r="I116" t="s">
        <v>205</v>
      </c>
      <c r="J116" s="7">
        <f ca="1">(TODAY() - Staff[[#This Row],[Date Joined]])/365</f>
        <v>2.4684931506849317</v>
      </c>
      <c r="K116" s="19">
        <f ca="1">ROUNDUP(IF(Staff[[#This Row],[Tenure]]&gt;2,3%,2%)*Staff[[#This Row],[Salary]],0)</f>
        <v>2550</v>
      </c>
      <c r="L116" s="7"/>
      <c r="M116" s="7"/>
    </row>
    <row r="117" spans="2:13" x14ac:dyDescent="0.3">
      <c r="B117" t="s">
        <v>122</v>
      </c>
      <c r="C117" t="s">
        <v>8</v>
      </c>
      <c r="D117" t="s">
        <v>21</v>
      </c>
      <c r="E117">
        <v>34</v>
      </c>
      <c r="F117" s="6">
        <v>44397</v>
      </c>
      <c r="G117">
        <v>85000</v>
      </c>
      <c r="H117" t="s">
        <v>16</v>
      </c>
      <c r="I117" t="s">
        <v>207</v>
      </c>
      <c r="J117" s="7">
        <f ca="1">(TODAY() - Staff[[#This Row],[Date Joined]])/365</f>
        <v>2.6383561643835618</v>
      </c>
      <c r="K117" s="19">
        <f ca="1">ROUNDUP(IF(Staff[[#This Row],[Tenure]]&gt;2,3%,2%)*Staff[[#This Row],[Salary]],0)</f>
        <v>2550</v>
      </c>
      <c r="L117" s="7"/>
      <c r="M117" s="7"/>
    </row>
    <row r="118" spans="2:13" x14ac:dyDescent="0.3">
      <c r="B118" t="s">
        <v>88</v>
      </c>
      <c r="C118" t="s">
        <v>8</v>
      </c>
      <c r="D118" t="s">
        <v>21</v>
      </c>
      <c r="E118">
        <v>33</v>
      </c>
      <c r="F118" s="6">
        <v>44809</v>
      </c>
      <c r="G118">
        <v>86570</v>
      </c>
      <c r="H118" t="s">
        <v>16</v>
      </c>
      <c r="I118" t="s">
        <v>205</v>
      </c>
      <c r="J118" s="7">
        <f ca="1">(TODAY() - Staff[[#This Row],[Date Joined]])/365</f>
        <v>1.5095890410958903</v>
      </c>
      <c r="K118" s="19">
        <f ca="1">ROUNDUP(IF(Staff[[#This Row],[Tenure]]&gt;2,3%,2%)*Staff[[#This Row],[Salary]],0)</f>
        <v>1732</v>
      </c>
      <c r="L118" s="7"/>
      <c r="M118" s="7"/>
    </row>
    <row r="119" spans="2:13" x14ac:dyDescent="0.3">
      <c r="B119" t="s">
        <v>181</v>
      </c>
      <c r="C119" t="s">
        <v>8</v>
      </c>
      <c r="D119" t="s">
        <v>21</v>
      </c>
      <c r="E119">
        <v>33</v>
      </c>
      <c r="F119" s="6">
        <v>44747</v>
      </c>
      <c r="G119">
        <v>86570</v>
      </c>
      <c r="H119" t="s">
        <v>16</v>
      </c>
      <c r="I119" t="s">
        <v>207</v>
      </c>
      <c r="J119" s="7">
        <f ca="1">(TODAY() - Staff[[#This Row],[Date Joined]])/365</f>
        <v>1.6794520547945206</v>
      </c>
      <c r="K119" s="19">
        <f ca="1">ROUNDUP(IF(Staff[[#This Row],[Tenure]]&gt;2,3%,2%)*Staff[[#This Row],[Salary]],0)</f>
        <v>1732</v>
      </c>
      <c r="L119" s="7"/>
      <c r="M119" s="7"/>
    </row>
    <row r="120" spans="2:13" x14ac:dyDescent="0.3">
      <c r="B120" t="s">
        <v>74</v>
      </c>
      <c r="C120" t="s">
        <v>8</v>
      </c>
      <c r="D120" t="s">
        <v>12</v>
      </c>
      <c r="E120">
        <v>40</v>
      </c>
      <c r="F120" s="6">
        <v>44337</v>
      </c>
      <c r="G120">
        <v>87620</v>
      </c>
      <c r="H120" t="s">
        <v>16</v>
      </c>
      <c r="I120" t="s">
        <v>205</v>
      </c>
      <c r="J120" s="7">
        <f ca="1">(TODAY() - Staff[[#This Row],[Date Joined]])/365</f>
        <v>2.8027397260273972</v>
      </c>
      <c r="K120" s="19">
        <f ca="1">ROUNDUP(IF(Staff[[#This Row],[Tenure]]&gt;2,3%,2%)*Staff[[#This Row],[Salary]],0)</f>
        <v>2629</v>
      </c>
      <c r="L120" s="7"/>
      <c r="M120" s="7"/>
    </row>
    <row r="121" spans="2:13" x14ac:dyDescent="0.3">
      <c r="B121" t="s">
        <v>166</v>
      </c>
      <c r="C121" t="s">
        <v>8</v>
      </c>
      <c r="D121" t="s">
        <v>12</v>
      </c>
      <c r="E121">
        <v>40</v>
      </c>
      <c r="F121" s="6">
        <v>44276</v>
      </c>
      <c r="G121">
        <v>87620</v>
      </c>
      <c r="H121" t="s">
        <v>16</v>
      </c>
      <c r="I121" t="s">
        <v>207</v>
      </c>
      <c r="J121" s="7">
        <f ca="1">(TODAY() - Staff[[#This Row],[Date Joined]])/365</f>
        <v>2.9698630136986299</v>
      </c>
      <c r="K121" s="19">
        <f ca="1">ROUNDUP(IF(Staff[[#This Row],[Tenure]]&gt;2,3%,2%)*Staff[[#This Row],[Salary]],0)</f>
        <v>2629</v>
      </c>
      <c r="L121" s="7"/>
      <c r="M121" s="7"/>
    </row>
    <row r="122" spans="2:13" x14ac:dyDescent="0.3">
      <c r="B122" t="s">
        <v>23</v>
      </c>
      <c r="C122" t="s">
        <v>15</v>
      </c>
      <c r="D122" t="s">
        <v>12</v>
      </c>
      <c r="E122">
        <v>37</v>
      </c>
      <c r="F122" s="6">
        <v>44338</v>
      </c>
      <c r="G122">
        <v>88050</v>
      </c>
      <c r="H122" t="s">
        <v>24</v>
      </c>
      <c r="I122" t="s">
        <v>205</v>
      </c>
      <c r="J122" s="7">
        <f ca="1">(TODAY() - Staff[[#This Row],[Date Joined]])/365</f>
        <v>2.8</v>
      </c>
      <c r="K122" s="19">
        <f ca="1">ROUNDUP(IF(Staff[[#This Row],[Tenure]]&gt;2,3%,2%)*Staff[[#This Row],[Salary]],0)</f>
        <v>2642</v>
      </c>
      <c r="L122" s="7"/>
      <c r="M122" s="7"/>
    </row>
    <row r="123" spans="2:13" x14ac:dyDescent="0.3">
      <c r="B123" t="s">
        <v>118</v>
      </c>
      <c r="C123" t="s">
        <v>15</v>
      </c>
      <c r="D123" t="s">
        <v>12</v>
      </c>
      <c r="E123">
        <v>37</v>
      </c>
      <c r="F123" s="6">
        <v>44277</v>
      </c>
      <c r="G123">
        <v>88050</v>
      </c>
      <c r="H123" t="s">
        <v>24</v>
      </c>
      <c r="I123" t="s">
        <v>207</v>
      </c>
      <c r="J123" s="7">
        <f ca="1">(TODAY() - Staff[[#This Row],[Date Joined]])/365</f>
        <v>2.967123287671233</v>
      </c>
      <c r="K123" s="19">
        <f ca="1">ROUNDUP(IF(Staff[[#This Row],[Tenure]]&gt;2,3%,2%)*Staff[[#This Row],[Salary]],0)</f>
        <v>2642</v>
      </c>
      <c r="L123" s="7"/>
      <c r="M123" s="7"/>
    </row>
    <row r="124" spans="2:13" x14ac:dyDescent="0.3">
      <c r="B124" t="s">
        <v>11</v>
      </c>
      <c r="C124" t="s">
        <v>206</v>
      </c>
      <c r="D124" t="s">
        <v>12</v>
      </c>
      <c r="E124">
        <v>26</v>
      </c>
      <c r="F124" s="6">
        <v>44271</v>
      </c>
      <c r="G124">
        <v>90700</v>
      </c>
      <c r="H124" t="s">
        <v>13</v>
      </c>
      <c r="I124" t="s">
        <v>205</v>
      </c>
      <c r="J124" s="7">
        <f ca="1">(TODAY() - Staff[[#This Row],[Date Joined]])/365</f>
        <v>2.9835616438356163</v>
      </c>
      <c r="K124" s="19">
        <f ca="1">ROUNDUP(IF(Staff[[#This Row],[Tenure]]&gt;2,3%,2%)*Staff[[#This Row],[Salary]],0)</f>
        <v>2721</v>
      </c>
      <c r="L124" s="7"/>
      <c r="M124" s="7"/>
    </row>
    <row r="125" spans="2:13" x14ac:dyDescent="0.3">
      <c r="B125" t="s">
        <v>112</v>
      </c>
      <c r="C125" t="s">
        <v>206</v>
      </c>
      <c r="D125" t="s">
        <v>12</v>
      </c>
      <c r="E125">
        <v>27</v>
      </c>
      <c r="F125" s="6">
        <v>44212</v>
      </c>
      <c r="G125">
        <v>90700</v>
      </c>
      <c r="H125" t="s">
        <v>13</v>
      </c>
      <c r="I125" t="s">
        <v>207</v>
      </c>
      <c r="J125" s="7">
        <f ca="1">(TODAY() - Staff[[#This Row],[Date Joined]])/365</f>
        <v>3.1452054794520548</v>
      </c>
      <c r="K125" s="19">
        <f ca="1">ROUNDUP(IF(Staff[[#This Row],[Tenure]]&gt;2,3%,2%)*Staff[[#This Row],[Salary]],0)</f>
        <v>2721</v>
      </c>
      <c r="L125" s="7"/>
      <c r="M125" s="7"/>
    </row>
    <row r="126" spans="2:13" x14ac:dyDescent="0.3">
      <c r="B126" t="s">
        <v>52</v>
      </c>
      <c r="C126" t="s">
        <v>206</v>
      </c>
      <c r="D126" t="s">
        <v>12</v>
      </c>
      <c r="E126">
        <v>32</v>
      </c>
      <c r="F126" s="6">
        <v>44774</v>
      </c>
      <c r="G126">
        <v>91310</v>
      </c>
      <c r="H126" t="s">
        <v>16</v>
      </c>
      <c r="I126" t="s">
        <v>205</v>
      </c>
      <c r="J126" s="7">
        <f ca="1">(TODAY() - Staff[[#This Row],[Date Joined]])/365</f>
        <v>1.6054794520547946</v>
      </c>
      <c r="K126" s="19">
        <f ca="1">ROUNDUP(IF(Staff[[#This Row],[Tenure]]&gt;2,3%,2%)*Staff[[#This Row],[Salary]],0)</f>
        <v>1827</v>
      </c>
      <c r="L126" s="7"/>
      <c r="M126" s="7"/>
    </row>
    <row r="127" spans="2:13" x14ac:dyDescent="0.3">
      <c r="B127" t="s">
        <v>145</v>
      </c>
      <c r="C127" t="s">
        <v>206</v>
      </c>
      <c r="D127" t="s">
        <v>12</v>
      </c>
      <c r="E127">
        <v>32</v>
      </c>
      <c r="F127" s="6">
        <v>44713</v>
      </c>
      <c r="G127">
        <v>91310</v>
      </c>
      <c r="H127" t="s">
        <v>16</v>
      </c>
      <c r="I127" t="s">
        <v>207</v>
      </c>
      <c r="J127" s="7">
        <f ca="1">(TODAY() - Staff[[#This Row],[Date Joined]])/365</f>
        <v>1.7726027397260273</v>
      </c>
      <c r="K127" s="19">
        <f ca="1">ROUNDUP(IF(Staff[[#This Row],[Tenure]]&gt;2,3%,2%)*Staff[[#This Row],[Salary]],0)</f>
        <v>1827</v>
      </c>
      <c r="L127" s="7"/>
      <c r="M127" s="7"/>
    </row>
    <row r="128" spans="2:13" x14ac:dyDescent="0.3">
      <c r="B128" t="s">
        <v>68</v>
      </c>
      <c r="C128" t="s">
        <v>15</v>
      </c>
      <c r="D128" t="s">
        <v>21</v>
      </c>
      <c r="E128">
        <v>27</v>
      </c>
      <c r="F128" s="6">
        <v>44236</v>
      </c>
      <c r="G128">
        <v>91650</v>
      </c>
      <c r="H128" t="s">
        <v>13</v>
      </c>
      <c r="I128" t="s">
        <v>205</v>
      </c>
      <c r="J128" s="7">
        <f ca="1">(TODAY() - Staff[[#This Row],[Date Joined]])/365</f>
        <v>3.0794520547945203</v>
      </c>
      <c r="K128" s="19">
        <f ca="1">ROUNDUP(IF(Staff[[#This Row],[Tenure]]&gt;2,3%,2%)*Staff[[#This Row],[Salary]],0)</f>
        <v>2750</v>
      </c>
      <c r="L128" s="7"/>
      <c r="M128" s="7"/>
    </row>
    <row r="129" spans="2:13" x14ac:dyDescent="0.3">
      <c r="B129" t="s">
        <v>160</v>
      </c>
      <c r="C129" t="s">
        <v>15</v>
      </c>
      <c r="D129" t="s">
        <v>21</v>
      </c>
      <c r="E129">
        <v>27</v>
      </c>
      <c r="F129" s="6">
        <v>44174</v>
      </c>
      <c r="G129">
        <v>91650</v>
      </c>
      <c r="H129" t="s">
        <v>13</v>
      </c>
      <c r="I129" t="s">
        <v>207</v>
      </c>
      <c r="J129" s="7">
        <f ca="1">(TODAY() - Staff[[#This Row],[Date Joined]])/365</f>
        <v>3.2493150684931509</v>
      </c>
      <c r="K129" s="19">
        <f ca="1">ROUNDUP(IF(Staff[[#This Row],[Tenure]]&gt;2,3%,2%)*Staff[[#This Row],[Salary]],0)</f>
        <v>2750</v>
      </c>
      <c r="L129" s="7"/>
      <c r="M129" s="7"/>
    </row>
    <row r="130" spans="2:13" x14ac:dyDescent="0.3">
      <c r="B130" t="s">
        <v>102</v>
      </c>
      <c r="C130" t="s">
        <v>8</v>
      </c>
      <c r="D130" t="s">
        <v>21</v>
      </c>
      <c r="E130">
        <v>34</v>
      </c>
      <c r="F130" s="6">
        <v>44445</v>
      </c>
      <c r="G130">
        <v>92450</v>
      </c>
      <c r="H130" t="s">
        <v>16</v>
      </c>
      <c r="I130" t="s">
        <v>205</v>
      </c>
      <c r="J130" s="7">
        <f ca="1">(TODAY() - Staff[[#This Row],[Date Joined]])/365</f>
        <v>2.506849315068493</v>
      </c>
      <c r="K130" s="19">
        <f ca="1">ROUNDUP(IF(Staff[[#This Row],[Tenure]]&gt;2,3%,2%)*Staff[[#This Row],[Salary]],0)</f>
        <v>2774</v>
      </c>
      <c r="L130" s="7"/>
      <c r="M130" s="7"/>
    </row>
    <row r="131" spans="2:13" x14ac:dyDescent="0.3">
      <c r="B131" t="s">
        <v>195</v>
      </c>
      <c r="C131" t="s">
        <v>8</v>
      </c>
      <c r="D131" t="s">
        <v>21</v>
      </c>
      <c r="E131">
        <v>34</v>
      </c>
      <c r="F131" s="6">
        <v>44383</v>
      </c>
      <c r="G131">
        <v>92450</v>
      </c>
      <c r="H131" t="s">
        <v>16</v>
      </c>
      <c r="I131" t="s">
        <v>207</v>
      </c>
      <c r="J131" s="7">
        <f ca="1">(TODAY() - Staff[[#This Row],[Date Joined]])/365</f>
        <v>2.6767123287671235</v>
      </c>
      <c r="K131" s="19">
        <f ca="1">ROUNDUP(IF(Staff[[#This Row],[Tenure]]&gt;2,3%,2%)*Staff[[#This Row],[Salary]],0)</f>
        <v>2774</v>
      </c>
      <c r="L131" s="7"/>
      <c r="M131" s="7"/>
    </row>
    <row r="132" spans="2:13" x14ac:dyDescent="0.3">
      <c r="B132" t="s">
        <v>77</v>
      </c>
      <c r="C132" t="s">
        <v>8</v>
      </c>
      <c r="D132" t="s">
        <v>19</v>
      </c>
      <c r="E132">
        <v>25</v>
      </c>
      <c r="F132" s="6">
        <v>44205</v>
      </c>
      <c r="G132">
        <v>92700</v>
      </c>
      <c r="H132" t="s">
        <v>16</v>
      </c>
      <c r="I132" t="s">
        <v>205</v>
      </c>
      <c r="J132" s="7">
        <f ca="1">(TODAY() - Staff[[#This Row],[Date Joined]])/365</f>
        <v>3.1643835616438358</v>
      </c>
      <c r="K132" s="19">
        <f ca="1">ROUNDUP(IF(Staff[[#This Row],[Tenure]]&gt;2,3%,2%)*Staff[[#This Row],[Salary]],0)</f>
        <v>2781</v>
      </c>
      <c r="L132" s="7"/>
      <c r="M132" s="7"/>
    </row>
    <row r="133" spans="2:13" x14ac:dyDescent="0.3">
      <c r="B133" t="s">
        <v>169</v>
      </c>
      <c r="C133" t="s">
        <v>8</v>
      </c>
      <c r="D133" t="s">
        <v>19</v>
      </c>
      <c r="E133">
        <v>25</v>
      </c>
      <c r="F133" s="6">
        <v>44144</v>
      </c>
      <c r="G133">
        <v>92700</v>
      </c>
      <c r="H133" t="s">
        <v>16</v>
      </c>
      <c r="I133" t="s">
        <v>207</v>
      </c>
      <c r="J133" s="7">
        <f ca="1">(TODAY() - Staff[[#This Row],[Date Joined]])/365</f>
        <v>3.3315068493150686</v>
      </c>
      <c r="K133" s="19">
        <f ca="1">ROUNDUP(IF(Staff[[#This Row],[Tenure]]&gt;2,3%,2%)*Staff[[#This Row],[Salary]],0)</f>
        <v>2781</v>
      </c>
      <c r="L133" s="7"/>
      <c r="M133" s="7"/>
    </row>
    <row r="134" spans="2:13" x14ac:dyDescent="0.3">
      <c r="B134" t="s">
        <v>71</v>
      </c>
      <c r="C134" t="s">
        <v>8</v>
      </c>
      <c r="D134" t="s">
        <v>12</v>
      </c>
      <c r="E134">
        <v>33</v>
      </c>
      <c r="F134" s="6">
        <v>44190</v>
      </c>
      <c r="G134">
        <v>96140</v>
      </c>
      <c r="H134" t="s">
        <v>16</v>
      </c>
      <c r="I134" t="s">
        <v>205</v>
      </c>
      <c r="J134" s="7">
        <f ca="1">(TODAY() - Staff[[#This Row],[Date Joined]])/365</f>
        <v>3.2054794520547945</v>
      </c>
      <c r="K134" s="19">
        <f ca="1">ROUNDUP(IF(Staff[[#This Row],[Tenure]]&gt;2,3%,2%)*Staff[[#This Row],[Salary]],0)</f>
        <v>2885</v>
      </c>
      <c r="L134" s="7"/>
      <c r="M134" s="7"/>
    </row>
    <row r="135" spans="2:13" x14ac:dyDescent="0.3">
      <c r="B135" t="s">
        <v>163</v>
      </c>
      <c r="C135" t="s">
        <v>8</v>
      </c>
      <c r="D135" t="s">
        <v>12</v>
      </c>
      <c r="E135">
        <v>33</v>
      </c>
      <c r="F135" s="6">
        <v>44129</v>
      </c>
      <c r="G135">
        <v>96140</v>
      </c>
      <c r="H135" t="s">
        <v>16</v>
      </c>
      <c r="I135" t="s">
        <v>207</v>
      </c>
      <c r="J135" s="7">
        <f ca="1">(TODAY() - Staff[[#This Row],[Date Joined]])/365</f>
        <v>3.3726027397260272</v>
      </c>
      <c r="K135" s="19">
        <f ca="1">ROUNDUP(IF(Staff[[#This Row],[Tenure]]&gt;2,3%,2%)*Staff[[#This Row],[Salary]],0)</f>
        <v>2885</v>
      </c>
      <c r="L135" s="7"/>
      <c r="M135" s="7"/>
    </row>
    <row r="136" spans="2:13" x14ac:dyDescent="0.3">
      <c r="B136" t="s">
        <v>85</v>
      </c>
      <c r="C136" t="s">
        <v>15</v>
      </c>
      <c r="D136" t="s">
        <v>21</v>
      </c>
      <c r="E136">
        <v>30</v>
      </c>
      <c r="F136" s="6">
        <v>44606</v>
      </c>
      <c r="G136">
        <v>96800</v>
      </c>
      <c r="H136" t="s">
        <v>16</v>
      </c>
      <c r="I136" t="s">
        <v>205</v>
      </c>
      <c r="J136" s="7">
        <f ca="1">(TODAY() - Staff[[#This Row],[Date Joined]])/365</f>
        <v>2.0657534246575344</v>
      </c>
      <c r="K136" s="19">
        <f ca="1">ROUNDUP(IF(Staff[[#This Row],[Tenure]]&gt;2,3%,2%)*Staff[[#This Row],[Salary]],0)</f>
        <v>2904</v>
      </c>
      <c r="L136" s="7"/>
      <c r="M136" s="7"/>
    </row>
    <row r="137" spans="2:13" x14ac:dyDescent="0.3">
      <c r="B137" t="s">
        <v>177</v>
      </c>
      <c r="C137" t="s">
        <v>15</v>
      </c>
      <c r="D137" t="s">
        <v>21</v>
      </c>
      <c r="E137">
        <v>30</v>
      </c>
      <c r="F137" s="6">
        <v>44544</v>
      </c>
      <c r="G137">
        <v>96800</v>
      </c>
      <c r="H137" t="s">
        <v>16</v>
      </c>
      <c r="I137" t="s">
        <v>207</v>
      </c>
      <c r="J137" s="7">
        <f ca="1">(TODAY() - Staff[[#This Row],[Date Joined]])/365</f>
        <v>2.2356164383561645</v>
      </c>
      <c r="K137" s="19">
        <f ca="1">ROUNDUP(IF(Staff[[#This Row],[Tenure]]&gt;2,3%,2%)*Staff[[#This Row],[Salary]],0)</f>
        <v>2904</v>
      </c>
      <c r="L137" s="7"/>
      <c r="M137" s="7"/>
    </row>
    <row r="138" spans="2:13" x14ac:dyDescent="0.3">
      <c r="B138" t="s">
        <v>105</v>
      </c>
      <c r="C138" t="s">
        <v>15</v>
      </c>
      <c r="D138" t="s">
        <v>9</v>
      </c>
      <c r="E138">
        <v>40</v>
      </c>
      <c r="F138" s="6">
        <v>44263</v>
      </c>
      <c r="G138">
        <v>99750</v>
      </c>
      <c r="H138" t="s">
        <v>16</v>
      </c>
      <c r="I138" t="s">
        <v>205</v>
      </c>
      <c r="J138" s="7">
        <f ca="1">(TODAY() - Staff[[#This Row],[Date Joined]])/365</f>
        <v>3.0054794520547947</v>
      </c>
      <c r="K138" s="19">
        <f ca="1">ROUNDUP(IF(Staff[[#This Row],[Tenure]]&gt;2,3%,2%)*Staff[[#This Row],[Salary]],0)</f>
        <v>2993</v>
      </c>
      <c r="L138" s="7"/>
      <c r="M138" s="7"/>
    </row>
    <row r="139" spans="2:13" x14ac:dyDescent="0.3">
      <c r="B139" t="s">
        <v>198</v>
      </c>
      <c r="C139" t="s">
        <v>15</v>
      </c>
      <c r="D139" t="s">
        <v>9</v>
      </c>
      <c r="E139">
        <v>40</v>
      </c>
      <c r="F139" s="6">
        <v>44204</v>
      </c>
      <c r="G139">
        <v>99750</v>
      </c>
      <c r="H139" t="s">
        <v>16</v>
      </c>
      <c r="I139" t="s">
        <v>207</v>
      </c>
      <c r="J139" s="7">
        <f ca="1">(TODAY() - Staff[[#This Row],[Date Joined]])/365</f>
        <v>3.1671232876712327</v>
      </c>
      <c r="K139" s="19">
        <f ca="1">ROUNDUP(IF(Staff[[#This Row],[Tenure]]&gt;2,3%,2%)*Staff[[#This Row],[Salary]],0)</f>
        <v>2993</v>
      </c>
      <c r="L139" s="7"/>
      <c r="M139" s="7"/>
    </row>
    <row r="140" spans="2:13" x14ac:dyDescent="0.3">
      <c r="B140" t="s">
        <v>107</v>
      </c>
      <c r="C140" t="s">
        <v>8</v>
      </c>
      <c r="D140" t="s">
        <v>9</v>
      </c>
      <c r="E140">
        <v>28</v>
      </c>
      <c r="F140" s="6">
        <v>44630</v>
      </c>
      <c r="G140">
        <v>99970</v>
      </c>
      <c r="H140" t="s">
        <v>16</v>
      </c>
      <c r="I140" t="s">
        <v>205</v>
      </c>
      <c r="J140" s="7">
        <f ca="1">(TODAY() - Staff[[#This Row],[Date Joined]])/365</f>
        <v>2</v>
      </c>
      <c r="K140" s="19">
        <f ca="1">ROUNDUP(IF(Staff[[#This Row],[Tenure]]&gt;2,3%,2%)*Staff[[#This Row],[Salary]],0)</f>
        <v>2000</v>
      </c>
      <c r="L140" s="7"/>
      <c r="M140" s="7"/>
    </row>
    <row r="141" spans="2:13" x14ac:dyDescent="0.3">
      <c r="B141" t="s">
        <v>200</v>
      </c>
      <c r="C141" t="s">
        <v>8</v>
      </c>
      <c r="D141" t="s">
        <v>9</v>
      </c>
      <c r="E141">
        <v>28</v>
      </c>
      <c r="F141" s="6">
        <v>44571</v>
      </c>
      <c r="G141">
        <v>99970</v>
      </c>
      <c r="H141" t="s">
        <v>16</v>
      </c>
      <c r="I141" t="s">
        <v>207</v>
      </c>
      <c r="J141" s="7">
        <f ca="1">(TODAY() - Staff[[#This Row],[Date Joined]])/365</f>
        <v>2.1616438356164385</v>
      </c>
      <c r="K141" s="19">
        <f ca="1">ROUNDUP(IF(Staff[[#This Row],[Tenure]]&gt;2,3%,2%)*Staff[[#This Row],[Salary]],0)</f>
        <v>3000</v>
      </c>
      <c r="L141" s="7"/>
      <c r="M141" s="7"/>
    </row>
    <row r="142" spans="2:13" x14ac:dyDescent="0.3">
      <c r="B142" t="s">
        <v>103</v>
      </c>
      <c r="C142" t="s">
        <v>15</v>
      </c>
      <c r="D142" t="s">
        <v>12</v>
      </c>
      <c r="E142">
        <v>24</v>
      </c>
      <c r="F142" s="6">
        <v>44686</v>
      </c>
      <c r="G142">
        <v>100420</v>
      </c>
      <c r="H142" t="s">
        <v>16</v>
      </c>
      <c r="I142" t="s">
        <v>205</v>
      </c>
      <c r="J142" s="7">
        <f ca="1">(TODAY() - Staff[[#This Row],[Date Joined]])/365</f>
        <v>1.8465753424657534</v>
      </c>
      <c r="K142" s="19">
        <f ca="1">ROUNDUP(IF(Staff[[#This Row],[Tenure]]&gt;2,3%,2%)*Staff[[#This Row],[Salary]],0)</f>
        <v>2009</v>
      </c>
      <c r="L142" s="7"/>
      <c r="M142" s="7"/>
    </row>
    <row r="143" spans="2:13" x14ac:dyDescent="0.3">
      <c r="B143" t="s">
        <v>196</v>
      </c>
      <c r="C143" t="s">
        <v>15</v>
      </c>
      <c r="D143" t="s">
        <v>12</v>
      </c>
      <c r="E143">
        <v>24</v>
      </c>
      <c r="F143" s="6">
        <v>44625</v>
      </c>
      <c r="G143">
        <v>100420</v>
      </c>
      <c r="H143" t="s">
        <v>16</v>
      </c>
      <c r="I143" t="s">
        <v>207</v>
      </c>
      <c r="J143" s="7">
        <f ca="1">(TODAY() - Staff[[#This Row],[Date Joined]])/365</f>
        <v>2.0136986301369864</v>
      </c>
      <c r="K143" s="19">
        <f ca="1">ROUNDUP(IF(Staff[[#This Row],[Tenure]]&gt;2,3%,2%)*Staff[[#This Row],[Salary]],0)</f>
        <v>3013</v>
      </c>
      <c r="L143" s="7"/>
      <c r="M143" s="7"/>
    </row>
    <row r="144" spans="2:13" x14ac:dyDescent="0.3">
      <c r="B144" t="s">
        <v>50</v>
      </c>
      <c r="C144" t="s">
        <v>15</v>
      </c>
      <c r="D144" t="s">
        <v>9</v>
      </c>
      <c r="E144">
        <v>31</v>
      </c>
      <c r="F144" s="6">
        <v>44724</v>
      </c>
      <c r="G144">
        <v>103550</v>
      </c>
      <c r="H144" t="s">
        <v>16</v>
      </c>
      <c r="I144" t="s">
        <v>205</v>
      </c>
      <c r="J144" s="7">
        <f ca="1">(TODAY() - Staff[[#This Row],[Date Joined]])/365</f>
        <v>1.7424657534246575</v>
      </c>
      <c r="K144" s="19">
        <f ca="1">ROUNDUP(IF(Staff[[#This Row],[Tenure]]&gt;2,3%,2%)*Staff[[#This Row],[Salary]],0)</f>
        <v>2071</v>
      </c>
      <c r="L144" s="7"/>
      <c r="M144" s="7"/>
    </row>
    <row r="145" spans="2:13" x14ac:dyDescent="0.3">
      <c r="B145" t="s">
        <v>143</v>
      </c>
      <c r="C145" t="s">
        <v>15</v>
      </c>
      <c r="D145" t="s">
        <v>9</v>
      </c>
      <c r="E145">
        <v>31</v>
      </c>
      <c r="F145" s="6">
        <v>44663</v>
      </c>
      <c r="G145">
        <v>103550</v>
      </c>
      <c r="H145" t="s">
        <v>16</v>
      </c>
      <c r="I145" t="s">
        <v>207</v>
      </c>
      <c r="J145" s="7">
        <f ca="1">(TODAY() - Staff[[#This Row],[Date Joined]])/365</f>
        <v>1.9095890410958904</v>
      </c>
      <c r="K145" s="19">
        <f ca="1">ROUNDUP(IF(Staff[[#This Row],[Tenure]]&gt;2,3%,2%)*Staff[[#This Row],[Salary]],0)</f>
        <v>2071</v>
      </c>
      <c r="L145" s="7"/>
      <c r="M145" s="7"/>
    </row>
    <row r="146" spans="2:13" x14ac:dyDescent="0.3">
      <c r="B146" t="s">
        <v>96</v>
      </c>
      <c r="C146" t="s">
        <v>8</v>
      </c>
      <c r="D146" t="s">
        <v>9</v>
      </c>
      <c r="E146">
        <v>28</v>
      </c>
      <c r="F146" s="6">
        <v>44649</v>
      </c>
      <c r="G146">
        <v>104120</v>
      </c>
      <c r="H146" t="s">
        <v>16</v>
      </c>
      <c r="I146" t="s">
        <v>205</v>
      </c>
      <c r="J146" s="7">
        <f ca="1">(TODAY() - Staff[[#This Row],[Date Joined]])/365</f>
        <v>1.9479452054794522</v>
      </c>
      <c r="K146" s="19">
        <f ca="1">ROUNDUP(IF(Staff[[#This Row],[Tenure]]&gt;2,3%,2%)*Staff[[#This Row],[Salary]],0)</f>
        <v>2083</v>
      </c>
      <c r="L146" s="7"/>
      <c r="M146" s="7"/>
    </row>
    <row r="147" spans="2:13" x14ac:dyDescent="0.3">
      <c r="B147" t="s">
        <v>189</v>
      </c>
      <c r="C147" t="s">
        <v>8</v>
      </c>
      <c r="D147" t="s">
        <v>9</v>
      </c>
      <c r="E147">
        <v>28</v>
      </c>
      <c r="F147" s="6">
        <v>44590</v>
      </c>
      <c r="G147">
        <v>104120</v>
      </c>
      <c r="H147" t="s">
        <v>16</v>
      </c>
      <c r="I147" t="s">
        <v>207</v>
      </c>
      <c r="J147" s="7">
        <f ca="1">(TODAY() - Staff[[#This Row],[Date Joined]])/365</f>
        <v>2.1095890410958904</v>
      </c>
      <c r="K147" s="19">
        <f ca="1">ROUNDUP(IF(Staff[[#This Row],[Tenure]]&gt;2,3%,2%)*Staff[[#This Row],[Salary]],0)</f>
        <v>3124</v>
      </c>
      <c r="L147" s="7"/>
      <c r="M147" s="7"/>
    </row>
    <row r="148" spans="2:13" x14ac:dyDescent="0.3">
      <c r="B148" t="s">
        <v>101</v>
      </c>
      <c r="C148" t="s">
        <v>8</v>
      </c>
      <c r="D148" t="s">
        <v>12</v>
      </c>
      <c r="E148">
        <v>40</v>
      </c>
      <c r="F148" s="6">
        <v>44381</v>
      </c>
      <c r="G148">
        <v>104410</v>
      </c>
      <c r="H148" t="s">
        <v>16</v>
      </c>
      <c r="I148" t="s">
        <v>205</v>
      </c>
      <c r="J148" s="7">
        <f ca="1">(TODAY() - Staff[[#This Row],[Date Joined]])/365</f>
        <v>2.6821917808219178</v>
      </c>
      <c r="K148" s="19">
        <f ca="1">ROUNDUP(IF(Staff[[#This Row],[Tenure]]&gt;2,3%,2%)*Staff[[#This Row],[Salary]],0)</f>
        <v>3133</v>
      </c>
      <c r="L148" s="7"/>
      <c r="M148" s="7"/>
    </row>
    <row r="149" spans="2:13" x14ac:dyDescent="0.3">
      <c r="B149" t="s">
        <v>194</v>
      </c>
      <c r="C149" t="s">
        <v>8</v>
      </c>
      <c r="D149" t="s">
        <v>12</v>
      </c>
      <c r="E149">
        <v>40</v>
      </c>
      <c r="F149" s="6">
        <v>44320</v>
      </c>
      <c r="G149">
        <v>104410</v>
      </c>
      <c r="H149" t="s">
        <v>16</v>
      </c>
      <c r="I149" t="s">
        <v>207</v>
      </c>
      <c r="J149" s="7">
        <f ca="1">(TODAY() - Staff[[#This Row],[Date Joined]])/365</f>
        <v>2.8493150684931505</v>
      </c>
      <c r="K149" s="19">
        <f ca="1">ROUNDUP(IF(Staff[[#This Row],[Tenure]]&gt;2,3%,2%)*Staff[[#This Row],[Salary]],0)</f>
        <v>3133</v>
      </c>
      <c r="L149" s="7"/>
      <c r="M149" s="7"/>
    </row>
    <row r="150" spans="2:13" x14ac:dyDescent="0.3">
      <c r="B150" t="s">
        <v>43</v>
      </c>
      <c r="C150" t="s">
        <v>8</v>
      </c>
      <c r="D150" t="s">
        <v>9</v>
      </c>
      <c r="E150">
        <v>28</v>
      </c>
      <c r="F150" s="6">
        <v>44486</v>
      </c>
      <c r="G150">
        <v>104770</v>
      </c>
      <c r="H150" t="s">
        <v>16</v>
      </c>
      <c r="I150" t="s">
        <v>205</v>
      </c>
      <c r="J150" s="7">
        <f ca="1">(TODAY() - Staff[[#This Row],[Date Joined]])/365</f>
        <v>2.3945205479452056</v>
      </c>
      <c r="K150" s="19">
        <f ca="1">ROUNDUP(IF(Staff[[#This Row],[Tenure]]&gt;2,3%,2%)*Staff[[#This Row],[Salary]],0)</f>
        <v>3144</v>
      </c>
      <c r="L150" s="7"/>
      <c r="M150" s="7"/>
    </row>
    <row r="151" spans="2:13" x14ac:dyDescent="0.3">
      <c r="B151" t="s">
        <v>136</v>
      </c>
      <c r="C151" t="s">
        <v>8</v>
      </c>
      <c r="D151" t="s">
        <v>9</v>
      </c>
      <c r="E151">
        <v>28</v>
      </c>
      <c r="F151" s="6">
        <v>44425</v>
      </c>
      <c r="G151">
        <v>104770</v>
      </c>
      <c r="H151" t="s">
        <v>16</v>
      </c>
      <c r="I151" t="s">
        <v>207</v>
      </c>
      <c r="J151" s="7">
        <f ca="1">(TODAY() - Staff[[#This Row],[Date Joined]])/365</f>
        <v>2.5616438356164384</v>
      </c>
      <c r="K151" s="19">
        <f ca="1">ROUNDUP(IF(Staff[[#This Row],[Tenure]]&gt;2,3%,2%)*Staff[[#This Row],[Salary]],0)</f>
        <v>3144</v>
      </c>
      <c r="L151" s="7"/>
      <c r="M151" s="7"/>
    </row>
    <row r="152" spans="2:13" x14ac:dyDescent="0.3">
      <c r="B152" t="s">
        <v>69</v>
      </c>
      <c r="C152" t="s">
        <v>15</v>
      </c>
      <c r="D152" t="s">
        <v>9</v>
      </c>
      <c r="E152">
        <v>23</v>
      </c>
      <c r="F152" s="6">
        <v>44440</v>
      </c>
      <c r="G152">
        <v>106460</v>
      </c>
      <c r="H152" t="s">
        <v>16</v>
      </c>
      <c r="I152" t="s">
        <v>205</v>
      </c>
      <c r="J152" s="7">
        <f ca="1">(TODAY() - Staff[[#This Row],[Date Joined]])/365</f>
        <v>2.5205479452054793</v>
      </c>
      <c r="K152" s="19">
        <f ca="1">ROUNDUP(IF(Staff[[#This Row],[Tenure]]&gt;2,3%,2%)*Staff[[#This Row],[Salary]],0)</f>
        <v>3194</v>
      </c>
      <c r="L152" s="7"/>
      <c r="M152" s="7"/>
    </row>
    <row r="153" spans="2:13" x14ac:dyDescent="0.3">
      <c r="B153" t="s">
        <v>161</v>
      </c>
      <c r="C153" t="s">
        <v>15</v>
      </c>
      <c r="D153" t="s">
        <v>9</v>
      </c>
      <c r="E153">
        <v>23</v>
      </c>
      <c r="F153" s="6">
        <v>44378</v>
      </c>
      <c r="G153">
        <v>106460</v>
      </c>
      <c r="H153" t="s">
        <v>16</v>
      </c>
      <c r="I153" t="s">
        <v>207</v>
      </c>
      <c r="J153" s="7">
        <f ca="1">(TODAY() - Staff[[#This Row],[Date Joined]])/365</f>
        <v>2.6904109589041094</v>
      </c>
      <c r="K153" s="19">
        <f ca="1">ROUNDUP(IF(Staff[[#This Row],[Tenure]]&gt;2,3%,2%)*Staff[[#This Row],[Salary]],0)</f>
        <v>3194</v>
      </c>
      <c r="L153" s="7"/>
      <c r="M153" s="7"/>
    </row>
    <row r="154" spans="2:13" x14ac:dyDescent="0.3">
      <c r="B154" t="s">
        <v>22</v>
      </c>
      <c r="C154" t="s">
        <v>15</v>
      </c>
      <c r="D154" t="s">
        <v>12</v>
      </c>
      <c r="E154">
        <v>20</v>
      </c>
      <c r="F154" s="6">
        <v>44459</v>
      </c>
      <c r="G154">
        <v>107700</v>
      </c>
      <c r="H154" t="s">
        <v>16</v>
      </c>
      <c r="I154" t="s">
        <v>205</v>
      </c>
      <c r="J154" s="7">
        <f ca="1">(TODAY() - Staff[[#This Row],[Date Joined]])/365</f>
        <v>2.4684931506849317</v>
      </c>
      <c r="K154" s="19">
        <f ca="1">ROUNDUP(IF(Staff[[#This Row],[Tenure]]&gt;2,3%,2%)*Staff[[#This Row],[Salary]],0)</f>
        <v>3231</v>
      </c>
      <c r="L154" s="7"/>
      <c r="M154" s="7"/>
    </row>
    <row r="155" spans="2:13" x14ac:dyDescent="0.3">
      <c r="B155" t="s">
        <v>117</v>
      </c>
      <c r="C155" t="s">
        <v>15</v>
      </c>
      <c r="D155" t="s">
        <v>12</v>
      </c>
      <c r="E155">
        <v>20</v>
      </c>
      <c r="F155" s="6">
        <v>44397</v>
      </c>
      <c r="G155">
        <v>107700</v>
      </c>
      <c r="H155" t="s">
        <v>16</v>
      </c>
      <c r="I155" t="s">
        <v>207</v>
      </c>
      <c r="J155" s="7">
        <f ca="1">(TODAY() - Staff[[#This Row],[Date Joined]])/365</f>
        <v>2.6383561643835618</v>
      </c>
      <c r="K155" s="19">
        <f ca="1">ROUNDUP(IF(Staff[[#This Row],[Tenure]]&gt;2,3%,2%)*Staff[[#This Row],[Salary]],0)</f>
        <v>3231</v>
      </c>
      <c r="L155" s="7"/>
      <c r="M155" s="7"/>
    </row>
    <row r="156" spans="2:13" x14ac:dyDescent="0.3">
      <c r="B156" t="s">
        <v>33</v>
      </c>
      <c r="C156" t="s">
        <v>8</v>
      </c>
      <c r="D156" t="s">
        <v>19</v>
      </c>
      <c r="E156">
        <v>38</v>
      </c>
      <c r="F156" s="6">
        <v>44377</v>
      </c>
      <c r="G156">
        <v>109160</v>
      </c>
      <c r="H156" t="s">
        <v>10</v>
      </c>
      <c r="I156" t="s">
        <v>205</v>
      </c>
      <c r="J156" s="7">
        <f ca="1">(TODAY() - Staff[[#This Row],[Date Joined]])/365</f>
        <v>2.6931506849315068</v>
      </c>
      <c r="K156" s="19">
        <f ca="1">ROUNDUP(IF(Staff[[#This Row],[Tenure]]&gt;2,3%,2%)*Staff[[#This Row],[Salary]],0)</f>
        <v>3275</v>
      </c>
      <c r="L156" s="7"/>
      <c r="M156" s="7"/>
    </row>
    <row r="157" spans="2:13" x14ac:dyDescent="0.3">
      <c r="B157" t="s">
        <v>127</v>
      </c>
      <c r="C157" t="s">
        <v>8</v>
      </c>
      <c r="D157" t="s">
        <v>19</v>
      </c>
      <c r="E157">
        <v>38</v>
      </c>
      <c r="F157" s="6">
        <v>44316</v>
      </c>
      <c r="G157">
        <v>109160</v>
      </c>
      <c r="H157" t="s">
        <v>10</v>
      </c>
      <c r="I157" t="s">
        <v>207</v>
      </c>
      <c r="J157" s="7">
        <f ca="1">(TODAY() - Staff[[#This Row],[Date Joined]])/365</f>
        <v>2.8602739726027395</v>
      </c>
      <c r="K157" s="19">
        <f ca="1">ROUNDUP(IF(Staff[[#This Row],[Tenure]]&gt;2,3%,2%)*Staff[[#This Row],[Salary]],0)</f>
        <v>3275</v>
      </c>
      <c r="L157" s="7"/>
      <c r="M157" s="7"/>
    </row>
    <row r="158" spans="2:13" x14ac:dyDescent="0.3">
      <c r="B158" t="s">
        <v>34</v>
      </c>
      <c r="C158" t="s">
        <v>15</v>
      </c>
      <c r="D158" t="s">
        <v>9</v>
      </c>
      <c r="E158">
        <v>25</v>
      </c>
      <c r="F158" s="6">
        <v>44726</v>
      </c>
      <c r="G158">
        <v>109190</v>
      </c>
      <c r="H158" t="s">
        <v>13</v>
      </c>
      <c r="I158" t="s">
        <v>205</v>
      </c>
      <c r="J158" s="7">
        <f ca="1">(TODAY() - Staff[[#This Row],[Date Joined]])/365</f>
        <v>1.736986301369863</v>
      </c>
      <c r="K158" s="19">
        <f ca="1">ROUNDUP(IF(Staff[[#This Row],[Tenure]]&gt;2,3%,2%)*Staff[[#This Row],[Salary]],0)</f>
        <v>2184</v>
      </c>
      <c r="L158" s="7"/>
      <c r="M158" s="7"/>
    </row>
    <row r="159" spans="2:13" x14ac:dyDescent="0.3">
      <c r="B159" t="s">
        <v>128</v>
      </c>
      <c r="C159" t="s">
        <v>15</v>
      </c>
      <c r="D159" t="s">
        <v>9</v>
      </c>
      <c r="E159">
        <v>25</v>
      </c>
      <c r="F159" s="6">
        <v>44665</v>
      </c>
      <c r="G159">
        <v>109190</v>
      </c>
      <c r="H159" t="s">
        <v>13</v>
      </c>
      <c r="I159" t="s">
        <v>207</v>
      </c>
      <c r="J159" s="7">
        <f ca="1">(TODAY() - Staff[[#This Row],[Date Joined]])/365</f>
        <v>1.904109589041096</v>
      </c>
      <c r="K159" s="19">
        <f ca="1">ROUNDUP(IF(Staff[[#This Row],[Tenure]]&gt;2,3%,2%)*Staff[[#This Row],[Salary]],0)</f>
        <v>2184</v>
      </c>
      <c r="L159" s="7"/>
      <c r="M159" s="7"/>
    </row>
    <row r="160" spans="2:13" x14ac:dyDescent="0.3">
      <c r="B160" t="s">
        <v>87</v>
      </c>
      <c r="C160" t="s">
        <v>15</v>
      </c>
      <c r="D160" t="s">
        <v>12</v>
      </c>
      <c r="E160">
        <v>29</v>
      </c>
      <c r="F160" s="6">
        <v>44180</v>
      </c>
      <c r="G160">
        <v>112110</v>
      </c>
      <c r="H160" t="s">
        <v>24</v>
      </c>
      <c r="I160" t="s">
        <v>205</v>
      </c>
      <c r="J160" s="7">
        <f ca="1">(TODAY() - Staff[[#This Row],[Date Joined]])/365</f>
        <v>3.2328767123287672</v>
      </c>
      <c r="K160" s="19">
        <f ca="1">ROUNDUP(IF(Staff[[#This Row],[Tenure]]&gt;2,3%,2%)*Staff[[#This Row],[Salary]],0)</f>
        <v>3364</v>
      </c>
      <c r="L160" s="7"/>
      <c r="M160" s="7"/>
    </row>
    <row r="161" spans="2:13" x14ac:dyDescent="0.3">
      <c r="B161" t="s">
        <v>180</v>
      </c>
      <c r="C161" t="s">
        <v>15</v>
      </c>
      <c r="D161" t="s">
        <v>12</v>
      </c>
      <c r="E161">
        <v>29</v>
      </c>
      <c r="F161" s="6">
        <v>44119</v>
      </c>
      <c r="G161">
        <v>112110</v>
      </c>
      <c r="H161" t="s">
        <v>24</v>
      </c>
      <c r="I161" t="s">
        <v>207</v>
      </c>
      <c r="J161" s="7">
        <f ca="1">(TODAY() - Staff[[#This Row],[Date Joined]])/365</f>
        <v>3.4</v>
      </c>
      <c r="K161" s="19">
        <f ca="1">ROUNDUP(IF(Staff[[#This Row],[Tenure]]&gt;2,3%,2%)*Staff[[#This Row],[Salary]],0)</f>
        <v>3364</v>
      </c>
      <c r="L161" s="7"/>
      <c r="M161" s="7"/>
    </row>
    <row r="162" spans="2:13" x14ac:dyDescent="0.3">
      <c r="B162" t="s">
        <v>81</v>
      </c>
      <c r="C162" t="s">
        <v>8</v>
      </c>
      <c r="D162" t="s">
        <v>9</v>
      </c>
      <c r="E162">
        <v>30</v>
      </c>
      <c r="F162" s="6">
        <v>44861</v>
      </c>
      <c r="G162">
        <v>112570</v>
      </c>
      <c r="H162" t="s">
        <v>16</v>
      </c>
      <c r="I162" t="s">
        <v>205</v>
      </c>
      <c r="J162" s="7">
        <f ca="1">(TODAY() - Staff[[#This Row],[Date Joined]])/365</f>
        <v>1.3671232876712329</v>
      </c>
      <c r="K162" s="19">
        <f ca="1">ROUNDUP(IF(Staff[[#This Row],[Tenure]]&gt;2,3%,2%)*Staff[[#This Row],[Salary]],0)</f>
        <v>2252</v>
      </c>
      <c r="L162" s="7"/>
      <c r="M162" s="7"/>
    </row>
    <row r="163" spans="2:13" x14ac:dyDescent="0.3">
      <c r="B163" t="s">
        <v>173</v>
      </c>
      <c r="C163" t="s">
        <v>8</v>
      </c>
      <c r="D163" t="s">
        <v>9</v>
      </c>
      <c r="E163">
        <v>30</v>
      </c>
      <c r="F163" s="6">
        <v>44800</v>
      </c>
      <c r="G163">
        <v>112570</v>
      </c>
      <c r="H163" t="s">
        <v>16</v>
      </c>
      <c r="I163" t="s">
        <v>207</v>
      </c>
      <c r="J163" s="7">
        <f ca="1">(TODAY() - Staff[[#This Row],[Date Joined]])/365</f>
        <v>1.5342465753424657</v>
      </c>
      <c r="K163" s="19">
        <f ca="1">ROUNDUP(IF(Staff[[#This Row],[Tenure]]&gt;2,3%,2%)*Staff[[#This Row],[Salary]],0)</f>
        <v>2252</v>
      </c>
      <c r="L163" s="7"/>
      <c r="M163" s="7"/>
    </row>
    <row r="164" spans="2:13" x14ac:dyDescent="0.3">
      <c r="B164" t="s">
        <v>64</v>
      </c>
      <c r="C164" t="s">
        <v>15</v>
      </c>
      <c r="D164" t="s">
        <v>12</v>
      </c>
      <c r="E164">
        <v>20</v>
      </c>
      <c r="F164" s="6">
        <v>44183</v>
      </c>
      <c r="G164">
        <v>112650</v>
      </c>
      <c r="H164" t="s">
        <v>16</v>
      </c>
      <c r="I164" t="s">
        <v>205</v>
      </c>
      <c r="J164" s="7">
        <f ca="1">(TODAY() - Staff[[#This Row],[Date Joined]])/365</f>
        <v>3.2246575342465755</v>
      </c>
      <c r="K164" s="19">
        <f ca="1">ROUNDUP(IF(Staff[[#This Row],[Tenure]]&gt;2,3%,2%)*Staff[[#This Row],[Salary]],0)</f>
        <v>3380</v>
      </c>
      <c r="L164" s="7"/>
      <c r="M164" s="7"/>
    </row>
    <row r="165" spans="2:13" x14ac:dyDescent="0.3">
      <c r="B165" t="s">
        <v>156</v>
      </c>
      <c r="C165" t="s">
        <v>15</v>
      </c>
      <c r="D165" t="s">
        <v>12</v>
      </c>
      <c r="E165">
        <v>20</v>
      </c>
      <c r="F165" s="6">
        <v>44122</v>
      </c>
      <c r="G165">
        <v>112650</v>
      </c>
      <c r="H165" t="s">
        <v>16</v>
      </c>
      <c r="I165" t="s">
        <v>207</v>
      </c>
      <c r="J165" s="7">
        <f ca="1">(TODAY() - Staff[[#This Row],[Date Joined]])/365</f>
        <v>3.3917808219178083</v>
      </c>
      <c r="K165" s="19">
        <f ca="1">ROUNDUP(IF(Staff[[#This Row],[Tenure]]&gt;2,3%,2%)*Staff[[#This Row],[Salary]],0)</f>
        <v>3380</v>
      </c>
      <c r="L165" s="7"/>
      <c r="M165" s="7"/>
    </row>
    <row r="166" spans="2:13" x14ac:dyDescent="0.3">
      <c r="B166" t="s">
        <v>178</v>
      </c>
      <c r="C166" t="s">
        <v>15</v>
      </c>
      <c r="D166" t="s">
        <v>9</v>
      </c>
      <c r="E166">
        <v>34</v>
      </c>
      <c r="F166" s="6">
        <v>44642</v>
      </c>
      <c r="G166">
        <v>112650</v>
      </c>
      <c r="H166" t="s">
        <v>16</v>
      </c>
      <c r="I166" t="s">
        <v>207</v>
      </c>
      <c r="J166" s="7">
        <f ca="1">(TODAY() - Staff[[#This Row],[Date Joined]])/365</f>
        <v>1.9671232876712328</v>
      </c>
      <c r="K166" s="19">
        <f ca="1">ROUNDUP(IF(Staff[[#This Row],[Tenure]]&gt;2,3%,2%)*Staff[[#This Row],[Salary]],0)</f>
        <v>2253</v>
      </c>
      <c r="L166" s="7"/>
      <c r="M166" s="7"/>
    </row>
    <row r="167" spans="2:13" x14ac:dyDescent="0.3">
      <c r="B167" t="s">
        <v>58</v>
      </c>
      <c r="C167" t="s">
        <v>15</v>
      </c>
      <c r="D167" t="s">
        <v>19</v>
      </c>
      <c r="E167">
        <v>22</v>
      </c>
      <c r="F167" s="6">
        <v>44446</v>
      </c>
      <c r="G167">
        <v>112780</v>
      </c>
      <c r="H167" t="s">
        <v>13</v>
      </c>
      <c r="I167" t="s">
        <v>205</v>
      </c>
      <c r="J167" s="7">
        <f ca="1">(TODAY() - Staff[[#This Row],[Date Joined]])/365</f>
        <v>2.504109589041096</v>
      </c>
      <c r="K167" s="19">
        <f ca="1">ROUNDUP(IF(Staff[[#This Row],[Tenure]]&gt;2,3%,2%)*Staff[[#This Row],[Salary]],0)</f>
        <v>3384</v>
      </c>
      <c r="L167" s="7"/>
      <c r="M167" s="7"/>
    </row>
    <row r="168" spans="2:13" x14ac:dyDescent="0.3">
      <c r="B168" t="s">
        <v>150</v>
      </c>
      <c r="C168" t="s">
        <v>15</v>
      </c>
      <c r="D168" t="s">
        <v>19</v>
      </c>
      <c r="E168">
        <v>22</v>
      </c>
      <c r="F168" s="6">
        <v>44384</v>
      </c>
      <c r="G168">
        <v>112780</v>
      </c>
      <c r="H168" t="s">
        <v>13</v>
      </c>
      <c r="I168" t="s">
        <v>207</v>
      </c>
      <c r="J168" s="7">
        <f ca="1">(TODAY() - Staff[[#This Row],[Date Joined]])/365</f>
        <v>2.6739726027397261</v>
      </c>
      <c r="K168" s="19">
        <f ca="1">ROUNDUP(IF(Staff[[#This Row],[Tenure]]&gt;2,3%,2%)*Staff[[#This Row],[Salary]],0)</f>
        <v>3384</v>
      </c>
      <c r="L168" s="7"/>
      <c r="M168" s="7"/>
    </row>
    <row r="169" spans="2:13" x14ac:dyDescent="0.3">
      <c r="B169" t="s">
        <v>98</v>
      </c>
      <c r="C169" t="s">
        <v>15</v>
      </c>
      <c r="D169" t="s">
        <v>9</v>
      </c>
      <c r="E169">
        <v>27</v>
      </c>
      <c r="F169" s="6">
        <v>44609</v>
      </c>
      <c r="G169">
        <v>113280</v>
      </c>
      <c r="H169" t="s">
        <v>42</v>
      </c>
      <c r="I169" t="s">
        <v>205</v>
      </c>
      <c r="J169" s="7">
        <f ca="1">(TODAY() - Staff[[#This Row],[Date Joined]])/365</f>
        <v>2.0575342465753423</v>
      </c>
      <c r="K169" s="19">
        <f ca="1">ROUNDUP(IF(Staff[[#This Row],[Tenure]]&gt;2,3%,2%)*Staff[[#This Row],[Salary]],0)</f>
        <v>3399</v>
      </c>
      <c r="L169" s="7"/>
      <c r="M169" s="7"/>
    </row>
    <row r="170" spans="2:13" x14ac:dyDescent="0.3">
      <c r="B170" t="s">
        <v>191</v>
      </c>
      <c r="C170" t="s">
        <v>15</v>
      </c>
      <c r="D170" t="s">
        <v>9</v>
      </c>
      <c r="E170">
        <v>27</v>
      </c>
      <c r="F170" s="6">
        <v>44547</v>
      </c>
      <c r="G170">
        <v>113280</v>
      </c>
      <c r="H170" t="s">
        <v>42</v>
      </c>
      <c r="I170" t="s">
        <v>207</v>
      </c>
      <c r="J170" s="7">
        <f ca="1">(TODAY() - Staff[[#This Row],[Date Joined]])/365</f>
        <v>2.2273972602739724</v>
      </c>
      <c r="K170" s="19">
        <f ca="1">ROUNDUP(IF(Staff[[#This Row],[Tenure]]&gt;2,3%,2%)*Staff[[#This Row],[Salary]],0)</f>
        <v>3399</v>
      </c>
      <c r="L170" s="7"/>
      <c r="M170" s="7"/>
    </row>
    <row r="171" spans="2:13" x14ac:dyDescent="0.3">
      <c r="B171" t="s">
        <v>54</v>
      </c>
      <c r="C171" t="s">
        <v>8</v>
      </c>
      <c r="D171" t="s">
        <v>9</v>
      </c>
      <c r="E171">
        <v>30</v>
      </c>
      <c r="F171" s="6">
        <v>44850</v>
      </c>
      <c r="G171">
        <v>114180</v>
      </c>
      <c r="H171" t="s">
        <v>16</v>
      </c>
      <c r="I171" t="s">
        <v>205</v>
      </c>
      <c r="J171" s="7">
        <f ca="1">(TODAY() - Staff[[#This Row],[Date Joined]])/365</f>
        <v>1.3972602739726028</v>
      </c>
      <c r="K171" s="19">
        <f ca="1">ROUNDUP(IF(Staff[[#This Row],[Tenure]]&gt;2,3%,2%)*Staff[[#This Row],[Salary]],0)</f>
        <v>2284</v>
      </c>
      <c r="L171" s="7"/>
      <c r="M171" s="7"/>
    </row>
    <row r="172" spans="2:13" x14ac:dyDescent="0.3">
      <c r="B172" t="s">
        <v>147</v>
      </c>
      <c r="C172" t="s">
        <v>8</v>
      </c>
      <c r="D172" t="s">
        <v>9</v>
      </c>
      <c r="E172">
        <v>30</v>
      </c>
      <c r="F172" s="6">
        <v>44789</v>
      </c>
      <c r="G172">
        <v>114180</v>
      </c>
      <c r="H172" t="s">
        <v>16</v>
      </c>
      <c r="I172" t="s">
        <v>207</v>
      </c>
      <c r="J172" s="7">
        <f ca="1">(TODAY() - Staff[[#This Row],[Date Joined]])/365</f>
        <v>1.5643835616438355</v>
      </c>
      <c r="K172" s="19">
        <f ca="1">ROUNDUP(IF(Staff[[#This Row],[Tenure]]&gt;2,3%,2%)*Staff[[#This Row],[Salary]],0)</f>
        <v>2284</v>
      </c>
      <c r="L172" s="7"/>
      <c r="M172" s="7"/>
    </row>
    <row r="173" spans="2:13" x14ac:dyDescent="0.3">
      <c r="B173" t="s">
        <v>17</v>
      </c>
      <c r="C173" t="s">
        <v>8</v>
      </c>
      <c r="D173" t="s">
        <v>12</v>
      </c>
      <c r="E173">
        <v>43</v>
      </c>
      <c r="F173" s="6">
        <v>45045</v>
      </c>
      <c r="G173">
        <v>114870</v>
      </c>
      <c r="H173" t="s">
        <v>16</v>
      </c>
      <c r="I173" t="s">
        <v>205</v>
      </c>
      <c r="J173" s="7">
        <f ca="1">(TODAY() - Staff[[#This Row],[Date Joined]])/365</f>
        <v>0.86301369863013699</v>
      </c>
      <c r="K173" s="19">
        <f ca="1">ROUNDUP(IF(Staff[[#This Row],[Tenure]]&gt;2,3%,2%)*Staff[[#This Row],[Salary]],0)</f>
        <v>2298</v>
      </c>
      <c r="L173" s="7"/>
      <c r="M173" s="7"/>
    </row>
    <row r="174" spans="2:13" x14ac:dyDescent="0.3">
      <c r="B174" t="s">
        <v>114</v>
      </c>
      <c r="C174" t="s">
        <v>8</v>
      </c>
      <c r="D174" t="s">
        <v>12</v>
      </c>
      <c r="E174">
        <v>44</v>
      </c>
      <c r="F174" s="6">
        <v>44985</v>
      </c>
      <c r="G174">
        <v>114870</v>
      </c>
      <c r="H174" t="s">
        <v>16</v>
      </c>
      <c r="I174" t="s">
        <v>207</v>
      </c>
      <c r="J174" s="7">
        <f ca="1">(TODAY() - Staff[[#This Row],[Date Joined]])/365</f>
        <v>1.0273972602739727</v>
      </c>
      <c r="K174" s="19">
        <f ca="1">ROUNDUP(IF(Staff[[#This Row],[Tenure]]&gt;2,3%,2%)*Staff[[#This Row],[Salary]],0)</f>
        <v>2298</v>
      </c>
      <c r="L174" s="7"/>
      <c r="M174" s="7"/>
    </row>
    <row r="175" spans="2:13" x14ac:dyDescent="0.3">
      <c r="B175" t="s">
        <v>83</v>
      </c>
      <c r="C175" t="s">
        <v>8</v>
      </c>
      <c r="D175" t="s">
        <v>9</v>
      </c>
      <c r="E175">
        <v>36</v>
      </c>
      <c r="F175" s="6">
        <v>44085</v>
      </c>
      <c r="G175">
        <v>114890</v>
      </c>
      <c r="H175" t="s">
        <v>16</v>
      </c>
      <c r="I175" t="s">
        <v>205</v>
      </c>
      <c r="J175" s="7">
        <f ca="1">(TODAY() - Staff[[#This Row],[Date Joined]])/365</f>
        <v>3.493150684931507</v>
      </c>
      <c r="K175" s="19">
        <f ca="1">ROUNDUP(IF(Staff[[#This Row],[Tenure]]&gt;2,3%,2%)*Staff[[#This Row],[Salary]],0)</f>
        <v>3447</v>
      </c>
      <c r="L175" s="7"/>
      <c r="M175" s="7"/>
    </row>
    <row r="176" spans="2:13" x14ac:dyDescent="0.3">
      <c r="B176" t="s">
        <v>175</v>
      </c>
      <c r="C176" t="s">
        <v>8</v>
      </c>
      <c r="D176" t="s">
        <v>9</v>
      </c>
      <c r="E176">
        <v>36</v>
      </c>
      <c r="F176" s="6">
        <v>44023</v>
      </c>
      <c r="G176">
        <v>114890</v>
      </c>
      <c r="H176" t="s">
        <v>16</v>
      </c>
      <c r="I176" t="s">
        <v>207</v>
      </c>
      <c r="J176" s="7">
        <f ca="1">(TODAY() - Staff[[#This Row],[Date Joined]])/365</f>
        <v>3.6630136986301371</v>
      </c>
      <c r="K176" s="19">
        <f ca="1">ROUNDUP(IF(Staff[[#This Row],[Tenure]]&gt;2,3%,2%)*Staff[[#This Row],[Salary]],0)</f>
        <v>3447</v>
      </c>
      <c r="L176" s="7"/>
      <c r="M176" s="7"/>
    </row>
    <row r="177" spans="2:13" x14ac:dyDescent="0.3">
      <c r="B177" t="s">
        <v>49</v>
      </c>
      <c r="C177" t="s">
        <v>206</v>
      </c>
      <c r="D177" t="s">
        <v>21</v>
      </c>
      <c r="E177">
        <v>37</v>
      </c>
      <c r="F177" s="6">
        <v>44146</v>
      </c>
      <c r="G177">
        <v>115440</v>
      </c>
      <c r="H177" t="s">
        <v>24</v>
      </c>
      <c r="I177" t="s">
        <v>205</v>
      </c>
      <c r="J177" s="7">
        <f ca="1">(TODAY() - Staff[[#This Row],[Date Joined]])/365</f>
        <v>3.3260273972602739</v>
      </c>
      <c r="K177" s="19">
        <f ca="1">ROUNDUP(IF(Staff[[#This Row],[Tenure]]&gt;2,3%,2%)*Staff[[#This Row],[Salary]],0)</f>
        <v>3464</v>
      </c>
      <c r="L177" s="7"/>
      <c r="M177" s="7"/>
    </row>
    <row r="178" spans="2:13" x14ac:dyDescent="0.3">
      <c r="B178" t="s">
        <v>142</v>
      </c>
      <c r="C178" t="s">
        <v>206</v>
      </c>
      <c r="D178" t="s">
        <v>21</v>
      </c>
      <c r="E178">
        <v>37</v>
      </c>
      <c r="F178" s="6">
        <v>44085</v>
      </c>
      <c r="G178">
        <v>115440</v>
      </c>
      <c r="H178" t="s">
        <v>24</v>
      </c>
      <c r="I178" t="s">
        <v>207</v>
      </c>
      <c r="J178" s="7">
        <f ca="1">(TODAY() - Staff[[#This Row],[Date Joined]])/365</f>
        <v>3.493150684931507</v>
      </c>
      <c r="K178" s="19">
        <f ca="1">ROUNDUP(IF(Staff[[#This Row],[Tenure]]&gt;2,3%,2%)*Staff[[#This Row],[Salary]],0)</f>
        <v>3464</v>
      </c>
      <c r="L178" s="7"/>
      <c r="M178" s="7"/>
    </row>
    <row r="179" spans="2:13" x14ac:dyDescent="0.3">
      <c r="B179" t="s">
        <v>40</v>
      </c>
      <c r="C179" t="s">
        <v>15</v>
      </c>
      <c r="D179" t="s">
        <v>9</v>
      </c>
      <c r="E179">
        <v>33</v>
      </c>
      <c r="F179" s="6">
        <v>44164</v>
      </c>
      <c r="G179">
        <v>115920</v>
      </c>
      <c r="H179" t="s">
        <v>16</v>
      </c>
      <c r="I179" t="s">
        <v>205</v>
      </c>
      <c r="J179" s="7">
        <f ca="1">(TODAY() - Staff[[#This Row],[Date Joined]])/365</f>
        <v>3.2767123287671232</v>
      </c>
      <c r="K179" s="19">
        <f ca="1">ROUNDUP(IF(Staff[[#This Row],[Tenure]]&gt;2,3%,2%)*Staff[[#This Row],[Salary]],0)</f>
        <v>3478</v>
      </c>
      <c r="L179" s="7"/>
      <c r="M179" s="7"/>
    </row>
    <row r="180" spans="2:13" x14ac:dyDescent="0.3">
      <c r="B180" t="s">
        <v>134</v>
      </c>
      <c r="C180" t="s">
        <v>15</v>
      </c>
      <c r="D180" t="s">
        <v>9</v>
      </c>
      <c r="E180">
        <v>33</v>
      </c>
      <c r="F180" s="6">
        <v>44103</v>
      </c>
      <c r="G180">
        <v>115920</v>
      </c>
      <c r="H180" t="s">
        <v>16</v>
      </c>
      <c r="I180" t="s">
        <v>207</v>
      </c>
      <c r="J180" s="7">
        <f ca="1">(TODAY() - Staff[[#This Row],[Date Joined]])/365</f>
        <v>3.4438356164383563</v>
      </c>
      <c r="K180" s="19">
        <f ca="1">ROUNDUP(IF(Staff[[#This Row],[Tenure]]&gt;2,3%,2%)*Staff[[#This Row],[Salary]],0)</f>
        <v>3478</v>
      </c>
      <c r="L180" s="7"/>
      <c r="M180" s="7"/>
    </row>
    <row r="181" spans="2:13" x14ac:dyDescent="0.3">
      <c r="B181" t="s">
        <v>55</v>
      </c>
      <c r="C181" t="s">
        <v>8</v>
      </c>
      <c r="D181" t="s">
        <v>56</v>
      </c>
      <c r="E181">
        <v>37</v>
      </c>
      <c r="F181" s="6">
        <v>44451</v>
      </c>
      <c r="G181">
        <v>118100</v>
      </c>
      <c r="H181" t="s">
        <v>16</v>
      </c>
      <c r="I181" t="s">
        <v>205</v>
      </c>
      <c r="J181" s="7">
        <f ca="1">(TODAY() - Staff[[#This Row],[Date Joined]])/365</f>
        <v>2.4904109589041097</v>
      </c>
      <c r="K181" s="19">
        <f ca="1">ROUNDUP(IF(Staff[[#This Row],[Tenure]]&gt;2,3%,2%)*Staff[[#This Row],[Salary]],0)</f>
        <v>3543</v>
      </c>
      <c r="L181" s="7"/>
      <c r="M181" s="7"/>
    </row>
    <row r="182" spans="2:13" x14ac:dyDescent="0.3">
      <c r="B182" t="s">
        <v>148</v>
      </c>
      <c r="C182" t="s">
        <v>8</v>
      </c>
      <c r="D182" t="s">
        <v>56</v>
      </c>
      <c r="E182">
        <v>37</v>
      </c>
      <c r="F182" s="6">
        <v>44389</v>
      </c>
      <c r="G182">
        <v>118100</v>
      </c>
      <c r="H182" t="s">
        <v>16</v>
      </c>
      <c r="I182" t="s">
        <v>207</v>
      </c>
      <c r="J182" s="7">
        <f ca="1">(TODAY() - Staff[[#This Row],[Date Joined]])/365</f>
        <v>2.6602739726027398</v>
      </c>
      <c r="K182" s="19">
        <f ca="1">ROUNDUP(IF(Staff[[#This Row],[Tenure]]&gt;2,3%,2%)*Staff[[#This Row],[Salary]],0)</f>
        <v>3543</v>
      </c>
      <c r="L182" s="7"/>
      <c r="M182" s="7"/>
    </row>
    <row r="183" spans="2:13" x14ac:dyDescent="0.3">
      <c r="B183" t="s">
        <v>106</v>
      </c>
      <c r="C183" t="s">
        <v>15</v>
      </c>
      <c r="D183" t="s">
        <v>12</v>
      </c>
      <c r="E183">
        <v>36</v>
      </c>
      <c r="F183" s="6">
        <v>44019</v>
      </c>
      <c r="G183">
        <v>118840</v>
      </c>
      <c r="H183" t="s">
        <v>16</v>
      </c>
      <c r="I183" t="s">
        <v>205</v>
      </c>
      <c r="J183" s="7">
        <f ca="1">(TODAY() - Staff[[#This Row],[Date Joined]])/365</f>
        <v>3.6739726027397261</v>
      </c>
      <c r="K183" s="19">
        <f ca="1">ROUNDUP(IF(Staff[[#This Row],[Tenure]]&gt;2,3%,2%)*Staff[[#This Row],[Salary]],0)</f>
        <v>3566</v>
      </c>
      <c r="L183" s="7"/>
      <c r="M183" s="7"/>
    </row>
    <row r="184" spans="2:13" x14ac:dyDescent="0.3">
      <c r="B184" t="s">
        <v>199</v>
      </c>
      <c r="C184" t="s">
        <v>15</v>
      </c>
      <c r="D184" t="s">
        <v>12</v>
      </c>
      <c r="E184">
        <v>36</v>
      </c>
      <c r="F184" s="6">
        <v>43958</v>
      </c>
      <c r="G184">
        <v>118840</v>
      </c>
      <c r="H184" t="s">
        <v>16</v>
      </c>
      <c r="I184" t="s">
        <v>207</v>
      </c>
      <c r="J184" s="7">
        <f ca="1">(TODAY() - Staff[[#This Row],[Date Joined]])/365</f>
        <v>3.8410958904109589</v>
      </c>
      <c r="K184" s="19">
        <f ca="1">ROUNDUP(IF(Staff[[#This Row],[Tenure]]&gt;2,3%,2%)*Staff[[#This Row],[Salary]],0)</f>
        <v>3566</v>
      </c>
      <c r="L184" s="7"/>
      <c r="M184" s="7"/>
    </row>
    <row r="185" spans="2:13" x14ac:dyDescent="0.3">
      <c r="B185" t="s">
        <v>60</v>
      </c>
      <c r="C185" t="s">
        <v>8</v>
      </c>
      <c r="D185" t="s">
        <v>56</v>
      </c>
      <c r="E185">
        <v>27</v>
      </c>
      <c r="F185" s="6">
        <v>44122</v>
      </c>
      <c r="G185">
        <v>119110</v>
      </c>
      <c r="H185" t="s">
        <v>16</v>
      </c>
      <c r="I185" t="s">
        <v>205</v>
      </c>
      <c r="J185" s="7">
        <f ca="1">(TODAY() - Staff[[#This Row],[Date Joined]])/365</f>
        <v>3.3917808219178083</v>
      </c>
      <c r="K185" s="19">
        <f ca="1">ROUNDUP(IF(Staff[[#This Row],[Tenure]]&gt;2,3%,2%)*Staff[[#This Row],[Salary]],0)</f>
        <v>3574</v>
      </c>
      <c r="L185" s="7"/>
      <c r="M185" s="7"/>
    </row>
    <row r="186" spans="2:13" x14ac:dyDescent="0.3">
      <c r="B186" t="s">
        <v>152</v>
      </c>
      <c r="C186" t="s">
        <v>8</v>
      </c>
      <c r="D186" t="s">
        <v>56</v>
      </c>
      <c r="E186">
        <v>27</v>
      </c>
      <c r="F186" s="6">
        <v>44061</v>
      </c>
      <c r="G186">
        <v>119110</v>
      </c>
      <c r="H186" t="s">
        <v>16</v>
      </c>
      <c r="I186" t="s">
        <v>207</v>
      </c>
      <c r="J186" s="7">
        <f ca="1">(TODAY() - Staff[[#This Row],[Date Joined]])/365</f>
        <v>3.558904109589041</v>
      </c>
      <c r="K186" s="19">
        <f ca="1">ROUNDUP(IF(Staff[[#This Row],[Tenure]]&gt;2,3%,2%)*Staff[[#This Row],[Salary]],0)</f>
        <v>3574</v>
      </c>
      <c r="L186" s="7"/>
      <c r="M186" s="7"/>
    </row>
  </sheetData>
  <conditionalFormatting sqref="G4:G186">
    <cfRule type="colorScale" priority="1">
      <colorScale>
        <cfvo type="min"/>
        <cfvo type="percentile" val="50"/>
        <cfvo type="max"/>
        <color rgb="FFF8696B"/>
        <color rgb="FFFCFCFF"/>
        <color rgb="FF5A8AC6"/>
      </colorScale>
    </cfRule>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6A3FA-53C2-4CE4-88EC-268DAA366499}">
  <dimension ref="B3:C7"/>
  <sheetViews>
    <sheetView tabSelected="1" workbookViewId="0">
      <selection activeCell="H8" sqref="H8"/>
    </sheetView>
  </sheetViews>
  <sheetFormatPr defaultRowHeight="14.4" x14ac:dyDescent="0.3"/>
  <cols>
    <col min="2" max="2" width="13.109375" bestFit="1" customWidth="1"/>
  </cols>
  <sheetData>
    <row r="3" spans="2:3" x14ac:dyDescent="0.3">
      <c r="B3" s="21" t="s">
        <v>10</v>
      </c>
      <c r="C3" s="21">
        <v>5</v>
      </c>
    </row>
    <row r="4" spans="2:3" x14ac:dyDescent="0.3">
      <c r="B4" s="21" t="s">
        <v>13</v>
      </c>
      <c r="C4" s="21">
        <v>4</v>
      </c>
    </row>
    <row r="5" spans="2:3" x14ac:dyDescent="0.3">
      <c r="B5" s="21" t="s">
        <v>16</v>
      </c>
      <c r="C5" s="21">
        <v>3</v>
      </c>
    </row>
    <row r="6" spans="2:3" x14ac:dyDescent="0.3">
      <c r="B6" s="21" t="s">
        <v>24</v>
      </c>
      <c r="C6" s="21">
        <v>2</v>
      </c>
    </row>
    <row r="7" spans="2:3" x14ac:dyDescent="0.3">
      <c r="B7" s="21" t="s">
        <v>42</v>
      </c>
      <c r="C7" s="21">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7DE1B-2949-47F7-B167-6608622FCC7B}">
  <dimension ref="B3:D9"/>
  <sheetViews>
    <sheetView workbookViewId="0">
      <selection activeCell="B4" sqref="B4:B8"/>
    </sheetView>
  </sheetViews>
  <sheetFormatPr defaultRowHeight="14.4" x14ac:dyDescent="0.3"/>
  <cols>
    <col min="2" max="2" width="13.109375" bestFit="1" customWidth="1"/>
    <col min="3" max="3" width="13.88671875" bestFit="1" customWidth="1"/>
    <col min="4" max="4" width="15.77734375" style="20" bestFit="1" customWidth="1"/>
  </cols>
  <sheetData>
    <row r="3" spans="2:4" x14ac:dyDescent="0.3">
      <c r="B3" s="14" t="s">
        <v>231</v>
      </c>
      <c r="C3" t="s">
        <v>225</v>
      </c>
      <c r="D3" s="20" t="s">
        <v>228</v>
      </c>
    </row>
    <row r="4" spans="2:4" x14ac:dyDescent="0.3">
      <c r="B4" s="16" t="s">
        <v>10</v>
      </c>
      <c r="C4" s="15">
        <v>4</v>
      </c>
      <c r="D4" s="18">
        <v>92080</v>
      </c>
    </row>
    <row r="5" spans="2:4" x14ac:dyDescent="0.3">
      <c r="B5" s="16" t="s">
        <v>13</v>
      </c>
      <c r="C5" s="15">
        <v>20</v>
      </c>
      <c r="D5" s="18">
        <v>75933</v>
      </c>
    </row>
    <row r="6" spans="2:4" x14ac:dyDescent="0.3">
      <c r="B6" s="16" t="s">
        <v>16</v>
      </c>
      <c r="C6" s="15">
        <v>137</v>
      </c>
      <c r="D6" s="18">
        <v>76798.759124087592</v>
      </c>
    </row>
    <row r="7" spans="2:4" x14ac:dyDescent="0.3">
      <c r="B7" s="16" t="s">
        <v>24</v>
      </c>
      <c r="C7" s="15">
        <v>16</v>
      </c>
      <c r="D7" s="18">
        <v>78115</v>
      </c>
    </row>
    <row r="8" spans="2:4" x14ac:dyDescent="0.3">
      <c r="B8" s="16" t="s">
        <v>42</v>
      </c>
      <c r="C8" s="15">
        <v>6</v>
      </c>
      <c r="D8" s="18">
        <v>77423.333333333328</v>
      </c>
    </row>
    <row r="9" spans="2:4" x14ac:dyDescent="0.3">
      <c r="B9" s="16" t="s">
        <v>224</v>
      </c>
      <c r="C9" s="15">
        <v>183</v>
      </c>
      <c r="D9" s="18">
        <v>77173.715846994543</v>
      </c>
    </row>
  </sheetData>
  <conditionalFormatting pivot="1" sqref="D4:D8">
    <cfRule type="dataBar" priority="1">
      <dataBar>
        <cfvo type="min"/>
        <cfvo type="max"/>
        <color rgb="FF63C384"/>
      </dataBar>
      <extLst>
        <ext xmlns:x14="http://schemas.microsoft.com/office/spreadsheetml/2009/9/main" uri="{B025F937-C7B1-47D3-B67F-A62EFF666E3E}">
          <x14:id>{F5858499-A072-4BD0-ABF7-FCB877C5BAC5}</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F5858499-A072-4BD0-ABF7-FCB877C5BAC5}">
            <x14:dataBar minLength="0" maxLength="100" border="1" negativeBarBorderColorSameAsPositive="0">
              <x14:cfvo type="autoMin"/>
              <x14:cfvo type="autoMax"/>
              <x14:borderColor rgb="FF63C384"/>
              <x14:negativeFillColor rgb="FFFF0000"/>
              <x14:negativeBorderColor rgb="FFFF0000"/>
              <x14:axisColor rgb="FF000000"/>
            </x14:dataBar>
          </x14:cfRule>
          <xm:sqref>D4:D8</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72120-76A2-431C-855D-3E0AAE61DFE2}">
  <dimension ref="B3:D13"/>
  <sheetViews>
    <sheetView workbookViewId="0">
      <selection activeCell="I9" sqref="I9"/>
    </sheetView>
  </sheetViews>
  <sheetFormatPr defaultRowHeight="14.4" x14ac:dyDescent="0.3"/>
  <cols>
    <col min="2" max="2" width="16" bestFit="1" customWidth="1"/>
    <col min="3" max="3" width="15.5546875" bestFit="1" customWidth="1"/>
    <col min="4" max="4" width="7.44140625" bestFit="1" customWidth="1"/>
    <col min="5" max="6" width="12" bestFit="1" customWidth="1"/>
    <col min="7" max="7" width="15.5546875" bestFit="1" customWidth="1"/>
    <col min="8" max="9" width="18.6640625" bestFit="1" customWidth="1"/>
  </cols>
  <sheetData>
    <row r="3" spans="2:4" ht="15" thickBot="1" x14ac:dyDescent="0.35"/>
    <row r="4" spans="2:4" ht="18.600000000000001" thickBot="1" x14ac:dyDescent="0.4">
      <c r="B4" s="10">
        <v>4</v>
      </c>
      <c r="C4" s="13" t="s">
        <v>222</v>
      </c>
    </row>
    <row r="8" spans="2:4" x14ac:dyDescent="0.3">
      <c r="C8" s="14" t="s">
        <v>223</v>
      </c>
    </row>
    <row r="9" spans="2:4" x14ac:dyDescent="0.3">
      <c r="B9" s="14" t="s">
        <v>227</v>
      </c>
      <c r="C9" t="s">
        <v>8</v>
      </c>
      <c r="D9" t="s">
        <v>15</v>
      </c>
    </row>
    <row r="10" spans="2:4" x14ac:dyDescent="0.3">
      <c r="B10" s="16" t="s">
        <v>225</v>
      </c>
      <c r="C10" s="15">
        <v>86</v>
      </c>
      <c r="D10" s="15">
        <v>89</v>
      </c>
    </row>
    <row r="11" spans="2:4" x14ac:dyDescent="0.3">
      <c r="B11" s="16" t="s">
        <v>226</v>
      </c>
      <c r="C11" s="17">
        <v>31.406976744186046</v>
      </c>
      <c r="D11" s="17">
        <v>29.393258426966291</v>
      </c>
    </row>
    <row r="12" spans="2:4" x14ac:dyDescent="0.3">
      <c r="B12" s="16" t="s">
        <v>228</v>
      </c>
      <c r="C12" s="18">
        <v>78284.186046511633</v>
      </c>
      <c r="D12" s="18">
        <v>74915.168539325838</v>
      </c>
    </row>
    <row r="13" spans="2:4" x14ac:dyDescent="0.3">
      <c r="B13" s="16" t="s">
        <v>229</v>
      </c>
      <c r="C13" s="17">
        <v>2.5422108951895512</v>
      </c>
      <c r="D13" s="17">
        <v>2.5331075881175931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F97E0-5CB4-4786-9D6D-31DAFC45546E}">
  <dimension ref="A1"/>
  <sheetViews>
    <sheetView zoomScale="90" workbookViewId="0">
      <selection activeCell="P2" sqref="P2"/>
    </sheetView>
  </sheetViews>
  <sheetFormatPr defaultRowHeight="14.4" x14ac:dyDescent="0.3"/>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8 4 0 9 a 8 8 - 3 f 3 e - 4 0 7 9 - 8 5 9 2 - 4 5 1 3 8 f b a 9 c a 2 "   x m l n s = " h t t p : / / s c h e m a s . m i c r o s o f t . c o m / D a t a M a s h u p " > A A A A A L E E A A B Q S w M E F A A C A A g A J m F o W D + 0 p + S k A A A A 9 g A A A B I A H A B D b 2 5 m a W c v U G F j a 2 F n Z S 5 4 b W w g o h g A K K A U A A A A A A A A A A A A A A A A A A A A A A A A A A A A h Y 9 B D o I w F E S v Q r q n L T V R Q z 5 l 4 V Y S E 6 J x S 2 q F R v g Y W i x 3 c + G R v I I Y R d 2 5 n D d v M X O / 3 i A d m j q 4 6 M 6 a F h M S U U 4 C j a o 9 G C w T 0 r t j u C S p h E 2 h T k W p g 1 F G G w / 2 k J D K u X P M m P e e + h l t u 5 I J z i O 2 z 9 a 5 q n R T k I 9 s / s u h Q e s K V J p I 2 L 3 G S E E j M a d C L C g H N k H I D H 4 F M e 5 9 t j 8 Q V n 3 t + k 5 L j e E 2 B z Z F Y O 8 P 8 g F Q S w M E F A A C A A g A J m F o 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h a F j B U J 6 z q w E A A E o F A A A T A B w A R m 9 y b X V s Y X M v U 2 V j d G l v b j E u b S C i G A A o o B Q A A A A A A A A A A A A A A A A A A A A A A A A A A A D t V F 1 L 6 0 A Q f S / 0 P y z r S w K L 4 L N 6 Q V I V f a j Q F C / c U m S b T N v F / S i b W b W G / v c 7 a Z q a f g g i P p q X k D M 5 c 2 b m z G 4 B G S p n W V q / z 8 6 7 n W 6 n m E s P O b P v T w X K 6 Z R d M g 3 Y 7 T B 6 U h d 8 B o R c v 2 W g T 5 P g P V j 8 6 / z z x L n n K C 5 H f W n g k j d c P l 6 N E m e R f h q L O s U J T + b S z k h g u F w A p 1 x D O d F w O v T S F l P n T e J 0 M L Y K F l G t J 8 q S V 3 m 5 Y E g w Q 3 j D l W A l v w W b g z + A e 7 C Q H g 2 J H o S u Z t s s N p g J + J o g E d i 9 U x b y J p o T h M r A O p 5 K L f 3 y C H E g U d l Z E 5 B 2 u V r F 2 z 6 v 8 p y 6 T E K B z n z 0 S W j d Y b Q 3 C c F 4 4 o L F t R D I b M 5 4 / x + P u x 1 l j 2 Z s e 3 X C 7 2 y u J E v X Q / + O Y 6 r i / 5 r 2 A 6 b d 9 X t f d C 3 9 9 H j V q o k z E 2 o v K p v j J P a M b t U 9 A O N e K G c v L L T K a A 7 F R / U 9 V V D H G T b O s I 0 z O / S F l h n x H 6 U O L Y M 3 + B q N j q o I G 7 Q W / A H n 4 O l r Q / A 7 T L F 1 v S V 5 o z R C N Y a B e 2 0 V m 4 K m y 6 j C o o O y N i O O R i 3 v x + z i D 6 t q i O P v L O t + H d X a f r J Z t C Z t W 3 d E z v 8 D U E s B A i 0 A F A A C A A g A J m F o W D + 0 p + S k A A A A 9 g A A A B I A A A A A A A A A A A A A A A A A A A A A A E N v b m Z p Z y 9 Q Y W N r Y W d l L n h t b F B L A Q I t A B Q A A g A I A C Z h a F g P y u m r p A A A A O k A A A A T A A A A A A A A A A A A A A A A A P A A A A B b Q 2 9 u d G V u d F 9 U e X B l c 1 0 u e G 1 s U E s B A i 0 A F A A C A A g A J m F o W M F Q n r O r A Q A A S g U A A B M A A A A A A A A A A A A A A A A A 4 Q E A A E Z v c m 1 1 b G F z L 1 N l Y 3 R p b 2 4 x L m 1 Q S w U G A A A A A A M A A w D C A A A A 2 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u R c A A A A A A A C X F 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b n p f c 3 R h Z m Y 8 L 0 l 0 Z W 1 Q Y X R o P j w v S X R l b U x v Y 2 F 0 a W 9 u P j x T d G F i b G V F b n R y a W V z P j x F b n R y e S B U e X B l P S J J c 1 B y a X Z h d G U i I F Z h b H V l P S J s M C I g L z 4 8 R W 5 0 c n k g V H l w Z T 0 i U X V l c n l J R C I g V m F s d W U 9 I n M 0 Y 2 M z M W Y 5 M i 0 2 M m N j L T Q 0 Z j M t Y T M w N i 1 j N T A y Y j J j O D E w N 2 Q 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w M y 0 w O F Q w N j o z N j o 0 M C 4 5 M D Q 1 M j A 5 W i I g L z 4 8 R W 5 0 c n k g V H l w Z T 0 i R m l s b F N 0 Y X R 1 c y I g V m F s d W U 9 I n N D b 2 1 w b G V 0 Z S I g L z 4 8 L 1 N 0 Y W J s Z U V u d H J p Z X M + P C 9 J d G V t P j x J d G V t P j x J d G V t T G 9 j Y X R p b 2 4 + P E l 0 Z W 1 U e X B l P k Z v c m 1 1 b G E 8 L 0 l 0 Z W 1 U e X B l P j x J d G V t U G F 0 a D 5 T Z W N 0 a W 9 u M S 9 u e l 9 z d G F m Z i 9 T b 3 V y Y 2 U 8 L 0 l 0 Z W 1 Q Y X R o P j w v S X R l b U x v Y 2 F 0 a W 9 u P j x T d G F i b G V F b n R y a W V z I C 8 + P C 9 J d G V t P j x J d G V t P j x J d G V t T G 9 j Y X R p b 2 4 + P E l 0 Z W 1 U e X B l P k Z v c m 1 1 b G E 8 L 0 l 0 Z W 1 U e X B l P j x J d G V t U G F 0 a D 5 T Z W N 0 a W 9 u M S 9 u e l 9 z d G F m Z i 9 D a G F u Z 2 V k J T I w V H l w Z T w v S X R l b V B h d G g + P C 9 J d G V t T G 9 j Y X R p b 2 4 + P F N 0 Y W J s Z U V u d H J p Z X M g L z 4 8 L 0 l 0 Z W 0 + P E l 0 Z W 0 + P E l 0 Z W 1 M b 2 N h d G l v b j 4 8 S X R l b V R 5 c G U + R m 9 y b X V s Y T w v S X R l b V R 5 c G U + P E l 0 Z W 1 Q Y X R o P l N l Y 3 R p b 2 4 x L 0 l u Z G l h J T I w U 3 R h Z m Y 8 L 0 l 0 Z W 1 Q Y X R o P j w v S X R l b U x v Y 2 F 0 a W 9 u P j x T d G F i b G V F b n R y a W V z P j x F b n R y e S B U e X B l P S J J c 1 B y a X Z h d G U i I F Z h b H V l P S J s M C I g L z 4 8 R W 5 0 c n k g V H l w Z T 0 i U X V l c n l J R C I g V m F s d W U 9 I n N j Z m Y w Z T c 0 O C 0 4 O G E z L T R m M z I t O T Z m M S 0 x Y T Y 1 O D g 0 N j Z k N T Q i I C 8 + P E V u d H J 5 I F R 5 c G U 9 I k x v Y W R l Z F R v Q W 5 h b H l z a X N T Z X J 2 a W N l c y I g V m F s d W U 9 I m w w I i A v P j x F b n R y e S B U e X B l P S J G a W x s U 3 R h d H V z I i B W Y W x 1 Z T 0 i c 0 N v b X B s Z X R l I i A v P j x F b n R y e S B U e X B l P S J G a W x s T G F z d F V w Z G F 0 Z W Q i I F Z h b H V l P S J k M j A y N C 0 w M y 0 w O F Q w N j o z N j o 0 M C 4 5 M j c 3 O D g 0 W i I g L z 4 8 R W 5 0 c n k g V H l w Z T 0 i R m l s b E V y c m 9 y Q 2 9 k Z S I g V m F s d W U 9 I n N V b m t u b 3 d u I i A v P j x F b n R y e S B U e X B l P S J B Z G R l Z F R v R G F 0 Y U 1 v Z G V s 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C 9 T d G F i b G V F b n R y a W V z P j w v S X R l b T 4 8 S X R l b T 4 8 S X R l b U x v Y 2 F 0 a W 9 u P j x J d G V t V H l w Z T 5 G b 3 J t d W x h P C 9 J d G V t V H l w Z T 4 8 S X R l b V B h d G g + U 2 V j d G l v b j E v S W 5 k a W E l M j B T d G F m Z i 9 T b 3 V y Y 2 U 8 L 0 l 0 Z W 1 Q Y X R o P j w v S X R l b U x v Y 2 F 0 a W 9 u P j x T d G F i b G V F b n R y a W V z I C 8 + P C 9 J d G V t P j x J d G V t P j x J d G V t T G 9 j Y X R p b 2 4 + P E l 0 Z W 1 U e X B l P k Z v c m 1 1 b G E 8 L 0 l 0 Z W 1 U e X B l P j x J d G V t U G F 0 a D 5 T Z W N 0 a W 9 u M S 9 J b m R p Y S U y M F N 0 Y W Z m L 0 N o Y W 5 n Z W Q l M j B U e X B l P C 9 J d G V t U G F 0 a D 4 8 L 0 l 0 Z W 1 M b 2 N h d G l v b j 4 8 U 3 R h Y m x l R W 5 0 c m l l c y A v P j w v S X R l b T 4 8 S X R l b T 4 8 S X R l b U x v Y 2 F 0 a W 9 u P j x J d G V t V H l w Z T 5 G b 3 J t d W x h P C 9 J d G V t V H l w Z T 4 8 S X R l b V B h d G g + U 2 V j d G l v b j E v b n p f c 3 R h Z m Y v Q W R k Z W Q l M j B D d X N 0 b 2 0 8 L 0 l 0 Z W 1 Q Y X R o P j w v S X R l b U x v Y 2 F 0 a W 9 u P j x T d G F i b G V F b n R y a W V z I C 8 + P C 9 J d G V t P j x J d G V t P j x J d G V t T G 9 j Y X R p b 2 4 + P E l 0 Z W 1 U e X B l P k Z v c m 1 1 b G E 8 L 0 l 0 Z W 1 U e X B l P j x J d G V t U G F 0 a D 5 T Z W N 0 a W 9 u M S 9 J b m R p Y S U y M F N 0 Y W Z m L 0 F k Z G V k J T I w Q 3 V z d G 9 t P C 9 J d G V t U G F 0 a D 4 8 L 0 l 0 Z W 1 M b 2 N h d G l v b j 4 8 U 3 R h Y m x l R W 5 0 c m l l c y A v P j w v S X R l b T 4 8 S X R l b T 4 8 S X R l b U x v Y 2 F 0 a W 9 u P j x J d G V t V H l w Z T 5 G b 3 J t d W x h P C 9 J d G V t V H l w Z T 4 8 S X R l b V B h d G g + U 2 V j d G l v b j E v U 3 R h Z m Y 8 L 0 l 0 Z W 1 Q Y X R o P j w v S X R l b U x v Y 2 F 0 a W 9 u P j x T d G F i b G V F b n R y a W V z P j x F b n R y e S B U e X B l P S J J c 1 B y a X Z h d G U i I F Z h b H V l P S J s M C I g L z 4 8 R W 5 0 c n k g V H l w Z T 0 i U X V l c n l J R C I g V m F s d W U 9 I n N i Z D E 2 O G M 3 N y 0 4 Z G M 0 L T Q w N m M t Y W N k M C 0 z Y T E z Y 2 Z l N D h l N 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E 4 M y I g L z 4 8 R W 5 0 c n k g V H l w Z T 0 i R m l s b E V y c m 9 y Q 2 9 k Z S I g V m F s d W U 9 I n N V b m t u b 3 d u I i A v P j x F b n R y e S B U e X B l P S J G a W x s R X J y b 3 J D b 3 V u d C I g V m F s d W U 9 I m w w I i A v P j x F b n R y e S B U e X B l P S J G a W x s T G F z d F V w Z G F 0 Z W Q i I F Z h b H V l P S J k M j A y N C 0 w M y 0 w O F Q w N j o z O T o x M i 4 z M z E y N T Y 1 W i I g L z 4 8 R W 5 0 c n k g V H l w Z T 0 i R m l s b E N v b H V t b l R 5 c G V z I i B W Y W x 1 Z T 0 i c 0 J n W U d C U W t G Q U F B P S I g L z 4 8 R W 5 0 c n k g V H l w Z T 0 i R m l s b E N v b H V t b k 5 h b W V z I i B W Y W x 1 Z T 0 i c 1 s m c X V v d D t O Y W 1 l J n F 1 b 3 Q 7 L C Z x d W 9 0 O 0 d l b m R l c i Z x d W 9 0 O y w m c X V v d D t E Z X B h c n R t Z W 5 0 J n F 1 b 3 Q 7 L C Z x d W 9 0 O 0 F n Z S Z x d W 9 0 O y w m c X V v d D t E Y X R l I E p v a W 5 l Z C Z x d W 9 0 O y w m c X V v d D t T Y W x h c n k m c X V v d D s s J n F 1 b 3 Q 7 U m F 0 a W 5 n J n F 1 b 3 Q 7 L C Z x d W 9 0 O 0 N v d W 5 0 c n k m c X V v d D t d I i A v P j x F b n R y e S B U e X B l P S J G a W x s U 3 R h d H V z I i B W Y W x 1 Z T 0 i c 0 N v b X B s Z X R l I i A v P j x F b n R y e S B U e X B l P S J S Z W x h d G l v b n N o a X B J b m Z v Q 2 9 u d G F p b m V y I i B W Y W x 1 Z T 0 i c 3 s m c X V v d D t j b 2 x 1 b W 5 D b 3 V u d C Z x d W 9 0 O z o 4 L C Z x d W 9 0 O 2 t l e U N v b H V t b k 5 h b W V z J n F 1 b 3 Q 7 O l s m c X V v d D t O Y W 1 l J n F 1 b 3 Q 7 X S w m c X V v d D t x d W V y e V J l b G F 0 a W 9 u c 2 h p c H M m c X V v d D s 6 W 1 0 s J n F 1 b 3 Q 7 Y 2 9 s d W 1 u S W R l b n R p d G l l c y Z x d W 9 0 O z p b J n F 1 b 3 Q 7 U 2 V j d G l v b j E v U 3 R h Z m Y v U 2 9 1 c m N l L n t O Y W 1 l L D B 9 J n F 1 b 3 Q 7 L C Z x d W 9 0 O 1 N l Y 3 R p b 2 4 x L 1 N 0 Y W Z m L 1 J l c G x h Y 2 V k I F Z h b H V l L n t H Z W 5 k Z X I s M X 0 m c X V v d D s s J n F 1 b 3 Q 7 U 2 V j d G l v b j E v U 3 R h Z m Y v U 2 9 1 c m N l L n t E Z X B h c n R t Z W 5 0 L D J 9 J n F 1 b 3 Q 7 L C Z x d W 9 0 O 1 N l Y 3 R p b 2 4 x L 1 N 0 Y W Z m L 1 N v d X J j Z S 5 7 Q W d l L D N 9 J n F 1 b 3 Q 7 L C Z x d W 9 0 O 1 N l Y 3 R p b 2 4 x L 1 N 0 Y W Z m L 0 N o Y W 5 n Z W Q g V H l w Z S 5 7 R G F 0 Z S B K b 2 l u Z W Q s N H 0 m c X V v d D s s J n F 1 b 3 Q 7 U 2 V j d G l v b j E v U 3 R h Z m Y v U 2 9 1 c m N l L n t T Y W x h c n k s N X 0 m c X V v d D s s J n F 1 b 3 Q 7 U 2 V j d G l v b j E v U 3 R h Z m Y v U 2 9 1 c m N l L n t S Y X R p b m c s N n 0 m c X V v d D s s J n F 1 b 3 Q 7 U 2 V j d G l v b j E v U 3 R h Z m Y v U 2 9 1 c m N l L n t D b 3 V u d H J 5 L D d 9 J n F 1 b 3 Q 7 X S w m c X V v d D t D b 2 x 1 b W 5 D b 3 V u d C Z x d W 9 0 O z o 4 L C Z x d W 9 0 O 0 t l e U N v b H V t b k 5 h b W V z J n F 1 b 3 Q 7 O l s m c X V v d D t O Y W 1 l J n F 1 b 3 Q 7 X S w m c X V v d D t D b 2 x 1 b W 5 J Z G V u d G l 0 a W V z J n F 1 b 3 Q 7 O l s m c X V v d D t T Z W N 0 a W 9 u M S 9 T d G F m Z i 9 T b 3 V y Y 2 U u e 0 5 h b W U s M H 0 m c X V v d D s s J n F 1 b 3 Q 7 U 2 V j d G l v b j E v U 3 R h Z m Y v U m V w b G F j Z W Q g V m F s d W U u e 0 d l b m R l c i w x f S Z x d W 9 0 O y w m c X V v d D t T Z W N 0 a W 9 u M S 9 T d G F m Z i 9 T b 3 V y Y 2 U u e 0 R l c G F y d G 1 l b n Q s M n 0 m c X V v d D s s J n F 1 b 3 Q 7 U 2 V j d G l v b j E v U 3 R h Z m Y v U 2 9 1 c m N l L n t B Z 2 U s M 3 0 m c X V v d D s s J n F 1 b 3 Q 7 U 2 V j d G l v b j E v U 3 R h Z m Y v Q 2 h h b m d l Z C B U e X B l L n t E Y X R l I E p v a W 5 l Z C w 0 f S Z x d W 9 0 O y w m c X V v d D t T Z W N 0 a W 9 u M S 9 T d G F m Z i 9 T b 3 V y Y 2 U u e 1 N h b G F y e S w 1 f S Z x d W 9 0 O y w m c X V v d D t T Z W N 0 a W 9 u M S 9 T d G F m Z i 9 T b 3 V y Y 2 U u e 1 J h d G l u Z y w 2 f S Z x d W 9 0 O y w m c X V v d D t T Z W N 0 a W 9 u M S 9 T d G F m Z i 9 T b 3 V y Y 2 U u e 0 N v d W 5 0 c n k s N 3 0 m c X V v d D t d L C Z x d W 9 0 O 1 J l b G F 0 a W 9 u c 2 h p c E l u Z m 8 m c X V v d D s 6 W 1 1 9 I i A v P j x F b n R y e S B U e X B l P S J S Z W N v d m V y e V R h c m d l d F N o Z W V 0 I i B W Y W x 1 Z T 0 i c 0 F s b C B T d G F m Z i I g L z 4 8 R W 5 0 c n k g V H l w Z T 0 i U m V j b 3 Z l c n l U Y X J n Z X R D b 2 x 1 b W 4 i I F Z h b H V l P S J s O C I g L z 4 8 R W 5 0 c n k g V H l w Z T 0 i U m V j b 3 Z l c n l U Y X J n Z X R S b 3 c i I F Z h b H V l P S J s M j U i I C 8 + P E V u d H J 5 I F R 5 c G U 9 I k Z p b G x U Y X J n Z X Q i I F Z h b H V l P S J z U 3 R h Z m Y i I C 8 + P C 9 T d G F i b G V F b n R y a W V z P j w v S X R l b T 4 8 S X R l b T 4 8 S X R l b U x v Y 2 F 0 a W 9 u P j x J d G V t V H l w Z T 5 G b 3 J t d W x h P C 9 J d G V t V H l w Z T 4 8 S X R l b V B h d G g + U 2 V j d G l v b j E v U 3 R h Z m Y v U 2 9 1 c m N l P C 9 J d G V t U G F 0 a D 4 8 L 0 l 0 Z W 1 M b 2 N h d G l v b j 4 8 U 3 R h Y m x l R W 5 0 c m l l c y A v P j w v S X R l b T 4 8 S X R l b T 4 8 S X R l b U x v Y 2 F 0 a W 9 u P j x J d G V t V H l w Z T 5 G b 3 J t d W x h P C 9 J d G V t V H l w Z T 4 8 S X R l b V B h d G g + U 2 V j d G l v b j E v U 3 R h Z m Y v U m V t b 3 Z l Z C U y M E R 1 c G x p Y 2 F 0 Z X M 8 L 0 l 0 Z W 1 Q Y X R o P j w v S X R l b U x v Y 2 F 0 a W 9 u P j x T d G F i b G V F b n R y a W V z I C 8 + P C 9 J d G V t P j x J d G V t P j x J d G V t T G 9 j Y X R p b 2 4 + P E l 0 Z W 1 U e X B l P k Z v c m 1 1 b G E 8 L 0 l 0 Z W 1 U e X B l P j x J d G V t U G F 0 a D 5 T Z W N 0 a W 9 u M S 9 T d G F m Z i 9 S Z X B s Y W N l Z C U y M F Z h b H V l P C 9 J d G V t U G F 0 a D 4 8 L 0 l 0 Z W 1 M b 2 N h d G l v b j 4 8 U 3 R h Y m x l R W 5 0 c m l l c y A v P j w v S X R l b T 4 8 S X R l b T 4 8 S X R l b U x v Y 2 F 0 a W 9 u P j x J d G V t V H l w Z T 5 G b 3 J t d W x h P C 9 J d G V t V H l w Z T 4 8 S X R l b V B h d G g + U 2 V j d G l v b j E v U 3 R h Z m Y v R m l s d G V y Z W Q l M j B S b 3 d z P C 9 J d G V t U G F 0 a D 4 8 L 0 l 0 Z W 1 M b 2 N h d G l v b j 4 8 U 3 R h Y m x l R W 5 0 c m l l c y A v P j w v S X R l b T 4 8 S X R l b T 4 8 S X R l b U x v Y 2 F 0 a W 9 u P j x J d G V t V H l w Z T 5 G b 3 J t d W x h P C 9 J d G V t V H l w Z T 4 8 S X R l b V B h d G g + U 2 V j d G l v b j E v U 3 R h Z m Y v Q 2 h h b m d l Z C U y M F R 5 c G U 8 L 0 l 0 Z W 1 Q Y X R o P j w v S X R l b U x v Y 2 F 0 a W 9 u P j x T d G F i b G V F b n R y a W V z I C 8 + P C 9 J d G V t P j w v S X R l b X M + P C 9 M b 2 N h b F B h Y 2 t h Z 2 V N Z X R h Z G F 0 Y U Z p b G U + F g A A A F B L B Q Y A A A A A A A A A A A A A A A A A A A A A A A A m A Q A A A Q A A A N C M n d 8 B F d E R j H o A w E / C l + s B A A A A P X S e U B 8 Y Q k y e + o b G E Q a K N g A A A A A C A A A A A A A Q Z g A A A A E A A C A A A A A F c X 1 N 5 z K r D I O l C H z r m U z O A B t N X G 4 b k V o b j X s t v u M o V A A A A A A O g A A A A A I A A C A A A A D K V D 9 R 2 o G 8 s r g K J r i 6 X D F 6 T e T g I l M G v V v 1 4 W 9 + T b p Y f V A A A A D M k B Y c V N U e A t / a N t 6 T Y z F P t z D 5 d F 9 y 2 Z K 1 6 t w o j 1 f l G Y B b 0 F 0 J n Z s i Z Q 6 k F T 3 k T 4 P t P 2 9 K N x E R o J m g 2 n F 1 6 a v d U Z w p M j t 4 k K 2 Q z 4 i K H I V a Y 0 A A A A C H G r + a E g f U E b f Y Z I 0 9 X u 5 W G Z 1 b r U / E L r c c c e p X t n S Y Z 7 4 I v z x + H M w i R B 2 J b L 3 n d M w E s N x V k o r + g 0 F N 1 e I 5 o 7 6 W < / D a t a M a s h u p > 
</file>

<file path=customXml/itemProps1.xml><?xml version="1.0" encoding="utf-8"?>
<ds:datastoreItem xmlns:ds="http://schemas.openxmlformats.org/officeDocument/2006/customXml" ds:itemID="{DF07D326-DD48-4CA5-93D5-878719F87B2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India Staff</vt:lpstr>
      <vt:lpstr>Info Finder 2.0</vt:lpstr>
      <vt:lpstr>All Staff</vt:lpstr>
      <vt:lpstr>Sheet5</vt:lpstr>
      <vt:lpstr>Salary Vs Rating</vt:lpstr>
      <vt:lpstr>Male Vs Female</vt:lpstr>
      <vt:lpstr>Salary Spread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Dhyuthidhar Saraswathula</cp:lastModifiedBy>
  <dcterms:created xsi:type="dcterms:W3CDTF">2021-03-14T20:21:32Z</dcterms:created>
  <dcterms:modified xsi:type="dcterms:W3CDTF">2024-03-09T03:07:47Z</dcterms:modified>
</cp:coreProperties>
</file>