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5.xml" ContentType="application/vnd.openxmlformats-officedocument.spreadsheetml.worksheet+xml"/>
  <Override PartName="/xl/worksheets/sheet6.xml" ContentType="application/vnd.openxmlformats-officedocument.spreadsheetml.worksheet+xml"/>
  <Override PartName="/xl/comments1.xml" ContentType="application/vnd.openxmlformats-officedocument.spreadsheetml.comments+xml"/>
  <Override PartName="/docProps/app.xml" ContentType="application/vnd.openxmlformats-officedocument.extended-properties+xml"/>
  <Override PartName="/docProps/core.xml" ContentType="application/vnd.openxmlformats-package.core-properties+xml"/>
  <Override PartName="/xl/comments2.xml" ContentType="application/vnd.openxmlformats-officedocument.spreadsheetml.comment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Korrektur lesen\"/>
    </mc:Choice>
  </mc:AlternateContent>
  <bookViews>
    <workbookView xWindow="0" yWindow="0" windowWidth="28800" windowHeight="13785"/>
  </bookViews>
  <sheets>
    <sheet name="Risikotabelle" sheetId="7" r:id="rId1"/>
    <sheet name="Risikomatrix" sheetId="11" r:id="rId2"/>
    <sheet name="Legende" sheetId="8" r:id="rId3"/>
    <sheet name="Wertebereiche" sheetId="2" r:id="rId4"/>
    <sheet name="Kategorien" sheetId="10" r:id="rId5"/>
    <sheet name="Standardrisikoreferenzen" sheetId="9" r:id="rId6"/>
  </sheets>
  <definedNames>
    <definedName name="_xlnm._FilterDatabase" localSheetId="0" hidden="1">Risikotabelle!$A$9:$AS$14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14" i="7" l="1"/>
  <c r="N14" i="7"/>
  <c r="M14" i="7"/>
  <c r="L14" i="7"/>
  <c r="O13" i="7"/>
  <c r="N13" i="7"/>
  <c r="M13" i="7"/>
  <c r="L13" i="7"/>
  <c r="S13" i="7" s="1"/>
  <c r="P13" i="7" s="1"/>
  <c r="S14" i="7" l="1"/>
  <c r="P14" i="7" s="1"/>
  <c r="R13" i="7"/>
  <c r="Q13" i="7" s="1"/>
  <c r="B23" i="2"/>
  <c r="B22" i="2"/>
  <c r="R14" i="7" l="1"/>
  <c r="Q14" i="7" s="1"/>
  <c r="D12" i="11"/>
  <c r="E12" i="11"/>
  <c r="F12" i="11"/>
  <c r="G12" i="11"/>
  <c r="H12" i="11"/>
  <c r="L12" i="11"/>
  <c r="M12" i="11"/>
  <c r="N12" i="11"/>
  <c r="O12" i="11"/>
  <c r="P12" i="11"/>
  <c r="H13" i="11" l="1"/>
  <c r="G13" i="11"/>
  <c r="F13" i="11"/>
  <c r="E13" i="11"/>
  <c r="D13" i="11"/>
  <c r="H11" i="11"/>
  <c r="G11" i="11"/>
  <c r="F11" i="11"/>
  <c r="E11" i="11"/>
  <c r="D11" i="11"/>
  <c r="H10" i="11"/>
  <c r="G10" i="11"/>
  <c r="F10" i="11"/>
  <c r="E10" i="11"/>
  <c r="D10" i="11"/>
  <c r="H14" i="11"/>
  <c r="G14" i="11"/>
  <c r="F14" i="11"/>
  <c r="E14" i="11"/>
  <c r="D14" i="11"/>
  <c r="P14" i="11"/>
  <c r="O14" i="11"/>
  <c r="N14" i="11"/>
  <c r="M14" i="11"/>
  <c r="P13" i="11"/>
  <c r="O13" i="11"/>
  <c r="N13" i="11"/>
  <c r="M13" i="11"/>
  <c r="P11" i="11"/>
  <c r="O11" i="11"/>
  <c r="N11" i="11"/>
  <c r="M11" i="11"/>
  <c r="P10" i="11"/>
  <c r="O10" i="11"/>
  <c r="N10" i="11"/>
  <c r="M10" i="11"/>
  <c r="L13" i="11"/>
  <c r="L11" i="11"/>
  <c r="L10" i="11"/>
  <c r="L14" i="11"/>
  <c r="O12" i="7" l="1"/>
  <c r="N12" i="7"/>
  <c r="M12" i="7"/>
  <c r="L12" i="7"/>
  <c r="O11" i="7"/>
  <c r="N11" i="7"/>
  <c r="M11" i="7"/>
  <c r="L11" i="7"/>
  <c r="O10" i="7"/>
  <c r="N10" i="7"/>
  <c r="M10" i="7"/>
  <c r="L10" i="7"/>
  <c r="S11" i="7" l="1"/>
  <c r="P11" i="7" s="1"/>
  <c r="S12" i="7"/>
  <c r="R12" i="7" s="1"/>
  <c r="S10" i="7"/>
  <c r="C7" i="10"/>
  <c r="C6" i="10"/>
  <c r="C5" i="10"/>
  <c r="C4" i="10"/>
  <c r="C3" i="10"/>
  <c r="C2" i="10"/>
  <c r="N26" i="11" l="1"/>
  <c r="S8" i="7"/>
  <c r="P10" i="7"/>
  <c r="R11" i="7"/>
  <c r="R10" i="7"/>
  <c r="P12" i="7"/>
  <c r="D7" i="9"/>
  <c r="D21" i="9"/>
  <c r="D20" i="9"/>
  <c r="D19" i="9"/>
  <c r="D18" i="9"/>
  <c r="D17" i="9"/>
  <c r="D16" i="9"/>
  <c r="D15" i="9"/>
  <c r="D14" i="9"/>
  <c r="D13" i="9"/>
  <c r="D12" i="9"/>
  <c r="D11" i="9"/>
  <c r="D10" i="9"/>
  <c r="D9" i="9"/>
  <c r="D8" i="9"/>
  <c r="D6" i="9"/>
  <c r="D5" i="9"/>
  <c r="D4" i="9"/>
  <c r="D3" i="9"/>
  <c r="D2" i="9"/>
  <c r="P9" i="7" l="1"/>
  <c r="AH33" i="11"/>
  <c r="AP35" i="11"/>
  <c r="Q10" i="7"/>
  <c r="Q11" i="7"/>
  <c r="O22" i="11"/>
  <c r="M22" i="11"/>
  <c r="P21" i="11"/>
  <c r="N21" i="11"/>
  <c r="L21" i="11"/>
  <c r="O20" i="11"/>
  <c r="M20" i="11"/>
  <c r="P19" i="11"/>
  <c r="N19" i="11"/>
  <c r="L19" i="11"/>
  <c r="O18" i="11"/>
  <c r="M18" i="11"/>
  <c r="P22" i="11"/>
  <c r="N22" i="11"/>
  <c r="L22" i="11"/>
  <c r="O21" i="11"/>
  <c r="M21" i="11"/>
  <c r="P20" i="11"/>
  <c r="N20" i="11"/>
  <c r="L20" i="11"/>
  <c r="O19" i="11"/>
  <c r="M19" i="11"/>
  <c r="P18" i="11"/>
  <c r="N18" i="11"/>
  <c r="L18" i="11"/>
  <c r="Q12" i="7"/>
  <c r="L24" i="2"/>
  <c r="K24" i="2"/>
  <c r="J24" i="2"/>
  <c r="I24" i="2"/>
  <c r="H24" i="2"/>
  <c r="L23" i="2"/>
  <c r="K23" i="2"/>
  <c r="J23" i="2"/>
  <c r="I23" i="2"/>
  <c r="H23" i="2"/>
  <c r="L22" i="2"/>
  <c r="K22" i="2"/>
  <c r="J22" i="2"/>
  <c r="I22" i="2"/>
  <c r="H22" i="2"/>
  <c r="L21" i="2"/>
  <c r="K21" i="2"/>
  <c r="J21" i="2"/>
  <c r="I21" i="2"/>
  <c r="H21" i="2"/>
  <c r="L20" i="2"/>
  <c r="K20" i="2"/>
  <c r="J20" i="2"/>
  <c r="I20" i="2"/>
  <c r="H20" i="2"/>
  <c r="D22" i="11" l="1"/>
  <c r="V21" i="11" s="1"/>
  <c r="G18" i="11"/>
  <c r="Y9" i="11" s="1"/>
  <c r="G22" i="11"/>
  <c r="Y21" i="11" s="1"/>
  <c r="N25" i="11"/>
  <c r="E22" i="11"/>
  <c r="W21" i="11" s="1"/>
  <c r="Z33" i="11"/>
  <c r="AP36" i="11"/>
  <c r="AL9" i="11"/>
  <c r="AD9" i="11"/>
  <c r="AH9" i="11"/>
  <c r="AG12" i="11"/>
  <c r="AF15" i="11"/>
  <c r="AE18" i="11"/>
  <c r="AL21" i="11"/>
  <c r="AD21" i="11"/>
  <c r="AH21" i="11"/>
  <c r="AG9" i="11"/>
  <c r="AO9" i="11"/>
  <c r="AF12" i="11"/>
  <c r="AE15" i="11"/>
  <c r="AD18" i="11"/>
  <c r="AH18" i="11"/>
  <c r="AG21" i="11"/>
  <c r="AO21" i="11"/>
  <c r="AN9" i="11"/>
  <c r="AF9" i="11"/>
  <c r="AE12" i="11"/>
  <c r="AD15" i="11"/>
  <c r="AH15" i="11"/>
  <c r="AG18" i="11"/>
  <c r="AO18" i="11"/>
  <c r="AN21" i="11"/>
  <c r="AF21" i="11"/>
  <c r="AE9" i="11"/>
  <c r="AM9" i="11"/>
  <c r="AD12" i="11"/>
  <c r="AH12" i="11"/>
  <c r="AG15" i="11"/>
  <c r="AF18" i="11"/>
  <c r="AE21" i="11"/>
  <c r="AM21" i="11"/>
  <c r="E18" i="11"/>
  <c r="W9" i="11" s="1"/>
  <c r="D21" i="11"/>
  <c r="V18" i="11" s="1"/>
  <c r="E20" i="11"/>
  <c r="W15" i="11" s="1"/>
  <c r="H20" i="11"/>
  <c r="Z15" i="11" s="1"/>
  <c r="D20" i="11"/>
  <c r="V15" i="11" s="1"/>
  <c r="F20" i="11"/>
  <c r="X15" i="11" s="1"/>
  <c r="G20" i="11"/>
  <c r="Y15" i="11" s="1"/>
  <c r="F22" i="11"/>
  <c r="X21" i="11" s="1"/>
  <c r="F18" i="11"/>
  <c r="X9" i="11" s="1"/>
  <c r="H22" i="11"/>
  <c r="Z21" i="11" s="1"/>
  <c r="H18" i="11"/>
  <c r="Z9" i="11" s="1"/>
  <c r="E21" i="11"/>
  <c r="W18" i="11" s="1"/>
  <c r="E19" i="11"/>
  <c r="W12" i="11" s="1"/>
  <c r="D18" i="11"/>
  <c r="F21" i="11"/>
  <c r="X18" i="11" s="1"/>
  <c r="F19" i="11"/>
  <c r="X12" i="11" s="1"/>
  <c r="D19" i="11"/>
  <c r="V12" i="11" s="1"/>
  <c r="G21" i="11"/>
  <c r="Y18" i="11" s="1"/>
  <c r="G19" i="11"/>
  <c r="Y12" i="11" s="1"/>
  <c r="H21" i="11"/>
  <c r="Z18" i="11" s="1"/>
  <c r="H19" i="11"/>
  <c r="Z12" i="11" s="1"/>
  <c r="AN12" i="11" l="1"/>
  <c r="AN18" i="11"/>
  <c r="AM18" i="11"/>
  <c r="AM12" i="11"/>
  <c r="AL12" i="11"/>
  <c r="AP9" i="11"/>
  <c r="AE31" i="11"/>
  <c r="AP12" i="11"/>
  <c r="V9" i="11"/>
  <c r="F25" i="11"/>
  <c r="AP21" i="11"/>
  <c r="AP15" i="11"/>
  <c r="AN15" i="11"/>
  <c r="AO15" i="11"/>
  <c r="AL18" i="11"/>
  <c r="AL15" i="11"/>
  <c r="AP18" i="11"/>
  <c r="AM15" i="11"/>
  <c r="AO12" i="11"/>
  <c r="W31" i="11" l="1"/>
  <c r="AM31" i="11"/>
  <c r="AM32" i="11"/>
  <c r="AM33" i="11" l="1"/>
</calcChain>
</file>

<file path=xl/comments1.xml><?xml version="1.0" encoding="utf-8"?>
<comments xmlns="http://schemas.openxmlformats.org/spreadsheetml/2006/main">
  <authors>
    <author>Landwehr, Matthias (ITZBund HH II A 1)</author>
  </authors>
  <commentList>
    <comment ref="AB6" authorId="0" shapeId="0">
      <text>
        <r>
          <rPr>
            <sz val="9"/>
            <color indexed="81"/>
            <rFont val="Segoe UI"/>
            <family val="2"/>
          </rPr>
          <t>Diese Spalten können bei Bedarf projektspezifisch genutzt oder angepasst werden.</t>
        </r>
      </text>
    </comment>
    <comment ref="AF6" authorId="0" shapeId="0">
      <text>
        <r>
          <rPr>
            <sz val="9"/>
            <color indexed="81"/>
            <rFont val="Segoe UI"/>
            <family val="2"/>
          </rPr>
          <t>Hier können die Risikowerte für die verschiedenen Perioden eingetragen werden. In der Spalte Risikowert ("RW") steht immer der aktuelle Wert. Diese hinteren Spalten dienen der Aufzeichnung des Risikoverlaufs.</t>
        </r>
      </text>
    </comment>
    <comment ref="L8" authorId="0" shapeId="0">
      <text>
        <r>
          <rPr>
            <b/>
            <sz val="9"/>
            <color indexed="81"/>
            <rFont val="Segoe UI"/>
            <family val="2"/>
          </rPr>
          <t>Automatisch ermittelte Werte zur Tabellensteuerung (Spalten NICHT löschen oder verändern!)</t>
        </r>
      </text>
    </comment>
    <comment ref="S8" authorId="0" shapeId="0">
      <text>
        <r>
          <rPr>
            <b/>
            <sz val="9"/>
            <color indexed="81"/>
            <rFont val="Segoe UI"/>
            <family val="2"/>
          </rPr>
          <t xml:space="preserve">Gesamtrisikowert
</t>
        </r>
        <r>
          <rPr>
            <sz val="9"/>
            <color indexed="81"/>
            <rFont val="Segoe UI"/>
            <family val="2"/>
          </rPr>
          <t>Mittelwert aus aktiven und eingetretenen Risiken</t>
        </r>
      </text>
    </comment>
    <comment ref="AF8" authorId="0" shapeId="0">
      <text>
        <r>
          <rPr>
            <sz val="9"/>
            <color indexed="81"/>
            <rFont val="Segoe UI"/>
            <family val="2"/>
          </rPr>
          <t>Hier kann der Risikowert für die Erstbetrachtung eingetragen werden.</t>
        </r>
      </text>
    </comment>
    <comment ref="P9" authorId="0" shapeId="0">
      <text>
        <r>
          <rPr>
            <b/>
            <sz val="9"/>
            <color indexed="81"/>
            <rFont val="Segoe UI"/>
            <family val="2"/>
          </rPr>
          <t>Gesamtrisikowert der aktiven Risiken</t>
        </r>
      </text>
    </comment>
  </commentList>
</comments>
</file>

<file path=xl/comments2.xml><?xml version="1.0" encoding="utf-8"?>
<comments xmlns="http://schemas.openxmlformats.org/spreadsheetml/2006/main">
  <authors>
    <author>Landwehr, Matthias (ITZBund HH II A 1)</author>
  </authors>
  <commentList>
    <comment ref="B7" authorId="0" shapeId="0">
      <text>
        <r>
          <rPr>
            <b/>
            <sz val="9"/>
            <color indexed="81"/>
            <rFont val="Segoe UI"/>
            <family val="2"/>
          </rPr>
          <t>Hilfswerte
(Spalten NICHT löschen oder verändern!)</t>
        </r>
      </text>
    </comment>
    <comment ref="AN32" authorId="0" shapeId="0">
      <text>
        <r>
          <rPr>
            <b/>
            <sz val="9"/>
            <color indexed="81"/>
            <rFont val="Segoe UI"/>
            <family val="2"/>
          </rPr>
          <t>Alle Risiken, die nicht aktiv sind.</t>
        </r>
      </text>
    </comment>
  </commentList>
</comments>
</file>

<file path=xl/sharedStrings.xml><?xml version="1.0" encoding="utf-8"?>
<sst xmlns="http://schemas.openxmlformats.org/spreadsheetml/2006/main" count="445" uniqueCount="279">
  <si>
    <t>Beschreibung</t>
  </si>
  <si>
    <t>sehr gering</t>
  </si>
  <si>
    <t>gering</t>
  </si>
  <si>
    <t>mittel</t>
  </si>
  <si>
    <t>hoch</t>
  </si>
  <si>
    <t>sehr hoch</t>
  </si>
  <si>
    <t>Zahlenwert</t>
  </si>
  <si>
    <t>von</t>
  </si>
  <si>
    <t>bis</t>
  </si>
  <si>
    <t>Maßnahmen</t>
  </si>
  <si>
    <t>Risikobezeichnung</t>
  </si>
  <si>
    <t>RW</t>
  </si>
  <si>
    <t>Verantwortlich</t>
  </si>
  <si>
    <t>Eintrittswahrscheinlichkeit</t>
  </si>
  <si>
    <t>&lt; 10 %</t>
  </si>
  <si>
    <t>61 - 90 %</t>
  </si>
  <si>
    <t>&gt; 90 %</t>
  </si>
  <si>
    <t>41 - 60 %</t>
  </si>
  <si>
    <t>Punktewert</t>
  </si>
  <si>
    <t>10 - 40 %</t>
  </si>
  <si>
    <t>6 - 15 %</t>
  </si>
  <si>
    <t>16 - 20 %</t>
  </si>
  <si>
    <t>&gt; 20 %</t>
  </si>
  <si>
    <t>Auswirkungen</t>
  </si>
  <si>
    <t>Mehrkosten, Zeitverzug etc.</t>
  </si>
  <si>
    <t>&lt;= 1 %</t>
  </si>
  <si>
    <t>2 - 5 %</t>
  </si>
  <si>
    <t>-</t>
  </si>
  <si>
    <t>Umsetzen bis</t>
  </si>
  <si>
    <t>Umgesetzt am</t>
  </si>
  <si>
    <t>Status</t>
  </si>
  <si>
    <t>System kann nicht getestet werden</t>
  </si>
  <si>
    <t>Testsystem steht nicht zur Verfügung</t>
  </si>
  <si>
    <t>keine</t>
  </si>
  <si>
    <t>aktiv</t>
  </si>
  <si>
    <t>inaktiv</t>
  </si>
  <si>
    <t>zurückgestellt</t>
  </si>
  <si>
    <t>erledigt</t>
  </si>
  <si>
    <t>eingetreten</t>
  </si>
  <si>
    <t>Das Risiko ist aktiv und muss beobachtet werden.</t>
  </si>
  <si>
    <t>Das Risiko hat sich erledigt, da es nicht mehr eintreten kann. Ein möglicher Eintritt liegt in der Vergangenheit.</t>
  </si>
  <si>
    <t>Datum</t>
  </si>
  <si>
    <t>Das Risiko ist nicht (mehr) aktiv und muss daher nicht (mehr) betrachtet werden; bspw. für ein überführtes Risiko.</t>
  </si>
  <si>
    <t>Maßnahmenplanung</t>
  </si>
  <si>
    <t>Grunddaten</t>
  </si>
  <si>
    <t>Auswirkung auf</t>
  </si>
  <si>
    <t>Bemerkungen</t>
  </si>
  <si>
    <t>Erläuterung</t>
  </si>
  <si>
    <t>Risikoklasse</t>
  </si>
  <si>
    <t>Meilen-stein</t>
  </si>
  <si>
    <t>Ursache</t>
  </si>
  <si>
    <t>Auswahl eines weiteren Lieferanten</t>
  </si>
  <si>
    <t>überführt in</t>
  </si>
  <si>
    <t>Risikoverlauf</t>
  </si>
  <si>
    <t>Risikoklassen</t>
  </si>
  <si>
    <t>Risikowert und Risikoklasse</t>
  </si>
  <si>
    <t>Das Risiko ist eingetreten und somit zu einem Problem geworden. Planen bzw. umsetzen von Maßnahmen zur Problembewältigung.</t>
  </si>
  <si>
    <t>Auswirkungen / Schadenhöhe</t>
  </si>
  <si>
    <t>Zeit</t>
  </si>
  <si>
    <t>Arbeits-paket</t>
  </si>
  <si>
    <t>A</t>
  </si>
  <si>
    <t>E</t>
  </si>
  <si>
    <t>Das Risiko ist bis auf Weiteres zurückgestellt. Es ist (vorerst) nicht relevant und muss zu einem späteren Zeitpunkt neu bewertet werden.</t>
  </si>
  <si>
    <r>
      <t xml:space="preserve">Das Eintreten des Risikos ist </t>
    </r>
    <r>
      <rPr>
        <b/>
        <sz val="10"/>
        <color theme="1"/>
        <rFont val="Arial"/>
        <family val="2"/>
      </rPr>
      <t>nahezu ausgeschlossen</t>
    </r>
    <r>
      <rPr>
        <sz val="10"/>
        <color theme="1"/>
        <rFont val="Arial"/>
        <family val="2"/>
      </rPr>
      <t>.</t>
    </r>
  </si>
  <si>
    <r>
      <t xml:space="preserve">Das Risiko wird </t>
    </r>
    <r>
      <rPr>
        <b/>
        <sz val="10"/>
        <color theme="1"/>
        <rFont val="Arial"/>
        <family val="2"/>
      </rPr>
      <t>wahrscheinlich nicht</t>
    </r>
    <r>
      <rPr>
        <sz val="10"/>
        <color theme="1"/>
        <rFont val="Arial"/>
        <family val="2"/>
      </rPr>
      <t xml:space="preserve"> eintreten.</t>
    </r>
  </si>
  <si>
    <r>
      <t xml:space="preserve">Das Risiko </t>
    </r>
    <r>
      <rPr>
        <b/>
        <sz val="10"/>
        <color theme="1"/>
        <rFont val="Arial"/>
        <family val="2"/>
      </rPr>
      <t>kann</t>
    </r>
    <r>
      <rPr>
        <sz val="10"/>
        <color theme="1"/>
        <rFont val="Arial"/>
        <family val="2"/>
      </rPr>
      <t xml:space="preserve"> eintreten, </t>
    </r>
    <r>
      <rPr>
        <b/>
        <sz val="10"/>
        <color theme="1"/>
        <rFont val="Arial"/>
        <family val="2"/>
      </rPr>
      <t>muss aber nicht</t>
    </r>
    <r>
      <rPr>
        <sz val="10"/>
        <color theme="1"/>
        <rFont val="Arial"/>
        <family val="2"/>
      </rPr>
      <t>.</t>
    </r>
  </si>
  <si>
    <r>
      <t xml:space="preserve">Das Risiko wird </t>
    </r>
    <r>
      <rPr>
        <b/>
        <sz val="10"/>
        <color theme="1"/>
        <rFont val="Arial"/>
        <family val="2"/>
      </rPr>
      <t>wahrscheinlich</t>
    </r>
    <r>
      <rPr>
        <sz val="10"/>
        <color theme="1"/>
        <rFont val="Arial"/>
        <family val="2"/>
      </rPr>
      <t xml:space="preserve"> eintreten.</t>
    </r>
  </si>
  <si>
    <r>
      <t xml:space="preserve">Das Eintreten des Risikos ist </t>
    </r>
    <r>
      <rPr>
        <b/>
        <sz val="10"/>
        <color theme="1"/>
        <rFont val="Arial"/>
        <family val="2"/>
      </rPr>
      <t>nahezu sicher</t>
    </r>
    <r>
      <rPr>
        <sz val="10"/>
        <color theme="1"/>
        <rFont val="Arial"/>
        <family val="2"/>
      </rPr>
      <t>.</t>
    </r>
  </si>
  <si>
    <r>
      <rPr>
        <b/>
        <sz val="10"/>
        <color theme="1"/>
        <rFont val="Arial"/>
        <family val="2"/>
      </rPr>
      <t>nahezu unbedeutend</t>
    </r>
    <r>
      <rPr>
        <sz val="10"/>
        <color theme="1"/>
        <rFont val="Arial"/>
        <family val="2"/>
      </rPr>
      <t>, spielt selbst bei Eintritt kaum eine Rolle für das Projekt</t>
    </r>
  </si>
  <si>
    <r>
      <rPr>
        <b/>
        <sz val="10"/>
        <color theme="1"/>
        <rFont val="Arial"/>
        <family val="2"/>
      </rPr>
      <t>kann</t>
    </r>
    <r>
      <rPr>
        <sz val="10"/>
        <color theme="1"/>
        <rFont val="Arial"/>
        <family val="2"/>
      </rPr>
      <t xml:space="preserve"> den Projekterfolg </t>
    </r>
    <r>
      <rPr>
        <b/>
        <sz val="10"/>
        <color theme="1"/>
        <rFont val="Arial"/>
        <family val="2"/>
      </rPr>
      <t>beeinträchtigen</t>
    </r>
  </si>
  <si>
    <r>
      <rPr>
        <b/>
        <sz val="10"/>
        <color theme="1"/>
        <rFont val="Arial"/>
        <family val="2"/>
      </rPr>
      <t>beeinträchtigt</t>
    </r>
    <r>
      <rPr>
        <sz val="10"/>
        <color theme="1"/>
        <rFont val="Arial"/>
        <family val="2"/>
      </rPr>
      <t xml:space="preserve"> den Projekterfolg</t>
    </r>
  </si>
  <si>
    <r>
      <rPr>
        <b/>
        <sz val="10"/>
        <color theme="1"/>
        <rFont val="Arial"/>
        <family val="2"/>
      </rPr>
      <t>beeinträchtigt</t>
    </r>
    <r>
      <rPr>
        <sz val="10"/>
        <color theme="1"/>
        <rFont val="Arial"/>
        <family val="2"/>
      </rPr>
      <t xml:space="preserve"> den Projekterfolg </t>
    </r>
    <r>
      <rPr>
        <b/>
        <sz val="10"/>
        <color theme="1"/>
        <rFont val="Arial"/>
        <family val="2"/>
      </rPr>
      <t>in hohem Maße</t>
    </r>
  </si>
  <si>
    <r>
      <rPr>
        <b/>
        <sz val="10"/>
        <color theme="1"/>
        <rFont val="Arial"/>
        <family val="2"/>
      </rPr>
      <t>katastrophal,</t>
    </r>
    <r>
      <rPr>
        <sz val="10"/>
        <color theme="1"/>
        <rFont val="Arial"/>
        <family val="2"/>
      </rPr>
      <t xml:space="preserve"> führt zum </t>
    </r>
    <r>
      <rPr>
        <b/>
        <sz val="10"/>
        <color theme="1"/>
        <rFont val="Arial"/>
        <family val="2"/>
      </rPr>
      <t>Scheitern</t>
    </r>
    <r>
      <rPr>
        <sz val="10"/>
        <color theme="1"/>
        <rFont val="Arial"/>
        <family val="2"/>
      </rPr>
      <t xml:space="preserve"> des Projektes</t>
    </r>
  </si>
  <si>
    <t>Kurzbezeichnung des Risikos</t>
  </si>
  <si>
    <t>Auswirkungen auf das Projekt</t>
  </si>
  <si>
    <t>Meilenstein</t>
  </si>
  <si>
    <t>Welchen Meilenstein betrifft das Risiko?</t>
  </si>
  <si>
    <t>Arbeitspaket</t>
  </si>
  <si>
    <t>Welches Arbeitspaket betrifft das Risiko?</t>
  </si>
  <si>
    <t>Wie hoch ist die Eintrittswahrscheinlichkeit?</t>
  </si>
  <si>
    <t>Welche Maßnahmen sind einzuleiten, um den Risikowert zu reduzieren?</t>
  </si>
  <si>
    <t>Wer ist für diese Maßnahmen verantwortlich?</t>
  </si>
  <si>
    <t>Bis wann müssen dies Maßnahmen umgesetzt werden?</t>
  </si>
  <si>
    <t>Wann wurden die Maßnahmen umgesetzt?</t>
  </si>
  <si>
    <t>Wie ist der Status des Risikos?</t>
  </si>
  <si>
    <t>Wurde das Risiko in ein anderes überführt? Wenn ja, welches?</t>
  </si>
  <si>
    <t>Platz für Bemerkungen aller Art</t>
  </si>
  <si>
    <t>Hier können Risikowerte für die verschiedenen Berichtszeiträume eingetragen werden, um den Risikoverlauf abzubilden.</t>
  </si>
  <si>
    <t>Allgemeine Angaben zum Risiko</t>
  </si>
  <si>
    <t>Wie hoch sind die Auswirkungen auf …</t>
  </si>
  <si>
    <t>… die Laufzeit das Projektes?</t>
  </si>
  <si>
    <t>Die Ursache(n) für das Risiko</t>
  </si>
  <si>
    <t>Standardrisikoreferenz</t>
  </si>
  <si>
    <t>Standardrisiko-Nr.</t>
  </si>
  <si>
    <t>Standardrisiko-Bezeichnung</t>
  </si>
  <si>
    <t>Standardrisiko-Erläuterung</t>
  </si>
  <si>
    <t>SR01</t>
  </si>
  <si>
    <t>Eingeplantes Personal ist nicht wie geplant verfügbar</t>
  </si>
  <si>
    <t>SR02</t>
  </si>
  <si>
    <t>Ressourcenmangel (Haushaltsmittel)</t>
  </si>
  <si>
    <t>Haushaltsmittel stehen nicht wie geplant zur Verfügung</t>
  </si>
  <si>
    <t>SR03</t>
  </si>
  <si>
    <t>Ausfall von Geräten oder Systemen</t>
  </si>
  <si>
    <t>technische Infrastruktur fällt aus</t>
  </si>
  <si>
    <t>SR04</t>
  </si>
  <si>
    <t>Eingeplante Infrastruktur erfüllt die Anforderungen nicht, da die Leistungsfähigkeit der Infrastruktur zu Projektbeginn nicht bekannt war</t>
  </si>
  <si>
    <t>SR05</t>
  </si>
  <si>
    <t>Aufwand ist höher als geplant</t>
  </si>
  <si>
    <t>SR06</t>
  </si>
  <si>
    <t>Mitwirkungen und Zulieferungen zum Projekt erfolgen nicht fristgerecht</t>
  </si>
  <si>
    <t>SR07</t>
  </si>
  <si>
    <t>Anforderungen unterliegen zu vielen Änderungen</t>
  </si>
  <si>
    <t>SR08</t>
  </si>
  <si>
    <t>Projektkommunikation und Informationsfluss funktionieren schlecht</t>
  </si>
  <si>
    <t>SR09</t>
  </si>
  <si>
    <t>Anforderungen/Zielvorstellungen für das Projekt sind nicht klar genug formuliert, z. B. durch eine nicht eindeutig abgegrenzte Ausgangssituation oder veränderte Projektziele sowie unzureichende Kommunikation mit dem Auftraggeber</t>
  </si>
  <si>
    <t>SR10</t>
  </si>
  <si>
    <t>die Benutzerakzeptanz der Projektergebnisse ist nicht ausreichend</t>
  </si>
  <si>
    <t>SR11</t>
  </si>
  <si>
    <t>Qualität der Arbeitsergebnisse des Projektes ist ungenügend</t>
  </si>
  <si>
    <t>SR12</t>
  </si>
  <si>
    <t>die Projektdokumentation wird nicht in erforderlichem Maße erstellt und gepflegt</t>
  </si>
  <si>
    <t>SR13</t>
  </si>
  <si>
    <t>technische Rahmenbedingungen ändern sich</t>
  </si>
  <si>
    <t>SR14</t>
  </si>
  <si>
    <t>Komplexe Datenmigration ist notwendig aufgrund der Ablösung komplexer Altsysteme mit Migration oder Zusammenführung von Daten</t>
  </si>
  <si>
    <t>SR15</t>
  </si>
  <si>
    <t>Projektorganisation</t>
  </si>
  <si>
    <t xml:space="preserve">Die Projektorganisation entspricht nicht dem Steuerungsmodell </t>
  </si>
  <si>
    <t>SR16</t>
  </si>
  <si>
    <t>Ein/mehrere Entwicklungsprozess/e (u.a. Anforderungs-, Test- oder Qualitätsmanagement) ist/sind nicht genügend ausgeprägt</t>
  </si>
  <si>
    <t>SR17</t>
  </si>
  <si>
    <t>Zusammenarbeit mit dem externen Dienstleister ist gestört</t>
  </si>
  <si>
    <t>SR18</t>
  </si>
  <si>
    <t>SR19</t>
  </si>
  <si>
    <t>IT-Sicherheits-Anforderungen werden nicht erfüllt</t>
  </si>
  <si>
    <t>SR20</t>
  </si>
  <si>
    <t>Geheimschutz-Anforderungen werden nicht erfüllt</t>
  </si>
  <si>
    <t>Personalausfall</t>
  </si>
  <si>
    <t>Fehlplanung</t>
  </si>
  <si>
    <t>Mitwirkungspflichten des Auftraggebers und Zulieferungen anderer Organisationseinheiten</t>
  </si>
  <si>
    <t>Anforderungsänderungen</t>
  </si>
  <si>
    <t>Kommunikationsprobleme</t>
  </si>
  <si>
    <t>unklare Anforderungen</t>
  </si>
  <si>
    <t>Benutzerakzeptanz</t>
  </si>
  <si>
    <t>Qualitätsmängel</t>
  </si>
  <si>
    <t>Projektdokumentation</t>
  </si>
  <si>
    <t>techn. Rahmenbedingungen</t>
  </si>
  <si>
    <t>Datenmigration</t>
  </si>
  <si>
    <t>Entwicklungsprozesse nicht genügend ausgeprägt</t>
  </si>
  <si>
    <t>Verträge mit Externen</t>
  </si>
  <si>
    <t>Datenschutzrisiko</t>
  </si>
  <si>
    <t>IT-Sicherheitsrisiko</t>
  </si>
  <si>
    <t>Geheimschutzrisiko</t>
  </si>
  <si>
    <t>SR03: Ausfall von Geräten oder Systemen</t>
  </si>
  <si>
    <t>Ressourcenmangel (Infrastruktur)</t>
  </si>
  <si>
    <t>Nr.: Bezeichnung</t>
  </si>
  <si>
    <t>Risikobewertung</t>
  </si>
  <si>
    <t>Kategorie</t>
  </si>
  <si>
    <t>In welche Kategorie ist das Risiko einzuordnen?</t>
  </si>
  <si>
    <t>Auf welche Standardrisikoreferenz bezieht sich das Risiko?</t>
  </si>
  <si>
    <t>Nr.</t>
  </si>
  <si>
    <t>personell</t>
  </si>
  <si>
    <t>terminlich</t>
  </si>
  <si>
    <t>technisch</t>
  </si>
  <si>
    <t>finanziell</t>
  </si>
  <si>
    <t>organisatorisch</t>
  </si>
  <si>
    <t>sonstiges</t>
  </si>
  <si>
    <t>Nr.: Kategorie</t>
  </si>
  <si>
    <t>3: technisch</t>
  </si>
  <si>
    <t>ETW</t>
  </si>
  <si>
    <t>initial</t>
  </si>
  <si>
    <t>Risikowert bei erstmaliger Erfassung</t>
  </si>
  <si>
    <t>Neubewertung</t>
  </si>
  <si>
    <t>Wann wurde das Risiko erfasst?</t>
  </si>
  <si>
    <t>SR11: Qualitätsmängel</t>
  </si>
  <si>
    <t>Fehlerhafte Programmierung, ungenaue Anforderungen, sehr hohe Komplexität der Anforderungen</t>
  </si>
  <si>
    <t>Das Softwarepaket kann nicht in das Gesamtsystem integriert werden. Dadurch fällt eine Hauptfunktionalität des Systems weg. Ggf. muss das Softwarepaket von Grund auf neu erstellt werden, wodurch es auch zu zeitlichen Verzögerungen kommen kann</t>
  </si>
  <si>
    <t>Akzeptanzmangel durch die zukünftigen Nutzerinnen und Nutzer</t>
  </si>
  <si>
    <t>6: sonstiges</t>
  </si>
  <si>
    <t>SR10: Benutzerakzeptanz</t>
  </si>
  <si>
    <t>Frühzeitiges Einbinden der Nutzerinnen und Nutzer, Abfragen von Erwartungen und Ansprüchen an das neue System, Erarbeiten von Bedienbarkeitsanforderungen</t>
  </si>
  <si>
    <t>20..</t>
  </si>
  <si>
    <t>1, 2, 3, …</t>
  </si>
  <si>
    <t>Betrachtungsperioden im entsprechenden Betrachtungsjahr (bspw. Monate oder Kalenderwochen)</t>
  </si>
  <si>
    <t>Betrachtungsjahr(e)</t>
  </si>
  <si>
    <t>Z</t>
  </si>
  <si>
    <t>Werte</t>
  </si>
  <si>
    <t>Datum
(erfasst)</t>
  </si>
  <si>
    <t>x</t>
  </si>
  <si>
    <t>für APU mindestens erforderlich</t>
  </si>
  <si>
    <t>APU</t>
  </si>
  <si>
    <t>Die Klasse des Gesamtrisikowertes kann direkt in die APU übernommen werden (grün - gering (1), gelb - mittel (2), rot - hoch (3))</t>
  </si>
  <si>
    <t>F</t>
  </si>
  <si>
    <t>Fa</t>
  </si>
  <si>
    <t>Hilfswerte zur Darstellung der Risikomatrix</t>
  </si>
  <si>
    <r>
      <t xml:space="preserve">Gesamtrisikowert über </t>
    </r>
    <r>
      <rPr>
        <b/>
        <sz val="10"/>
        <color theme="1"/>
        <rFont val="Arial"/>
        <family val="2"/>
      </rPr>
      <t>alle</t>
    </r>
    <r>
      <rPr>
        <sz val="10"/>
        <color theme="1"/>
        <rFont val="Arial"/>
        <family val="2"/>
      </rPr>
      <t xml:space="preserve"> Risiken</t>
    </r>
  </si>
  <si>
    <r>
      <t xml:space="preserve">Gesamtrisikowert der </t>
    </r>
    <r>
      <rPr>
        <b/>
        <sz val="10"/>
        <color theme="1"/>
        <rFont val="Arial"/>
        <family val="2"/>
      </rPr>
      <t>aktiven</t>
    </r>
    <r>
      <rPr>
        <sz val="10"/>
        <color theme="1"/>
        <rFont val="Arial"/>
        <family val="2"/>
      </rPr>
      <t xml:space="preserve"> Risiken</t>
    </r>
  </si>
  <si>
    <t>alle</t>
  </si>
  <si>
    <r>
      <rPr>
        <b/>
        <sz val="10"/>
        <color theme="1"/>
        <rFont val="Arial"/>
        <family val="2"/>
      </rPr>
      <t>Alle</t>
    </r>
    <r>
      <rPr>
        <sz val="10"/>
        <color theme="1"/>
        <rFont val="Arial"/>
        <family val="2"/>
      </rPr>
      <t xml:space="preserve"> Risiken</t>
    </r>
  </si>
  <si>
    <r>
      <rPr>
        <b/>
        <sz val="10"/>
        <color theme="1"/>
        <rFont val="Arial"/>
        <family val="2"/>
      </rPr>
      <t>Aktive</t>
    </r>
    <r>
      <rPr>
        <sz val="10"/>
        <color theme="1"/>
        <rFont val="Arial"/>
        <family val="2"/>
      </rPr>
      <t xml:space="preserve"> Risiken</t>
    </r>
  </si>
  <si>
    <t>aktive Risiken</t>
  </si>
  <si>
    <t>Risiken insgesamt</t>
  </si>
  <si>
    <t>Angaben zu Maßnahmen</t>
  </si>
  <si>
    <t>Wann soll das Risiko neu bewertet werden?</t>
  </si>
  <si>
    <t>Die linke Matrix zeigt die aktiven Risiken, mit denen im Projekt aktuell zu rechnen ist. Die rechte Matrix zeigt darüber hinaus auch solche Risiken, die derzeit nicht aktiv sind.
Zur Einschätzung der aktuellen Risikosituation genügt ein Blick in die linke Matrix.</t>
  </si>
  <si>
    <t>Lfd. Nr.</t>
  </si>
  <si>
    <t>AKZ:</t>
  </si>
  <si>
    <t>Name:</t>
  </si>
  <si>
    <t>Beispielprojekt</t>
  </si>
  <si>
    <t>Risikoverlauf (optional)</t>
  </si>
  <si>
    <t>Pflicht-feld</t>
  </si>
  <si>
    <t>Gerundet auf ganze Zahlen, wird berechnet</t>
  </si>
  <si>
    <t>Eindeutige Risikonummer, laufende Nummerierung</t>
  </si>
  <si>
    <t>für APU mindestens erforderlich, TLM: Datum der Übergabe an AM</t>
  </si>
  <si>
    <t>Ressourcen</t>
  </si>
  <si>
    <t>Leistung/Qualität</t>
  </si>
  <si>
    <t>Leistung/
Qualität</t>
  </si>
  <si>
    <t>R</t>
  </si>
  <si>
    <t>L</t>
  </si>
  <si>
    <t>… den Ressourcenbedarf bzw. die Projektkosten?</t>
  </si>
  <si>
    <t>… die Leistung bzw. die Qualität der Projektergebnisse?</t>
  </si>
  <si>
    <r>
      <t>Risikowert für das Risiko (RW = W*Ø</t>
    </r>
    <r>
      <rPr>
        <vertAlign val="subscript"/>
        <sz val="10"/>
        <color theme="1"/>
        <rFont val="Arial"/>
        <family val="2"/>
      </rPr>
      <t>kub</t>
    </r>
    <r>
      <rPr>
        <sz val="10"/>
        <color theme="1"/>
        <rFont val="Arial"/>
        <family val="2"/>
      </rPr>
      <t>(Ress, Zeit, Leist/Quali)), darüber steht der Gesamtrisikowert</t>
    </r>
  </si>
  <si>
    <t>C (gering)</t>
  </si>
  <si>
    <t>B (mittel)</t>
  </si>
  <si>
    <t>A (hoch)</t>
  </si>
  <si>
    <r>
      <rPr>
        <b/>
        <sz val="10"/>
        <color theme="1"/>
        <rFont val="Arial"/>
        <family val="2"/>
      </rPr>
      <t>Aktive</t>
    </r>
    <r>
      <rPr>
        <sz val="10"/>
        <color theme="1"/>
        <rFont val="Arial"/>
        <family val="2"/>
      </rPr>
      <t xml:space="preserve"> und </t>
    </r>
    <r>
      <rPr>
        <b/>
        <sz val="10"/>
        <color theme="1"/>
        <rFont val="Arial"/>
        <family val="2"/>
      </rPr>
      <t>nicht aktive</t>
    </r>
    <r>
      <rPr>
        <sz val="10"/>
        <color theme="1"/>
        <rFont val="Arial"/>
        <family val="2"/>
      </rPr>
      <t xml:space="preserve"> Risiken</t>
    </r>
  </si>
  <si>
    <t>nicht aktive Risiken</t>
  </si>
  <si>
    <r>
      <t>RW</t>
    </r>
    <r>
      <rPr>
        <vertAlign val="subscript"/>
        <sz val="8"/>
        <color theme="1"/>
        <rFont val="Arial"/>
        <family val="2"/>
      </rPr>
      <t>alle</t>
    </r>
  </si>
  <si>
    <t>einfache Maßnahmen planen und umsetzen</t>
  </si>
  <si>
    <t>starke Maßnahmen planen und umsetzen, ggf. Notfallplan vorbereiten oder Bearbeitung des Risikos als Arbeitspaket in den Projektplan übernehmen</t>
  </si>
  <si>
    <t>einfache Maßnahmen planen, vorerst aber nicht umsetzen, weiter beobachten und ggf. später neu bewerten</t>
  </si>
  <si>
    <t>optional</t>
  </si>
  <si>
    <t>NICHT Löschen!</t>
  </si>
  <si>
    <t>festgestellt am</t>
  </si>
  <si>
    <t>Std.RisikoRef</t>
  </si>
  <si>
    <t>Risiko-Kategorie</t>
  </si>
  <si>
    <t>nächste Überprüfung</t>
  </si>
  <si>
    <t>Eintrittswahr-scheinlichkeit</t>
  </si>
  <si>
    <t>Auswirk. Ressourcen</t>
  </si>
  <si>
    <t>Auswirk. Zeit</t>
  </si>
  <si>
    <t>Auswirk. Leistung/Qualität</t>
  </si>
  <si>
    <t>zu erledigen bis</t>
  </si>
  <si>
    <t>Kurzbezeichnung Ursache</t>
  </si>
  <si>
    <t>Kurzbezeichnung Maßnahme</t>
  </si>
  <si>
    <t>Beschreibung Ursache</t>
  </si>
  <si>
    <t>Beschreibung Risiko</t>
  </si>
  <si>
    <t>Beschreibung Maßnahme</t>
  </si>
  <si>
    <t>Die Nutzerinnen und Nutzer wurden nicht oder nur unzureichend über den Nutzen des neuen Systems aufgeklärt. Die Belange der Nutzerinnen und Nutzer bzgl. der Bedienbarkeit wurden in der Konzeptionierung nicht hinreichend berücksichtigt.</t>
  </si>
  <si>
    <t>Auswahl von weiteren Lieferanten, damit alle Komponenten des zu testenden Systems rechtzeitig zur Verfügung stehen.</t>
  </si>
  <si>
    <t>Fehlerhafte Programmierung</t>
  </si>
  <si>
    <t>Tests und Zwischenabnahmen</t>
  </si>
  <si>
    <t>Mangelnde Information</t>
  </si>
  <si>
    <t>Umfangreiche Informationskampagne</t>
  </si>
  <si>
    <t>Kleinschrittigere Umsetzung von Entwicklung und Test, häufige Zwischenabnahmen einplanen</t>
  </si>
  <si>
    <t>Das Softwarepaket SW-03.01 entspricht nicht den Spezifikationen</t>
  </si>
  <si>
    <t>Das Softwarepaket SW-07.08 entspricht nicht den Spezifikationen</t>
  </si>
  <si>
    <t>Das Softwarepaket SW-07.09 entspricht nicht den Spezifikationen</t>
  </si>
  <si>
    <t>Angaben zu Eintrittswahrscheinlichkeit und Auswirkungen</t>
  </si>
  <si>
    <t>Beschreibung der Auswirkungen auf das Projekt und der Ursache(n) für das Risiko</t>
  </si>
  <si>
    <t>Risikobeschreibung</t>
  </si>
  <si>
    <t>Projektspezifisch</t>
  </si>
  <si>
    <t>Diese Spalten können bei Bedarf projektspezifisch genutzt, angepasst oder erweitert werden.</t>
  </si>
  <si>
    <t>Projektspezifisch (optional)</t>
  </si>
  <si>
    <t>Kurzbezeichnung Risiko</t>
  </si>
  <si>
    <t>PSB-Felder</t>
  </si>
  <si>
    <t>Kurzbezeichnung</t>
  </si>
  <si>
    <t>Detailbeschreibung</t>
  </si>
  <si>
    <t>Philipp Asmus</t>
  </si>
  <si>
    <t>Konstantin Zuser</t>
  </si>
  <si>
    <t>Wilhelm Tore</t>
  </si>
  <si>
    <t>Steffen Arbeit</t>
  </si>
  <si>
    <t>Stephan Wosnik</t>
  </si>
  <si>
    <t>Vers. 1.0, 13.08.2020</t>
  </si>
  <si>
    <t>Die datenschutzrechtlichen Anforderungen werden nicht erfüllt</t>
  </si>
  <si>
    <t>Die Nutzerinnen und Nutzer sind mit dem System nicht zufrieden. Diese Unzufriedenheit kommunizieren sie unmittelbar der Auftraggeberseite. Es kann auftraggeberseitig zu einer eklatanten Fehleinschätzung des Projekterfolges kommen. Die AG-Seite kann das Projekt als Misserfolg werten.</t>
  </si>
  <si>
    <t>Lieferant ausgefallen</t>
  </si>
  <si>
    <t>Der Lieferant ist aus verschiedenen Gründen nicht lieferfähig und kann Teile des zu testenden Systems nicht oder erst verspätet liefern.</t>
  </si>
  <si>
    <t>initialer Risikowert bei erstmaliger Erfassung und nach Umsetzung der erstmalig geplanten Maßnahmen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</si>
</sst>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quot;MS&quot;\ 00"/>
    <numFmt numFmtId="165" formatCode="&quot;R&quot;\ 00"/>
    <numFmt numFmtId="166" formatCode="mmm\ yyyy"/>
    <numFmt numFmtId="167" formatCode="&quot;AP&quot;\ 000"/>
    <numFmt numFmtId="168" formatCode="00"/>
    <numFmt numFmtId="169" formatCode="00000"/>
  </numFmts>
  <fonts count="11" x14ac:knownFonts="1">
    <font>
      <sz val="10"/>
      <color theme="1"/>
      <name val="Arial"/>
      <family val="2"/>
    </font>
    <font>
      <b/>
      <sz val="10"/>
      <color theme="1"/>
      <name val="Arial"/>
      <family val="2"/>
    </font>
    <font>
      <sz val="9"/>
      <color indexed="81"/>
      <name val="Segoe UI"/>
      <family val="2"/>
    </font>
    <font>
      <vertAlign val="subscript"/>
      <sz val="10"/>
      <color theme="1"/>
      <name val="Arial"/>
      <family val="2"/>
    </font>
    <font>
      <b/>
      <sz val="9"/>
      <color indexed="81"/>
      <name val="Segoe UI"/>
      <family val="2"/>
    </font>
    <font>
      <sz val="10"/>
      <color theme="1" tint="0.499984740745262"/>
      <name val="Arial"/>
      <family val="2"/>
    </font>
    <font>
      <b/>
      <sz val="8"/>
      <color theme="1"/>
      <name val="Arial"/>
      <family val="2"/>
    </font>
    <font>
      <sz val="8"/>
      <color theme="1"/>
      <name val="Arial"/>
      <family val="2"/>
    </font>
    <font>
      <vertAlign val="subscript"/>
      <sz val="8"/>
      <color theme="1"/>
      <name val="Arial"/>
      <family val="2"/>
    </font>
    <font>
      <sz val="8"/>
      <color theme="1" tint="0.499984740745262"/>
      <name val="Arial"/>
      <family val="2"/>
    </font>
    <font>
      <b/>
      <sz val="10"/>
      <color theme="0"/>
      <name val="Arial"/>
      <family val="2"/>
    </font>
  </fonts>
  <fills count="9">
    <fill>
      <patternFill patternType="none"/>
    </fill>
    <fill>
      <patternFill patternType="gray125"/>
    </fill>
    <fill>
      <patternFill patternType="solid">
        <fgColor theme="4" tint="0.79998168889431442"/>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rgb="FFE26060"/>
        <bgColor indexed="64"/>
      </patternFill>
    </fill>
    <fill>
      <patternFill patternType="solid">
        <fgColor theme="2"/>
        <bgColor indexed="64"/>
      </patternFill>
    </fill>
    <fill>
      <patternFill patternType="solid">
        <fgColor theme="4"/>
        <bgColor indexed="64"/>
      </patternFill>
    </fill>
  </fills>
  <borders count="13">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
    <xf numFmtId="0" fontId="0" fillId="0" borderId="0"/>
  </cellStyleXfs>
  <cellXfs count="200">
    <xf numFmtId="0" fontId="0" fillId="0" borderId="0" xfId="0"/>
    <xf numFmtId="0" fontId="0" fillId="0" borderId="0" xfId="0" applyBorder="1" applyAlignment="1">
      <alignment vertical="center"/>
    </xf>
    <xf numFmtId="1" fontId="1" fillId="0" borderId="5" xfId="0" applyNumberFormat="1" applyFont="1" applyBorder="1" applyAlignment="1">
      <alignment horizontal="center"/>
    </xf>
    <xf numFmtId="0" fontId="0" fillId="0" borderId="0" xfId="0" applyFill="1" applyBorder="1" applyAlignment="1">
      <alignment horizontal="right" vertical="center"/>
    </xf>
    <xf numFmtId="0" fontId="0" fillId="0" borderId="8" xfId="0" applyFill="1" applyBorder="1" applyAlignment="1">
      <alignment horizontal="right" vertical="center"/>
    </xf>
    <xf numFmtId="0" fontId="0" fillId="0" borderId="4" xfId="0" applyBorder="1" applyAlignment="1">
      <alignment horizontal="center" vertical="center"/>
    </xf>
    <xf numFmtId="0" fontId="0" fillId="2" borderId="0" xfId="0" applyFill="1"/>
    <xf numFmtId="0" fontId="1" fillId="2" borderId="0" xfId="0" applyFont="1" applyFill="1"/>
    <xf numFmtId="0" fontId="1" fillId="2" borderId="0" xfId="0" applyFont="1" applyFill="1" applyAlignment="1"/>
    <xf numFmtId="0" fontId="1" fillId="2" borderId="0" xfId="0" applyFont="1" applyFill="1" applyAlignment="1">
      <alignment horizontal="left" vertical="center" wrapText="1"/>
    </xf>
    <xf numFmtId="0" fontId="0" fillId="2" borderId="0" xfId="0" applyFill="1" applyAlignment="1">
      <alignment horizontal="left" vertical="center" wrapText="1"/>
    </xf>
    <xf numFmtId="165" fontId="0" fillId="0" borderId="0" xfId="0" applyNumberFormat="1" applyAlignment="1">
      <alignment vertical="center"/>
    </xf>
    <xf numFmtId="1" fontId="0" fillId="0" borderId="5" xfId="0" applyNumberFormat="1" applyBorder="1" applyAlignment="1">
      <alignment horizontal="center" vertical="center"/>
    </xf>
    <xf numFmtId="14" fontId="0" fillId="0" borderId="0" xfId="0" applyNumberFormat="1" applyAlignment="1">
      <alignment vertical="center"/>
    </xf>
    <xf numFmtId="0" fontId="0" fillId="0" borderId="0" xfId="0" applyBorder="1" applyAlignment="1">
      <alignment vertical="center" wrapText="1"/>
    </xf>
    <xf numFmtId="0" fontId="1" fillId="2" borderId="0" xfId="0" applyFont="1" applyFill="1" applyAlignment="1">
      <alignment horizontal="left" vertical="center"/>
    </xf>
    <xf numFmtId="0" fontId="0" fillId="2" borderId="0" xfId="0" applyFill="1" applyAlignment="1">
      <alignment horizontal="left" vertical="center"/>
    </xf>
    <xf numFmtId="168" fontId="0" fillId="2" borderId="0" xfId="0" applyNumberFormat="1" applyFill="1" applyAlignment="1">
      <alignment horizontal="left" vertical="center" wrapText="1"/>
    </xf>
    <xf numFmtId="1" fontId="1" fillId="0" borderId="4" xfId="0" applyNumberFormat="1" applyFont="1" applyBorder="1" applyAlignment="1">
      <alignment horizontal="center"/>
    </xf>
    <xf numFmtId="0" fontId="1" fillId="2" borderId="0" xfId="0" applyFont="1" applyFill="1" applyAlignment="1">
      <alignment vertical="top"/>
    </xf>
    <xf numFmtId="0" fontId="1" fillId="2" borderId="0" xfId="0" applyFont="1" applyFill="1" applyAlignment="1">
      <alignment horizontal="left"/>
    </xf>
    <xf numFmtId="1" fontId="1" fillId="0" borderId="5" xfId="0" applyNumberFormat="1" applyFont="1" applyFill="1" applyBorder="1" applyAlignment="1">
      <alignment horizontal="center"/>
    </xf>
    <xf numFmtId="14" fontId="0" fillId="0" borderId="0" xfId="0" applyNumberFormat="1" applyBorder="1" applyAlignment="1">
      <alignment vertical="center" wrapText="1"/>
    </xf>
    <xf numFmtId="0" fontId="0" fillId="0" borderId="4" xfId="0" applyBorder="1" applyAlignment="1">
      <alignment vertical="center" wrapText="1"/>
    </xf>
    <xf numFmtId="0" fontId="1" fillId="0" borderId="0" xfId="0" applyNumberFormat="1" applyFont="1" applyBorder="1" applyAlignment="1">
      <alignment horizontal="center"/>
    </xf>
    <xf numFmtId="0" fontId="1" fillId="0" borderId="5" xfId="0" applyNumberFormat="1" applyFont="1" applyBorder="1" applyAlignment="1">
      <alignment horizontal="center"/>
    </xf>
    <xf numFmtId="0" fontId="1" fillId="3" borderId="0" xfId="0" applyFont="1" applyFill="1" applyBorder="1" applyAlignment="1">
      <alignment horizontal="center"/>
    </xf>
    <xf numFmtId="0" fontId="0" fillId="3" borderId="0" xfId="0" applyFill="1" applyBorder="1" applyAlignment="1">
      <alignment horizontal="center" vertical="center"/>
    </xf>
    <xf numFmtId="0" fontId="1" fillId="3" borderId="0" xfId="0" applyFont="1" applyFill="1" applyBorder="1" applyAlignment="1">
      <alignment horizontal="center"/>
    </xf>
    <xf numFmtId="0" fontId="1" fillId="2" borderId="0" xfId="0" applyFont="1" applyFill="1" applyAlignment="1">
      <alignment horizontal="center"/>
    </xf>
    <xf numFmtId="0" fontId="1" fillId="3" borderId="0" xfId="0" applyFont="1" applyFill="1" applyBorder="1" applyAlignment="1">
      <alignment horizontal="center"/>
    </xf>
    <xf numFmtId="0" fontId="5" fillId="3" borderId="0" xfId="0" applyFont="1" applyFill="1" applyBorder="1" applyAlignment="1">
      <alignment horizontal="center" vertical="center"/>
    </xf>
    <xf numFmtId="0" fontId="1" fillId="0" borderId="0" xfId="0" applyNumberFormat="1" applyFont="1" applyBorder="1" applyAlignment="1">
      <alignment horizontal="center"/>
    </xf>
    <xf numFmtId="166" fontId="1" fillId="0" borderId="4" xfId="0" applyNumberFormat="1" applyFont="1" applyBorder="1" applyAlignment="1">
      <alignment horizontal="center"/>
    </xf>
    <xf numFmtId="0" fontId="1" fillId="2" borderId="0" xfId="0" applyFont="1" applyFill="1" applyAlignment="1">
      <alignment horizontal="center" vertical="top"/>
    </xf>
    <xf numFmtId="0" fontId="0" fillId="0" borderId="0" xfId="0" applyFill="1" applyBorder="1" applyAlignment="1">
      <alignment horizontal="center" vertical="center"/>
    </xf>
    <xf numFmtId="0" fontId="1" fillId="3" borderId="0" xfId="0" applyFont="1" applyFill="1" applyBorder="1" applyAlignment="1">
      <alignment horizontal="center" wrapText="1"/>
    </xf>
    <xf numFmtId="0" fontId="1" fillId="0" borderId="4" xfId="0" applyFont="1" applyBorder="1" applyAlignment="1">
      <alignment horizontal="center" wrapText="1"/>
    </xf>
    <xf numFmtId="0" fontId="1" fillId="0" borderId="0" xfId="0" applyFont="1" applyBorder="1" applyAlignment="1">
      <alignment horizontal="center" wrapText="1"/>
    </xf>
    <xf numFmtId="0" fontId="1" fillId="0" borderId="0" xfId="0" applyFont="1" applyBorder="1" applyAlignment="1">
      <alignment horizontal="center" wrapText="1"/>
    </xf>
    <xf numFmtId="0" fontId="1" fillId="2" borderId="0" xfId="0" applyFont="1" applyFill="1" applyAlignment="1">
      <alignment horizontal="center" vertical="top"/>
    </xf>
    <xf numFmtId="0" fontId="0" fillId="0" borderId="4" xfId="0" applyFont="1" applyBorder="1" applyAlignment="1">
      <alignment horizontal="center" vertical="center"/>
    </xf>
    <xf numFmtId="0" fontId="0" fillId="0" borderId="0" xfId="0" applyFont="1" applyBorder="1" applyAlignment="1">
      <alignment vertical="center" wrapText="1"/>
    </xf>
    <xf numFmtId="165" fontId="0" fillId="7" borderId="0" xfId="0" applyNumberFormat="1" applyFill="1" applyAlignment="1">
      <alignment vertical="center"/>
    </xf>
    <xf numFmtId="0" fontId="0" fillId="7" borderId="0" xfId="0" applyFill="1" applyBorder="1" applyAlignment="1">
      <alignment vertical="center" wrapText="1"/>
    </xf>
    <xf numFmtId="0" fontId="0" fillId="7" borderId="0" xfId="0" applyFill="1" applyBorder="1" applyAlignment="1">
      <alignment vertical="center"/>
    </xf>
    <xf numFmtId="14" fontId="0" fillId="7" borderId="0" xfId="0" applyNumberFormat="1" applyFill="1" applyBorder="1" applyAlignment="1">
      <alignment vertical="center" wrapText="1"/>
    </xf>
    <xf numFmtId="0" fontId="0" fillId="7" borderId="0" xfId="0" applyFill="1" applyBorder="1" applyAlignment="1">
      <alignment horizontal="center" vertical="center"/>
    </xf>
    <xf numFmtId="14" fontId="0" fillId="7" borderId="0" xfId="0" applyNumberFormat="1" applyFill="1" applyAlignment="1">
      <alignment vertical="center"/>
    </xf>
    <xf numFmtId="0" fontId="5" fillId="7" borderId="0" xfId="0" applyFont="1" applyFill="1" applyBorder="1" applyAlignment="1">
      <alignment horizontal="center" vertical="center"/>
    </xf>
    <xf numFmtId="1" fontId="0" fillId="7" borderId="0" xfId="0" applyNumberFormat="1" applyFill="1" applyBorder="1" applyAlignment="1">
      <alignment horizontal="center" vertical="center"/>
    </xf>
    <xf numFmtId="0" fontId="0" fillId="7" borderId="0" xfId="0" applyFill="1" applyAlignment="1">
      <alignment vertical="center" wrapText="1"/>
    </xf>
    <xf numFmtId="0" fontId="0" fillId="7" borderId="0" xfId="0" applyFill="1" applyAlignment="1">
      <alignment vertical="center"/>
    </xf>
    <xf numFmtId="164" fontId="0" fillId="7" borderId="0" xfId="0" applyNumberFormat="1" applyFill="1" applyAlignment="1">
      <alignment horizontal="center" vertical="center"/>
    </xf>
    <xf numFmtId="167" fontId="0" fillId="7" borderId="0" xfId="0" applyNumberFormat="1" applyFill="1" applyAlignment="1">
      <alignment horizontal="center" vertical="center"/>
    </xf>
    <xf numFmtId="165" fontId="1" fillId="7" borderId="0" xfId="0" applyNumberFormat="1" applyFont="1" applyFill="1" applyAlignment="1">
      <alignment horizontal="right" vertical="center"/>
    </xf>
    <xf numFmtId="169" fontId="1" fillId="7" borderId="0" xfId="0" applyNumberFormat="1" applyFont="1" applyFill="1" applyBorder="1" applyAlignment="1">
      <alignment horizontal="left" vertical="center" wrapText="1"/>
    </xf>
    <xf numFmtId="165" fontId="0" fillId="7" borderId="0" xfId="0" applyNumberFormat="1" applyFill="1" applyBorder="1" applyAlignment="1">
      <alignment wrapText="1"/>
    </xf>
    <xf numFmtId="1" fontId="0" fillId="7" borderId="0" xfId="0" applyNumberFormat="1" applyFill="1" applyBorder="1" applyAlignment="1">
      <alignment wrapText="1"/>
    </xf>
    <xf numFmtId="1" fontId="0" fillId="7" borderId="0" xfId="0" applyNumberFormat="1" applyFill="1" applyBorder="1"/>
    <xf numFmtId="1" fontId="0" fillId="7" borderId="0" xfId="0" applyNumberFormat="1" applyFill="1" applyBorder="1" applyAlignment="1">
      <alignment horizontal="center"/>
    </xf>
    <xf numFmtId="14" fontId="0" fillId="7" borderId="0" xfId="0" applyNumberFormat="1" applyFill="1" applyBorder="1"/>
    <xf numFmtId="0" fontId="0" fillId="0" borderId="0" xfId="0" applyFill="1" applyBorder="1" applyAlignment="1">
      <alignment vertical="center"/>
    </xf>
    <xf numFmtId="165" fontId="9" fillId="2" borderId="0" xfId="0" applyNumberFormat="1" applyFont="1" applyFill="1" applyBorder="1" applyAlignment="1">
      <alignment horizontal="center" wrapText="1"/>
    </xf>
    <xf numFmtId="0" fontId="9" fillId="2" borderId="0" xfId="0" applyFont="1" applyFill="1" applyBorder="1" applyAlignment="1">
      <alignment horizontal="center" wrapText="1"/>
    </xf>
    <xf numFmtId="14" fontId="9" fillId="2" borderId="0" xfId="0" applyNumberFormat="1" applyFont="1" applyFill="1" applyBorder="1" applyAlignment="1">
      <alignment horizontal="center" wrapText="1"/>
    </xf>
    <xf numFmtId="0" fontId="9" fillId="2" borderId="4" xfId="0" applyFont="1" applyFill="1" applyBorder="1" applyAlignment="1">
      <alignment horizontal="center" wrapText="1"/>
    </xf>
    <xf numFmtId="1" fontId="9" fillId="2" borderId="5" xfId="0" applyNumberFormat="1" applyFont="1" applyFill="1" applyBorder="1" applyAlignment="1">
      <alignment horizontal="center" wrapText="1"/>
    </xf>
    <xf numFmtId="164" fontId="9" fillId="2" borderId="4" xfId="0" applyNumberFormat="1" applyFont="1" applyFill="1" applyBorder="1" applyAlignment="1">
      <alignment horizontal="center" wrapText="1"/>
    </xf>
    <xf numFmtId="167" fontId="9" fillId="2" borderId="0" xfId="0" applyNumberFormat="1" applyFont="1" applyFill="1" applyBorder="1" applyAlignment="1">
      <alignment horizontal="center" wrapText="1"/>
    </xf>
    <xf numFmtId="0" fontId="9" fillId="2" borderId="5" xfId="0" applyFont="1" applyFill="1" applyBorder="1" applyAlignment="1">
      <alignment horizontal="center" wrapText="1"/>
    </xf>
    <xf numFmtId="0" fontId="10" fillId="7" borderId="4" xfId="0" applyFont="1" applyFill="1" applyBorder="1" applyAlignment="1"/>
    <xf numFmtId="0" fontId="10" fillId="7" borderId="0" xfId="0" applyFont="1" applyFill="1" applyAlignment="1"/>
    <xf numFmtId="0" fontId="9" fillId="7" borderId="4" xfId="0" applyFont="1" applyFill="1" applyBorder="1" applyAlignment="1">
      <alignment wrapText="1"/>
    </xf>
    <xf numFmtId="0" fontId="9" fillId="7" borderId="0" xfId="0" applyFont="1" applyFill="1" applyAlignment="1">
      <alignment wrapText="1"/>
    </xf>
    <xf numFmtId="0" fontId="1" fillId="7" borderId="4" xfId="0" applyFont="1" applyFill="1" applyBorder="1" applyAlignment="1"/>
    <xf numFmtId="0" fontId="1" fillId="7" borderId="0" xfId="0" applyFont="1" applyFill="1" applyAlignment="1"/>
    <xf numFmtId="0" fontId="0" fillId="7" borderId="4" xfId="0" applyFill="1" applyBorder="1" applyAlignment="1">
      <alignment vertical="center"/>
    </xf>
    <xf numFmtId="0" fontId="0" fillId="7" borderId="4" xfId="0" applyFill="1" applyBorder="1" applyAlignment="1">
      <alignment horizontal="center" vertical="center"/>
    </xf>
    <xf numFmtId="1" fontId="0" fillId="7" borderId="5" xfId="0" applyNumberFormat="1" applyFill="1" applyBorder="1" applyAlignment="1">
      <alignment horizontal="center" vertical="center"/>
    </xf>
    <xf numFmtId="0" fontId="0" fillId="7" borderId="4" xfId="0" applyFill="1" applyBorder="1" applyAlignment="1">
      <alignment vertical="center" wrapText="1"/>
    </xf>
    <xf numFmtId="14" fontId="0" fillId="7" borderId="0" xfId="0" applyNumberFormat="1" applyFill="1" applyBorder="1" applyAlignment="1">
      <alignment vertical="center"/>
    </xf>
    <xf numFmtId="164" fontId="0" fillId="7" borderId="4" xfId="0" applyNumberFormat="1" applyFill="1" applyBorder="1" applyAlignment="1">
      <alignment horizontal="center" vertical="center"/>
    </xf>
    <xf numFmtId="167" fontId="0" fillId="7" borderId="0" xfId="0" applyNumberFormat="1" applyFill="1" applyBorder="1" applyAlignment="1">
      <alignment horizontal="center" vertical="center"/>
    </xf>
    <xf numFmtId="165" fontId="0" fillId="7" borderId="0" xfId="0" applyNumberFormat="1" applyFill="1" applyBorder="1" applyAlignment="1">
      <alignment vertical="center"/>
    </xf>
    <xf numFmtId="0" fontId="0" fillId="7" borderId="5" xfId="0" applyFill="1" applyBorder="1" applyAlignment="1">
      <alignment vertical="center"/>
    </xf>
    <xf numFmtId="0" fontId="0" fillId="7" borderId="5" xfId="0" applyFill="1" applyBorder="1" applyAlignment="1">
      <alignment horizontal="center" vertical="center"/>
    </xf>
    <xf numFmtId="0" fontId="0" fillId="7" borderId="0" xfId="0" applyFill="1" applyAlignment="1">
      <alignment horizontal="center" vertical="center"/>
    </xf>
    <xf numFmtId="0" fontId="1" fillId="7" borderId="0" xfId="0" applyFont="1" applyFill="1" applyAlignment="1">
      <alignment horizontal="center" vertical="center"/>
    </xf>
    <xf numFmtId="0" fontId="1" fillId="7" borderId="10" xfId="0" applyFont="1" applyFill="1" applyBorder="1" applyAlignment="1">
      <alignment horizontal="center" vertical="center"/>
    </xf>
    <xf numFmtId="1" fontId="1" fillId="7" borderId="10" xfId="0" applyNumberFormat="1" applyFont="1" applyFill="1" applyBorder="1" applyAlignment="1">
      <alignment horizontal="center" vertical="center"/>
    </xf>
    <xf numFmtId="0" fontId="0" fillId="7" borderId="2" xfId="0" applyFill="1" applyBorder="1" applyAlignment="1">
      <alignment horizontal="center" vertical="center"/>
    </xf>
    <xf numFmtId="0" fontId="0" fillId="7" borderId="0" xfId="0" applyFill="1" applyAlignment="1">
      <alignment horizontal="left" vertical="center"/>
    </xf>
    <xf numFmtId="1" fontId="1" fillId="7" borderId="0" xfId="0" applyNumberFormat="1" applyFont="1" applyFill="1" applyAlignment="1">
      <alignment horizontal="center" vertical="center"/>
    </xf>
    <xf numFmtId="0" fontId="7" fillId="7" borderId="0" xfId="0" applyFont="1" applyFill="1" applyAlignment="1">
      <alignment horizontal="left" vertical="top" wrapText="1"/>
    </xf>
    <xf numFmtId="0" fontId="6" fillId="7" borderId="0" xfId="0" applyFont="1" applyFill="1" applyAlignment="1">
      <alignment horizontal="center" vertical="center" wrapText="1"/>
    </xf>
    <xf numFmtId="0" fontId="1" fillId="7" borderId="0" xfId="0" applyFont="1" applyFill="1" applyAlignment="1">
      <alignment horizontal="center" vertical="top"/>
    </xf>
    <xf numFmtId="0" fontId="1" fillId="7" borderId="0" xfId="0" applyFont="1" applyFill="1"/>
    <xf numFmtId="0" fontId="0" fillId="7" borderId="0" xfId="0" applyFill="1"/>
    <xf numFmtId="0" fontId="1" fillId="7" borderId="0" xfId="0" applyFont="1" applyFill="1" applyAlignment="1">
      <alignment horizontal="center"/>
    </xf>
    <xf numFmtId="0" fontId="1" fillId="7" borderId="0" xfId="0" applyFont="1" applyFill="1" applyAlignment="1">
      <alignment vertical="top"/>
    </xf>
    <xf numFmtId="0" fontId="1" fillId="7" borderId="0" xfId="0" applyFont="1" applyFill="1" applyAlignment="1">
      <alignment horizontal="right" vertical="center"/>
    </xf>
    <xf numFmtId="0" fontId="1" fillId="7" borderId="0" xfId="0" applyFont="1" applyFill="1" applyAlignment="1">
      <alignment vertical="center"/>
    </xf>
    <xf numFmtId="0" fontId="0" fillId="7" borderId="5" xfId="0" applyFill="1" applyBorder="1" applyAlignment="1">
      <alignment vertical="center" wrapText="1"/>
    </xf>
    <xf numFmtId="0" fontId="0" fillId="7" borderId="0" xfId="0" applyFill="1" applyAlignment="1">
      <alignment horizontal="right" vertical="center"/>
    </xf>
    <xf numFmtId="0" fontId="1" fillId="0" borderId="4" xfId="0" applyFont="1" applyFill="1" applyBorder="1" applyAlignment="1">
      <alignment horizontal="left" vertical="center"/>
    </xf>
    <xf numFmtId="0" fontId="1" fillId="0" borderId="0" xfId="0" applyFont="1" applyFill="1" applyBorder="1" applyAlignment="1">
      <alignment horizontal="center" vertical="center"/>
    </xf>
    <xf numFmtId="0" fontId="1" fillId="0" borderId="5" xfId="0" applyFont="1" applyFill="1" applyBorder="1" applyAlignment="1">
      <alignment vertical="center"/>
    </xf>
    <xf numFmtId="0" fontId="0" fillId="0" borderId="4" xfId="0" applyFill="1" applyBorder="1" applyAlignment="1">
      <alignment vertical="center"/>
    </xf>
    <xf numFmtId="0" fontId="0" fillId="0" borderId="0" xfId="0" applyNumberFormat="1" applyFill="1" applyBorder="1" applyAlignment="1">
      <alignment vertical="center"/>
    </xf>
    <xf numFmtId="0" fontId="0" fillId="0" borderId="5" xfId="0" applyFill="1" applyBorder="1" applyAlignment="1">
      <alignment vertical="center"/>
    </xf>
    <xf numFmtId="0" fontId="0" fillId="0" borderId="6" xfId="0" applyFill="1" applyBorder="1" applyAlignment="1">
      <alignment vertical="center"/>
    </xf>
    <xf numFmtId="0" fontId="0" fillId="0" borderId="8" xfId="0" applyFill="1" applyBorder="1" applyAlignment="1">
      <alignment vertical="center"/>
    </xf>
    <xf numFmtId="0" fontId="0" fillId="0" borderId="7" xfId="0" applyFill="1" applyBorder="1" applyAlignment="1">
      <alignment vertical="center"/>
    </xf>
    <xf numFmtId="0" fontId="1" fillId="0" borderId="4" xfId="0" applyFont="1" applyFill="1" applyBorder="1" applyAlignment="1">
      <alignment vertical="center"/>
    </xf>
    <xf numFmtId="0" fontId="1" fillId="0" borderId="0" xfId="0" applyFont="1" applyFill="1" applyBorder="1" applyAlignment="1">
      <alignment horizontal="center" vertical="center" wrapText="1"/>
    </xf>
    <xf numFmtId="0" fontId="1" fillId="0" borderId="0" xfId="0" applyFont="1" applyFill="1" applyBorder="1" applyAlignment="1">
      <alignment horizontal="left" vertical="center"/>
    </xf>
    <xf numFmtId="0" fontId="1" fillId="0" borderId="5" xfId="0" applyFont="1" applyFill="1" applyBorder="1" applyAlignment="1">
      <alignment horizontal="center" vertical="center"/>
    </xf>
    <xf numFmtId="0" fontId="0" fillId="0" borderId="5" xfId="0" applyFill="1" applyBorder="1" applyAlignment="1">
      <alignment vertical="center" wrapText="1"/>
    </xf>
    <xf numFmtId="0" fontId="0" fillId="0" borderId="7" xfId="0" applyFill="1" applyBorder="1" applyAlignment="1">
      <alignment vertical="center" wrapText="1"/>
    </xf>
    <xf numFmtId="0" fontId="0" fillId="0" borderId="4" xfId="0" applyFill="1" applyBorder="1" applyAlignment="1">
      <alignment horizontal="center" vertical="center"/>
    </xf>
    <xf numFmtId="0" fontId="0" fillId="0" borderId="8" xfId="0" applyFill="1" applyBorder="1" applyAlignment="1">
      <alignment horizontal="center" vertical="center"/>
    </xf>
    <xf numFmtId="0" fontId="1" fillId="7" borderId="0" xfId="0" applyFont="1" applyFill="1" applyAlignment="1">
      <alignment horizontal="left" vertical="center"/>
    </xf>
    <xf numFmtId="0" fontId="0" fillId="7" borderId="0" xfId="0" applyFill="1" applyAlignment="1">
      <alignment horizontal="left" vertical="center" wrapText="1"/>
    </xf>
    <xf numFmtId="0" fontId="0" fillId="5" borderId="4" xfId="0" applyFill="1" applyBorder="1" applyAlignment="1">
      <alignment vertical="center"/>
    </xf>
    <xf numFmtId="0" fontId="0" fillId="5" borderId="0" xfId="0" applyFill="1" applyBorder="1" applyAlignment="1">
      <alignment vertical="center"/>
    </xf>
    <xf numFmtId="0" fontId="0" fillId="5" borderId="0" xfId="0" applyFill="1" applyBorder="1" applyAlignment="1">
      <alignment horizontal="center" vertical="center" wrapText="1"/>
    </xf>
    <xf numFmtId="0" fontId="0" fillId="5" borderId="5" xfId="0" applyFill="1" applyBorder="1" applyAlignment="1">
      <alignment vertical="center"/>
    </xf>
    <xf numFmtId="0" fontId="0" fillId="5" borderId="0" xfId="0" applyFill="1" applyBorder="1" applyAlignment="1">
      <alignment horizontal="center" vertical="center"/>
    </xf>
    <xf numFmtId="0" fontId="0" fillId="4" borderId="4" xfId="0" applyFill="1" applyBorder="1" applyAlignment="1">
      <alignment vertical="center"/>
    </xf>
    <xf numFmtId="0" fontId="0" fillId="4" borderId="0" xfId="0" applyFill="1" applyBorder="1" applyAlignment="1">
      <alignment vertical="center"/>
    </xf>
    <xf numFmtId="0" fontId="0" fillId="4" borderId="0" xfId="0" applyFill="1" applyBorder="1" applyAlignment="1">
      <alignment horizontal="center" vertical="center" wrapText="1"/>
    </xf>
    <xf numFmtId="0" fontId="0" fillId="4" borderId="5" xfId="0" applyFill="1" applyBorder="1" applyAlignment="1">
      <alignment vertical="center"/>
    </xf>
    <xf numFmtId="0" fontId="0" fillId="4" borderId="0" xfId="0" applyFill="1" applyBorder="1" applyAlignment="1">
      <alignment horizontal="center" vertical="center"/>
    </xf>
    <xf numFmtId="0" fontId="0" fillId="6" borderId="6" xfId="0" applyFill="1" applyBorder="1" applyAlignment="1">
      <alignment vertical="center"/>
    </xf>
    <xf numFmtId="0" fontId="0" fillId="6" borderId="8" xfId="0" applyFill="1" applyBorder="1" applyAlignment="1">
      <alignment vertical="center"/>
    </xf>
    <xf numFmtId="0" fontId="0" fillId="6" borderId="8" xfId="0" applyFill="1" applyBorder="1" applyAlignment="1">
      <alignment horizontal="center" vertical="center" wrapText="1"/>
    </xf>
    <xf numFmtId="0" fontId="0" fillId="6" borderId="7" xfId="0" applyFill="1" applyBorder="1" applyAlignment="1">
      <alignment vertical="center"/>
    </xf>
    <xf numFmtId="0" fontId="0" fillId="6" borderId="0" xfId="0" applyFill="1" applyBorder="1" applyAlignment="1">
      <alignment horizontal="center" vertical="center"/>
    </xf>
    <xf numFmtId="0" fontId="10" fillId="8" borderId="1" xfId="0" applyFont="1" applyFill="1" applyBorder="1" applyAlignment="1">
      <alignment horizontal="center"/>
    </xf>
    <xf numFmtId="0" fontId="10" fillId="8" borderId="2" xfId="0" applyFont="1" applyFill="1" applyBorder="1" applyAlignment="1">
      <alignment horizontal="center"/>
    </xf>
    <xf numFmtId="0" fontId="10" fillId="8" borderId="3" xfId="0" applyFont="1" applyFill="1" applyBorder="1" applyAlignment="1">
      <alignment horizontal="center"/>
    </xf>
    <xf numFmtId="1" fontId="9" fillId="2" borderId="4" xfId="0" applyNumberFormat="1" applyFont="1" applyFill="1" applyBorder="1" applyAlignment="1">
      <alignment horizontal="center" wrapText="1"/>
    </xf>
    <xf numFmtId="1" fontId="9" fillId="2" borderId="0" xfId="0" applyNumberFormat="1" applyFont="1" applyFill="1" applyBorder="1" applyAlignment="1">
      <alignment horizontal="center" wrapText="1"/>
    </xf>
    <xf numFmtId="1" fontId="9" fillId="2" borderId="5" xfId="0" applyNumberFormat="1" applyFont="1" applyFill="1" applyBorder="1" applyAlignment="1">
      <alignment horizontal="center" wrapText="1"/>
    </xf>
    <xf numFmtId="0" fontId="9" fillId="2" borderId="0" xfId="0" applyFont="1" applyFill="1" applyBorder="1" applyAlignment="1">
      <alignment horizontal="center" wrapText="1"/>
    </xf>
    <xf numFmtId="0" fontId="1" fillId="0" borderId="4" xfId="0" applyFont="1" applyBorder="1" applyAlignment="1">
      <alignment horizontal="center"/>
    </xf>
    <xf numFmtId="0" fontId="1" fillId="0" borderId="5" xfId="0" applyFont="1" applyBorder="1" applyAlignment="1">
      <alignment horizontal="center"/>
    </xf>
    <xf numFmtId="165" fontId="1" fillId="0" borderId="0" xfId="0" applyNumberFormat="1" applyFont="1" applyBorder="1" applyAlignment="1">
      <alignment horizontal="center"/>
    </xf>
    <xf numFmtId="14" fontId="1" fillId="0" borderId="0" xfId="0" applyNumberFormat="1" applyFont="1" applyBorder="1" applyAlignment="1">
      <alignment horizontal="center" wrapText="1"/>
    </xf>
    <xf numFmtId="164" fontId="1" fillId="0" borderId="4" xfId="0" applyNumberFormat="1" applyFont="1" applyBorder="1" applyAlignment="1">
      <alignment horizontal="center" wrapText="1"/>
    </xf>
    <xf numFmtId="0" fontId="1" fillId="0" borderId="4" xfId="0" applyFont="1" applyBorder="1" applyAlignment="1">
      <alignment horizontal="center" wrapText="1"/>
    </xf>
    <xf numFmtId="0" fontId="1" fillId="0" borderId="0" xfId="0" applyFont="1" applyBorder="1" applyAlignment="1">
      <alignment horizontal="center" wrapText="1"/>
    </xf>
    <xf numFmtId="0" fontId="1" fillId="0" borderId="5" xfId="0" applyFont="1" applyBorder="1" applyAlignment="1">
      <alignment horizontal="center" wrapText="1"/>
    </xf>
    <xf numFmtId="165" fontId="1" fillId="7" borderId="0" xfId="0" applyNumberFormat="1" applyFont="1" applyFill="1" applyAlignment="1">
      <alignment horizontal="right" vertical="center"/>
    </xf>
    <xf numFmtId="0" fontId="1" fillId="7" borderId="0" xfId="0" applyFont="1" applyFill="1" applyBorder="1" applyAlignment="1">
      <alignment horizontal="left" vertical="center" wrapText="1"/>
    </xf>
    <xf numFmtId="167" fontId="1" fillId="0" borderId="0" xfId="0" applyNumberFormat="1" applyFont="1" applyBorder="1" applyAlignment="1">
      <alignment horizontal="center" wrapText="1"/>
    </xf>
    <xf numFmtId="0" fontId="1" fillId="3" borderId="0" xfId="0" applyFont="1" applyFill="1" applyBorder="1" applyAlignment="1">
      <alignment horizontal="center"/>
    </xf>
    <xf numFmtId="0" fontId="1" fillId="0" borderId="0" xfId="0" applyNumberFormat="1" applyFont="1" applyBorder="1" applyAlignment="1">
      <alignment horizontal="center"/>
    </xf>
    <xf numFmtId="0" fontId="1" fillId="0" borderId="5" xfId="0" applyNumberFormat="1" applyFont="1" applyBorder="1" applyAlignment="1">
      <alignment horizontal="center"/>
    </xf>
    <xf numFmtId="0" fontId="1" fillId="0" borderId="0" xfId="0" applyFont="1" applyBorder="1" applyAlignment="1">
      <alignment horizontal="center"/>
    </xf>
    <xf numFmtId="14" fontId="1" fillId="0" borderId="0" xfId="0" applyNumberFormat="1" applyFont="1" applyBorder="1" applyAlignment="1">
      <alignment horizontal="center"/>
    </xf>
    <xf numFmtId="14" fontId="1" fillId="0" borderId="5" xfId="0" applyNumberFormat="1" applyFont="1" applyBorder="1" applyAlignment="1">
      <alignment horizontal="center" wrapText="1"/>
    </xf>
    <xf numFmtId="0" fontId="0" fillId="7" borderId="0" xfId="0" applyFill="1" applyAlignment="1">
      <alignment horizontal="left" vertical="center" wrapText="1"/>
    </xf>
    <xf numFmtId="0" fontId="0" fillId="7" borderId="0" xfId="0" applyFill="1" applyAlignment="1">
      <alignment horizontal="left" vertical="center"/>
    </xf>
    <xf numFmtId="0" fontId="0" fillId="7" borderId="10" xfId="0" applyFill="1" applyBorder="1" applyAlignment="1">
      <alignment horizontal="left" vertical="center"/>
    </xf>
    <xf numFmtId="0" fontId="1" fillId="6" borderId="9" xfId="0" applyFont="1" applyFill="1" applyBorder="1" applyAlignment="1">
      <alignment horizontal="center" vertical="center"/>
    </xf>
    <xf numFmtId="0" fontId="1" fillId="6" borderId="11" xfId="0" applyFont="1" applyFill="1" applyBorder="1" applyAlignment="1">
      <alignment horizontal="center" vertical="center"/>
    </xf>
    <xf numFmtId="0" fontId="1" fillId="6" borderId="12" xfId="0" applyFont="1" applyFill="1" applyBorder="1" applyAlignment="1">
      <alignment horizontal="center" vertical="center"/>
    </xf>
    <xf numFmtId="0" fontId="1" fillId="7" borderId="9" xfId="0" applyFont="1" applyFill="1" applyBorder="1" applyAlignment="1">
      <alignment horizontal="center" vertical="center" wrapText="1"/>
    </xf>
    <xf numFmtId="0" fontId="1" fillId="7" borderId="11" xfId="0" applyFont="1" applyFill="1" applyBorder="1" applyAlignment="1">
      <alignment horizontal="center" vertical="center" wrapText="1"/>
    </xf>
    <xf numFmtId="0" fontId="1" fillId="7" borderId="12" xfId="0" applyFont="1" applyFill="1" applyBorder="1" applyAlignment="1">
      <alignment horizontal="center" vertical="center" wrapText="1"/>
    </xf>
    <xf numFmtId="0" fontId="1" fillId="5" borderId="9" xfId="0" applyFont="1" applyFill="1" applyBorder="1" applyAlignment="1">
      <alignment horizontal="center" vertical="center"/>
    </xf>
    <xf numFmtId="0" fontId="1" fillId="5" borderId="11" xfId="0" applyFont="1" applyFill="1" applyBorder="1" applyAlignment="1">
      <alignment horizontal="center" vertical="center"/>
    </xf>
    <xf numFmtId="0" fontId="1" fillId="5" borderId="12" xfId="0" applyFont="1" applyFill="1" applyBorder="1" applyAlignment="1">
      <alignment horizontal="center" vertical="center"/>
    </xf>
    <xf numFmtId="0" fontId="1" fillId="4" borderId="9" xfId="0" applyFont="1" applyFill="1" applyBorder="1" applyAlignment="1">
      <alignment horizontal="center" vertical="center"/>
    </xf>
    <xf numFmtId="0" fontId="1" fillId="4" borderId="11" xfId="0" applyFont="1" applyFill="1" applyBorder="1" applyAlignment="1">
      <alignment horizontal="center" vertical="center"/>
    </xf>
    <xf numFmtId="0" fontId="1" fillId="4" borderId="12" xfId="0" applyFont="1" applyFill="1" applyBorder="1" applyAlignment="1">
      <alignment horizontal="center" vertical="center"/>
    </xf>
    <xf numFmtId="0" fontId="1" fillId="7" borderId="1" xfId="0" applyFont="1" applyFill="1" applyBorder="1" applyAlignment="1">
      <alignment horizontal="center" vertical="center"/>
    </xf>
    <xf numFmtId="0" fontId="1" fillId="7" borderId="2" xfId="0" applyFont="1" applyFill="1" applyBorder="1" applyAlignment="1">
      <alignment horizontal="center" vertical="center"/>
    </xf>
    <xf numFmtId="0" fontId="1" fillId="7" borderId="3" xfId="0" applyFont="1" applyFill="1" applyBorder="1" applyAlignment="1">
      <alignment horizontal="center" vertical="center"/>
    </xf>
    <xf numFmtId="0" fontId="1" fillId="7" borderId="4" xfId="0" applyFont="1" applyFill="1" applyBorder="1" applyAlignment="1">
      <alignment horizontal="center" vertical="center"/>
    </xf>
    <xf numFmtId="0" fontId="1" fillId="7" borderId="0" xfId="0" applyFont="1" applyFill="1" applyBorder="1" applyAlignment="1">
      <alignment horizontal="center" vertical="center"/>
    </xf>
    <xf numFmtId="0" fontId="1" fillId="7" borderId="5" xfId="0" applyFont="1" applyFill="1" applyBorder="1" applyAlignment="1">
      <alignment horizontal="center" vertical="center"/>
    </xf>
    <xf numFmtId="0" fontId="1" fillId="7" borderId="6" xfId="0" applyFont="1" applyFill="1" applyBorder="1" applyAlignment="1">
      <alignment horizontal="center" vertical="center"/>
    </xf>
    <xf numFmtId="0" fontId="1" fillId="7" borderId="8" xfId="0" applyFont="1" applyFill="1" applyBorder="1" applyAlignment="1">
      <alignment horizontal="center" vertical="center"/>
    </xf>
    <xf numFmtId="0" fontId="1" fillId="7" borderId="7" xfId="0" applyFont="1" applyFill="1" applyBorder="1" applyAlignment="1">
      <alignment horizontal="center" vertical="center"/>
    </xf>
    <xf numFmtId="0" fontId="0" fillId="7" borderId="0" xfId="0" applyFill="1" applyAlignment="1">
      <alignment horizontal="center" vertical="center"/>
    </xf>
    <xf numFmtId="0" fontId="1" fillId="7" borderId="9" xfId="0" applyFont="1" applyFill="1" applyBorder="1" applyAlignment="1">
      <alignment horizontal="center" vertical="center" textRotation="90"/>
    </xf>
    <xf numFmtId="0" fontId="1" fillId="7" borderId="11" xfId="0" applyFont="1" applyFill="1" applyBorder="1" applyAlignment="1">
      <alignment horizontal="center" vertical="center" textRotation="90"/>
    </xf>
    <xf numFmtId="0" fontId="1" fillId="7" borderId="12" xfId="0" applyFont="1" applyFill="1" applyBorder="1" applyAlignment="1">
      <alignment horizontal="center" vertical="center" textRotation="90"/>
    </xf>
    <xf numFmtId="0" fontId="7" fillId="7" borderId="0" xfId="0" applyFont="1" applyFill="1" applyAlignment="1">
      <alignment horizontal="center" vertical="center"/>
    </xf>
    <xf numFmtId="0" fontId="0" fillId="7" borderId="2" xfId="0" applyFill="1" applyBorder="1" applyAlignment="1">
      <alignment horizontal="left" vertical="center"/>
    </xf>
    <xf numFmtId="0" fontId="0" fillId="2" borderId="0" xfId="0" applyFill="1" applyAlignment="1">
      <alignment horizontal="left"/>
    </xf>
    <xf numFmtId="0" fontId="0" fillId="2" borderId="0" xfId="0" applyFill="1" applyAlignment="1">
      <alignment horizontal="left" vertical="center" wrapText="1"/>
    </xf>
    <xf numFmtId="0" fontId="0" fillId="2" borderId="0" xfId="0" applyFont="1" applyFill="1" applyAlignment="1">
      <alignment horizontal="left"/>
    </xf>
    <xf numFmtId="0" fontId="1" fillId="2" borderId="0" xfId="0" applyFont="1" applyFill="1" applyAlignment="1">
      <alignment horizontal="left" vertical="top"/>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cellXfs>
  <cellStyles count="1">
    <cellStyle name="Standard" xfId="0" builtinId="0"/>
  </cellStyles>
  <dxfs count="28">
    <dxf>
      <fill>
        <patternFill>
          <bgColor theme="9" tint="0.59996337778862885"/>
        </patternFill>
      </fill>
    </dxf>
    <dxf>
      <fill>
        <patternFill>
          <bgColor theme="7" tint="0.79998168889431442"/>
        </patternFill>
      </fill>
    </dxf>
    <dxf>
      <fill>
        <patternFill>
          <bgColor theme="5" tint="0.39994506668294322"/>
        </patternFill>
      </fill>
    </dxf>
    <dxf>
      <fill>
        <patternFill>
          <bgColor theme="9" tint="0.59996337778862885"/>
        </patternFill>
      </fill>
    </dxf>
    <dxf>
      <fill>
        <patternFill>
          <bgColor theme="7" tint="0.79998168889431442"/>
        </patternFill>
      </fill>
    </dxf>
    <dxf>
      <fill>
        <patternFill>
          <bgColor theme="5" tint="0.39994506668294322"/>
        </patternFill>
      </fill>
    </dxf>
    <dxf>
      <fill>
        <patternFill>
          <bgColor theme="9" tint="0.59996337778862885"/>
        </patternFill>
      </fill>
    </dxf>
    <dxf>
      <fill>
        <patternFill>
          <bgColor theme="7" tint="0.79998168889431442"/>
        </patternFill>
      </fill>
    </dxf>
    <dxf>
      <fill>
        <patternFill>
          <bgColor theme="5" tint="0.39994506668294322"/>
        </patternFill>
      </fill>
    </dxf>
    <dxf>
      <font>
        <color theme="1"/>
      </font>
    </dxf>
    <dxf>
      <font>
        <b val="0"/>
        <i/>
        <color theme="0" tint="-0.499984740745262"/>
      </font>
    </dxf>
    <dxf>
      <font>
        <b val="0"/>
        <i/>
        <color theme="4" tint="-0.24994659260841701"/>
      </font>
    </dxf>
    <dxf>
      <font>
        <b val="0"/>
        <i val="0"/>
        <strike val="0"/>
        <color rgb="FFC00000"/>
      </font>
    </dxf>
    <dxf>
      <font>
        <b val="0"/>
        <i/>
        <color theme="9" tint="-0.24994659260841701"/>
      </font>
    </dxf>
    <dxf>
      <font>
        <b val="0"/>
        <i/>
        <color theme="0" tint="-0.499984740745262"/>
      </font>
    </dxf>
    <dxf>
      <font>
        <color theme="9"/>
      </font>
    </dxf>
    <dxf>
      <font>
        <color theme="9"/>
      </font>
    </dxf>
    <dxf>
      <font>
        <color theme="7" tint="-0.24994659260841701"/>
      </font>
    </dxf>
    <dxf>
      <font>
        <color theme="5"/>
      </font>
    </dxf>
    <dxf>
      <font>
        <color theme="5"/>
      </font>
    </dxf>
    <dxf>
      <font>
        <color theme="9"/>
      </font>
    </dxf>
    <dxf>
      <font>
        <color theme="9"/>
      </font>
    </dxf>
    <dxf>
      <font>
        <color theme="7" tint="-0.24994659260841701"/>
      </font>
    </dxf>
    <dxf>
      <font>
        <color theme="5"/>
      </font>
    </dxf>
    <dxf>
      <font>
        <color theme="5"/>
      </font>
    </dxf>
    <dxf>
      <fill>
        <patternFill>
          <bgColor theme="9" tint="0.39994506668294322"/>
        </patternFill>
      </fill>
    </dxf>
    <dxf>
      <fill>
        <patternFill>
          <bgColor theme="7" tint="0.59996337778862885"/>
        </patternFill>
      </fill>
    </dxf>
    <dxf>
      <fill>
        <patternFill>
          <bgColor rgb="FFE26060"/>
        </patternFill>
      </fill>
    </dxf>
  </dxfs>
  <tableStyles count="0" defaultTableStyle="TableStyleMedium2" defaultPivotStyle="PivotStyleLight16"/>
  <colors>
    <mruColors>
      <color rgb="FFE26060"/>
      <color rgb="FFFF6969"/>
      <color rgb="FFE25C5C"/>
      <color rgb="FFDD4343"/>
      <color rgb="FFE60000"/>
      <color rgb="FFCC27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AS14"/>
  <sheetViews>
    <sheetView tabSelected="1" zoomScaleNormal="100" workbookViewId="0">
      <pane xSplit="2" ySplit="9" topLeftCell="H10" activePane="bottomRight" state="frozen"/>
      <selection pane="topRight" activeCell="C1" sqref="C1"/>
      <selection pane="bottomLeft" activeCell="A2" sqref="A2"/>
      <selection pane="bottomRight" activeCell="X13" sqref="X13"/>
    </sheetView>
  </sheetViews>
  <sheetFormatPr baseColWidth="10" defaultRowHeight="12.75" outlineLevelCol="1" x14ac:dyDescent="0.2"/>
  <cols>
    <col min="1" max="1" width="8.140625" style="43" bestFit="1" customWidth="1"/>
    <col min="2" max="2" width="40.7109375" style="44" customWidth="1" collapsed="1"/>
    <col min="3" max="3" width="15.7109375" style="45" hidden="1" customWidth="1" outlineLevel="1"/>
    <col min="4" max="4" width="30.5703125" style="44" hidden="1" customWidth="1" outlineLevel="1"/>
    <col min="5" max="5" width="15.7109375" style="46" hidden="1" customWidth="1" outlineLevel="1"/>
    <col min="6" max="6" width="15.7109375" style="78" hidden="1" customWidth="1" outlineLevel="1"/>
    <col min="7" max="7" width="15.7109375" style="48" hidden="1" customWidth="1" outlineLevel="1"/>
    <col min="8" max="8" width="10.7109375" style="78" customWidth="1"/>
    <col min="9" max="11" width="12.7109375" style="49" customWidth="1"/>
    <col min="12" max="15" width="1.7109375" style="47" hidden="1" customWidth="1"/>
    <col min="16" max="18" width="2.7109375" style="47" hidden="1" customWidth="1"/>
    <col min="19" max="19" width="6.7109375" style="79" customWidth="1"/>
    <col min="20" max="20" width="40.7109375" style="80" customWidth="1"/>
    <col min="21" max="21" width="40.7109375" style="44" customWidth="1" collapsed="1"/>
    <col min="22" max="22" width="40.7109375" style="51" hidden="1" customWidth="1" outlineLevel="1"/>
    <col min="23" max="23" width="40.7109375" style="80" customWidth="1" collapsed="1"/>
    <col min="24" max="24" width="40.7109375" style="44" hidden="1" customWidth="1" outlineLevel="1"/>
    <col min="25" max="25" width="40.7109375" style="45" hidden="1" customWidth="1" outlineLevel="1"/>
    <col min="26" max="27" width="15.140625" style="81" hidden="1" customWidth="1" outlineLevel="1"/>
    <col min="28" max="28" width="10.7109375" style="82" customWidth="1"/>
    <col min="29" max="29" width="10.7109375" style="83" customWidth="1"/>
    <col min="30" max="30" width="15.7109375" style="84" customWidth="1"/>
    <col min="31" max="31" width="25.7109375" style="85" customWidth="1"/>
    <col min="32" max="32" width="6.85546875" style="78" customWidth="1"/>
    <col min="33" max="43" width="3.7109375" style="47" customWidth="1"/>
    <col min="44" max="44" width="3.7109375" style="86" customWidth="1"/>
    <col min="45" max="45" width="11.42578125" style="77"/>
    <col min="46" max="16384" width="11.42578125" style="52"/>
  </cols>
  <sheetData>
    <row r="1" spans="1:45" x14ac:dyDescent="0.2">
      <c r="F1" s="47"/>
      <c r="H1" s="47"/>
      <c r="S1" s="50"/>
      <c r="T1" s="44"/>
      <c r="W1" s="44"/>
      <c r="Y1" s="52"/>
      <c r="Z1" s="48"/>
      <c r="AA1" s="48"/>
      <c r="AB1" s="53"/>
      <c r="AC1" s="54"/>
      <c r="AD1" s="43"/>
      <c r="AE1" s="45"/>
      <c r="AF1" s="47"/>
      <c r="AR1" s="47"/>
      <c r="AS1" s="45"/>
    </row>
    <row r="2" spans="1:45" x14ac:dyDescent="0.2">
      <c r="A2" s="55" t="s">
        <v>207</v>
      </c>
      <c r="B2" s="56">
        <v>1234</v>
      </c>
      <c r="F2" s="47"/>
      <c r="H2" s="47"/>
      <c r="S2" s="50"/>
      <c r="T2" s="44"/>
      <c r="W2" s="44"/>
      <c r="Y2" s="52"/>
      <c r="Z2" s="48"/>
      <c r="AA2" s="48"/>
      <c r="AB2" s="53"/>
      <c r="AC2" s="54"/>
      <c r="AD2" s="43"/>
      <c r="AE2" s="45"/>
      <c r="AF2" s="47"/>
      <c r="AR2" s="47"/>
      <c r="AS2" s="45"/>
    </row>
    <row r="3" spans="1:45" x14ac:dyDescent="0.2">
      <c r="A3" s="154" t="s">
        <v>208</v>
      </c>
      <c r="B3" s="155" t="s">
        <v>209</v>
      </c>
      <c r="F3" s="47"/>
      <c r="H3" s="47"/>
      <c r="S3" s="50"/>
      <c r="T3" s="44"/>
      <c r="W3" s="44"/>
      <c r="Y3" s="52"/>
      <c r="Z3" s="48"/>
      <c r="AA3" s="48"/>
      <c r="AB3" s="53"/>
      <c r="AC3" s="54"/>
      <c r="AD3" s="43"/>
      <c r="AE3" s="45"/>
      <c r="AF3" s="47"/>
      <c r="AR3" s="47"/>
      <c r="AS3" s="45"/>
    </row>
    <row r="4" spans="1:45" x14ac:dyDescent="0.2">
      <c r="A4" s="154"/>
      <c r="B4" s="155"/>
      <c r="F4" s="47"/>
      <c r="H4" s="47"/>
      <c r="S4" s="50"/>
      <c r="T4" s="44"/>
      <c r="W4" s="44"/>
      <c r="Y4" s="52"/>
      <c r="Z4" s="48"/>
      <c r="AA4" s="48"/>
      <c r="AB4" s="53"/>
      <c r="AC4" s="54"/>
      <c r="AD4" s="43"/>
      <c r="AE4" s="45"/>
      <c r="AF4" s="47"/>
      <c r="AR4" s="47"/>
      <c r="AS4" s="45"/>
    </row>
    <row r="5" spans="1:45" s="59" customFormat="1" x14ac:dyDescent="0.2">
      <c r="A5" s="57"/>
      <c r="B5" s="58"/>
      <c r="D5" s="58"/>
      <c r="E5" s="58"/>
      <c r="F5" s="60"/>
      <c r="H5" s="60"/>
      <c r="I5" s="60"/>
      <c r="J5" s="60"/>
      <c r="K5" s="60"/>
      <c r="L5" s="60"/>
      <c r="M5" s="60"/>
      <c r="N5" s="60"/>
      <c r="O5" s="60"/>
      <c r="P5" s="60"/>
      <c r="Q5" s="60"/>
      <c r="R5" s="60"/>
      <c r="S5" s="60"/>
      <c r="T5" s="58"/>
      <c r="U5" s="58"/>
      <c r="V5" s="58"/>
      <c r="W5" s="58"/>
      <c r="X5" s="58"/>
      <c r="Z5" s="61"/>
      <c r="AA5" s="61"/>
      <c r="AB5" s="60"/>
      <c r="AC5" s="60"/>
      <c r="AF5" s="60"/>
      <c r="AG5" s="60"/>
      <c r="AH5" s="60"/>
      <c r="AI5" s="60"/>
      <c r="AJ5" s="60"/>
      <c r="AK5" s="60"/>
      <c r="AL5" s="60"/>
      <c r="AM5" s="60"/>
      <c r="AN5" s="60"/>
      <c r="AO5" s="60"/>
      <c r="AP5" s="60"/>
      <c r="AQ5" s="60"/>
      <c r="AR5" s="60"/>
    </row>
    <row r="6" spans="1:45" s="72" customFormat="1" ht="12.75" customHeight="1" x14ac:dyDescent="0.2">
      <c r="A6" s="140" t="s">
        <v>44</v>
      </c>
      <c r="B6" s="140"/>
      <c r="C6" s="140"/>
      <c r="D6" s="140"/>
      <c r="E6" s="140"/>
      <c r="F6" s="140"/>
      <c r="G6" s="141"/>
      <c r="H6" s="139" t="s">
        <v>157</v>
      </c>
      <c r="I6" s="140"/>
      <c r="J6" s="140"/>
      <c r="K6" s="140"/>
      <c r="L6" s="140"/>
      <c r="M6" s="140"/>
      <c r="N6" s="140"/>
      <c r="O6" s="140"/>
      <c r="P6" s="140"/>
      <c r="Q6" s="140"/>
      <c r="R6" s="140"/>
      <c r="S6" s="141"/>
      <c r="T6" s="139" t="s">
        <v>260</v>
      </c>
      <c r="U6" s="140"/>
      <c r="V6" s="140"/>
      <c r="W6" s="139" t="s">
        <v>43</v>
      </c>
      <c r="X6" s="140"/>
      <c r="Y6" s="140"/>
      <c r="Z6" s="140"/>
      <c r="AA6" s="140"/>
      <c r="AB6" s="139" t="s">
        <v>263</v>
      </c>
      <c r="AC6" s="140"/>
      <c r="AD6" s="140"/>
      <c r="AE6" s="141"/>
      <c r="AF6" s="139" t="s">
        <v>210</v>
      </c>
      <c r="AG6" s="140"/>
      <c r="AH6" s="140"/>
      <c r="AI6" s="140"/>
      <c r="AJ6" s="140"/>
      <c r="AK6" s="140"/>
      <c r="AL6" s="140"/>
      <c r="AM6" s="140"/>
      <c r="AN6" s="140"/>
      <c r="AO6" s="140"/>
      <c r="AP6" s="140"/>
      <c r="AQ6" s="140"/>
      <c r="AR6" s="141"/>
      <c r="AS6" s="71"/>
    </row>
    <row r="7" spans="1:45" s="74" customFormat="1" ht="22.5" x14ac:dyDescent="0.2">
      <c r="A7" s="63" t="s">
        <v>265</v>
      </c>
      <c r="B7" s="64" t="s">
        <v>264</v>
      </c>
      <c r="C7" s="64" t="s">
        <v>236</v>
      </c>
      <c r="D7" s="64" t="s">
        <v>235</v>
      </c>
      <c r="E7" s="65" t="s">
        <v>234</v>
      </c>
      <c r="F7" s="66" t="s">
        <v>30</v>
      </c>
      <c r="G7" s="65" t="s">
        <v>237</v>
      </c>
      <c r="H7" s="66" t="s">
        <v>238</v>
      </c>
      <c r="I7" s="64" t="s">
        <v>239</v>
      </c>
      <c r="J7" s="64" t="s">
        <v>240</v>
      </c>
      <c r="K7" s="64" t="s">
        <v>241</v>
      </c>
      <c r="L7" s="145" t="s">
        <v>233</v>
      </c>
      <c r="M7" s="145"/>
      <c r="N7" s="145"/>
      <c r="O7" s="145"/>
      <c r="P7" s="145"/>
      <c r="Q7" s="145"/>
      <c r="R7" s="145"/>
      <c r="S7" s="67"/>
      <c r="T7" s="66" t="s">
        <v>246</v>
      </c>
      <c r="U7" s="64" t="s">
        <v>243</v>
      </c>
      <c r="V7" s="64" t="s">
        <v>245</v>
      </c>
      <c r="W7" s="66" t="s">
        <v>244</v>
      </c>
      <c r="X7" s="64" t="s">
        <v>247</v>
      </c>
      <c r="Y7" s="64" t="s">
        <v>12</v>
      </c>
      <c r="Z7" s="65" t="s">
        <v>242</v>
      </c>
      <c r="AA7" s="65" t="s">
        <v>232</v>
      </c>
      <c r="AB7" s="68" t="s">
        <v>232</v>
      </c>
      <c r="AC7" s="69" t="s">
        <v>232</v>
      </c>
      <c r="AD7" s="63" t="s">
        <v>232</v>
      </c>
      <c r="AE7" s="70" t="s">
        <v>232</v>
      </c>
      <c r="AF7" s="142" t="s">
        <v>232</v>
      </c>
      <c r="AG7" s="143"/>
      <c r="AH7" s="143"/>
      <c r="AI7" s="143"/>
      <c r="AJ7" s="143"/>
      <c r="AK7" s="143"/>
      <c r="AL7" s="143"/>
      <c r="AM7" s="143"/>
      <c r="AN7" s="143"/>
      <c r="AO7" s="143"/>
      <c r="AP7" s="143"/>
      <c r="AQ7" s="143"/>
      <c r="AR7" s="144"/>
      <c r="AS7" s="73"/>
    </row>
    <row r="8" spans="1:45" s="76" customFormat="1" ht="12.75" customHeight="1" x14ac:dyDescent="0.2">
      <c r="A8" s="148" t="s">
        <v>206</v>
      </c>
      <c r="B8" s="152" t="s">
        <v>10</v>
      </c>
      <c r="C8" s="160" t="s">
        <v>158</v>
      </c>
      <c r="D8" s="152" t="s">
        <v>92</v>
      </c>
      <c r="E8" s="162" t="s">
        <v>188</v>
      </c>
      <c r="F8" s="146" t="s">
        <v>30</v>
      </c>
      <c r="G8" s="149" t="s">
        <v>173</v>
      </c>
      <c r="H8" s="146" t="s">
        <v>170</v>
      </c>
      <c r="I8" s="157" t="s">
        <v>45</v>
      </c>
      <c r="J8" s="157"/>
      <c r="K8" s="157"/>
      <c r="L8" s="157" t="s">
        <v>187</v>
      </c>
      <c r="M8" s="157"/>
      <c r="N8" s="157"/>
      <c r="O8" s="157"/>
      <c r="P8" s="157"/>
      <c r="Q8" s="157"/>
      <c r="R8" s="157"/>
      <c r="S8" s="21">
        <f>IF(SUM(S10:S1048576)&gt;0,ROUND(1/(COUNTIF(F10:F1048576,Wertebereiche!C26)+COUNTIF(F10:F1048576,Wertebereiche!C29))*(SUMIF(F10:F1048576,Wertebereiche!C26,S10:S1048576)+SUMIF(F10:F1048576,Wertebereiche!C29,S10:S1048576)),0),"")</f>
        <v>9</v>
      </c>
      <c r="T8" s="151" t="s">
        <v>23</v>
      </c>
      <c r="U8" s="152" t="s">
        <v>50</v>
      </c>
      <c r="V8" s="153"/>
      <c r="W8" s="151" t="s">
        <v>9</v>
      </c>
      <c r="X8" s="152"/>
      <c r="Y8" s="160" t="s">
        <v>12</v>
      </c>
      <c r="Z8" s="161" t="s">
        <v>28</v>
      </c>
      <c r="AA8" s="161" t="s">
        <v>29</v>
      </c>
      <c r="AB8" s="150" t="s">
        <v>49</v>
      </c>
      <c r="AC8" s="156" t="s">
        <v>59</v>
      </c>
      <c r="AD8" s="148" t="s">
        <v>52</v>
      </c>
      <c r="AE8" s="147" t="s">
        <v>46</v>
      </c>
      <c r="AF8" s="33" t="s">
        <v>171</v>
      </c>
      <c r="AG8" s="158">
        <v>2020</v>
      </c>
      <c r="AH8" s="158"/>
      <c r="AI8" s="158"/>
      <c r="AJ8" s="158"/>
      <c r="AK8" s="158"/>
      <c r="AL8" s="158"/>
      <c r="AM8" s="158"/>
      <c r="AN8" s="158"/>
      <c r="AO8" s="158"/>
      <c r="AP8" s="158"/>
      <c r="AQ8" s="158"/>
      <c r="AR8" s="159"/>
      <c r="AS8" s="75"/>
    </row>
    <row r="9" spans="1:45" s="76" customFormat="1" ht="25.5" x14ac:dyDescent="0.2">
      <c r="A9" s="148"/>
      <c r="B9" s="152"/>
      <c r="C9" s="160"/>
      <c r="D9" s="152"/>
      <c r="E9" s="162"/>
      <c r="F9" s="146"/>
      <c r="G9" s="149"/>
      <c r="H9" s="146"/>
      <c r="I9" s="26" t="s">
        <v>215</v>
      </c>
      <c r="J9" s="26" t="s">
        <v>58</v>
      </c>
      <c r="K9" s="36" t="s">
        <v>217</v>
      </c>
      <c r="L9" s="28" t="s">
        <v>61</v>
      </c>
      <c r="M9" s="28" t="s">
        <v>218</v>
      </c>
      <c r="N9" s="28" t="s">
        <v>186</v>
      </c>
      <c r="O9" s="28" t="s">
        <v>219</v>
      </c>
      <c r="P9" s="30">
        <f>IF(SUM(P10:P1048576)&gt;0,ROUND(1/COUNTIF((P10:P1048576),"&gt;0")*SUM(P10:P1048576),0),0)</f>
        <v>7</v>
      </c>
      <c r="Q9" s="30" t="s">
        <v>194</v>
      </c>
      <c r="R9" s="30" t="s">
        <v>193</v>
      </c>
      <c r="S9" s="2" t="s">
        <v>11</v>
      </c>
      <c r="T9" s="151"/>
      <c r="U9" s="38" t="s">
        <v>266</v>
      </c>
      <c r="V9" s="39" t="s">
        <v>267</v>
      </c>
      <c r="W9" s="37" t="s">
        <v>244</v>
      </c>
      <c r="X9" s="39" t="s">
        <v>267</v>
      </c>
      <c r="Y9" s="160"/>
      <c r="Z9" s="161"/>
      <c r="AA9" s="161"/>
      <c r="AB9" s="150"/>
      <c r="AC9" s="156"/>
      <c r="AD9" s="148"/>
      <c r="AE9" s="147"/>
      <c r="AF9" s="18">
        <v>0</v>
      </c>
      <c r="AG9" s="24">
        <v>1</v>
      </c>
      <c r="AH9" s="32">
        <v>2</v>
      </c>
      <c r="AI9" s="32">
        <v>3</v>
      </c>
      <c r="AJ9" s="24">
        <v>4</v>
      </c>
      <c r="AK9" s="24">
        <v>5</v>
      </c>
      <c r="AL9" s="24">
        <v>6</v>
      </c>
      <c r="AM9" s="24">
        <v>7</v>
      </c>
      <c r="AN9" s="24">
        <v>8</v>
      </c>
      <c r="AO9" s="24">
        <v>9</v>
      </c>
      <c r="AP9" s="24">
        <v>10</v>
      </c>
      <c r="AQ9" s="24">
        <v>11</v>
      </c>
      <c r="AR9" s="25">
        <v>12</v>
      </c>
      <c r="AS9" s="75"/>
    </row>
    <row r="10" spans="1:45" ht="51" x14ac:dyDescent="0.2">
      <c r="A10" s="11">
        <v>1</v>
      </c>
      <c r="B10" s="14" t="s">
        <v>32</v>
      </c>
      <c r="C10" s="1" t="s">
        <v>169</v>
      </c>
      <c r="D10" s="14" t="s">
        <v>154</v>
      </c>
      <c r="E10" s="22">
        <v>44018</v>
      </c>
      <c r="F10" s="5" t="s">
        <v>34</v>
      </c>
      <c r="G10" s="13">
        <v>44074</v>
      </c>
      <c r="H10" s="41" t="s">
        <v>2</v>
      </c>
      <c r="I10" s="31"/>
      <c r="J10" s="31"/>
      <c r="K10" s="31" t="s">
        <v>3</v>
      </c>
      <c r="L10" s="27">
        <f>IF(H10&gt;0,VLOOKUP(H10,Wertebereiche!$B$4:$C$8,2,FALSE),)</f>
        <v>2</v>
      </c>
      <c r="M10" s="27">
        <f>IF(I10&gt;0,VLOOKUP(I10,Wertebereiche!$B$12:$C$17,2,FALSE),0)</f>
        <v>0</v>
      </c>
      <c r="N10" s="27">
        <f>IF(J10&gt;0,VLOOKUP(J10,Wertebereiche!$B$12:$C$17,2,FALSE),0)</f>
        <v>0</v>
      </c>
      <c r="O10" s="27">
        <f>IF(K10&gt;0,VLOOKUP(K10,Wertebereiche!$B$12:$C$17,2,FALSE),0)</f>
        <v>3</v>
      </c>
      <c r="P10" s="27">
        <f>IF(F10=Wertebereiche!$C$26,S10,0)</f>
        <v>4</v>
      </c>
      <c r="Q10" s="27">
        <f>IF(P10&gt;0,R10,0)</f>
        <v>7</v>
      </c>
      <c r="R10" s="27">
        <f t="shared" ref="R10:R12" si="0">(L10-1)*5 + ROUNDUP(S10/L10,0)</f>
        <v>7</v>
      </c>
      <c r="S10" s="12">
        <f t="shared" ref="S10:S12" si="1">IF(L10&gt;0,ROUND(L10*(((M10^3+N10^3+O10^3)/3)^(1/3)),0),"")</f>
        <v>4</v>
      </c>
      <c r="T10" s="14" t="s">
        <v>31</v>
      </c>
      <c r="U10" s="14" t="s">
        <v>276</v>
      </c>
      <c r="V10" s="14" t="s">
        <v>277</v>
      </c>
      <c r="W10" s="23" t="s">
        <v>51</v>
      </c>
      <c r="X10" s="14" t="s">
        <v>249</v>
      </c>
      <c r="Y10" s="14" t="s">
        <v>268</v>
      </c>
      <c r="Z10" s="22">
        <v>44043</v>
      </c>
      <c r="AA10" s="22"/>
      <c r="AB10" s="23">
        <v>17</v>
      </c>
      <c r="AC10" s="14">
        <v>33</v>
      </c>
      <c r="AD10" s="14"/>
      <c r="AE10" s="14"/>
      <c r="AF10" s="23">
        <v>14</v>
      </c>
      <c r="AG10" s="14"/>
      <c r="AH10" s="14"/>
      <c r="AI10" s="14"/>
      <c r="AJ10" s="14"/>
      <c r="AK10" s="14"/>
      <c r="AL10" s="14"/>
      <c r="AM10" s="14"/>
      <c r="AN10" s="14"/>
      <c r="AO10" s="14"/>
      <c r="AP10" s="14"/>
      <c r="AQ10" s="14"/>
      <c r="AR10" s="14"/>
    </row>
    <row r="11" spans="1:45" ht="76.5" x14ac:dyDescent="0.2">
      <c r="A11" s="11">
        <v>2</v>
      </c>
      <c r="B11" s="14" t="s">
        <v>255</v>
      </c>
      <c r="C11" s="1" t="s">
        <v>169</v>
      </c>
      <c r="D11" s="42" t="s">
        <v>175</v>
      </c>
      <c r="E11" s="22">
        <v>44018</v>
      </c>
      <c r="F11" s="41" t="s">
        <v>38</v>
      </c>
      <c r="G11" s="13">
        <v>44043</v>
      </c>
      <c r="H11" s="41" t="s">
        <v>4</v>
      </c>
      <c r="I11" s="31" t="s">
        <v>2</v>
      </c>
      <c r="J11" s="31" t="s">
        <v>2</v>
      </c>
      <c r="K11" s="31" t="s">
        <v>5</v>
      </c>
      <c r="L11" s="27">
        <f>IF(H11&gt;0,VLOOKUP(H11,Wertebereiche!$B$4:$C$8,2,FALSE),)</f>
        <v>4</v>
      </c>
      <c r="M11" s="27">
        <f>IF(I11&gt;0,VLOOKUP(I11,Wertebereiche!$B$12:$C$17,2,FALSE),0)</f>
        <v>2</v>
      </c>
      <c r="N11" s="27">
        <f>IF(J11&gt;0,VLOOKUP(J11,Wertebereiche!$B$12:$C$17,2,FALSE),0)</f>
        <v>2</v>
      </c>
      <c r="O11" s="27">
        <f>IF(K11&gt;0,VLOOKUP(K11,Wertebereiche!$B$12:$C$17,2,FALSE),0)</f>
        <v>5</v>
      </c>
      <c r="P11" s="27">
        <f>IF(F11=Wertebereiche!$C$26,S11,0)</f>
        <v>0</v>
      </c>
      <c r="Q11" s="27">
        <f t="shared" ref="Q11:Q12" si="2">IF(P11&gt;0,R11,0)</f>
        <v>0</v>
      </c>
      <c r="R11" s="27">
        <f t="shared" si="0"/>
        <v>19</v>
      </c>
      <c r="S11" s="12">
        <f t="shared" si="1"/>
        <v>14</v>
      </c>
      <c r="T11" s="14" t="s">
        <v>177</v>
      </c>
      <c r="U11" s="14" t="s">
        <v>250</v>
      </c>
      <c r="V11" s="14" t="s">
        <v>176</v>
      </c>
      <c r="W11" s="23" t="s">
        <v>251</v>
      </c>
      <c r="X11" s="14" t="s">
        <v>254</v>
      </c>
      <c r="Y11" s="14" t="s">
        <v>269</v>
      </c>
      <c r="Z11" s="22">
        <v>44043</v>
      </c>
      <c r="AA11" s="22"/>
      <c r="AB11" s="23">
        <v>6</v>
      </c>
      <c r="AC11" s="14">
        <v>17</v>
      </c>
      <c r="AD11" s="14"/>
      <c r="AE11" s="14"/>
      <c r="AF11" s="23">
        <v>8</v>
      </c>
      <c r="AG11" s="14"/>
      <c r="AH11" s="14"/>
      <c r="AI11" s="14"/>
      <c r="AJ11" s="14"/>
      <c r="AK11" s="14"/>
      <c r="AL11" s="14"/>
      <c r="AM11" s="14"/>
      <c r="AN11" s="14"/>
      <c r="AO11" s="14"/>
      <c r="AP11" s="14"/>
      <c r="AQ11" s="14"/>
      <c r="AR11" s="14"/>
    </row>
    <row r="12" spans="1:45" ht="89.25" x14ac:dyDescent="0.2">
      <c r="A12" s="11">
        <v>3</v>
      </c>
      <c r="B12" s="14" t="s">
        <v>178</v>
      </c>
      <c r="C12" s="1" t="s">
        <v>179</v>
      </c>
      <c r="D12" s="14" t="s">
        <v>180</v>
      </c>
      <c r="E12" s="22">
        <v>44018</v>
      </c>
      <c r="F12" s="5" t="s">
        <v>34</v>
      </c>
      <c r="G12" s="13">
        <v>44043</v>
      </c>
      <c r="H12" s="41" t="s">
        <v>3</v>
      </c>
      <c r="I12" s="31" t="s">
        <v>1</v>
      </c>
      <c r="J12" s="31" t="s">
        <v>1</v>
      </c>
      <c r="K12" s="31" t="s">
        <v>4</v>
      </c>
      <c r="L12" s="27">
        <f>IF(H12&gt;0,VLOOKUP(H12,Wertebereiche!$B$4:$C$8,2,FALSE),)</f>
        <v>3</v>
      </c>
      <c r="M12" s="27">
        <f>IF(I12&gt;0,VLOOKUP(I12,Wertebereiche!$B$12:$C$17,2,FALSE),0)</f>
        <v>1</v>
      </c>
      <c r="N12" s="27">
        <f>IF(J12&gt;0,VLOOKUP(J12,Wertebereiche!$B$12:$C$17,2,FALSE),0)</f>
        <v>1</v>
      </c>
      <c r="O12" s="27">
        <f>IF(K12&gt;0,VLOOKUP(K12,Wertebereiche!$B$12:$C$17,2,FALSE),0)</f>
        <v>4</v>
      </c>
      <c r="P12" s="27">
        <f>IF(F12=Wertebereiche!$C$26,S12,0)</f>
        <v>8</v>
      </c>
      <c r="Q12" s="27">
        <f t="shared" si="2"/>
        <v>13</v>
      </c>
      <c r="R12" s="27">
        <f t="shared" si="0"/>
        <v>13</v>
      </c>
      <c r="S12" s="12">
        <f t="shared" si="1"/>
        <v>8</v>
      </c>
      <c r="T12" s="14" t="s">
        <v>275</v>
      </c>
      <c r="U12" s="14" t="s">
        <v>252</v>
      </c>
      <c r="V12" s="14" t="s">
        <v>248</v>
      </c>
      <c r="W12" s="23" t="s">
        <v>253</v>
      </c>
      <c r="X12" s="14" t="s">
        <v>181</v>
      </c>
      <c r="Y12" s="14" t="s">
        <v>270</v>
      </c>
      <c r="Z12" s="22">
        <v>44074</v>
      </c>
      <c r="AA12" s="22"/>
      <c r="AB12" s="23">
        <v>19</v>
      </c>
      <c r="AC12" s="14">
        <v>40</v>
      </c>
      <c r="AD12" s="14"/>
      <c r="AE12" s="14"/>
      <c r="AF12" s="23">
        <v>6</v>
      </c>
      <c r="AG12" s="14"/>
      <c r="AH12" s="14"/>
      <c r="AI12" s="14"/>
      <c r="AJ12" s="14"/>
      <c r="AK12" s="14"/>
      <c r="AL12" s="14"/>
      <c r="AM12" s="14"/>
      <c r="AN12" s="14"/>
      <c r="AO12" s="14"/>
      <c r="AP12" s="14"/>
      <c r="AQ12" s="14"/>
      <c r="AR12" s="14"/>
    </row>
    <row r="13" spans="1:45" ht="76.5" x14ac:dyDescent="0.2">
      <c r="A13" s="11">
        <v>4</v>
      </c>
      <c r="B13" s="14" t="s">
        <v>256</v>
      </c>
      <c r="C13" s="1" t="s">
        <v>169</v>
      </c>
      <c r="D13" s="14" t="s">
        <v>175</v>
      </c>
      <c r="E13" s="22">
        <v>44055</v>
      </c>
      <c r="F13" s="5" t="s">
        <v>34</v>
      </c>
      <c r="G13" s="13">
        <v>44074</v>
      </c>
      <c r="H13" s="41" t="s">
        <v>2</v>
      </c>
      <c r="I13" s="31" t="s">
        <v>2</v>
      </c>
      <c r="J13" s="31" t="s">
        <v>2</v>
      </c>
      <c r="K13" s="31" t="s">
        <v>4</v>
      </c>
      <c r="L13" s="27">
        <f>IF(H13&gt;0,VLOOKUP(H13,Wertebereiche!$B$4:$C$8,2,FALSE),)</f>
        <v>2</v>
      </c>
      <c r="M13" s="27">
        <f>IF(I13&gt;0,VLOOKUP(I13,Wertebereiche!$B$12:$C$17,2,FALSE),0)</f>
        <v>2</v>
      </c>
      <c r="N13" s="27">
        <f>IF(J13&gt;0,VLOOKUP(J13,Wertebereiche!$B$12:$C$17,2,FALSE),0)</f>
        <v>2</v>
      </c>
      <c r="O13" s="27">
        <f>IF(K13&gt;0,VLOOKUP(K13,Wertebereiche!$B$12:$C$17,2,FALSE),0)</f>
        <v>4</v>
      </c>
      <c r="P13" s="27">
        <f>IF(F13=Wertebereiche!$C$26,S13,0)</f>
        <v>6</v>
      </c>
      <c r="Q13" s="27">
        <f t="shared" ref="Q13:Q14" si="3">IF(P13&gt;0,R13,0)</f>
        <v>8</v>
      </c>
      <c r="R13" s="27">
        <f t="shared" ref="R13:R14" si="4">(L13-1)*5 + ROUNDUP(S13/L13,0)</f>
        <v>8</v>
      </c>
      <c r="S13" s="12">
        <f t="shared" ref="S13:S14" si="5">IF(L13&gt;0,ROUND(L13*(((M13^3+N13^3+O13^3)/3)^(1/3)),0),"")</f>
        <v>6</v>
      </c>
      <c r="T13" s="14" t="s">
        <v>177</v>
      </c>
      <c r="U13" s="14" t="s">
        <v>250</v>
      </c>
      <c r="V13" s="14" t="s">
        <v>176</v>
      </c>
      <c r="W13" s="23" t="s">
        <v>251</v>
      </c>
      <c r="X13" s="14" t="s">
        <v>254</v>
      </c>
      <c r="Y13" s="14" t="s">
        <v>271</v>
      </c>
      <c r="Z13" s="22">
        <v>44104</v>
      </c>
      <c r="AA13" s="22"/>
      <c r="AB13" s="23">
        <v>6</v>
      </c>
      <c r="AC13" s="14">
        <v>17</v>
      </c>
      <c r="AD13" s="14"/>
      <c r="AE13" s="14"/>
      <c r="AF13" s="23">
        <v>11</v>
      </c>
      <c r="AG13" s="14"/>
      <c r="AH13" s="14"/>
      <c r="AI13" s="14"/>
      <c r="AJ13" s="14"/>
      <c r="AK13" s="14"/>
      <c r="AL13" s="14"/>
      <c r="AM13" s="14"/>
      <c r="AN13" s="14"/>
      <c r="AO13" s="14"/>
      <c r="AP13" s="14"/>
      <c r="AQ13" s="14"/>
      <c r="AR13" s="14"/>
    </row>
    <row r="14" spans="1:45" ht="76.5" x14ac:dyDescent="0.2">
      <c r="A14" s="11">
        <v>5</v>
      </c>
      <c r="B14" s="14" t="s">
        <v>257</v>
      </c>
      <c r="C14" s="1" t="s">
        <v>169</v>
      </c>
      <c r="D14" s="14" t="s">
        <v>175</v>
      </c>
      <c r="E14" s="22">
        <v>44055</v>
      </c>
      <c r="F14" s="5" t="s">
        <v>34</v>
      </c>
      <c r="G14" s="13">
        <v>44074</v>
      </c>
      <c r="H14" s="41" t="s">
        <v>3</v>
      </c>
      <c r="I14" s="31" t="s">
        <v>2</v>
      </c>
      <c r="J14" s="31" t="s">
        <v>3</v>
      </c>
      <c r="K14" s="31" t="s">
        <v>5</v>
      </c>
      <c r="L14" s="27">
        <f>IF(H14&gt;0,VLOOKUP(H14,Wertebereiche!$B$4:$C$8,2,FALSE),)</f>
        <v>3</v>
      </c>
      <c r="M14" s="27">
        <f>IF(I14&gt;0,VLOOKUP(I14,Wertebereiche!$B$12:$C$17,2,FALSE),0)</f>
        <v>2</v>
      </c>
      <c r="N14" s="27">
        <f>IF(J14&gt;0,VLOOKUP(J14,Wertebereiche!$B$12:$C$17,2,FALSE),0)</f>
        <v>3</v>
      </c>
      <c r="O14" s="27">
        <f>IF(K14&gt;0,VLOOKUP(K14,Wertebereiche!$B$12:$C$17,2,FALSE),0)</f>
        <v>5</v>
      </c>
      <c r="P14" s="27">
        <f>IF(F14=Wertebereiche!$C$26,S14,0)</f>
        <v>11</v>
      </c>
      <c r="Q14" s="27">
        <f t="shared" si="3"/>
        <v>14</v>
      </c>
      <c r="R14" s="27">
        <f t="shared" si="4"/>
        <v>14</v>
      </c>
      <c r="S14" s="12">
        <f t="shared" si="5"/>
        <v>11</v>
      </c>
      <c r="T14" s="14" t="s">
        <v>177</v>
      </c>
      <c r="U14" s="14" t="s">
        <v>250</v>
      </c>
      <c r="V14" s="14" t="s">
        <v>176</v>
      </c>
      <c r="W14" s="23" t="s">
        <v>251</v>
      </c>
      <c r="X14" s="14" t="s">
        <v>254</v>
      </c>
      <c r="Y14" s="14" t="s">
        <v>272</v>
      </c>
      <c r="Z14" s="22">
        <v>44104</v>
      </c>
      <c r="AA14" s="22"/>
      <c r="AB14" s="23">
        <v>6</v>
      </c>
      <c r="AC14" s="14">
        <v>17</v>
      </c>
      <c r="AD14" s="14"/>
      <c r="AE14" s="14"/>
      <c r="AF14" s="23">
        <v>7</v>
      </c>
      <c r="AG14" s="14"/>
      <c r="AH14" s="14"/>
      <c r="AI14" s="14"/>
      <c r="AJ14" s="14"/>
      <c r="AK14" s="14"/>
      <c r="AL14" s="14"/>
      <c r="AM14" s="14"/>
      <c r="AN14" s="14"/>
      <c r="AO14" s="14"/>
      <c r="AP14" s="14"/>
      <c r="AQ14" s="14"/>
      <c r="AR14" s="14"/>
    </row>
  </sheetData>
  <mergeCells count="31">
    <mergeCell ref="A3:A4"/>
    <mergeCell ref="B3:B4"/>
    <mergeCell ref="AC8:AC9"/>
    <mergeCell ref="H8:H9"/>
    <mergeCell ref="I8:K8"/>
    <mergeCell ref="Y8:Y9"/>
    <mergeCell ref="AA8:AA9"/>
    <mergeCell ref="Z8:Z9"/>
    <mergeCell ref="L8:R8"/>
    <mergeCell ref="E8:E9"/>
    <mergeCell ref="C8:C9"/>
    <mergeCell ref="A8:A9"/>
    <mergeCell ref="B8:B9"/>
    <mergeCell ref="A6:G6"/>
    <mergeCell ref="H6:S6"/>
    <mergeCell ref="T6:V6"/>
    <mergeCell ref="D8:D9"/>
    <mergeCell ref="U8:V8"/>
    <mergeCell ref="W6:AA6"/>
    <mergeCell ref="AB6:AE6"/>
    <mergeCell ref="AF7:AR7"/>
    <mergeCell ref="L7:R7"/>
    <mergeCell ref="F8:F9"/>
    <mergeCell ref="AE8:AE9"/>
    <mergeCell ref="AD8:AD9"/>
    <mergeCell ref="G8:G9"/>
    <mergeCell ref="AB8:AB9"/>
    <mergeCell ref="T8:T9"/>
    <mergeCell ref="W8:X8"/>
    <mergeCell ref="AF6:AR6"/>
    <mergeCell ref="AG8:AR8"/>
  </mergeCells>
  <pageMargins left="0.7" right="0.7" top="0.78740157499999996" bottom="0.78740157499999996" header="0.3" footer="0.3"/>
  <pageSetup paperSize="9" orientation="portrait" horizontalDpi="300" verticalDpi="0" r:id="rId1"/>
  <legacyDrawing r:id="rId2"/>
  <extLst>
    <ext xmlns:x14="http://schemas.microsoft.com/office/spreadsheetml/2009/9/main" uri="{78C0D931-6437-407d-A8EE-F0AAD7539E65}">
      <x14:conditionalFormattings>
        <x14:conditionalFormatting xmlns:xm="http://schemas.microsoft.com/office/excel/2006/main">
          <x14:cfRule type="cellIs" priority="69" operator="between" id="{BD4EAE65-DD1F-4B47-B1A9-BFC594600CE8}">
            <xm:f>Wertebereiche!$B$23</xm:f>
            <xm:f>Wertebereiche!$C$23</xm:f>
            <x14:dxf>
              <fill>
                <patternFill>
                  <bgColor rgb="FFE26060"/>
                </patternFill>
              </fill>
            </x14:dxf>
          </x14:cfRule>
          <x14:cfRule type="cellIs" priority="70" operator="between" id="{FDBE39B9-4A45-468C-91AC-46F925F5BB24}">
            <xm:f>Wertebereiche!$B$22</xm:f>
            <xm:f>Wertebereiche!$C$22</xm:f>
            <x14:dxf>
              <fill>
                <patternFill>
                  <bgColor theme="7" tint="0.59996337778862885"/>
                </patternFill>
              </fill>
            </x14:dxf>
          </x14:cfRule>
          <x14:cfRule type="cellIs" priority="71" operator="between" id="{CD34F404-EF57-45FD-ABE5-C62EB8177327}">
            <xm:f>Wertebereiche!$B$21</xm:f>
            <xm:f>Wertebereiche!$C$21</xm:f>
            <x14:dxf>
              <fill>
                <patternFill>
                  <bgColor theme="9" tint="0.39994506668294322"/>
                </patternFill>
              </fill>
            </x14:dxf>
          </x14:cfRule>
          <xm:sqref>S8 S10:S1048576</xm:sqref>
        </x14:conditionalFormatting>
        <x14:conditionalFormatting xmlns:xm="http://schemas.microsoft.com/office/excel/2006/main">
          <x14:cfRule type="cellIs" priority="38" operator="equal" id="{D36C50FA-E551-4E88-A134-CD82C8E33767}">
            <xm:f>Wertebereiche!$B$8</xm:f>
            <x14:dxf>
              <font>
                <color theme="5"/>
              </font>
            </x14:dxf>
          </x14:cfRule>
          <x14:cfRule type="cellIs" priority="39" operator="equal" id="{5AFF00BA-A0CF-4B92-A6AB-D62CF05EE0B8}">
            <xm:f>Wertebereiche!$B$7</xm:f>
            <x14:dxf>
              <font>
                <color theme="5"/>
              </font>
            </x14:dxf>
          </x14:cfRule>
          <x14:cfRule type="cellIs" priority="40" operator="equal" id="{EC2DEAEB-EA99-4B7A-9543-529E521E811B}">
            <xm:f>Wertebereiche!$B$6</xm:f>
            <x14:dxf>
              <font>
                <color theme="7" tint="-0.24994659260841701"/>
              </font>
            </x14:dxf>
          </x14:cfRule>
          <x14:cfRule type="cellIs" priority="41" operator="equal" id="{A0D5C27E-1D6B-4145-9D3A-62B58FCC2310}">
            <xm:f>Wertebereiche!$B$5</xm:f>
            <x14:dxf>
              <font>
                <color theme="9"/>
              </font>
            </x14:dxf>
          </x14:cfRule>
          <x14:cfRule type="cellIs" priority="42" operator="equal" id="{2C9E5EF6-E379-4095-88C5-7839DC72855A}">
            <xm:f>Wertebereiche!$B$4</xm:f>
            <x14:dxf>
              <font>
                <color theme="9"/>
              </font>
            </x14:dxf>
          </x14:cfRule>
          <xm:sqref>H10:H1048576</xm:sqref>
        </x14:conditionalFormatting>
        <x14:conditionalFormatting xmlns:xm="http://schemas.microsoft.com/office/excel/2006/main">
          <x14:cfRule type="cellIs" priority="32" operator="equal" id="{2F7D6372-AF94-43AA-BADA-304C31E789A0}">
            <xm:f>Wertebereiche!$B$17</xm:f>
            <x14:dxf>
              <font>
                <color theme="5"/>
              </font>
            </x14:dxf>
          </x14:cfRule>
          <x14:cfRule type="cellIs" priority="33" operator="equal" id="{1DE0A5BA-08FA-49C5-84EE-6458DC85B5AD}">
            <xm:f>Wertebereiche!$B$16</xm:f>
            <x14:dxf>
              <font>
                <color theme="5"/>
              </font>
            </x14:dxf>
          </x14:cfRule>
          <x14:cfRule type="cellIs" priority="34" operator="equal" id="{347ADCAE-4A9B-4D8A-8F98-CCC8457EB3C7}">
            <xm:f>Wertebereiche!$B$15</xm:f>
            <x14:dxf>
              <font>
                <color theme="7" tint="-0.24994659260841701"/>
              </font>
            </x14:dxf>
          </x14:cfRule>
          <x14:cfRule type="cellIs" priority="35" operator="equal" id="{582BC510-7045-4B9A-AA3D-D766ECAD451D}">
            <xm:f>Wertebereiche!$B$14</xm:f>
            <x14:dxf>
              <font>
                <color theme="9"/>
              </font>
            </x14:dxf>
          </x14:cfRule>
          <x14:cfRule type="cellIs" priority="36" operator="equal" id="{B91ACC5C-F640-487E-8B94-FCEE544ADC8D}">
            <xm:f>Wertebereiche!$B$13</xm:f>
            <x14:dxf>
              <font>
                <color theme="9"/>
              </font>
            </x14:dxf>
          </x14:cfRule>
          <x14:cfRule type="cellIs" priority="37" operator="equal" id="{3707CBC3-2BC5-4547-8B17-98965F5247BB}">
            <xm:f>Wertebereiche!$B$12</xm:f>
            <x14:dxf/>
          </x14:cfRule>
          <xm:sqref>I10:K1048576</xm:sqref>
        </x14:conditionalFormatting>
        <x14:conditionalFormatting xmlns:xm="http://schemas.microsoft.com/office/excel/2006/main">
          <x14:cfRule type="expression" priority="1" stopIfTrue="1" id="{B1DF0E0F-CF97-4D70-A35D-8502E22C9209}">
            <xm:f>$F10=Wertebereiche!$C$27</xm:f>
            <x14:dxf>
              <font>
                <b val="0"/>
                <i/>
                <color theme="0" tint="-0.499984740745262"/>
              </font>
            </x14:dxf>
          </x14:cfRule>
          <x14:cfRule type="expression" priority="5" stopIfTrue="1" id="{40829E5B-FFC0-43A1-9E1C-FE8A6201C378}">
            <xm:f>$F10=Wertebereiche!$C$28</xm:f>
            <x14:dxf>
              <font>
                <b val="0"/>
                <i/>
                <color theme="9" tint="-0.24994659260841701"/>
              </font>
            </x14:dxf>
          </x14:cfRule>
          <x14:cfRule type="expression" priority="6" id="{61F48E4F-FEDF-4486-B438-66EF3DFDF3FE}">
            <xm:f>$F10=Wertebereiche!$C$29</xm:f>
            <x14:dxf>
              <font>
                <b val="0"/>
                <i val="0"/>
                <strike val="0"/>
                <color rgb="FFC00000"/>
              </font>
            </x14:dxf>
          </x14:cfRule>
          <x14:cfRule type="expression" priority="7" stopIfTrue="1" id="{408AFB68-F783-416F-9428-4858AE478F05}">
            <xm:f>$F10=Wertebereiche!$C$30</xm:f>
            <x14:dxf>
              <font>
                <b val="0"/>
                <i/>
                <color theme="4" tint="-0.24994659260841701"/>
              </font>
            </x14:dxf>
          </x14:cfRule>
          <xm:sqref>A10:XFD1048576</xm:sqref>
        </x14:conditionalFormatting>
        <x14:conditionalFormatting xmlns:xm="http://schemas.microsoft.com/office/excel/2006/main">
          <x14:cfRule type="expression" priority="3" id="{CCE4EE14-6388-4012-BCD9-0BB925807C63}">
            <xm:f>OR(IF($F1=Wertebereiche!$C$27,1),IF($F1=Wertebereiche!$C$28,1),IF($F1=Wertebereiche!$C$29,1),IF($F1=Wertebereiche!$C$30,1))</xm:f>
            <x14:dxf>
              <font>
                <b val="0"/>
                <i/>
                <color theme="0" tint="-0.499984740745262"/>
              </font>
            </x14:dxf>
          </x14:cfRule>
          <xm:sqref>H1:K1048576</xm:sqref>
        </x14:conditionalFormatting>
        <x14:conditionalFormatting xmlns:xm="http://schemas.microsoft.com/office/excel/2006/main">
          <x14:cfRule type="expression" priority="4" id="{AA2A35B6-2366-4F17-9797-80BCA7C2A929}">
            <xm:f>$F1=Wertebereiche!$C$29</xm:f>
            <x14:dxf>
              <font>
                <color theme="1"/>
              </font>
            </x14:dxf>
          </x14:cfRule>
          <xm:sqref>S1:S1048576</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14:formula1>
            <xm:f>Standardrisikoreferenzen!$D$2:$D$21</xm:f>
          </x14:formula1>
          <xm:sqref>D10:D1048576</xm:sqref>
        </x14:dataValidation>
        <x14:dataValidation type="list" allowBlank="1" showInputMessage="1" showErrorMessage="1">
          <x14:formula1>
            <xm:f>Kategorien!$C$2:$C$7</xm:f>
          </x14:formula1>
          <xm:sqref>C10:C1048576</xm:sqref>
        </x14:dataValidation>
        <x14:dataValidation type="list" allowBlank="1" showInputMessage="1" showErrorMessage="1">
          <x14:formula1>
            <xm:f>Wertebereiche!$C$26:$C$30</xm:f>
          </x14:formula1>
          <xm:sqref>F10:F1048576</xm:sqref>
        </x14:dataValidation>
        <x14:dataValidation type="list" allowBlank="1" showInputMessage="1" showErrorMessage="1">
          <x14:formula1>
            <xm:f>Wertebereiche!$B$4:$B$8</xm:f>
          </x14:formula1>
          <xm:sqref>H10:H1048576</xm:sqref>
        </x14:dataValidation>
        <x14:dataValidation type="list" allowBlank="1" showInputMessage="1" showErrorMessage="1">
          <x14:formula1>
            <xm:f>Wertebereiche!$B$12:$B$17</xm:f>
          </x14:formula1>
          <xm:sqref>I10:K1048576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AT36"/>
  <sheetViews>
    <sheetView zoomScale="110" zoomScaleNormal="110" workbookViewId="0">
      <selection activeCell="A26" sqref="A26"/>
    </sheetView>
  </sheetViews>
  <sheetFormatPr baseColWidth="10" defaultRowHeight="12.75" x14ac:dyDescent="0.2"/>
  <cols>
    <col min="1" max="1" width="5.7109375" style="87" customWidth="1"/>
    <col min="2" max="18" width="3" style="87" hidden="1" customWidth="1"/>
    <col min="19" max="19" width="5.7109375" style="87" customWidth="1"/>
    <col min="20" max="26" width="8.7109375" style="87" customWidth="1"/>
    <col min="27" max="27" width="11.42578125" style="87"/>
    <col min="28" max="34" width="8.7109375" style="87" hidden="1" customWidth="1"/>
    <col min="35" max="35" width="11.42578125" style="87"/>
    <col min="36" max="42" width="8.7109375" style="87" customWidth="1"/>
    <col min="43" max="16384" width="11.42578125" style="87"/>
  </cols>
  <sheetData>
    <row r="2" spans="2:46" x14ac:dyDescent="0.2">
      <c r="T2" s="163" t="s">
        <v>205</v>
      </c>
      <c r="U2" s="164"/>
      <c r="V2" s="164"/>
      <c r="W2" s="164"/>
      <c r="X2" s="164"/>
      <c r="Y2" s="164"/>
      <c r="Z2" s="164"/>
      <c r="AA2" s="164"/>
      <c r="AB2" s="164"/>
      <c r="AC2" s="164"/>
      <c r="AD2" s="164"/>
      <c r="AE2" s="164"/>
      <c r="AF2" s="164"/>
      <c r="AG2" s="164"/>
      <c r="AH2" s="164"/>
      <c r="AI2" s="164"/>
      <c r="AJ2" s="164"/>
      <c r="AK2" s="164"/>
      <c r="AL2" s="164"/>
      <c r="AM2" s="164"/>
      <c r="AN2" s="164"/>
      <c r="AO2" s="164"/>
      <c r="AP2" s="164"/>
    </row>
    <row r="3" spans="2:46" x14ac:dyDescent="0.2">
      <c r="T3" s="164"/>
      <c r="U3" s="164"/>
      <c r="V3" s="164"/>
      <c r="W3" s="164"/>
      <c r="X3" s="164"/>
      <c r="Y3" s="164"/>
      <c r="Z3" s="164"/>
      <c r="AA3" s="164"/>
      <c r="AB3" s="164"/>
      <c r="AC3" s="164"/>
      <c r="AD3" s="164"/>
      <c r="AE3" s="164"/>
      <c r="AF3" s="164"/>
      <c r="AG3" s="164"/>
      <c r="AH3" s="164"/>
      <c r="AI3" s="164"/>
      <c r="AJ3" s="164"/>
      <c r="AK3" s="164"/>
      <c r="AL3" s="164"/>
      <c r="AM3" s="164"/>
      <c r="AN3" s="164"/>
      <c r="AO3" s="164"/>
      <c r="AP3" s="164"/>
    </row>
    <row r="4" spans="2:46" x14ac:dyDescent="0.2">
      <c r="T4" s="164"/>
      <c r="U4" s="164"/>
      <c r="V4" s="164"/>
      <c r="W4" s="164"/>
      <c r="X4" s="164"/>
      <c r="Y4" s="164"/>
      <c r="Z4" s="164"/>
      <c r="AA4" s="164"/>
      <c r="AB4" s="164"/>
      <c r="AC4" s="164"/>
      <c r="AD4" s="164"/>
      <c r="AE4" s="164"/>
      <c r="AF4" s="164"/>
      <c r="AG4" s="164"/>
      <c r="AH4" s="164"/>
      <c r="AI4" s="164"/>
      <c r="AJ4" s="164"/>
      <c r="AK4" s="164"/>
      <c r="AL4" s="164"/>
      <c r="AM4" s="164"/>
      <c r="AN4" s="164"/>
      <c r="AO4" s="164"/>
      <c r="AP4" s="164"/>
    </row>
    <row r="7" spans="2:46" x14ac:dyDescent="0.2">
      <c r="B7" s="187" t="s">
        <v>195</v>
      </c>
      <c r="C7" s="187"/>
      <c r="D7" s="187"/>
      <c r="E7" s="187"/>
      <c r="F7" s="187"/>
      <c r="G7" s="187"/>
      <c r="H7" s="187"/>
      <c r="I7" s="187"/>
      <c r="J7" s="187"/>
      <c r="K7" s="187"/>
      <c r="L7" s="187"/>
      <c r="M7" s="187"/>
      <c r="N7" s="187"/>
      <c r="O7" s="187"/>
      <c r="P7" s="187"/>
      <c r="Q7" s="187"/>
      <c r="R7" s="187"/>
      <c r="T7" s="187" t="s">
        <v>200</v>
      </c>
      <c r="U7" s="187"/>
      <c r="V7" s="187"/>
      <c r="W7" s="187"/>
      <c r="X7" s="187"/>
      <c r="Y7" s="187"/>
      <c r="Z7" s="187"/>
      <c r="AA7" s="52"/>
      <c r="AB7" s="187" t="s">
        <v>199</v>
      </c>
      <c r="AC7" s="187"/>
      <c r="AD7" s="187"/>
      <c r="AE7" s="187"/>
      <c r="AF7" s="187"/>
      <c r="AG7" s="187"/>
      <c r="AH7" s="187"/>
      <c r="AI7" s="52"/>
      <c r="AJ7" s="187" t="s">
        <v>226</v>
      </c>
      <c r="AK7" s="187"/>
      <c r="AL7" s="187"/>
      <c r="AM7" s="187"/>
      <c r="AN7" s="187"/>
      <c r="AO7" s="187"/>
      <c r="AP7" s="187"/>
      <c r="AQ7" s="52"/>
      <c r="AR7" s="52"/>
      <c r="AS7" s="52"/>
      <c r="AT7" s="52"/>
    </row>
    <row r="9" spans="2:46" ht="12.75" customHeight="1" x14ac:dyDescent="0.2">
      <c r="C9" s="87" t="s">
        <v>60</v>
      </c>
      <c r="K9" s="87" t="s">
        <v>60</v>
      </c>
      <c r="T9" s="188" t="s">
        <v>23</v>
      </c>
      <c r="U9" s="169" t="s">
        <v>5</v>
      </c>
      <c r="V9" s="175" t="str">
        <f>IF(D18&gt;0,D18,"")</f>
        <v/>
      </c>
      <c r="W9" s="175" t="str">
        <f>IF(E18&gt;0,E18,"")</f>
        <v/>
      </c>
      <c r="X9" s="166" t="str">
        <f>IF(F18&gt;0,F18,"")</f>
        <v/>
      </c>
      <c r="Y9" s="166" t="str">
        <f>IF(G18&gt;0,G18,"")</f>
        <v/>
      </c>
      <c r="Z9" s="166" t="str">
        <f>IF(H18&gt;0,H18,"")</f>
        <v/>
      </c>
      <c r="AB9" s="188" t="s">
        <v>23</v>
      </c>
      <c r="AC9" s="169" t="s">
        <v>5</v>
      </c>
      <c r="AD9" s="175" t="str">
        <f>IF(L18&gt;0,L18,"")</f>
        <v/>
      </c>
      <c r="AE9" s="175" t="str">
        <f>IF(M18&gt;0,M18,"")</f>
        <v/>
      </c>
      <c r="AF9" s="166" t="str">
        <f>IF(N18&gt;0,N18,"")</f>
        <v/>
      </c>
      <c r="AG9" s="166" t="str">
        <f>IF(O18&gt;0,O18,"")</f>
        <v/>
      </c>
      <c r="AH9" s="166" t="str">
        <f>IF(P18&gt;0,P18,"")</f>
        <v/>
      </c>
      <c r="AJ9" s="188" t="s">
        <v>23</v>
      </c>
      <c r="AK9" s="169" t="s">
        <v>5</v>
      </c>
      <c r="AL9" s="175" t="str">
        <f>IF(L18&gt;0,IF(D18&gt;0,IF(L18&gt;D18,CONCATENATE(D18," (",L18-D18,")"),D18),CONCATENATE("(",L18,")")),"")</f>
        <v/>
      </c>
      <c r="AM9" s="175" t="str">
        <f t="shared" ref="AM9:AP9" si="0">IF(M18&gt;0,IF(E18&gt;0,IF(M18&gt;E18,CONCATENATE(E18," (",M18-E18,")"),E18),CONCATENATE("(",M18,")")),"")</f>
        <v/>
      </c>
      <c r="AN9" s="166" t="str">
        <f t="shared" si="0"/>
        <v/>
      </c>
      <c r="AO9" s="166" t="str">
        <f t="shared" si="0"/>
        <v/>
      </c>
      <c r="AP9" s="166" t="str">
        <f t="shared" si="0"/>
        <v/>
      </c>
    </row>
    <row r="10" spans="2:46" x14ac:dyDescent="0.2">
      <c r="C10" s="87">
        <v>5</v>
      </c>
      <c r="D10" s="87">
        <f t="shared" ref="D10:H11" si="1">D$15*$C10</f>
        <v>5</v>
      </c>
      <c r="E10" s="87">
        <f t="shared" si="1"/>
        <v>10</v>
      </c>
      <c r="F10" s="87">
        <f t="shared" si="1"/>
        <v>15</v>
      </c>
      <c r="G10" s="87">
        <f t="shared" si="1"/>
        <v>20</v>
      </c>
      <c r="H10" s="87">
        <f t="shared" si="1"/>
        <v>25</v>
      </c>
      <c r="K10" s="87">
        <v>5</v>
      </c>
      <c r="L10" s="87">
        <f t="shared" ref="L10:P14" si="2">(L$15-1)*5 + $K10</f>
        <v>5</v>
      </c>
      <c r="M10" s="87">
        <f t="shared" si="2"/>
        <v>10</v>
      </c>
      <c r="N10" s="87">
        <f t="shared" si="2"/>
        <v>15</v>
      </c>
      <c r="O10" s="87">
        <f t="shared" si="2"/>
        <v>20</v>
      </c>
      <c r="P10" s="87">
        <f t="shared" si="2"/>
        <v>25</v>
      </c>
      <c r="T10" s="189"/>
      <c r="U10" s="170"/>
      <c r="V10" s="176"/>
      <c r="W10" s="176"/>
      <c r="X10" s="167"/>
      <c r="Y10" s="167"/>
      <c r="Z10" s="167"/>
      <c r="AB10" s="189"/>
      <c r="AC10" s="170"/>
      <c r="AD10" s="176"/>
      <c r="AE10" s="176"/>
      <c r="AF10" s="167"/>
      <c r="AG10" s="167"/>
      <c r="AH10" s="167"/>
      <c r="AJ10" s="189"/>
      <c r="AK10" s="170"/>
      <c r="AL10" s="176"/>
      <c r="AM10" s="176"/>
      <c r="AN10" s="167"/>
      <c r="AO10" s="167"/>
      <c r="AP10" s="167"/>
      <c r="AQ10" s="92"/>
      <c r="AR10" s="92"/>
      <c r="AS10" s="92"/>
      <c r="AT10" s="93"/>
    </row>
    <row r="11" spans="2:46" x14ac:dyDescent="0.2">
      <c r="C11" s="87">
        <v>4</v>
      </c>
      <c r="D11" s="87">
        <f t="shared" si="1"/>
        <v>4</v>
      </c>
      <c r="E11" s="87">
        <f t="shared" si="1"/>
        <v>8</v>
      </c>
      <c r="F11" s="87">
        <f t="shared" si="1"/>
        <v>12</v>
      </c>
      <c r="G11" s="87">
        <f t="shared" si="1"/>
        <v>16</v>
      </c>
      <c r="H11" s="87">
        <f t="shared" si="1"/>
        <v>20</v>
      </c>
      <c r="K11" s="87">
        <v>4</v>
      </c>
      <c r="L11" s="87">
        <f t="shared" si="2"/>
        <v>4</v>
      </c>
      <c r="M11" s="87">
        <f t="shared" si="2"/>
        <v>9</v>
      </c>
      <c r="N11" s="87">
        <f t="shared" si="2"/>
        <v>14</v>
      </c>
      <c r="O11" s="87">
        <f t="shared" si="2"/>
        <v>19</v>
      </c>
      <c r="P11" s="87">
        <f t="shared" si="2"/>
        <v>24</v>
      </c>
      <c r="T11" s="189"/>
      <c r="U11" s="171"/>
      <c r="V11" s="177"/>
      <c r="W11" s="177"/>
      <c r="X11" s="168"/>
      <c r="Y11" s="168"/>
      <c r="Z11" s="168"/>
      <c r="AB11" s="189"/>
      <c r="AC11" s="171"/>
      <c r="AD11" s="177"/>
      <c r="AE11" s="177"/>
      <c r="AF11" s="168"/>
      <c r="AG11" s="168"/>
      <c r="AH11" s="168"/>
      <c r="AJ11" s="189"/>
      <c r="AK11" s="171"/>
      <c r="AL11" s="177"/>
      <c r="AM11" s="177"/>
      <c r="AN11" s="168"/>
      <c r="AO11" s="168"/>
      <c r="AP11" s="168"/>
    </row>
    <row r="12" spans="2:46" x14ac:dyDescent="0.2">
      <c r="C12" s="87">
        <v>3</v>
      </c>
      <c r="D12" s="87">
        <f t="shared" ref="D12:H12" si="3">D$15*$C12</f>
        <v>3</v>
      </c>
      <c r="E12" s="87">
        <f t="shared" si="3"/>
        <v>6</v>
      </c>
      <c r="F12" s="87">
        <f t="shared" si="3"/>
        <v>9</v>
      </c>
      <c r="G12" s="87">
        <f t="shared" si="3"/>
        <v>12</v>
      </c>
      <c r="H12" s="87">
        <f t="shared" si="3"/>
        <v>15</v>
      </c>
      <c r="K12" s="87">
        <v>3</v>
      </c>
      <c r="L12" s="87">
        <f t="shared" si="2"/>
        <v>3</v>
      </c>
      <c r="M12" s="87">
        <f t="shared" si="2"/>
        <v>8</v>
      </c>
      <c r="N12" s="87">
        <f t="shared" si="2"/>
        <v>13</v>
      </c>
      <c r="O12" s="87">
        <f t="shared" si="2"/>
        <v>18</v>
      </c>
      <c r="P12" s="87">
        <f t="shared" si="2"/>
        <v>23</v>
      </c>
      <c r="T12" s="189"/>
      <c r="U12" s="169" t="s">
        <v>4</v>
      </c>
      <c r="V12" s="172" t="str">
        <f>IF(D19&gt;0,D19,"")</f>
        <v/>
      </c>
      <c r="W12" s="175" t="str">
        <f>IF(E19&gt;0,E19,"")</f>
        <v/>
      </c>
      <c r="X12" s="175">
        <f>IF(F19&gt;0,F19,"")</f>
        <v>1</v>
      </c>
      <c r="Y12" s="166" t="str">
        <f>IF(G19&gt;0,G19,"")</f>
        <v/>
      </c>
      <c r="Z12" s="166" t="str">
        <f>IF(H19&gt;0,H19,"")</f>
        <v/>
      </c>
      <c r="AB12" s="189"/>
      <c r="AC12" s="169" t="s">
        <v>4</v>
      </c>
      <c r="AD12" s="172" t="str">
        <f>IF(L19&gt;0,L19,"")</f>
        <v/>
      </c>
      <c r="AE12" s="175" t="str">
        <f>IF(M19&gt;0,M19,"")</f>
        <v/>
      </c>
      <c r="AF12" s="175">
        <f>IF(N19&gt;0,N19,"")</f>
        <v>1</v>
      </c>
      <c r="AG12" s="166">
        <f>IF(O19&gt;0,O19,"")</f>
        <v>1</v>
      </c>
      <c r="AH12" s="166" t="str">
        <f>IF(P19&gt;0,P19,"")</f>
        <v/>
      </c>
      <c r="AJ12" s="189"/>
      <c r="AK12" s="169" t="s">
        <v>4</v>
      </c>
      <c r="AL12" s="172" t="str">
        <f>IF(L19&gt;0,IF(D19&gt;0,IF(L19&gt;D19,CONCATENATE(D19," (",L19-D19,")"),D19),CONCATENATE("(",L19,")")),"")</f>
        <v/>
      </c>
      <c r="AM12" s="175" t="str">
        <f t="shared" ref="AM12:AP12" si="4">IF(M19&gt;0,IF(E19&gt;0,IF(M19&gt;E19,CONCATENATE(E19," (",M19-E19,")"),E19),CONCATENATE("(",M19,")")),"")</f>
        <v/>
      </c>
      <c r="AN12" s="175">
        <f t="shared" si="4"/>
        <v>1</v>
      </c>
      <c r="AO12" s="166" t="str">
        <f t="shared" si="4"/>
        <v>(1)</v>
      </c>
      <c r="AP12" s="166" t="str">
        <f t="shared" si="4"/>
        <v/>
      </c>
    </row>
    <row r="13" spans="2:46" x14ac:dyDescent="0.2">
      <c r="C13" s="87">
        <v>2</v>
      </c>
      <c r="D13" s="87">
        <f>D$15*$C13</f>
        <v>2</v>
      </c>
      <c r="E13" s="87">
        <f>E$15*$C13</f>
        <v>4</v>
      </c>
      <c r="F13" s="87">
        <f>F$15*$C13</f>
        <v>6</v>
      </c>
      <c r="G13" s="87">
        <f>G$15*$C13</f>
        <v>8</v>
      </c>
      <c r="H13" s="87">
        <f>H$15*$C13</f>
        <v>10</v>
      </c>
      <c r="K13" s="87">
        <v>2</v>
      </c>
      <c r="L13" s="87">
        <f t="shared" si="2"/>
        <v>2</v>
      </c>
      <c r="M13" s="87">
        <f t="shared" si="2"/>
        <v>7</v>
      </c>
      <c r="N13" s="87">
        <f t="shared" si="2"/>
        <v>12</v>
      </c>
      <c r="O13" s="87">
        <f t="shared" si="2"/>
        <v>17</v>
      </c>
      <c r="P13" s="87">
        <f t="shared" si="2"/>
        <v>22</v>
      </c>
      <c r="T13" s="189"/>
      <c r="U13" s="170"/>
      <c r="V13" s="173"/>
      <c r="W13" s="176"/>
      <c r="X13" s="176"/>
      <c r="Y13" s="167"/>
      <c r="Z13" s="167"/>
      <c r="AB13" s="189"/>
      <c r="AC13" s="170"/>
      <c r="AD13" s="173"/>
      <c r="AE13" s="176"/>
      <c r="AF13" s="176"/>
      <c r="AG13" s="167"/>
      <c r="AH13" s="167"/>
      <c r="AJ13" s="189"/>
      <c r="AK13" s="170"/>
      <c r="AL13" s="173"/>
      <c r="AM13" s="176"/>
      <c r="AN13" s="176"/>
      <c r="AO13" s="167"/>
      <c r="AP13" s="167"/>
    </row>
    <row r="14" spans="2:46" x14ac:dyDescent="0.2">
      <c r="C14" s="87">
        <v>1</v>
      </c>
      <c r="D14" s="87">
        <f>D$15*$C14</f>
        <v>1</v>
      </c>
      <c r="E14" s="87">
        <f t="shared" ref="E14:H14" si="5">E$15*$C14</f>
        <v>2</v>
      </c>
      <c r="F14" s="87">
        <f t="shared" si="5"/>
        <v>3</v>
      </c>
      <c r="G14" s="87">
        <f t="shared" si="5"/>
        <v>4</v>
      </c>
      <c r="H14" s="87">
        <f t="shared" si="5"/>
        <v>5</v>
      </c>
      <c r="K14" s="87">
        <v>1</v>
      </c>
      <c r="L14" s="87">
        <f t="shared" si="2"/>
        <v>1</v>
      </c>
      <c r="M14" s="87">
        <f t="shared" si="2"/>
        <v>6</v>
      </c>
      <c r="N14" s="87">
        <f t="shared" si="2"/>
        <v>11</v>
      </c>
      <c r="O14" s="87">
        <f t="shared" si="2"/>
        <v>16</v>
      </c>
      <c r="P14" s="87">
        <f t="shared" si="2"/>
        <v>21</v>
      </c>
      <c r="T14" s="189"/>
      <c r="U14" s="171"/>
      <c r="V14" s="174"/>
      <c r="W14" s="177"/>
      <c r="X14" s="177"/>
      <c r="Y14" s="168"/>
      <c r="Z14" s="168"/>
      <c r="AB14" s="189"/>
      <c r="AC14" s="171"/>
      <c r="AD14" s="174"/>
      <c r="AE14" s="177"/>
      <c r="AF14" s="177"/>
      <c r="AG14" s="168"/>
      <c r="AH14" s="168"/>
      <c r="AJ14" s="189"/>
      <c r="AK14" s="171"/>
      <c r="AL14" s="174"/>
      <c r="AM14" s="177"/>
      <c r="AN14" s="177"/>
      <c r="AO14" s="168"/>
      <c r="AP14" s="168"/>
    </row>
    <row r="15" spans="2:46" x14ac:dyDescent="0.2">
      <c r="D15" s="87">
        <v>1</v>
      </c>
      <c r="E15" s="87">
        <v>2</v>
      </c>
      <c r="F15" s="87">
        <v>3</v>
      </c>
      <c r="G15" s="87">
        <v>4</v>
      </c>
      <c r="H15" s="87">
        <v>5</v>
      </c>
      <c r="I15" s="87" t="s">
        <v>61</v>
      </c>
      <c r="L15" s="87">
        <v>1</v>
      </c>
      <c r="M15" s="87">
        <v>2</v>
      </c>
      <c r="N15" s="87">
        <v>3</v>
      </c>
      <c r="O15" s="87">
        <v>4</v>
      </c>
      <c r="P15" s="87">
        <v>5</v>
      </c>
      <c r="Q15" s="87" t="s">
        <v>61</v>
      </c>
      <c r="T15" s="189"/>
      <c r="U15" s="169" t="s">
        <v>3</v>
      </c>
      <c r="V15" s="172" t="str">
        <f>IF(D20&gt;0,D20,"")</f>
        <v/>
      </c>
      <c r="W15" s="175">
        <f>IF(E20&gt;0,E20,"")</f>
        <v>1</v>
      </c>
      <c r="X15" s="175">
        <f>IF(F20&gt;0,F20,"")</f>
        <v>1</v>
      </c>
      <c r="Y15" s="175" t="str">
        <f>IF(G20&gt;0,G20,"")</f>
        <v/>
      </c>
      <c r="Z15" s="166" t="str">
        <f>IF(H20&gt;0,H20,"")</f>
        <v/>
      </c>
      <c r="AB15" s="189"/>
      <c r="AC15" s="169" t="s">
        <v>3</v>
      </c>
      <c r="AD15" s="172" t="str">
        <f>IF(L20&gt;0,L20,"")</f>
        <v/>
      </c>
      <c r="AE15" s="175">
        <f>IF(M20&gt;0,M20,"")</f>
        <v>1</v>
      </c>
      <c r="AF15" s="175">
        <f>IF(N20&gt;0,N20,"")</f>
        <v>1</v>
      </c>
      <c r="AG15" s="175" t="str">
        <f>IF(O20&gt;0,O20,"")</f>
        <v/>
      </c>
      <c r="AH15" s="166" t="str">
        <f>IF(P20&gt;0,P20,"")</f>
        <v/>
      </c>
      <c r="AJ15" s="189"/>
      <c r="AK15" s="169" t="s">
        <v>3</v>
      </c>
      <c r="AL15" s="172" t="str">
        <f>IF(L20&gt;0,IF(D20&gt;0,IF(L20&gt;D20,CONCATENATE(D20," (",L20-D20,")"),D20),CONCATENATE("(",L20,")")),"")</f>
        <v/>
      </c>
      <c r="AM15" s="175">
        <f t="shared" ref="AM15:AP15" si="6">IF(M20&gt;0,IF(E20&gt;0,IF(M20&gt;E20,CONCATENATE(E20," (",M20-E20,")"),E20),CONCATENATE("(",M20,")")),"")</f>
        <v>1</v>
      </c>
      <c r="AN15" s="175">
        <f t="shared" si="6"/>
        <v>1</v>
      </c>
      <c r="AO15" s="175" t="str">
        <f t="shared" si="6"/>
        <v/>
      </c>
      <c r="AP15" s="166" t="str">
        <f t="shared" si="6"/>
        <v/>
      </c>
    </row>
    <row r="16" spans="2:46" x14ac:dyDescent="0.2">
      <c r="T16" s="189"/>
      <c r="U16" s="170"/>
      <c r="V16" s="173"/>
      <c r="W16" s="176"/>
      <c r="X16" s="176"/>
      <c r="Y16" s="176"/>
      <c r="Z16" s="167"/>
      <c r="AB16" s="189"/>
      <c r="AC16" s="170"/>
      <c r="AD16" s="173"/>
      <c r="AE16" s="176"/>
      <c r="AF16" s="176"/>
      <c r="AG16" s="176"/>
      <c r="AH16" s="167"/>
      <c r="AJ16" s="189"/>
      <c r="AK16" s="170"/>
      <c r="AL16" s="173"/>
      <c r="AM16" s="176"/>
      <c r="AN16" s="176"/>
      <c r="AO16" s="176"/>
      <c r="AP16" s="167"/>
    </row>
    <row r="17" spans="3:42" x14ac:dyDescent="0.2">
      <c r="C17" s="87" t="s">
        <v>60</v>
      </c>
      <c r="K17" s="87" t="s">
        <v>60</v>
      </c>
      <c r="T17" s="189"/>
      <c r="U17" s="171"/>
      <c r="V17" s="174"/>
      <c r="W17" s="177"/>
      <c r="X17" s="177"/>
      <c r="Y17" s="177"/>
      <c r="Z17" s="168"/>
      <c r="AB17" s="189"/>
      <c r="AC17" s="171"/>
      <c r="AD17" s="174"/>
      <c r="AE17" s="177"/>
      <c r="AF17" s="177"/>
      <c r="AG17" s="177"/>
      <c r="AH17" s="168"/>
      <c r="AJ17" s="189"/>
      <c r="AK17" s="171"/>
      <c r="AL17" s="174"/>
      <c r="AM17" s="177"/>
      <c r="AN17" s="177"/>
      <c r="AO17" s="177"/>
      <c r="AP17" s="168"/>
    </row>
    <row r="18" spans="3:42" x14ac:dyDescent="0.2">
      <c r="C18" s="87">
        <v>5</v>
      </c>
      <c r="D18" s="87">
        <f>COUNTIF(Risikotabelle!$Q$10:$Q$1048576,L10)</f>
        <v>0</v>
      </c>
      <c r="E18" s="87">
        <f>COUNTIF(Risikotabelle!$Q$10:$Q$1048576,M10)</f>
        <v>0</v>
      </c>
      <c r="F18" s="87">
        <f>COUNTIF(Risikotabelle!$Q$10:$Q$1048576,N10)</f>
        <v>0</v>
      </c>
      <c r="G18" s="87">
        <f>COUNTIF(Risikotabelle!$Q$10:$Q$1048576,O10)</f>
        <v>0</v>
      </c>
      <c r="H18" s="87">
        <f>COUNTIF(Risikotabelle!$Q$10:$Q$1048576,P10)</f>
        <v>0</v>
      </c>
      <c r="K18" s="87">
        <v>5</v>
      </c>
      <c r="L18" s="87">
        <f>COUNTIF(Risikotabelle!$R$10:$R$1048576,L10)</f>
        <v>0</v>
      </c>
      <c r="M18" s="87">
        <f>COUNTIF(Risikotabelle!$R$10:$R$1048576,M10)</f>
        <v>0</v>
      </c>
      <c r="N18" s="87">
        <f>COUNTIF(Risikotabelle!$R$10:$R$1048576,N10)</f>
        <v>0</v>
      </c>
      <c r="O18" s="87">
        <f>COUNTIF(Risikotabelle!$R$10:$R$1048576,O10)</f>
        <v>0</v>
      </c>
      <c r="P18" s="87">
        <f>COUNTIF(Risikotabelle!$R$10:$R$1048576,P10)</f>
        <v>0</v>
      </c>
      <c r="T18" s="189"/>
      <c r="U18" s="169" t="s">
        <v>2</v>
      </c>
      <c r="V18" s="172" t="str">
        <f>IF(D21&gt;0,D21,"")</f>
        <v/>
      </c>
      <c r="W18" s="172">
        <f>IF(E21&gt;0,E21,"")</f>
        <v>1</v>
      </c>
      <c r="X18" s="175" t="str">
        <f>IF(F21&gt;0,F21,"")</f>
        <v/>
      </c>
      <c r="Y18" s="175" t="str">
        <f>IF(G21&gt;0,G21,"")</f>
        <v/>
      </c>
      <c r="Z18" s="175" t="str">
        <f>IF(H21&gt;0,H21,"")</f>
        <v/>
      </c>
      <c r="AB18" s="189"/>
      <c r="AC18" s="169" t="s">
        <v>2</v>
      </c>
      <c r="AD18" s="172" t="str">
        <f>IF(L21&gt;0,L21,"")</f>
        <v/>
      </c>
      <c r="AE18" s="172">
        <f>IF(M21&gt;0,M21,"")</f>
        <v>1</v>
      </c>
      <c r="AF18" s="175" t="str">
        <f>IF(N21&gt;0,N21,"")</f>
        <v/>
      </c>
      <c r="AG18" s="175" t="str">
        <f>IF(O21&gt;0,O21,"")</f>
        <v/>
      </c>
      <c r="AH18" s="175" t="str">
        <f>IF(P21&gt;0,P21,"")</f>
        <v/>
      </c>
      <c r="AJ18" s="189"/>
      <c r="AK18" s="169" t="s">
        <v>2</v>
      </c>
      <c r="AL18" s="172" t="str">
        <f>IF(L21&gt;0,IF(D21&gt;0,IF(L21&gt;D21,CONCATENATE(D21," (",L21-D21,")"),D21),CONCATENATE("(",L21,")")),"")</f>
        <v/>
      </c>
      <c r="AM18" s="172">
        <f t="shared" ref="AM18:AP18" si="7">IF(M21&gt;0,IF(E21&gt;0,IF(M21&gt;E21,CONCATENATE(E21," (",M21-E21,")"),E21),CONCATENATE("(",M21,")")),"")</f>
        <v>1</v>
      </c>
      <c r="AN18" s="175" t="str">
        <f t="shared" si="7"/>
        <v/>
      </c>
      <c r="AO18" s="175" t="str">
        <f t="shared" si="7"/>
        <v/>
      </c>
      <c r="AP18" s="175" t="str">
        <f t="shared" si="7"/>
        <v/>
      </c>
    </row>
    <row r="19" spans="3:42" x14ac:dyDescent="0.2">
      <c r="C19" s="87">
        <v>4</v>
      </c>
      <c r="D19" s="87">
        <f>COUNTIF(Risikotabelle!$Q$10:$Q$1048576,L11)</f>
        <v>0</v>
      </c>
      <c r="E19" s="87">
        <f>COUNTIF(Risikotabelle!$Q$10:$Q$1048576,M11)</f>
        <v>0</v>
      </c>
      <c r="F19" s="87">
        <f>COUNTIF(Risikotabelle!$Q$10:$Q$1048576,N11)</f>
        <v>1</v>
      </c>
      <c r="G19" s="87">
        <f>COUNTIF(Risikotabelle!$Q$10:$Q$1048576,O11)</f>
        <v>0</v>
      </c>
      <c r="H19" s="87">
        <f>COUNTIF(Risikotabelle!$Q$10:$Q$1048576,P11)</f>
        <v>0</v>
      </c>
      <c r="K19" s="87">
        <v>4</v>
      </c>
      <c r="L19" s="87">
        <f>COUNTIF(Risikotabelle!$R$10:$R$1048576,L11)</f>
        <v>0</v>
      </c>
      <c r="M19" s="87">
        <f>COUNTIF(Risikotabelle!$R$10:$R$1048576,M11)</f>
        <v>0</v>
      </c>
      <c r="N19" s="87">
        <f>COUNTIF(Risikotabelle!$R$10:$R$1048576,N11)</f>
        <v>1</v>
      </c>
      <c r="O19" s="87">
        <f>COUNTIF(Risikotabelle!$R$10:$R$1048576,O11)</f>
        <v>1</v>
      </c>
      <c r="P19" s="87">
        <f>COUNTIF(Risikotabelle!$R$10:$R$1048576,P11)</f>
        <v>0</v>
      </c>
      <c r="T19" s="189"/>
      <c r="U19" s="170"/>
      <c r="V19" s="173"/>
      <c r="W19" s="173"/>
      <c r="X19" s="176"/>
      <c r="Y19" s="176"/>
      <c r="Z19" s="176"/>
      <c r="AB19" s="189"/>
      <c r="AC19" s="170"/>
      <c r="AD19" s="173"/>
      <c r="AE19" s="173"/>
      <c r="AF19" s="176"/>
      <c r="AG19" s="176"/>
      <c r="AH19" s="176"/>
      <c r="AJ19" s="189"/>
      <c r="AK19" s="170"/>
      <c r="AL19" s="173"/>
      <c r="AM19" s="173"/>
      <c r="AN19" s="176"/>
      <c r="AO19" s="176"/>
      <c r="AP19" s="176"/>
    </row>
    <row r="20" spans="3:42" x14ac:dyDescent="0.2">
      <c r="C20" s="87">
        <v>3</v>
      </c>
      <c r="D20" s="87">
        <f>COUNTIF(Risikotabelle!$Q$10:$Q$1048576,L12)</f>
        <v>0</v>
      </c>
      <c r="E20" s="87">
        <f>COUNTIF(Risikotabelle!$Q$10:$Q$1048576,M12)</f>
        <v>1</v>
      </c>
      <c r="F20" s="87">
        <f>COUNTIF(Risikotabelle!$Q$10:$Q$1048576,N12)</f>
        <v>1</v>
      </c>
      <c r="G20" s="87">
        <f>COUNTIF(Risikotabelle!$Q$10:$Q$1048576,O12)</f>
        <v>0</v>
      </c>
      <c r="H20" s="87">
        <f>COUNTIF(Risikotabelle!$Q$10:$Q$1048576,P12)</f>
        <v>0</v>
      </c>
      <c r="K20" s="87">
        <v>3</v>
      </c>
      <c r="L20" s="87">
        <f>COUNTIF(Risikotabelle!$R$10:$R$1048576,L12)</f>
        <v>0</v>
      </c>
      <c r="M20" s="87">
        <f>COUNTIF(Risikotabelle!$R$10:$R$1048576,M12)</f>
        <v>1</v>
      </c>
      <c r="N20" s="87">
        <f>COUNTIF(Risikotabelle!$R$10:$R$1048576,N12)</f>
        <v>1</v>
      </c>
      <c r="O20" s="87">
        <f>COUNTIF(Risikotabelle!$R$10:$R$1048576,O12)</f>
        <v>0</v>
      </c>
      <c r="P20" s="87">
        <f>COUNTIF(Risikotabelle!$R$10:$R$1048576,P12)</f>
        <v>0</v>
      </c>
      <c r="T20" s="189"/>
      <c r="U20" s="170"/>
      <c r="V20" s="174"/>
      <c r="W20" s="174"/>
      <c r="X20" s="177"/>
      <c r="Y20" s="177"/>
      <c r="Z20" s="177"/>
      <c r="AB20" s="189"/>
      <c r="AC20" s="170"/>
      <c r="AD20" s="174"/>
      <c r="AE20" s="174"/>
      <c r="AF20" s="177"/>
      <c r="AG20" s="177"/>
      <c r="AH20" s="177"/>
      <c r="AJ20" s="189"/>
      <c r="AK20" s="170"/>
      <c r="AL20" s="174"/>
      <c r="AM20" s="174"/>
      <c r="AN20" s="177"/>
      <c r="AO20" s="177"/>
      <c r="AP20" s="177"/>
    </row>
    <row r="21" spans="3:42" x14ac:dyDescent="0.2">
      <c r="C21" s="87">
        <v>2</v>
      </c>
      <c r="D21" s="87">
        <f>COUNTIF(Risikotabelle!$Q$10:$Q$1048576,L13)</f>
        <v>0</v>
      </c>
      <c r="E21" s="87">
        <f>COUNTIF(Risikotabelle!$Q$10:$Q$1048576,M13)</f>
        <v>1</v>
      </c>
      <c r="F21" s="87">
        <f>COUNTIF(Risikotabelle!$Q$10:$Q$1048576,N13)</f>
        <v>0</v>
      </c>
      <c r="G21" s="87">
        <f>COUNTIF(Risikotabelle!$Q$10:$Q$1048576,O13)</f>
        <v>0</v>
      </c>
      <c r="H21" s="87">
        <f>COUNTIF(Risikotabelle!$Q$10:$Q$1048576,P13)</f>
        <v>0</v>
      </c>
      <c r="K21" s="87">
        <v>2</v>
      </c>
      <c r="L21" s="87">
        <f>COUNTIF(Risikotabelle!$R$10:$R$1048576,L13)</f>
        <v>0</v>
      </c>
      <c r="M21" s="87">
        <f>COUNTIF(Risikotabelle!$R$10:$R$1048576,M13)</f>
        <v>1</v>
      </c>
      <c r="N21" s="87">
        <f>COUNTIF(Risikotabelle!$R$10:$R$1048576,N13)</f>
        <v>0</v>
      </c>
      <c r="O21" s="87">
        <f>COUNTIF(Risikotabelle!$R$10:$R$1048576,O13)</f>
        <v>0</v>
      </c>
      <c r="P21" s="87">
        <f>COUNTIF(Risikotabelle!$R$10:$R$1048576,P13)</f>
        <v>0</v>
      </c>
      <c r="T21" s="189"/>
      <c r="U21" s="169" t="s">
        <v>1</v>
      </c>
      <c r="V21" s="172" t="str">
        <f>IF(D22&gt;0,D22,"")</f>
        <v/>
      </c>
      <c r="W21" s="172" t="str">
        <f>IF(E22&gt;0,E22,"")</f>
        <v/>
      </c>
      <c r="X21" s="172" t="str">
        <f>IF(F22&gt;0,F22,"")</f>
        <v/>
      </c>
      <c r="Y21" s="172" t="str">
        <f>IF(G22&gt;0,G22,"")</f>
        <v/>
      </c>
      <c r="Z21" s="175" t="str">
        <f>IF(H22&gt;0,H22,"")</f>
        <v/>
      </c>
      <c r="AB21" s="189"/>
      <c r="AC21" s="169" t="s">
        <v>1</v>
      </c>
      <c r="AD21" s="172" t="str">
        <f>IF(L22&gt;0,L22,"")</f>
        <v/>
      </c>
      <c r="AE21" s="172" t="str">
        <f>IF(M22&gt;0,M22,"")</f>
        <v/>
      </c>
      <c r="AF21" s="172" t="str">
        <f>IF(N22&gt;0,N22,"")</f>
        <v/>
      </c>
      <c r="AG21" s="172" t="str">
        <f>IF(O22&gt;0,O22,"")</f>
        <v/>
      </c>
      <c r="AH21" s="175" t="str">
        <f>IF(P22&gt;0,P22,"")</f>
        <v/>
      </c>
      <c r="AJ21" s="189"/>
      <c r="AK21" s="169" t="s">
        <v>1</v>
      </c>
      <c r="AL21" s="172" t="str">
        <f>IF(L22&gt;0,IF(D22&gt;0,IF(L22&gt;D22,CONCATENATE(D22," (",L22-D22,")"),D22),CONCATENATE("(",L22,")")),"")</f>
        <v/>
      </c>
      <c r="AM21" s="172" t="str">
        <f t="shared" ref="AM21:AP21" si="8">IF(M22&gt;0,IF(E22&gt;0,IF(M22&gt;E22,CONCATENATE(E22," (",M22-E22,")"),E22),CONCATENATE("(",M22,")")),"")</f>
        <v/>
      </c>
      <c r="AN21" s="172" t="str">
        <f t="shared" si="8"/>
        <v/>
      </c>
      <c r="AO21" s="172" t="str">
        <f t="shared" si="8"/>
        <v/>
      </c>
      <c r="AP21" s="175" t="str">
        <f t="shared" si="8"/>
        <v/>
      </c>
    </row>
    <row r="22" spans="3:42" x14ac:dyDescent="0.2">
      <c r="C22" s="87">
        <v>1</v>
      </c>
      <c r="D22" s="87">
        <f>COUNTIF(Risikotabelle!$Q$10:$Q$1048576,L14)</f>
        <v>0</v>
      </c>
      <c r="E22" s="87">
        <f>COUNTIF(Risikotabelle!$Q$10:$Q$1048576,M14)</f>
        <v>0</v>
      </c>
      <c r="F22" s="87">
        <f>COUNTIF(Risikotabelle!$Q$10:$Q$1048576,N14)</f>
        <v>0</v>
      </c>
      <c r="G22" s="87">
        <f>COUNTIF(Risikotabelle!$Q$10:$Q$1048576,O14)</f>
        <v>0</v>
      </c>
      <c r="H22" s="87">
        <f>COUNTIF(Risikotabelle!$Q$10:$Q$1048576,P14)</f>
        <v>0</v>
      </c>
      <c r="K22" s="87">
        <v>1</v>
      </c>
      <c r="L22" s="87">
        <f>COUNTIF(Risikotabelle!$R$10:$R$1048576,L14)</f>
        <v>0</v>
      </c>
      <c r="M22" s="87">
        <f>COUNTIF(Risikotabelle!$R$10:$R$1048576,M14)</f>
        <v>0</v>
      </c>
      <c r="N22" s="87">
        <f>COUNTIF(Risikotabelle!$R$10:$R$1048576,N14)</f>
        <v>0</v>
      </c>
      <c r="O22" s="87">
        <f>COUNTIF(Risikotabelle!$R$10:$R$1048576,O14)</f>
        <v>0</v>
      </c>
      <c r="P22" s="87">
        <f>COUNTIF(Risikotabelle!$R$10:$R$1048576,P14)</f>
        <v>0</v>
      </c>
      <c r="T22" s="189"/>
      <c r="U22" s="170"/>
      <c r="V22" s="173"/>
      <c r="W22" s="173"/>
      <c r="X22" s="173"/>
      <c r="Y22" s="173"/>
      <c r="Z22" s="176"/>
      <c r="AB22" s="189"/>
      <c r="AC22" s="170"/>
      <c r="AD22" s="173"/>
      <c r="AE22" s="173"/>
      <c r="AF22" s="173"/>
      <c r="AG22" s="173"/>
      <c r="AH22" s="176"/>
      <c r="AJ22" s="189"/>
      <c r="AK22" s="170"/>
      <c r="AL22" s="173"/>
      <c r="AM22" s="173"/>
      <c r="AN22" s="173"/>
      <c r="AO22" s="173"/>
      <c r="AP22" s="176"/>
    </row>
    <row r="23" spans="3:42" x14ac:dyDescent="0.2">
      <c r="D23" s="87">
        <v>1</v>
      </c>
      <c r="E23" s="87">
        <v>2</v>
      </c>
      <c r="F23" s="87">
        <v>3</v>
      </c>
      <c r="G23" s="87">
        <v>4</v>
      </c>
      <c r="H23" s="87">
        <v>5</v>
      </c>
      <c r="I23" s="87" t="s">
        <v>61</v>
      </c>
      <c r="L23" s="87">
        <v>1</v>
      </c>
      <c r="M23" s="87">
        <v>2</v>
      </c>
      <c r="N23" s="87">
        <v>3</v>
      </c>
      <c r="O23" s="87">
        <v>4</v>
      </c>
      <c r="P23" s="87">
        <v>5</v>
      </c>
      <c r="Q23" s="87" t="s">
        <v>61</v>
      </c>
      <c r="T23" s="190"/>
      <c r="U23" s="171"/>
      <c r="V23" s="174"/>
      <c r="W23" s="174"/>
      <c r="X23" s="174"/>
      <c r="Y23" s="174"/>
      <c r="Z23" s="177"/>
      <c r="AB23" s="190"/>
      <c r="AC23" s="171"/>
      <c r="AD23" s="174"/>
      <c r="AE23" s="174"/>
      <c r="AF23" s="174"/>
      <c r="AG23" s="174"/>
      <c r="AH23" s="177"/>
      <c r="AJ23" s="190"/>
      <c r="AK23" s="171"/>
      <c r="AL23" s="174"/>
      <c r="AM23" s="174"/>
      <c r="AN23" s="174"/>
      <c r="AO23" s="174"/>
      <c r="AP23" s="177"/>
    </row>
    <row r="24" spans="3:42" x14ac:dyDescent="0.2">
      <c r="C24" s="187" t="s">
        <v>34</v>
      </c>
      <c r="D24" s="187"/>
      <c r="E24" s="187"/>
      <c r="F24" s="187"/>
      <c r="G24" s="187"/>
      <c r="H24" s="187"/>
      <c r="I24" s="187"/>
      <c r="K24" s="187" t="s">
        <v>198</v>
      </c>
      <c r="L24" s="187"/>
      <c r="M24" s="187"/>
      <c r="N24" s="187"/>
      <c r="O24" s="187"/>
      <c r="P24" s="187"/>
      <c r="Q24" s="187"/>
      <c r="T24" s="88"/>
      <c r="U24" s="88"/>
      <c r="V24" s="169" t="s">
        <v>1</v>
      </c>
      <c r="W24" s="169" t="s">
        <v>2</v>
      </c>
      <c r="X24" s="169" t="s">
        <v>3</v>
      </c>
      <c r="Y24" s="169" t="s">
        <v>4</v>
      </c>
      <c r="Z24" s="169" t="s">
        <v>5</v>
      </c>
      <c r="AB24" s="88"/>
      <c r="AC24" s="88"/>
      <c r="AD24" s="169" t="s">
        <v>1</v>
      </c>
      <c r="AE24" s="169" t="s">
        <v>2</v>
      </c>
      <c r="AF24" s="169" t="s">
        <v>3</v>
      </c>
      <c r="AG24" s="169" t="s">
        <v>4</v>
      </c>
      <c r="AH24" s="169" t="s">
        <v>5</v>
      </c>
      <c r="AJ24" s="88"/>
      <c r="AK24" s="88"/>
      <c r="AL24" s="169" t="s">
        <v>1</v>
      </c>
      <c r="AM24" s="169" t="s">
        <v>2</v>
      </c>
      <c r="AN24" s="169" t="s">
        <v>3</v>
      </c>
      <c r="AO24" s="169" t="s">
        <v>4</v>
      </c>
      <c r="AP24" s="169" t="s">
        <v>5</v>
      </c>
    </row>
    <row r="25" spans="3:42" x14ac:dyDescent="0.2">
      <c r="F25" s="87">
        <f>SUM(D18:H22)</f>
        <v>4</v>
      </c>
      <c r="N25" s="87">
        <f>SUM(L18:P22)</f>
        <v>5</v>
      </c>
      <c r="T25" s="88"/>
      <c r="U25" s="88"/>
      <c r="V25" s="170"/>
      <c r="W25" s="170"/>
      <c r="X25" s="170"/>
      <c r="Y25" s="170"/>
      <c r="Z25" s="170"/>
      <c r="AB25" s="88"/>
      <c r="AC25" s="88"/>
      <c r="AD25" s="170"/>
      <c r="AE25" s="170"/>
      <c r="AF25" s="170"/>
      <c r="AG25" s="170"/>
      <c r="AH25" s="170"/>
      <c r="AJ25" s="88"/>
      <c r="AK25" s="88"/>
      <c r="AL25" s="170"/>
      <c r="AM25" s="170"/>
      <c r="AN25" s="170"/>
      <c r="AO25" s="170"/>
      <c r="AP25" s="170"/>
    </row>
    <row r="26" spans="3:42" x14ac:dyDescent="0.2">
      <c r="L26" s="191" t="s">
        <v>228</v>
      </c>
      <c r="M26" s="191"/>
      <c r="N26" s="87">
        <f>IF(SUM(Risikotabelle!S10:S14)&gt;0,ROUND(AVERAGE(Risikotabelle!S10:S1048576),0),"")</f>
        <v>9</v>
      </c>
      <c r="T26" s="88"/>
      <c r="U26" s="88"/>
      <c r="V26" s="171"/>
      <c r="W26" s="171"/>
      <c r="X26" s="171"/>
      <c r="Y26" s="171"/>
      <c r="Z26" s="171"/>
      <c r="AB26" s="88"/>
      <c r="AC26" s="88"/>
      <c r="AD26" s="171"/>
      <c r="AE26" s="171"/>
      <c r="AF26" s="171"/>
      <c r="AG26" s="171"/>
      <c r="AH26" s="171"/>
      <c r="AJ26" s="88"/>
      <c r="AK26" s="88"/>
      <c r="AL26" s="171"/>
      <c r="AM26" s="171"/>
      <c r="AN26" s="171"/>
      <c r="AO26" s="171"/>
      <c r="AP26" s="171"/>
    </row>
    <row r="27" spans="3:42" x14ac:dyDescent="0.2">
      <c r="T27" s="88"/>
      <c r="U27" s="88"/>
      <c r="V27" s="178" t="s">
        <v>13</v>
      </c>
      <c r="W27" s="179"/>
      <c r="X27" s="179"/>
      <c r="Y27" s="179"/>
      <c r="Z27" s="180"/>
      <c r="AB27" s="88"/>
      <c r="AC27" s="88"/>
      <c r="AD27" s="178" t="s">
        <v>13</v>
      </c>
      <c r="AE27" s="179"/>
      <c r="AF27" s="179"/>
      <c r="AG27" s="179"/>
      <c r="AH27" s="180"/>
      <c r="AJ27" s="88"/>
      <c r="AK27" s="88"/>
      <c r="AL27" s="178" t="s">
        <v>13</v>
      </c>
      <c r="AM27" s="179"/>
      <c r="AN27" s="179"/>
      <c r="AO27" s="179"/>
      <c r="AP27" s="180"/>
    </row>
    <row r="28" spans="3:42" x14ac:dyDescent="0.2">
      <c r="T28" s="88"/>
      <c r="U28" s="88"/>
      <c r="V28" s="181"/>
      <c r="W28" s="182"/>
      <c r="X28" s="182"/>
      <c r="Y28" s="182"/>
      <c r="Z28" s="183"/>
      <c r="AB28" s="88"/>
      <c r="AC28" s="88"/>
      <c r="AD28" s="181"/>
      <c r="AE28" s="182"/>
      <c r="AF28" s="182"/>
      <c r="AG28" s="182"/>
      <c r="AH28" s="183"/>
      <c r="AJ28" s="88"/>
      <c r="AK28" s="88"/>
      <c r="AL28" s="181"/>
      <c r="AM28" s="182"/>
      <c r="AN28" s="182"/>
      <c r="AO28" s="182"/>
      <c r="AP28" s="183"/>
    </row>
    <row r="29" spans="3:42" ht="12.75" customHeight="1" x14ac:dyDescent="0.2">
      <c r="T29" s="88"/>
      <c r="U29" s="88"/>
      <c r="V29" s="184"/>
      <c r="W29" s="185"/>
      <c r="X29" s="185"/>
      <c r="Y29" s="185"/>
      <c r="Z29" s="186"/>
      <c r="AB29" s="88"/>
      <c r="AC29" s="88"/>
      <c r="AD29" s="184"/>
      <c r="AE29" s="185"/>
      <c r="AF29" s="185"/>
      <c r="AG29" s="185"/>
      <c r="AH29" s="186"/>
      <c r="AJ29" s="88"/>
      <c r="AK29" s="88"/>
      <c r="AL29" s="184"/>
      <c r="AM29" s="185"/>
      <c r="AN29" s="185"/>
      <c r="AO29" s="185"/>
      <c r="AP29" s="186"/>
    </row>
    <row r="30" spans="3:42" x14ac:dyDescent="0.2">
      <c r="T30" s="88"/>
      <c r="U30" s="88"/>
      <c r="AB30" s="88"/>
      <c r="AC30" s="88"/>
      <c r="AJ30" s="88"/>
      <c r="AK30" s="88"/>
    </row>
    <row r="31" spans="3:42" x14ac:dyDescent="0.2">
      <c r="W31" s="87">
        <f>F25</f>
        <v>4</v>
      </c>
      <c r="X31" s="164" t="s">
        <v>201</v>
      </c>
      <c r="Y31" s="164"/>
      <c r="AE31" s="87">
        <f>N25</f>
        <v>5</v>
      </c>
      <c r="AF31" s="164" t="s">
        <v>202</v>
      </c>
      <c r="AG31" s="164"/>
      <c r="AM31" s="87">
        <f>F25</f>
        <v>4</v>
      </c>
      <c r="AN31" s="164" t="s">
        <v>201</v>
      </c>
      <c r="AO31" s="164"/>
    </row>
    <row r="32" spans="3:42" x14ac:dyDescent="0.2">
      <c r="AM32" s="87">
        <f>N25-F25</f>
        <v>1</v>
      </c>
      <c r="AN32" s="164" t="s">
        <v>227</v>
      </c>
      <c r="AO32" s="164"/>
    </row>
    <row r="33" spans="22:42" x14ac:dyDescent="0.2">
      <c r="V33" s="165" t="s">
        <v>197</v>
      </c>
      <c r="W33" s="165"/>
      <c r="X33" s="165"/>
      <c r="Y33" s="165"/>
      <c r="Z33" s="89">
        <f>Risikotabelle!P9</f>
        <v>7</v>
      </c>
      <c r="AD33" s="165" t="s">
        <v>196</v>
      </c>
      <c r="AE33" s="165"/>
      <c r="AF33" s="165"/>
      <c r="AG33" s="165"/>
      <c r="AH33" s="90">
        <f>N26</f>
        <v>9</v>
      </c>
      <c r="AM33" s="91">
        <f>AM31+AM32</f>
        <v>5</v>
      </c>
      <c r="AN33" s="192" t="s">
        <v>202</v>
      </c>
      <c r="AO33" s="192"/>
    </row>
    <row r="34" spans="22:42" ht="12.75" customHeight="1" x14ac:dyDescent="0.2"/>
    <row r="35" spans="22:42" x14ac:dyDescent="0.2">
      <c r="AL35" s="165" t="s">
        <v>196</v>
      </c>
      <c r="AM35" s="165"/>
      <c r="AN35" s="165"/>
      <c r="AO35" s="165"/>
      <c r="AP35" s="90">
        <f>N26</f>
        <v>9</v>
      </c>
    </row>
    <row r="36" spans="22:42" x14ac:dyDescent="0.2">
      <c r="AL36" s="165" t="s">
        <v>197</v>
      </c>
      <c r="AM36" s="165"/>
      <c r="AN36" s="165"/>
      <c r="AO36" s="165"/>
      <c r="AP36" s="89">
        <f>Risikotabelle!P9</f>
        <v>7</v>
      </c>
    </row>
  </sheetData>
  <mergeCells count="128">
    <mergeCell ref="L26:M26"/>
    <mergeCell ref="AL27:AP29"/>
    <mergeCell ref="AL35:AO35"/>
    <mergeCell ref="AL36:AO36"/>
    <mergeCell ref="X31:Y31"/>
    <mergeCell ref="AF31:AG31"/>
    <mergeCell ref="AN31:AO31"/>
    <mergeCell ref="AN32:AO32"/>
    <mergeCell ref="AN33:AO33"/>
    <mergeCell ref="AD27:AH29"/>
    <mergeCell ref="V33:Y33"/>
    <mergeCell ref="AP21:AP23"/>
    <mergeCell ref="AL24:AL26"/>
    <mergeCell ref="AM24:AM26"/>
    <mergeCell ref="AN24:AN26"/>
    <mergeCell ref="AO24:AO26"/>
    <mergeCell ref="AP24:AP26"/>
    <mergeCell ref="AK21:AK23"/>
    <mergeCell ref="AL21:AL23"/>
    <mergeCell ref="AM21:AM23"/>
    <mergeCell ref="AN21:AN23"/>
    <mergeCell ref="AO21:AO23"/>
    <mergeCell ref="AG21:AG23"/>
    <mergeCell ref="Z24:Z26"/>
    <mergeCell ref="Y24:Y26"/>
    <mergeCell ref="AE21:AE23"/>
    <mergeCell ref="AF21:AF23"/>
    <mergeCell ref="AM15:AM17"/>
    <mergeCell ref="AN15:AN17"/>
    <mergeCell ref="AO15:AO17"/>
    <mergeCell ref="AP15:AP17"/>
    <mergeCell ref="AK18:AK20"/>
    <mergeCell ref="AL18:AL20"/>
    <mergeCell ref="AM18:AM20"/>
    <mergeCell ref="AN18:AN20"/>
    <mergeCell ref="AO18:AO20"/>
    <mergeCell ref="AP18:AP20"/>
    <mergeCell ref="AG18:AG20"/>
    <mergeCell ref="AH18:AH20"/>
    <mergeCell ref="AC15:AC17"/>
    <mergeCell ref="AD15:AD17"/>
    <mergeCell ref="AE15:AE17"/>
    <mergeCell ref="AF15:AF17"/>
    <mergeCell ref="AG15:AG17"/>
    <mergeCell ref="AH15:AH17"/>
    <mergeCell ref="AC18:AC20"/>
    <mergeCell ref="K24:Q24"/>
    <mergeCell ref="C24:I24"/>
    <mergeCell ref="AJ7:AP7"/>
    <mergeCell ref="AJ9:AJ23"/>
    <mergeCell ref="AK9:AK11"/>
    <mergeCell ref="AL9:AL11"/>
    <mergeCell ref="AM9:AM11"/>
    <mergeCell ref="AN9:AN11"/>
    <mergeCell ref="AO9:AO11"/>
    <mergeCell ref="AP9:AP11"/>
    <mergeCell ref="AK12:AK14"/>
    <mergeCell ref="AL12:AL14"/>
    <mergeCell ref="AM12:AM14"/>
    <mergeCell ref="AN12:AN14"/>
    <mergeCell ref="AH21:AH23"/>
    <mergeCell ref="AD24:AD26"/>
    <mergeCell ref="AE24:AE26"/>
    <mergeCell ref="AF24:AF26"/>
    <mergeCell ref="AG24:AG26"/>
    <mergeCell ref="AH24:AH26"/>
    <mergeCell ref="AC21:AC23"/>
    <mergeCell ref="AD21:AD23"/>
    <mergeCell ref="AB7:AH7"/>
    <mergeCell ref="AB9:AB23"/>
    <mergeCell ref="AE9:AE11"/>
    <mergeCell ref="AF9:AF11"/>
    <mergeCell ref="AG9:AG11"/>
    <mergeCell ref="AH9:AH11"/>
    <mergeCell ref="AC12:AC14"/>
    <mergeCell ref="AD12:AD14"/>
    <mergeCell ref="AE12:AE14"/>
    <mergeCell ref="AF12:AF14"/>
    <mergeCell ref="AG12:AG14"/>
    <mergeCell ref="AH12:AH14"/>
    <mergeCell ref="AD18:AD20"/>
    <mergeCell ref="AE18:AE20"/>
    <mergeCell ref="AF18:AF20"/>
    <mergeCell ref="W12:W14"/>
    <mergeCell ref="V12:V14"/>
    <mergeCell ref="T9:T23"/>
    <mergeCell ref="T7:Z7"/>
    <mergeCell ref="Z18:Z20"/>
    <mergeCell ref="Y18:Y20"/>
    <mergeCell ref="X18:X20"/>
    <mergeCell ref="W18:W20"/>
    <mergeCell ref="V18:V20"/>
    <mergeCell ref="Z21:Z23"/>
    <mergeCell ref="Y21:Y23"/>
    <mergeCell ref="X21:X23"/>
    <mergeCell ref="W21:W23"/>
    <mergeCell ref="V21:V23"/>
    <mergeCell ref="U15:U17"/>
    <mergeCell ref="U12:U14"/>
    <mergeCell ref="U9:U11"/>
    <mergeCell ref="U21:U23"/>
    <mergeCell ref="U18:U20"/>
    <mergeCell ref="AC9:AC11"/>
    <mergeCell ref="AD9:AD11"/>
    <mergeCell ref="T2:AP4"/>
    <mergeCell ref="AD33:AG33"/>
    <mergeCell ref="AO12:AO14"/>
    <mergeCell ref="AP12:AP14"/>
    <mergeCell ref="AK15:AK17"/>
    <mergeCell ref="AL15:AL17"/>
    <mergeCell ref="W15:W17"/>
    <mergeCell ref="V27:Z29"/>
    <mergeCell ref="B7:R7"/>
    <mergeCell ref="X24:X26"/>
    <mergeCell ref="W24:W26"/>
    <mergeCell ref="V24:V26"/>
    <mergeCell ref="Z9:Z11"/>
    <mergeCell ref="Y9:Y11"/>
    <mergeCell ref="X9:X11"/>
    <mergeCell ref="W9:W11"/>
    <mergeCell ref="V9:V11"/>
    <mergeCell ref="Z15:Z17"/>
    <mergeCell ref="Y15:Y17"/>
    <mergeCell ref="X15:X17"/>
    <mergeCell ref="V15:V17"/>
    <mergeCell ref="Z12:Z14"/>
    <mergeCell ref="Y12:Y14"/>
    <mergeCell ref="X12:X14"/>
  </mergeCells>
  <pageMargins left="0.7" right="0.7" top="0.78740157499999996" bottom="0.78740157499999996" header="0.3" footer="0.3"/>
  <pageSetup paperSize="9" orientation="portrait" horizontalDpi="300" verticalDpi="0" r:id="rId1"/>
  <legacyDrawing r:id="rId2"/>
  <extLst>
    <ext xmlns:x14="http://schemas.microsoft.com/office/spreadsheetml/2009/9/main" uri="{78C0D931-6437-407d-A8EE-F0AAD7539E65}">
      <x14:conditionalFormattings>
        <x14:conditionalFormatting xmlns:xm="http://schemas.microsoft.com/office/excel/2006/main">
          <x14:cfRule type="cellIs" priority="13" operator="between" id="{BD753484-1BC9-483F-B6F2-D8956BE22994}">
            <xm:f>Wertebereiche!$B$23</xm:f>
            <xm:f>Wertebereiche!$C$23</xm:f>
            <x14:dxf>
              <fill>
                <patternFill>
                  <bgColor theme="5" tint="0.39994506668294322"/>
                </patternFill>
              </fill>
            </x14:dxf>
          </x14:cfRule>
          <x14:cfRule type="cellIs" priority="14" operator="between" id="{60269736-CB69-4084-85EA-D7F1CD0CD3C9}">
            <xm:f>Wertebereiche!$B$22</xm:f>
            <xm:f>Wertebereiche!$C$22</xm:f>
            <x14:dxf>
              <fill>
                <patternFill>
                  <bgColor theme="7" tint="0.79998168889431442"/>
                </patternFill>
              </fill>
            </x14:dxf>
          </x14:cfRule>
          <x14:cfRule type="cellIs" priority="15" operator="between" id="{6D7420C0-C324-46D2-B6FF-11A9A08FAD69}">
            <xm:f>Wertebereiche!$B$21</xm:f>
            <xm:f>Wertebereiche!$C$21</xm:f>
            <x14:dxf>
              <fill>
                <patternFill>
                  <bgColor theme="9" tint="0.59996337778862885"/>
                </patternFill>
              </fill>
            </x14:dxf>
          </x14:cfRule>
          <xm:sqref>AH33 AT10 Z33</xm:sqref>
        </x14:conditionalFormatting>
        <x14:conditionalFormatting xmlns:xm="http://schemas.microsoft.com/office/excel/2006/main">
          <x14:cfRule type="cellIs" priority="1" operator="between" id="{C88ACDA2-E40A-4FF0-857B-F63A1378845A}">
            <xm:f>Wertebereiche!$B$23</xm:f>
            <xm:f>Wertebereiche!$C$23</xm:f>
            <x14:dxf>
              <fill>
                <patternFill>
                  <bgColor theme="5" tint="0.39994506668294322"/>
                </patternFill>
              </fill>
            </x14:dxf>
          </x14:cfRule>
          <x14:cfRule type="cellIs" priority="2" operator="between" id="{DA5C12D3-668D-47FE-B030-B500659EDC7B}">
            <xm:f>Wertebereiche!$B$22</xm:f>
            <xm:f>Wertebereiche!$C$22</xm:f>
            <x14:dxf>
              <fill>
                <patternFill>
                  <bgColor theme="7" tint="0.79998168889431442"/>
                </patternFill>
              </fill>
            </x14:dxf>
          </x14:cfRule>
          <x14:cfRule type="cellIs" priority="3" operator="between" id="{F9E1757E-FB56-459F-9AAB-70AD1EF3D091}">
            <xm:f>Wertebereiche!$B$21</xm:f>
            <xm:f>Wertebereiche!$C$21</xm:f>
            <x14:dxf>
              <fill>
                <patternFill>
                  <bgColor theme="9" tint="0.59996337778862885"/>
                </patternFill>
              </fill>
            </x14:dxf>
          </x14:cfRule>
          <xm:sqref>AP36</xm:sqref>
        </x14:conditionalFormatting>
        <x14:conditionalFormatting xmlns:xm="http://schemas.microsoft.com/office/excel/2006/main">
          <x14:cfRule type="cellIs" priority="4" operator="between" id="{684E6F66-641D-4C61-BD73-00E8E54A076E}">
            <xm:f>Wertebereiche!$B$23</xm:f>
            <xm:f>Wertebereiche!$C$23</xm:f>
            <x14:dxf>
              <fill>
                <patternFill>
                  <bgColor theme="5" tint="0.39994506668294322"/>
                </patternFill>
              </fill>
            </x14:dxf>
          </x14:cfRule>
          <x14:cfRule type="cellIs" priority="5" operator="between" id="{168AE55E-67FF-4229-9AAF-D7D56D5826E8}">
            <xm:f>Wertebereiche!$B$22</xm:f>
            <xm:f>Wertebereiche!$C$22</xm:f>
            <x14:dxf>
              <fill>
                <patternFill>
                  <bgColor theme="7" tint="0.79998168889431442"/>
                </patternFill>
              </fill>
            </x14:dxf>
          </x14:cfRule>
          <x14:cfRule type="cellIs" priority="6" operator="between" id="{BAB6ADF2-BDC2-40F6-A6C8-D92EE566E883}">
            <xm:f>Wertebereiche!$B$21</xm:f>
            <xm:f>Wertebereiche!$C$21</xm:f>
            <x14:dxf>
              <fill>
                <patternFill>
                  <bgColor theme="9" tint="0.59996337778862885"/>
                </patternFill>
              </fill>
            </x14:dxf>
          </x14:cfRule>
          <xm:sqref>AP35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9"/>
  <sheetViews>
    <sheetView topLeftCell="A4" zoomScale="110" zoomScaleNormal="110" workbookViewId="0">
      <selection activeCell="C35" sqref="C35:E35"/>
    </sheetView>
  </sheetViews>
  <sheetFormatPr baseColWidth="10" defaultRowHeight="12.75" x14ac:dyDescent="0.2"/>
  <cols>
    <col min="1" max="1" width="19.85546875" style="100" bestFit="1" customWidth="1"/>
    <col min="2" max="2" width="5.7109375" style="100" customWidth="1"/>
    <col min="3" max="3" width="22" style="97" bestFit="1" customWidth="1"/>
    <col min="4" max="4" width="16.7109375" style="97" customWidth="1"/>
    <col min="5" max="5" width="92.140625" style="98" bestFit="1" customWidth="1"/>
    <col min="6" max="6" width="40.85546875" style="98" customWidth="1"/>
    <col min="7" max="7" width="5.7109375" style="99" customWidth="1"/>
    <col min="8" max="8" width="110.85546875" style="98" customWidth="1"/>
    <col min="9" max="16384" width="11.42578125" style="98"/>
  </cols>
  <sheetData>
    <row r="1" spans="1:8" s="88" customFormat="1" ht="22.5" x14ac:dyDescent="0.2">
      <c r="A1" s="94" t="s">
        <v>273</v>
      </c>
      <c r="B1" s="95" t="s">
        <v>211</v>
      </c>
      <c r="F1" s="88" t="s">
        <v>46</v>
      </c>
      <c r="G1" s="88" t="s">
        <v>191</v>
      </c>
    </row>
    <row r="2" spans="1:8" x14ac:dyDescent="0.2">
      <c r="A2" s="196" t="s">
        <v>44</v>
      </c>
      <c r="B2" s="34"/>
      <c r="C2" s="193" t="s">
        <v>88</v>
      </c>
      <c r="D2" s="193"/>
      <c r="E2" s="193"/>
      <c r="F2" s="6"/>
      <c r="G2" s="29"/>
    </row>
    <row r="3" spans="1:8" x14ac:dyDescent="0.2">
      <c r="A3" s="196"/>
      <c r="B3" s="34" t="s">
        <v>189</v>
      </c>
      <c r="C3" s="7" t="s">
        <v>206</v>
      </c>
      <c r="D3" s="7"/>
      <c r="E3" s="6" t="s">
        <v>213</v>
      </c>
      <c r="F3" s="6"/>
      <c r="G3" s="29" t="s">
        <v>189</v>
      </c>
      <c r="H3" s="98" t="s">
        <v>190</v>
      </c>
    </row>
    <row r="4" spans="1:8" x14ac:dyDescent="0.2">
      <c r="A4" s="196"/>
      <c r="B4" s="34" t="s">
        <v>189</v>
      </c>
      <c r="C4" s="7" t="s">
        <v>10</v>
      </c>
      <c r="D4" s="7"/>
      <c r="E4" s="6" t="s">
        <v>73</v>
      </c>
      <c r="F4" s="6"/>
      <c r="G4" s="29" t="s">
        <v>189</v>
      </c>
      <c r="H4" s="98" t="s">
        <v>190</v>
      </c>
    </row>
    <row r="5" spans="1:8" x14ac:dyDescent="0.2">
      <c r="A5" s="196"/>
      <c r="B5" s="34" t="s">
        <v>189</v>
      </c>
      <c r="C5" s="7" t="s">
        <v>158</v>
      </c>
      <c r="D5" s="7"/>
      <c r="E5" s="6" t="s">
        <v>159</v>
      </c>
      <c r="F5" s="6"/>
      <c r="G5" s="29" t="s">
        <v>189</v>
      </c>
      <c r="H5" s="98" t="s">
        <v>190</v>
      </c>
    </row>
    <row r="6" spans="1:8" x14ac:dyDescent="0.2">
      <c r="A6" s="196"/>
      <c r="B6" s="34" t="s">
        <v>189</v>
      </c>
      <c r="C6" s="7" t="s">
        <v>92</v>
      </c>
      <c r="D6" s="7"/>
      <c r="E6" s="6" t="s">
        <v>160</v>
      </c>
      <c r="F6" s="6"/>
      <c r="G6" s="29" t="s">
        <v>189</v>
      </c>
      <c r="H6" s="98" t="s">
        <v>190</v>
      </c>
    </row>
    <row r="7" spans="1:8" x14ac:dyDescent="0.2">
      <c r="A7" s="196"/>
      <c r="B7" s="34" t="s">
        <v>189</v>
      </c>
      <c r="C7" s="7" t="s">
        <v>41</v>
      </c>
      <c r="D7" s="7"/>
      <c r="E7" s="6" t="s">
        <v>174</v>
      </c>
      <c r="F7" s="6"/>
      <c r="G7" s="29" t="s">
        <v>189</v>
      </c>
      <c r="H7" s="98" t="s">
        <v>214</v>
      </c>
    </row>
    <row r="8" spans="1:8" x14ac:dyDescent="0.2">
      <c r="A8" s="196"/>
      <c r="B8" s="34" t="s">
        <v>189</v>
      </c>
      <c r="C8" s="7" t="s">
        <v>30</v>
      </c>
      <c r="D8" s="7"/>
      <c r="E8" s="6" t="s">
        <v>84</v>
      </c>
      <c r="F8" s="6"/>
      <c r="G8" s="29"/>
    </row>
    <row r="9" spans="1:8" x14ac:dyDescent="0.2">
      <c r="A9" s="196"/>
      <c r="B9" s="34" t="s">
        <v>189</v>
      </c>
      <c r="C9" s="7" t="s">
        <v>173</v>
      </c>
      <c r="D9" s="7"/>
      <c r="E9" s="6" t="s">
        <v>204</v>
      </c>
      <c r="F9" s="6"/>
      <c r="G9" s="29"/>
    </row>
    <row r="10" spans="1:8" x14ac:dyDescent="0.2">
      <c r="A10" s="96"/>
      <c r="B10" s="96"/>
    </row>
    <row r="11" spans="1:8" x14ac:dyDescent="0.2">
      <c r="A11" s="196" t="s">
        <v>157</v>
      </c>
      <c r="B11" s="34"/>
      <c r="C11" s="195" t="s">
        <v>258</v>
      </c>
      <c r="D11" s="195"/>
      <c r="E11" s="195"/>
      <c r="F11" s="6"/>
      <c r="G11" s="29"/>
    </row>
    <row r="12" spans="1:8" x14ac:dyDescent="0.2">
      <c r="A12" s="196"/>
      <c r="B12" s="34" t="s">
        <v>189</v>
      </c>
      <c r="C12" s="7" t="s">
        <v>170</v>
      </c>
      <c r="D12" s="7"/>
      <c r="E12" s="6" t="s">
        <v>79</v>
      </c>
      <c r="F12" s="6"/>
      <c r="G12" s="29" t="s">
        <v>189</v>
      </c>
      <c r="H12" s="98" t="s">
        <v>190</v>
      </c>
    </row>
    <row r="13" spans="1:8" x14ac:dyDescent="0.2">
      <c r="A13" s="196"/>
      <c r="B13" s="34"/>
      <c r="C13" s="8" t="s">
        <v>45</v>
      </c>
      <c r="D13" s="195" t="s">
        <v>89</v>
      </c>
      <c r="E13" s="195"/>
      <c r="F13" s="6"/>
      <c r="G13" s="29"/>
    </row>
    <row r="14" spans="1:8" x14ac:dyDescent="0.2">
      <c r="A14" s="196"/>
      <c r="B14" s="34" t="s">
        <v>189</v>
      </c>
      <c r="C14" s="7"/>
      <c r="D14" s="7" t="s">
        <v>215</v>
      </c>
      <c r="E14" s="6" t="s">
        <v>220</v>
      </c>
      <c r="F14" s="6"/>
      <c r="G14" s="29" t="s">
        <v>189</v>
      </c>
      <c r="H14" s="98" t="s">
        <v>190</v>
      </c>
    </row>
    <row r="15" spans="1:8" x14ac:dyDescent="0.2">
      <c r="A15" s="196"/>
      <c r="B15" s="34" t="s">
        <v>189</v>
      </c>
      <c r="C15" s="7"/>
      <c r="D15" s="7" t="s">
        <v>58</v>
      </c>
      <c r="E15" s="6" t="s">
        <v>90</v>
      </c>
      <c r="F15" s="6"/>
      <c r="G15" s="29" t="s">
        <v>189</v>
      </c>
      <c r="H15" s="98" t="s">
        <v>190</v>
      </c>
    </row>
    <row r="16" spans="1:8" x14ac:dyDescent="0.2">
      <c r="A16" s="196"/>
      <c r="B16" s="34" t="s">
        <v>189</v>
      </c>
      <c r="C16" s="7"/>
      <c r="D16" s="7" t="s">
        <v>216</v>
      </c>
      <c r="E16" s="6" t="s">
        <v>221</v>
      </c>
      <c r="F16" s="6"/>
      <c r="G16" s="29" t="s">
        <v>189</v>
      </c>
      <c r="H16" s="98" t="s">
        <v>190</v>
      </c>
    </row>
    <row r="17" spans="1:8" ht="15.75" x14ac:dyDescent="0.3">
      <c r="A17" s="196"/>
      <c r="B17" s="34"/>
      <c r="C17" s="7"/>
      <c r="D17" s="7" t="s">
        <v>11</v>
      </c>
      <c r="E17" s="6" t="s">
        <v>222</v>
      </c>
      <c r="F17" s="6" t="s">
        <v>212</v>
      </c>
      <c r="G17" s="29" t="s">
        <v>189</v>
      </c>
      <c r="H17" s="98" t="s">
        <v>192</v>
      </c>
    </row>
    <row r="18" spans="1:8" x14ac:dyDescent="0.2">
      <c r="A18" s="96"/>
      <c r="B18" s="96"/>
    </row>
    <row r="19" spans="1:8" x14ac:dyDescent="0.2">
      <c r="A19" s="196" t="s">
        <v>260</v>
      </c>
      <c r="B19" s="40"/>
      <c r="C19" s="195" t="s">
        <v>259</v>
      </c>
      <c r="D19" s="195"/>
      <c r="E19" s="195"/>
      <c r="F19" s="6"/>
      <c r="G19" s="29"/>
    </row>
    <row r="20" spans="1:8" x14ac:dyDescent="0.2">
      <c r="A20" s="196"/>
      <c r="B20" s="34" t="s">
        <v>189</v>
      </c>
      <c r="C20" s="7" t="s">
        <v>23</v>
      </c>
      <c r="D20" s="7"/>
      <c r="E20" s="6" t="s">
        <v>74</v>
      </c>
      <c r="F20" s="6"/>
      <c r="G20" s="29"/>
    </row>
    <row r="21" spans="1:8" x14ac:dyDescent="0.2">
      <c r="A21" s="196"/>
      <c r="B21" s="34" t="s">
        <v>189</v>
      </c>
      <c r="C21" s="7" t="s">
        <v>50</v>
      </c>
      <c r="D21" s="7"/>
      <c r="E21" s="6" t="s">
        <v>91</v>
      </c>
      <c r="F21" s="6"/>
      <c r="G21" s="29"/>
    </row>
    <row r="22" spans="1:8" x14ac:dyDescent="0.2">
      <c r="A22" s="96"/>
      <c r="B22" s="96"/>
    </row>
    <row r="23" spans="1:8" x14ac:dyDescent="0.2">
      <c r="A23" s="196" t="s">
        <v>43</v>
      </c>
      <c r="B23" s="34"/>
      <c r="C23" s="195" t="s">
        <v>203</v>
      </c>
      <c r="D23" s="195"/>
      <c r="E23" s="195"/>
      <c r="F23" s="6"/>
      <c r="G23" s="29"/>
    </row>
    <row r="24" spans="1:8" x14ac:dyDescent="0.2">
      <c r="A24" s="196"/>
      <c r="B24" s="34" t="s">
        <v>189</v>
      </c>
      <c r="C24" s="7" t="s">
        <v>9</v>
      </c>
      <c r="D24" s="7"/>
      <c r="E24" s="6" t="s">
        <v>80</v>
      </c>
      <c r="F24" s="6"/>
      <c r="G24" s="29"/>
    </row>
    <row r="25" spans="1:8" x14ac:dyDescent="0.2">
      <c r="A25" s="196"/>
      <c r="B25" s="34" t="s">
        <v>189</v>
      </c>
      <c r="C25" s="7" t="s">
        <v>12</v>
      </c>
      <c r="D25" s="7"/>
      <c r="E25" s="6" t="s">
        <v>81</v>
      </c>
      <c r="F25" s="6"/>
      <c r="G25" s="29"/>
    </row>
    <row r="26" spans="1:8" x14ac:dyDescent="0.2">
      <c r="A26" s="196"/>
      <c r="B26" s="34" t="s">
        <v>189</v>
      </c>
      <c r="C26" s="7" t="s">
        <v>28</v>
      </c>
      <c r="D26" s="7"/>
      <c r="E26" s="6" t="s">
        <v>82</v>
      </c>
      <c r="F26" s="6"/>
      <c r="G26" s="29"/>
    </row>
    <row r="27" spans="1:8" x14ac:dyDescent="0.2">
      <c r="A27" s="196"/>
      <c r="B27" s="34"/>
      <c r="C27" s="7" t="s">
        <v>29</v>
      </c>
      <c r="D27" s="7"/>
      <c r="E27" s="6" t="s">
        <v>83</v>
      </c>
      <c r="F27" s="6"/>
      <c r="G27" s="29"/>
    </row>
    <row r="28" spans="1:8" x14ac:dyDescent="0.2">
      <c r="A28" s="96"/>
      <c r="B28" s="96"/>
    </row>
    <row r="29" spans="1:8" x14ac:dyDescent="0.2">
      <c r="A29" s="196" t="s">
        <v>261</v>
      </c>
      <c r="B29" s="34"/>
      <c r="C29" s="195" t="s">
        <v>262</v>
      </c>
      <c r="D29" s="195"/>
      <c r="E29" s="195"/>
      <c r="F29" s="6"/>
      <c r="G29" s="29"/>
    </row>
    <row r="30" spans="1:8" x14ac:dyDescent="0.2">
      <c r="A30" s="196"/>
      <c r="B30" s="34"/>
      <c r="C30" s="7" t="s">
        <v>75</v>
      </c>
      <c r="D30" s="7"/>
      <c r="E30" s="6" t="s">
        <v>76</v>
      </c>
      <c r="F30" s="6"/>
      <c r="G30" s="29"/>
    </row>
    <row r="31" spans="1:8" x14ac:dyDescent="0.2">
      <c r="A31" s="196"/>
      <c r="B31" s="34"/>
      <c r="C31" s="7" t="s">
        <v>77</v>
      </c>
      <c r="D31" s="7"/>
      <c r="E31" s="6" t="s">
        <v>78</v>
      </c>
      <c r="F31" s="6"/>
      <c r="G31" s="29"/>
    </row>
    <row r="32" spans="1:8" x14ac:dyDescent="0.2">
      <c r="A32" s="196"/>
      <c r="B32" s="34"/>
      <c r="C32" s="7" t="s">
        <v>52</v>
      </c>
      <c r="D32" s="7"/>
      <c r="E32" s="6" t="s">
        <v>85</v>
      </c>
      <c r="F32" s="6"/>
      <c r="G32" s="29"/>
    </row>
    <row r="33" spans="1:7" x14ac:dyDescent="0.2">
      <c r="A33" s="196"/>
      <c r="B33" s="34"/>
      <c r="C33" s="7" t="s">
        <v>46</v>
      </c>
      <c r="D33" s="7"/>
      <c r="E33" s="6" t="s">
        <v>86</v>
      </c>
      <c r="F33" s="6"/>
      <c r="G33" s="29"/>
    </row>
    <row r="34" spans="1:7" x14ac:dyDescent="0.2">
      <c r="A34" s="96"/>
      <c r="B34" s="96"/>
    </row>
    <row r="35" spans="1:7" x14ac:dyDescent="0.2">
      <c r="A35" s="196" t="s">
        <v>53</v>
      </c>
      <c r="B35" s="34"/>
      <c r="C35" s="193" t="s">
        <v>87</v>
      </c>
      <c r="D35" s="193"/>
      <c r="E35" s="193"/>
      <c r="F35" s="6"/>
      <c r="G35" s="29"/>
    </row>
    <row r="36" spans="1:7" x14ac:dyDescent="0.2">
      <c r="A36" s="196"/>
      <c r="B36" s="19"/>
      <c r="C36" s="7" t="s">
        <v>171</v>
      </c>
      <c r="D36" s="195" t="s">
        <v>278</v>
      </c>
      <c r="E36" s="195"/>
      <c r="F36" s="194"/>
      <c r="G36" s="29"/>
    </row>
    <row r="37" spans="1:7" x14ac:dyDescent="0.2">
      <c r="A37" s="196"/>
      <c r="B37" s="19"/>
      <c r="C37" s="7"/>
      <c r="D37" s="20">
        <v>0</v>
      </c>
      <c r="E37" s="6" t="s">
        <v>172</v>
      </c>
      <c r="F37" s="194"/>
      <c r="G37" s="29"/>
    </row>
    <row r="38" spans="1:7" x14ac:dyDescent="0.2">
      <c r="A38" s="196"/>
      <c r="B38" s="19"/>
      <c r="C38" s="7" t="s">
        <v>182</v>
      </c>
      <c r="D38" s="193" t="s">
        <v>185</v>
      </c>
      <c r="E38" s="193"/>
      <c r="F38" s="6"/>
      <c r="G38" s="29"/>
    </row>
    <row r="39" spans="1:7" x14ac:dyDescent="0.2">
      <c r="A39" s="196"/>
      <c r="B39" s="19"/>
      <c r="C39" s="7"/>
      <c r="D39" s="20" t="s">
        <v>183</v>
      </c>
      <c r="E39" s="6" t="s">
        <v>184</v>
      </c>
      <c r="F39" s="6"/>
      <c r="G39" s="29"/>
    </row>
  </sheetData>
  <mergeCells count="16">
    <mergeCell ref="A2:A9"/>
    <mergeCell ref="A11:A17"/>
    <mergeCell ref="A35:A39"/>
    <mergeCell ref="A29:A33"/>
    <mergeCell ref="A23:A27"/>
    <mergeCell ref="A19:A21"/>
    <mergeCell ref="C23:E23"/>
    <mergeCell ref="D13:E13"/>
    <mergeCell ref="C2:E2"/>
    <mergeCell ref="C11:E11"/>
    <mergeCell ref="C19:E19"/>
    <mergeCell ref="D38:E38"/>
    <mergeCell ref="F36:F37"/>
    <mergeCell ref="D36:E36"/>
    <mergeCell ref="C35:E35"/>
    <mergeCell ref="C29:E29"/>
  </mergeCells>
  <pageMargins left="0.7" right="0.7" top="0.78740157499999996" bottom="0.78740157499999996" header="0.3" footer="0.3"/>
  <pageSetup paperSize="9" orientation="portrait" horizontalDpi="30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zoomScale="110" zoomScaleNormal="110" workbookViewId="0">
      <selection activeCell="E5" sqref="E5"/>
    </sheetView>
  </sheetViews>
  <sheetFormatPr baseColWidth="10" defaultRowHeight="12.75" x14ac:dyDescent="0.2"/>
  <cols>
    <col min="1" max="1" width="7.7109375" style="104" customWidth="1"/>
    <col min="2" max="2" width="14.7109375" style="45" bestFit="1" customWidth="1"/>
    <col min="3" max="4" width="14.7109375" style="45" customWidth="1"/>
    <col min="5" max="5" width="125.7109375" style="45" customWidth="1"/>
    <col min="6" max="6" width="11.42578125" style="52"/>
    <col min="7" max="13" width="4.7109375" style="52" customWidth="1"/>
    <col min="14" max="16384" width="11.42578125" style="52"/>
  </cols>
  <sheetData>
    <row r="1" spans="1:5" s="102" customFormat="1" x14ac:dyDescent="0.2">
      <c r="A1" s="101"/>
    </row>
    <row r="2" spans="1:5" s="102" customFormat="1" x14ac:dyDescent="0.2">
      <c r="A2" s="103"/>
      <c r="B2" s="197" t="s">
        <v>13</v>
      </c>
      <c r="C2" s="198"/>
      <c r="D2" s="198"/>
      <c r="E2" s="199"/>
    </row>
    <row r="3" spans="1:5" x14ac:dyDescent="0.2">
      <c r="A3" s="44"/>
      <c r="B3" s="105" t="s">
        <v>0</v>
      </c>
      <c r="C3" s="106" t="s">
        <v>18</v>
      </c>
      <c r="D3" s="106" t="s">
        <v>6</v>
      </c>
      <c r="E3" s="107" t="s">
        <v>47</v>
      </c>
    </row>
    <row r="4" spans="1:5" x14ac:dyDescent="0.2">
      <c r="B4" s="108" t="s">
        <v>1</v>
      </c>
      <c r="C4" s="109">
        <v>1</v>
      </c>
      <c r="D4" s="3" t="s">
        <v>14</v>
      </c>
      <c r="E4" s="110" t="s">
        <v>63</v>
      </c>
    </row>
    <row r="5" spans="1:5" x14ac:dyDescent="0.2">
      <c r="B5" s="108" t="s">
        <v>2</v>
      </c>
      <c r="C5" s="62">
        <v>2</v>
      </c>
      <c r="D5" s="3" t="s">
        <v>19</v>
      </c>
      <c r="E5" s="110" t="s">
        <v>64</v>
      </c>
    </row>
    <row r="6" spans="1:5" x14ac:dyDescent="0.2">
      <c r="B6" s="108" t="s">
        <v>3</v>
      </c>
      <c r="C6" s="62">
        <v>3</v>
      </c>
      <c r="D6" s="3" t="s">
        <v>17</v>
      </c>
      <c r="E6" s="110" t="s">
        <v>65</v>
      </c>
    </row>
    <row r="7" spans="1:5" x14ac:dyDescent="0.2">
      <c r="B7" s="108" t="s">
        <v>4</v>
      </c>
      <c r="C7" s="62">
        <v>4</v>
      </c>
      <c r="D7" s="3" t="s">
        <v>15</v>
      </c>
      <c r="E7" s="110" t="s">
        <v>66</v>
      </c>
    </row>
    <row r="8" spans="1:5" x14ac:dyDescent="0.2">
      <c r="B8" s="111" t="s">
        <v>5</v>
      </c>
      <c r="C8" s="112">
        <v>5</v>
      </c>
      <c r="D8" s="4" t="s">
        <v>16</v>
      </c>
      <c r="E8" s="113" t="s">
        <v>67</v>
      </c>
    </row>
    <row r="10" spans="1:5" x14ac:dyDescent="0.2">
      <c r="A10" s="103"/>
      <c r="B10" s="197" t="s">
        <v>57</v>
      </c>
      <c r="C10" s="198"/>
      <c r="D10" s="198"/>
      <c r="E10" s="199"/>
    </row>
    <row r="11" spans="1:5" ht="25.5" customHeight="1" x14ac:dyDescent="0.2">
      <c r="A11" s="44"/>
      <c r="B11" s="114" t="s">
        <v>0</v>
      </c>
      <c r="C11" s="106" t="s">
        <v>18</v>
      </c>
      <c r="D11" s="115" t="s">
        <v>24</v>
      </c>
      <c r="E11" s="107" t="s">
        <v>47</v>
      </c>
    </row>
    <row r="12" spans="1:5" x14ac:dyDescent="0.2">
      <c r="B12" s="108" t="s">
        <v>33</v>
      </c>
      <c r="C12" s="62">
        <v>0</v>
      </c>
      <c r="D12" s="3" t="s">
        <v>27</v>
      </c>
      <c r="E12" s="110" t="s">
        <v>33</v>
      </c>
    </row>
    <row r="13" spans="1:5" x14ac:dyDescent="0.2">
      <c r="B13" s="108" t="s">
        <v>1</v>
      </c>
      <c r="C13" s="62">
        <v>1</v>
      </c>
      <c r="D13" s="3" t="s">
        <v>25</v>
      </c>
      <c r="E13" s="110" t="s">
        <v>68</v>
      </c>
    </row>
    <row r="14" spans="1:5" x14ac:dyDescent="0.2">
      <c r="B14" s="108" t="s">
        <v>2</v>
      </c>
      <c r="C14" s="62">
        <v>2</v>
      </c>
      <c r="D14" s="3" t="s">
        <v>26</v>
      </c>
      <c r="E14" s="110" t="s">
        <v>69</v>
      </c>
    </row>
    <row r="15" spans="1:5" x14ac:dyDescent="0.2">
      <c r="B15" s="108" t="s">
        <v>3</v>
      </c>
      <c r="C15" s="62">
        <v>3</v>
      </c>
      <c r="D15" s="3" t="s">
        <v>20</v>
      </c>
      <c r="E15" s="110" t="s">
        <v>70</v>
      </c>
    </row>
    <row r="16" spans="1:5" x14ac:dyDescent="0.2">
      <c r="B16" s="108" t="s">
        <v>4</v>
      </c>
      <c r="C16" s="62">
        <v>4</v>
      </c>
      <c r="D16" s="3" t="s">
        <v>21</v>
      </c>
      <c r="E16" s="110" t="s">
        <v>71</v>
      </c>
    </row>
    <row r="17" spans="1:13" x14ac:dyDescent="0.2">
      <c r="B17" s="111" t="s">
        <v>5</v>
      </c>
      <c r="C17" s="112">
        <v>5</v>
      </c>
      <c r="D17" s="4" t="s">
        <v>22</v>
      </c>
      <c r="E17" s="113" t="s">
        <v>72</v>
      </c>
    </row>
    <row r="18" spans="1:13" x14ac:dyDescent="0.2">
      <c r="G18" s="197" t="s">
        <v>54</v>
      </c>
      <c r="H18" s="198"/>
      <c r="I18" s="198"/>
      <c r="J18" s="198"/>
      <c r="K18" s="198"/>
      <c r="L18" s="198"/>
      <c r="M18" s="199"/>
    </row>
    <row r="19" spans="1:13" x14ac:dyDescent="0.2">
      <c r="A19" s="103"/>
      <c r="B19" s="197" t="s">
        <v>55</v>
      </c>
      <c r="C19" s="198"/>
      <c r="D19" s="198"/>
      <c r="E19" s="199"/>
      <c r="G19" s="120" t="s">
        <v>60</v>
      </c>
      <c r="H19" s="35"/>
      <c r="I19" s="35"/>
      <c r="J19" s="35"/>
      <c r="K19" s="35"/>
      <c r="L19" s="35"/>
      <c r="M19" s="110"/>
    </row>
    <row r="20" spans="1:13" x14ac:dyDescent="0.2">
      <c r="A20" s="103"/>
      <c r="B20" s="114" t="s">
        <v>7</v>
      </c>
      <c r="C20" s="116" t="s">
        <v>8</v>
      </c>
      <c r="D20" s="106" t="s">
        <v>48</v>
      </c>
      <c r="E20" s="117" t="s">
        <v>9</v>
      </c>
      <c r="G20" s="120">
        <v>5</v>
      </c>
      <c r="H20" s="133">
        <f t="shared" ref="H20:L24" si="0">$G20*H$25</f>
        <v>5</v>
      </c>
      <c r="I20" s="133">
        <f t="shared" si="0"/>
        <v>10</v>
      </c>
      <c r="J20" s="138">
        <f t="shared" si="0"/>
        <v>15</v>
      </c>
      <c r="K20" s="138">
        <f t="shared" si="0"/>
        <v>20</v>
      </c>
      <c r="L20" s="138">
        <f t="shared" si="0"/>
        <v>25</v>
      </c>
      <c r="M20" s="110"/>
    </row>
    <row r="21" spans="1:13" x14ac:dyDescent="0.2">
      <c r="B21" s="124">
        <v>1</v>
      </c>
      <c r="C21" s="125">
        <v>4</v>
      </c>
      <c r="D21" s="126" t="s">
        <v>223</v>
      </c>
      <c r="E21" s="127" t="s">
        <v>231</v>
      </c>
      <c r="G21" s="120">
        <v>4</v>
      </c>
      <c r="H21" s="128">
        <f t="shared" si="0"/>
        <v>4</v>
      </c>
      <c r="I21" s="133">
        <f t="shared" si="0"/>
        <v>8</v>
      </c>
      <c r="J21" s="133">
        <f t="shared" si="0"/>
        <v>12</v>
      </c>
      <c r="K21" s="138">
        <f t="shared" si="0"/>
        <v>16</v>
      </c>
      <c r="L21" s="138">
        <f t="shared" si="0"/>
        <v>20</v>
      </c>
      <c r="M21" s="110"/>
    </row>
    <row r="22" spans="1:13" x14ac:dyDescent="0.2">
      <c r="B22" s="129">
        <f>C21+1</f>
        <v>5</v>
      </c>
      <c r="C22" s="130">
        <v>12</v>
      </c>
      <c r="D22" s="131" t="s">
        <v>224</v>
      </c>
      <c r="E22" s="132" t="s">
        <v>229</v>
      </c>
      <c r="G22" s="120">
        <v>3</v>
      </c>
      <c r="H22" s="128">
        <f t="shared" si="0"/>
        <v>3</v>
      </c>
      <c r="I22" s="133">
        <f t="shared" si="0"/>
        <v>6</v>
      </c>
      <c r="J22" s="133">
        <f t="shared" si="0"/>
        <v>9</v>
      </c>
      <c r="K22" s="133">
        <f t="shared" si="0"/>
        <v>12</v>
      </c>
      <c r="L22" s="138">
        <f t="shared" si="0"/>
        <v>15</v>
      </c>
      <c r="M22" s="110"/>
    </row>
    <row r="23" spans="1:13" x14ac:dyDescent="0.2">
      <c r="B23" s="134">
        <f>C22+1</f>
        <v>13</v>
      </c>
      <c r="C23" s="135">
        <v>25</v>
      </c>
      <c r="D23" s="136" t="s">
        <v>225</v>
      </c>
      <c r="E23" s="137" t="s">
        <v>230</v>
      </c>
      <c r="G23" s="120">
        <v>2</v>
      </c>
      <c r="H23" s="128">
        <f t="shared" si="0"/>
        <v>2</v>
      </c>
      <c r="I23" s="128">
        <f t="shared" si="0"/>
        <v>4</v>
      </c>
      <c r="J23" s="133">
        <f t="shared" si="0"/>
        <v>6</v>
      </c>
      <c r="K23" s="133">
        <f t="shared" si="0"/>
        <v>8</v>
      </c>
      <c r="L23" s="133">
        <f t="shared" si="0"/>
        <v>10</v>
      </c>
      <c r="M23" s="110"/>
    </row>
    <row r="24" spans="1:13" x14ac:dyDescent="0.2">
      <c r="G24" s="120">
        <v>1</v>
      </c>
      <c r="H24" s="128">
        <f t="shared" si="0"/>
        <v>1</v>
      </c>
      <c r="I24" s="128">
        <f t="shared" si="0"/>
        <v>2</v>
      </c>
      <c r="J24" s="128">
        <f t="shared" si="0"/>
        <v>3</v>
      </c>
      <c r="K24" s="128">
        <f t="shared" si="0"/>
        <v>4</v>
      </c>
      <c r="L24" s="133">
        <f t="shared" si="0"/>
        <v>5</v>
      </c>
      <c r="M24" s="110"/>
    </row>
    <row r="25" spans="1:13" x14ac:dyDescent="0.2">
      <c r="B25" s="197" t="s">
        <v>30</v>
      </c>
      <c r="C25" s="198"/>
      <c r="D25" s="198"/>
      <c r="E25" s="199"/>
      <c r="G25" s="111"/>
      <c r="H25" s="121">
        <v>1</v>
      </c>
      <c r="I25" s="121">
        <v>2</v>
      </c>
      <c r="J25" s="121">
        <v>3</v>
      </c>
      <c r="K25" s="121">
        <v>4</v>
      </c>
      <c r="L25" s="121">
        <v>5</v>
      </c>
      <c r="M25" s="113" t="s">
        <v>61</v>
      </c>
    </row>
    <row r="26" spans="1:13" x14ac:dyDescent="0.2">
      <c r="B26" s="108"/>
      <c r="C26" s="3" t="s">
        <v>34</v>
      </c>
      <c r="D26" s="62">
        <v>1</v>
      </c>
      <c r="E26" s="118" t="s">
        <v>39</v>
      </c>
    </row>
    <row r="27" spans="1:13" x14ac:dyDescent="0.2">
      <c r="B27" s="108"/>
      <c r="C27" s="3" t="s">
        <v>35</v>
      </c>
      <c r="D27" s="62">
        <v>0</v>
      </c>
      <c r="E27" s="118" t="s">
        <v>42</v>
      </c>
    </row>
    <row r="28" spans="1:13" x14ac:dyDescent="0.2">
      <c r="B28" s="108"/>
      <c r="C28" s="3" t="s">
        <v>37</v>
      </c>
      <c r="D28" s="62">
        <v>2</v>
      </c>
      <c r="E28" s="118" t="s">
        <v>40</v>
      </c>
    </row>
    <row r="29" spans="1:13" x14ac:dyDescent="0.2">
      <c r="B29" s="108"/>
      <c r="C29" s="3" t="s">
        <v>38</v>
      </c>
      <c r="D29" s="62">
        <v>3</v>
      </c>
      <c r="E29" s="118" t="s">
        <v>56</v>
      </c>
    </row>
    <row r="30" spans="1:13" x14ac:dyDescent="0.2">
      <c r="B30" s="111"/>
      <c r="C30" s="4" t="s">
        <v>36</v>
      </c>
      <c r="D30" s="112">
        <v>4</v>
      </c>
      <c r="E30" s="119" t="s">
        <v>62</v>
      </c>
    </row>
  </sheetData>
  <mergeCells count="5">
    <mergeCell ref="B25:E25"/>
    <mergeCell ref="B19:E19"/>
    <mergeCell ref="G18:M18"/>
    <mergeCell ref="B2:E2"/>
    <mergeCell ref="B10:E10"/>
  </mergeCells>
  <pageMargins left="0.7" right="0.7" top="0.78740157499999996" bottom="0.78740157499999996" header="0.3" footer="0.3"/>
  <pageSetup paperSize="9" orientation="portrait" horizontalDpi="30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10" zoomScaleNormal="110" workbookViewId="0">
      <selection activeCell="A8" sqref="A8"/>
    </sheetView>
  </sheetViews>
  <sheetFormatPr baseColWidth="10" defaultRowHeight="12.75" x14ac:dyDescent="0.2"/>
  <cols>
    <col min="1" max="1" width="10.85546875" style="92" customWidth="1"/>
    <col min="2" max="2" width="15.7109375" style="92" customWidth="1"/>
    <col min="3" max="3" width="20.7109375" style="92" customWidth="1"/>
    <col min="4" max="16384" width="11.42578125" style="92"/>
  </cols>
  <sheetData>
    <row r="1" spans="1:3" s="122" customFormat="1" x14ac:dyDescent="0.2">
      <c r="A1" s="9" t="s">
        <v>161</v>
      </c>
      <c r="B1" s="9" t="s">
        <v>158</v>
      </c>
      <c r="C1" s="15" t="s">
        <v>168</v>
      </c>
    </row>
    <row r="2" spans="1:3" x14ac:dyDescent="0.2">
      <c r="A2" s="17">
        <v>1</v>
      </c>
      <c r="B2" s="10" t="s">
        <v>162</v>
      </c>
      <c r="C2" s="16" t="str">
        <f>A2&amp;": "&amp;B2</f>
        <v>1: personell</v>
      </c>
    </row>
    <row r="3" spans="1:3" x14ac:dyDescent="0.2">
      <c r="A3" s="17">
        <v>2</v>
      </c>
      <c r="B3" s="10" t="s">
        <v>163</v>
      </c>
      <c r="C3" s="16" t="str">
        <f t="shared" ref="C3:C7" si="0">A3&amp;": "&amp;B3</f>
        <v>2: terminlich</v>
      </c>
    </row>
    <row r="4" spans="1:3" x14ac:dyDescent="0.2">
      <c r="A4" s="17">
        <v>3</v>
      </c>
      <c r="B4" s="10" t="s">
        <v>164</v>
      </c>
      <c r="C4" s="16" t="str">
        <f t="shared" si="0"/>
        <v>3: technisch</v>
      </c>
    </row>
    <row r="5" spans="1:3" x14ac:dyDescent="0.2">
      <c r="A5" s="17">
        <v>4</v>
      </c>
      <c r="B5" s="10" t="s">
        <v>165</v>
      </c>
      <c r="C5" s="16" t="str">
        <f t="shared" si="0"/>
        <v>4: finanziell</v>
      </c>
    </row>
    <row r="6" spans="1:3" x14ac:dyDescent="0.2">
      <c r="A6" s="17">
        <v>5</v>
      </c>
      <c r="B6" s="10" t="s">
        <v>166</v>
      </c>
      <c r="C6" s="16" t="str">
        <f t="shared" si="0"/>
        <v>5: organisatorisch</v>
      </c>
    </row>
    <row r="7" spans="1:3" x14ac:dyDescent="0.2">
      <c r="A7" s="17">
        <v>6</v>
      </c>
      <c r="B7" s="10" t="s">
        <v>167</v>
      </c>
      <c r="C7" s="16" t="str">
        <f t="shared" si="0"/>
        <v>6: sonstiges</v>
      </c>
    </row>
  </sheetData>
  <pageMargins left="0.7" right="0.7" top="0.78740157499999996" bottom="0.78740157499999996" header="0.3" footer="0.3"/>
  <pageSetup paperSize="9" orientation="portrait" horizontalDpi="30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zoomScale="110" zoomScaleNormal="110" workbookViewId="0">
      <selection activeCell="C19" sqref="C19"/>
    </sheetView>
  </sheetViews>
  <sheetFormatPr baseColWidth="10" defaultRowHeight="12.75" x14ac:dyDescent="0.2"/>
  <cols>
    <col min="1" max="1" width="15.85546875" style="92" bestFit="1" customWidth="1"/>
    <col min="2" max="2" width="60.7109375" style="92" customWidth="1"/>
    <col min="3" max="3" width="80.7109375" style="92" customWidth="1"/>
    <col min="4" max="4" width="50.140625" style="123" bestFit="1" customWidth="1"/>
    <col min="5" max="16384" width="11.42578125" style="92"/>
  </cols>
  <sheetData>
    <row r="1" spans="1:4" s="122" customFormat="1" ht="25.5" x14ac:dyDescent="0.2">
      <c r="A1" s="9" t="s">
        <v>93</v>
      </c>
      <c r="B1" s="9" t="s">
        <v>94</v>
      </c>
      <c r="C1" s="9" t="s">
        <v>95</v>
      </c>
      <c r="D1" s="9" t="s">
        <v>156</v>
      </c>
    </row>
    <row r="2" spans="1:4" x14ac:dyDescent="0.2">
      <c r="A2" s="10" t="s">
        <v>96</v>
      </c>
      <c r="B2" s="10" t="s">
        <v>138</v>
      </c>
      <c r="C2" s="10" t="s">
        <v>97</v>
      </c>
      <c r="D2" s="10" t="str">
        <f>A2&amp;": "&amp;B2</f>
        <v>SR01: Personalausfall</v>
      </c>
    </row>
    <row r="3" spans="1:4" x14ac:dyDescent="0.2">
      <c r="A3" s="10" t="s">
        <v>98</v>
      </c>
      <c r="B3" s="10" t="s">
        <v>99</v>
      </c>
      <c r="C3" s="10" t="s">
        <v>100</v>
      </c>
      <c r="D3" s="10" t="str">
        <f t="shared" ref="D3:D21" si="0">A3&amp;": "&amp;B3</f>
        <v>SR02: Ressourcenmangel (Haushaltsmittel)</v>
      </c>
    </row>
    <row r="4" spans="1:4" x14ac:dyDescent="0.2">
      <c r="A4" s="10" t="s">
        <v>101</v>
      </c>
      <c r="B4" s="10" t="s">
        <v>102</v>
      </c>
      <c r="C4" s="10" t="s">
        <v>103</v>
      </c>
      <c r="D4" s="10" t="str">
        <f t="shared" si="0"/>
        <v>SR03: Ausfall von Geräten oder Systemen</v>
      </c>
    </row>
    <row r="5" spans="1:4" ht="25.5" x14ac:dyDescent="0.2">
      <c r="A5" s="10" t="s">
        <v>104</v>
      </c>
      <c r="B5" s="10" t="s">
        <v>155</v>
      </c>
      <c r="C5" s="10" t="s">
        <v>105</v>
      </c>
      <c r="D5" s="10" t="str">
        <f t="shared" si="0"/>
        <v>SR04: Ressourcenmangel (Infrastruktur)</v>
      </c>
    </row>
    <row r="6" spans="1:4" x14ac:dyDescent="0.2">
      <c r="A6" s="10" t="s">
        <v>106</v>
      </c>
      <c r="B6" s="10" t="s">
        <v>139</v>
      </c>
      <c r="C6" s="10" t="s">
        <v>107</v>
      </c>
      <c r="D6" s="10" t="str">
        <f t="shared" si="0"/>
        <v>SR05: Fehlplanung</v>
      </c>
    </row>
    <row r="7" spans="1:4" ht="38.25" x14ac:dyDescent="0.2">
      <c r="A7" s="10" t="s">
        <v>108</v>
      </c>
      <c r="B7" s="10" t="s">
        <v>140</v>
      </c>
      <c r="C7" s="10" t="s">
        <v>109</v>
      </c>
      <c r="D7" s="10" t="str">
        <f>A7&amp;": "&amp;B7</f>
        <v>SR06: Mitwirkungspflichten des Auftraggebers und Zulieferungen anderer Organisationseinheiten</v>
      </c>
    </row>
    <row r="8" spans="1:4" x14ac:dyDescent="0.2">
      <c r="A8" s="10" t="s">
        <v>110</v>
      </c>
      <c r="B8" s="10" t="s">
        <v>141</v>
      </c>
      <c r="C8" s="10" t="s">
        <v>111</v>
      </c>
      <c r="D8" s="10" t="str">
        <f t="shared" si="0"/>
        <v>SR07: Anforderungsänderungen</v>
      </c>
    </row>
    <row r="9" spans="1:4" x14ac:dyDescent="0.2">
      <c r="A9" s="10" t="s">
        <v>112</v>
      </c>
      <c r="B9" s="10" t="s">
        <v>142</v>
      </c>
      <c r="C9" s="10" t="s">
        <v>113</v>
      </c>
      <c r="D9" s="10" t="str">
        <f t="shared" si="0"/>
        <v>SR08: Kommunikationsprobleme</v>
      </c>
    </row>
    <row r="10" spans="1:4" ht="38.25" x14ac:dyDescent="0.2">
      <c r="A10" s="10" t="s">
        <v>114</v>
      </c>
      <c r="B10" s="10" t="s">
        <v>143</v>
      </c>
      <c r="C10" s="10" t="s">
        <v>115</v>
      </c>
      <c r="D10" s="10" t="str">
        <f t="shared" si="0"/>
        <v>SR09: unklare Anforderungen</v>
      </c>
    </row>
    <row r="11" spans="1:4" x14ac:dyDescent="0.2">
      <c r="A11" s="10" t="s">
        <v>116</v>
      </c>
      <c r="B11" s="10" t="s">
        <v>144</v>
      </c>
      <c r="C11" s="10" t="s">
        <v>117</v>
      </c>
      <c r="D11" s="10" t="str">
        <f t="shared" si="0"/>
        <v>SR10: Benutzerakzeptanz</v>
      </c>
    </row>
    <row r="12" spans="1:4" x14ac:dyDescent="0.2">
      <c r="A12" s="10" t="s">
        <v>118</v>
      </c>
      <c r="B12" s="10" t="s">
        <v>145</v>
      </c>
      <c r="C12" s="10" t="s">
        <v>119</v>
      </c>
      <c r="D12" s="10" t="str">
        <f t="shared" si="0"/>
        <v>SR11: Qualitätsmängel</v>
      </c>
    </row>
    <row r="13" spans="1:4" x14ac:dyDescent="0.2">
      <c r="A13" s="10" t="s">
        <v>120</v>
      </c>
      <c r="B13" s="10" t="s">
        <v>146</v>
      </c>
      <c r="C13" s="10" t="s">
        <v>121</v>
      </c>
      <c r="D13" s="10" t="str">
        <f t="shared" si="0"/>
        <v>SR12: Projektdokumentation</v>
      </c>
    </row>
    <row r="14" spans="1:4" x14ac:dyDescent="0.2">
      <c r="A14" s="10" t="s">
        <v>122</v>
      </c>
      <c r="B14" s="10" t="s">
        <v>147</v>
      </c>
      <c r="C14" s="10" t="s">
        <v>123</v>
      </c>
      <c r="D14" s="10" t="str">
        <f t="shared" si="0"/>
        <v>SR13: techn. Rahmenbedingungen</v>
      </c>
    </row>
    <row r="15" spans="1:4" ht="25.5" x14ac:dyDescent="0.2">
      <c r="A15" s="10" t="s">
        <v>124</v>
      </c>
      <c r="B15" s="10" t="s">
        <v>148</v>
      </c>
      <c r="C15" s="10" t="s">
        <v>125</v>
      </c>
      <c r="D15" s="10" t="str">
        <f t="shared" si="0"/>
        <v>SR14: Datenmigration</v>
      </c>
    </row>
    <row r="16" spans="1:4" x14ac:dyDescent="0.2">
      <c r="A16" s="10" t="s">
        <v>126</v>
      </c>
      <c r="B16" s="10" t="s">
        <v>127</v>
      </c>
      <c r="C16" s="10" t="s">
        <v>128</v>
      </c>
      <c r="D16" s="10" t="str">
        <f t="shared" si="0"/>
        <v>SR15: Projektorganisation</v>
      </c>
    </row>
    <row r="17" spans="1:4" ht="25.5" x14ac:dyDescent="0.2">
      <c r="A17" s="10" t="s">
        <v>129</v>
      </c>
      <c r="B17" s="10" t="s">
        <v>149</v>
      </c>
      <c r="C17" s="10" t="s">
        <v>130</v>
      </c>
      <c r="D17" s="10" t="str">
        <f t="shared" si="0"/>
        <v>SR16: Entwicklungsprozesse nicht genügend ausgeprägt</v>
      </c>
    </row>
    <row r="18" spans="1:4" x14ac:dyDescent="0.2">
      <c r="A18" s="10" t="s">
        <v>131</v>
      </c>
      <c r="B18" s="10" t="s">
        <v>150</v>
      </c>
      <c r="C18" s="10" t="s">
        <v>132</v>
      </c>
      <c r="D18" s="10" t="str">
        <f t="shared" si="0"/>
        <v>SR17: Verträge mit Externen</v>
      </c>
    </row>
    <row r="19" spans="1:4" x14ac:dyDescent="0.2">
      <c r="A19" s="10" t="s">
        <v>133</v>
      </c>
      <c r="B19" s="10" t="s">
        <v>151</v>
      </c>
      <c r="C19" s="10" t="s">
        <v>274</v>
      </c>
      <c r="D19" s="10" t="str">
        <f t="shared" si="0"/>
        <v>SR18: Datenschutzrisiko</v>
      </c>
    </row>
    <row r="20" spans="1:4" x14ac:dyDescent="0.2">
      <c r="A20" s="10" t="s">
        <v>134</v>
      </c>
      <c r="B20" s="10" t="s">
        <v>152</v>
      </c>
      <c r="C20" s="10" t="s">
        <v>135</v>
      </c>
      <c r="D20" s="10" t="str">
        <f t="shared" si="0"/>
        <v>SR19: IT-Sicherheitsrisiko</v>
      </c>
    </row>
    <row r="21" spans="1:4" x14ac:dyDescent="0.2">
      <c r="A21" s="10" t="s">
        <v>136</v>
      </c>
      <c r="B21" s="10" t="s">
        <v>153</v>
      </c>
      <c r="C21" s="10" t="s">
        <v>137</v>
      </c>
      <c r="D21" s="10" t="str">
        <f t="shared" si="0"/>
        <v>SR20: Geheimschutzrisiko</v>
      </c>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9F59B0D0AAD4BF44B4399E6A9CE074C4" ma:contentTypeVersion="2" ma:contentTypeDescription="Ein neues Dokument erstellen." ma:contentTypeScope="" ma:versionID="6b3840f52e545d504cb20795465de6e7">
  <xsd:schema xmlns:xsd="http://www.w3.org/2001/XMLSchema" xmlns:xs="http://www.w3.org/2001/XMLSchema" xmlns:p="http://schemas.microsoft.com/office/2006/metadata/properties" xmlns:ns2="6b54c606-51e3-40cc-963f-25d29e49956c" xmlns:ns3="dc75b996-e3d3-4d6d-a1b8-84602d905670" targetNamespace="http://schemas.microsoft.com/office/2006/metadata/properties" ma:root="true" ma:fieldsID="3447f4e0fbfa0544906b01dfed5cd396" ns2:_="" ns3:_="">
    <xsd:import namespace="6b54c606-51e3-40cc-963f-25d29e49956c"/>
    <xsd:import namespace="dc75b996-e3d3-4d6d-a1b8-84602d905670"/>
    <xsd:element name="properties">
      <xsd:complexType>
        <xsd:sequence>
          <xsd:element name="documentManagement">
            <xsd:complexType>
              <xsd:all>
                <xsd:element ref="ns2:DokVersion"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b54c606-51e3-40cc-963f-25d29e49956c" elementFormDefault="qualified">
    <xsd:import namespace="http://schemas.microsoft.com/office/2006/documentManagement/types"/>
    <xsd:import namespace="http://schemas.microsoft.com/office/infopath/2007/PartnerControls"/>
    <xsd:element name="DokVersion" ma:index="8" nillable="true" ma:displayName="DokVersion" ma:description="aktuelle Version des Dokumentes" ma:internalName="DokVersion">
      <xsd:simpleType>
        <xsd:restriction base="dms:Text">
          <xsd:maxLength value="5"/>
        </xsd:restriction>
      </xsd:simpleType>
    </xsd:element>
  </xsd:schema>
  <xsd:schema xmlns:xsd="http://www.w3.org/2001/XMLSchema" xmlns:xs="http://www.w3.org/2001/XMLSchema" xmlns:dms="http://schemas.microsoft.com/office/2006/documentManagement/types" xmlns:pc="http://schemas.microsoft.com/office/infopath/2007/PartnerControls" targetNamespace="dc75b996-e3d3-4d6d-a1b8-84602d905670" elementFormDefault="qualified">
    <xsd:import namespace="http://schemas.microsoft.com/office/2006/documentManagement/types"/>
    <xsd:import namespace="http://schemas.microsoft.com/office/infopath/2007/PartnerControls"/>
    <xsd:element name="SharedWithUsers" ma:index="9" nillable="true" ma:displayName="Freigegeben für"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DokVersion xmlns="6b54c606-51e3-40cc-963f-25d29e49956c" xsi:nil="true"/>
  </documentManagement>
</p:properties>
</file>

<file path=customXml/itemProps1.xml><?xml version="1.0" encoding="utf-8"?>
<ds:datastoreItem xmlns:ds="http://schemas.openxmlformats.org/officeDocument/2006/customXml" ds:itemID="{871F66EC-3923-4B6B-B039-5EC4960C3C72}"/>
</file>

<file path=customXml/itemProps2.xml><?xml version="1.0" encoding="utf-8"?>
<ds:datastoreItem xmlns:ds="http://schemas.openxmlformats.org/officeDocument/2006/customXml" ds:itemID="{A016C4B3-536E-44FC-8332-7780DA937D43}"/>
</file>

<file path=customXml/itemProps3.xml><?xml version="1.0" encoding="utf-8"?>
<ds:datastoreItem xmlns:ds="http://schemas.openxmlformats.org/officeDocument/2006/customXml" ds:itemID="{1D462C42-5031-4515-9501-16A3EC47CB1E}"/>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Risikotabelle</vt:lpstr>
      <vt:lpstr>Risikomatrix</vt:lpstr>
      <vt:lpstr>Legende</vt:lpstr>
      <vt:lpstr>Wertebereiche</vt:lpstr>
      <vt:lpstr>Kategorien</vt:lpstr>
      <vt:lpstr>Standardrisikoreferenzen</vt:lpstr>
    </vt:vector>
  </TitlesOfParts>
  <Company>ITZ2-PRO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ITZBund Projekt Risikoliste</dc:title>
  <dc:creator>Landwehr, Matthias (ITZBund HH II A 1)</dc:creator>
  <cp:lastModifiedBy>Bode, Nina-Sielle (ITZBund Hamburg)</cp:lastModifiedBy>
  <dcterms:created xsi:type="dcterms:W3CDTF">2019-12-13T07:01:44Z</dcterms:created>
  <dcterms:modified xsi:type="dcterms:W3CDTF">2020-09-02T10:15:01Z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0x0101009F59B0D0AAD4BF44B4399E6A9CE074C4</vt:lpwstr>
  </property>
</Properties>
</file>