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ego.rodrigues1_usc\Downloads\"/>
    </mc:Choice>
  </mc:AlternateContent>
  <bookViews>
    <workbookView xWindow="0" yWindow="0" windowWidth="24000" windowHeight="9630" activeTab="1"/>
  </bookViews>
  <sheets>
    <sheet name="Exercicio 1" sheetId="1" r:id="rId1"/>
    <sheet name="Exercicio 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8" i="1" l="1"/>
  <c r="U39" i="1"/>
  <c r="U37" i="1"/>
  <c r="T38" i="1"/>
  <c r="T39" i="1"/>
  <c r="T37" i="1"/>
  <c r="S38" i="1"/>
  <c r="S39" i="1"/>
  <c r="S37" i="1"/>
  <c r="R38" i="1"/>
  <c r="R39" i="1"/>
  <c r="R37" i="1"/>
  <c r="P38" i="1"/>
  <c r="P39" i="1"/>
  <c r="P37" i="1"/>
  <c r="M38" i="1"/>
  <c r="N38" i="1"/>
  <c r="O38" i="1"/>
  <c r="M39" i="1"/>
  <c r="N39" i="1"/>
  <c r="O39" i="1"/>
  <c r="N37" i="1"/>
  <c r="O37" i="1"/>
  <c r="M37" i="1"/>
  <c r="L39" i="1"/>
  <c r="L38" i="1"/>
  <c r="L37" i="1"/>
  <c r="P33" i="1"/>
  <c r="P31" i="1"/>
  <c r="P32" i="1"/>
  <c r="P30" i="1"/>
  <c r="N31" i="1"/>
  <c r="M31" i="1"/>
  <c r="O31" i="1"/>
  <c r="M32" i="1"/>
  <c r="N32" i="1"/>
  <c r="O32" i="1"/>
  <c r="N30" i="1"/>
  <c r="O30" i="1"/>
  <c r="L31" i="1"/>
  <c r="L32" i="1"/>
  <c r="M30" i="1"/>
  <c r="L30" i="1"/>
  <c r="K23" i="1" l="1"/>
  <c r="K24" i="1"/>
  <c r="K22" i="1"/>
  <c r="L11" i="1"/>
  <c r="M11" i="1"/>
  <c r="K11" i="1"/>
  <c r="L10" i="1"/>
  <c r="M10" i="1"/>
  <c r="K10" i="1"/>
  <c r="L9" i="1"/>
  <c r="M9" i="1"/>
  <c r="K9" i="1"/>
  <c r="L8" i="1"/>
  <c r="M8" i="1"/>
  <c r="K8" i="1"/>
  <c r="K15" i="1" l="1"/>
  <c r="K16" i="1"/>
  <c r="K18" i="1"/>
  <c r="K17" i="1"/>
</calcChain>
</file>

<file path=xl/sharedStrings.xml><?xml version="1.0" encoding="utf-8"?>
<sst xmlns="http://schemas.openxmlformats.org/spreadsheetml/2006/main" count="208" uniqueCount="54">
  <si>
    <t>Média</t>
  </si>
  <si>
    <t>Mediana</t>
  </si>
  <si>
    <t>Desvio Padrão</t>
  </si>
  <si>
    <t>Funcionário</t>
  </si>
  <si>
    <t>Seção</t>
  </si>
  <si>
    <t>Direito</t>
  </si>
  <si>
    <t>Política</t>
  </si>
  <si>
    <t>Estatística</t>
  </si>
  <si>
    <t>Inglês</t>
  </si>
  <si>
    <t>Metodologia</t>
  </si>
  <si>
    <t>Pessoal</t>
  </si>
  <si>
    <t>B</t>
  </si>
  <si>
    <t>A</t>
  </si>
  <si>
    <t>C</t>
  </si>
  <si>
    <t>D</t>
  </si>
  <si>
    <t>Técnica</t>
  </si>
  <si>
    <t>Vendas</t>
  </si>
  <si>
    <t>Exercicio 1</t>
  </si>
  <si>
    <t>a)</t>
  </si>
  <si>
    <t>b)</t>
  </si>
  <si>
    <t>c)</t>
  </si>
  <si>
    <t>d)</t>
  </si>
  <si>
    <t>e)</t>
  </si>
  <si>
    <t>Classificação</t>
  </si>
  <si>
    <t>Qualitativa Nominal</t>
  </si>
  <si>
    <t>Qualitativa Ordinal</t>
  </si>
  <si>
    <t>Moda</t>
  </si>
  <si>
    <t>Quantitativa continua</t>
  </si>
  <si>
    <t>TOTAL</t>
  </si>
  <si>
    <t>Empresa</t>
  </si>
  <si>
    <t>Meses</t>
  </si>
  <si>
    <t>Setor</t>
  </si>
  <si>
    <t>Tamanho</t>
  </si>
  <si>
    <t>G</t>
  </si>
  <si>
    <t>M</t>
  </si>
  <si>
    <t>P</t>
  </si>
  <si>
    <t>I</t>
  </si>
  <si>
    <t>quantitativa contínua</t>
  </si>
  <si>
    <t>qualitativa nominal</t>
  </si>
  <si>
    <t>qualitativa ordinal</t>
  </si>
  <si>
    <t>Comércio (c):</t>
  </si>
  <si>
    <t>indústria (i)</t>
  </si>
  <si>
    <t>Média:</t>
  </si>
  <si>
    <t>Mediana:</t>
  </si>
  <si>
    <t>Desvio Padrão:</t>
  </si>
  <si>
    <t>Coeficiente de Variação:</t>
  </si>
  <si>
    <t>Pequeno (p):</t>
  </si>
  <si>
    <t>Médio (M):</t>
  </si>
  <si>
    <t>Grande (G):</t>
  </si>
  <si>
    <t>Frequência absoluta</t>
  </si>
  <si>
    <t>Frequencia absoluta acumulada</t>
  </si>
  <si>
    <t>SEÇÃO</t>
  </si>
  <si>
    <t>Frequência relativa (%)</t>
  </si>
  <si>
    <t>Frequencia absoluta acumulada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</si>
</sst>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2" fontId="0" fillId="0" borderId="1" xfId="0" applyNumberFormat="1" applyBorder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applyFont="1" applyBorder="1"/>
    <xf numFmtId="0" fontId="0" fillId="0" borderId="0" xfId="0" applyFont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Font="1" applyBorder="1"/>
    <xf numFmtId="0" fontId="5" fillId="0" borderId="3" xfId="0" applyFont="1" applyBorder="1"/>
    <xf numFmtId="2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10" fontId="0" fillId="0" borderId="3" xfId="1" applyNumberFormat="1" applyFont="1" applyBorder="1" applyAlignment="1">
      <alignment horizontal="center"/>
    </xf>
    <xf numFmtId="10" fontId="1" fillId="0" borderId="3" xfId="0" applyNumberFormat="1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9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ela2" displayName="Tabela2" ref="B3:H28" totalsRowShown="0" headerRowDxfId="8" dataDxfId="7">
  <autoFilter ref="B3:H28"/>
  <tableColumns count="7">
    <tableColumn id="1" name="Funcionário" dataDxfId="6"/>
    <tableColumn id="2" name="Seção" dataDxfId="5"/>
    <tableColumn id="3" name="Direito" dataDxfId="4"/>
    <tableColumn id="4" name="Política" dataDxfId="3"/>
    <tableColumn id="5" name="Estatística" dataDxfId="2"/>
    <tableColumn id="6" name="Inglês" dataDxfId="1"/>
    <tableColumn id="7" name="Metodologia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0"/>
  <sheetViews>
    <sheetView showGridLines="0" topLeftCell="E13" zoomScaleNormal="100" workbookViewId="0">
      <selection activeCell="U24" sqref="U24"/>
    </sheetView>
  </sheetViews>
  <sheetFormatPr defaultRowHeight="15" x14ac:dyDescent="0.25"/>
  <cols>
    <col min="1" max="1" width="1.5703125" customWidth="1"/>
    <col min="2" max="2" width="11.7109375" style="2" customWidth="1"/>
    <col min="3" max="3" width="8.42578125" bestFit="1" customWidth="1"/>
    <col min="4" max="4" width="9.28515625" customWidth="1"/>
    <col min="5" max="5" width="9.5703125" customWidth="1"/>
    <col min="6" max="6" width="11.85546875" customWidth="1"/>
    <col min="8" max="8" width="14.42578125" customWidth="1"/>
    <col min="9" max="9" width="2" customWidth="1"/>
    <col min="10" max="10" width="13.7109375" bestFit="1" customWidth="1"/>
    <col min="11" max="16" width="14.42578125" customWidth="1"/>
    <col min="17" max="17" width="8.28515625" customWidth="1"/>
    <col min="18" max="18" width="33" bestFit="1" customWidth="1"/>
  </cols>
  <sheetData>
    <row r="2" spans="2:17" x14ac:dyDescent="0.25">
      <c r="B2" s="3" t="s">
        <v>17</v>
      </c>
      <c r="J2" s="6" t="s">
        <v>18</v>
      </c>
    </row>
    <row r="3" spans="2:17" x14ac:dyDescent="0.25">
      <c r="B3" s="2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J3" s="7"/>
      <c r="K3" s="4" t="s">
        <v>4</v>
      </c>
      <c r="L3" s="4" t="s">
        <v>5</v>
      </c>
      <c r="M3" s="4" t="s">
        <v>6</v>
      </c>
      <c r="N3" s="4" t="s">
        <v>7</v>
      </c>
      <c r="O3" s="4" t="s">
        <v>8</v>
      </c>
      <c r="P3" s="4" t="s">
        <v>9</v>
      </c>
      <c r="Q3" s="28"/>
    </row>
    <row r="4" spans="2:17" s="10" customFormat="1" ht="30" x14ac:dyDescent="0.25">
      <c r="B4" s="2">
        <v>1</v>
      </c>
      <c r="C4" s="2" t="s">
        <v>10</v>
      </c>
      <c r="D4" s="2">
        <v>9</v>
      </c>
      <c r="E4" s="2">
        <v>9</v>
      </c>
      <c r="F4" s="2">
        <v>9</v>
      </c>
      <c r="G4" s="2" t="s">
        <v>11</v>
      </c>
      <c r="H4" s="2" t="s">
        <v>12</v>
      </c>
      <c r="J4" s="11" t="s">
        <v>23</v>
      </c>
      <c r="K4" s="12" t="s">
        <v>24</v>
      </c>
      <c r="L4" s="12" t="s">
        <v>27</v>
      </c>
      <c r="M4" s="12" t="s">
        <v>27</v>
      </c>
      <c r="N4" s="12" t="s">
        <v>27</v>
      </c>
      <c r="O4" s="12" t="s">
        <v>25</v>
      </c>
      <c r="P4" s="12" t="s">
        <v>25</v>
      </c>
      <c r="Q4" s="29"/>
    </row>
    <row r="5" spans="2:17" x14ac:dyDescent="0.25">
      <c r="B5" s="2">
        <v>2</v>
      </c>
      <c r="C5" s="1" t="s">
        <v>10</v>
      </c>
      <c r="D5" s="1">
        <v>9</v>
      </c>
      <c r="E5" s="1">
        <v>6.5</v>
      </c>
      <c r="F5" s="1">
        <v>9</v>
      </c>
      <c r="G5" s="1" t="s">
        <v>11</v>
      </c>
      <c r="H5" s="1" t="s">
        <v>13</v>
      </c>
      <c r="J5" s="7"/>
      <c r="K5" s="13"/>
      <c r="L5" s="13"/>
      <c r="M5" s="13"/>
      <c r="N5" s="13"/>
      <c r="O5" s="13"/>
      <c r="P5" s="13"/>
      <c r="Q5" s="13"/>
    </row>
    <row r="6" spans="2:17" x14ac:dyDescent="0.25">
      <c r="B6" s="2">
        <v>3</v>
      </c>
      <c r="C6" s="1" t="s">
        <v>10</v>
      </c>
      <c r="D6" s="1">
        <v>9</v>
      </c>
      <c r="E6" s="1">
        <v>9</v>
      </c>
      <c r="F6" s="1">
        <v>8</v>
      </c>
      <c r="G6" s="1" t="s">
        <v>14</v>
      </c>
      <c r="H6" s="1" t="s">
        <v>11</v>
      </c>
      <c r="J6" s="8" t="s">
        <v>19</v>
      </c>
      <c r="K6" s="13"/>
      <c r="L6" s="13"/>
      <c r="M6" s="13"/>
      <c r="N6" s="13"/>
      <c r="O6" s="13"/>
      <c r="P6" s="13"/>
      <c r="Q6" s="13"/>
    </row>
    <row r="7" spans="2:17" x14ac:dyDescent="0.25">
      <c r="B7" s="2">
        <v>4</v>
      </c>
      <c r="C7" s="1" t="s">
        <v>10</v>
      </c>
      <c r="D7" s="1">
        <v>9</v>
      </c>
      <c r="E7" s="1">
        <v>6</v>
      </c>
      <c r="F7" s="1">
        <v>8</v>
      </c>
      <c r="G7" s="1" t="s">
        <v>14</v>
      </c>
      <c r="H7" s="1" t="s">
        <v>13</v>
      </c>
      <c r="J7" s="7"/>
      <c r="K7" s="4" t="s">
        <v>5</v>
      </c>
      <c r="L7" s="4" t="s">
        <v>6</v>
      </c>
      <c r="M7" s="4" t="s">
        <v>7</v>
      </c>
    </row>
    <row r="8" spans="2:17" x14ac:dyDescent="0.25">
      <c r="B8" s="2">
        <v>5</v>
      </c>
      <c r="C8" s="1" t="s">
        <v>10</v>
      </c>
      <c r="D8" s="1">
        <v>9</v>
      </c>
      <c r="E8" s="1">
        <v>6.5</v>
      </c>
      <c r="F8" s="1">
        <v>9</v>
      </c>
      <c r="G8" s="1" t="s">
        <v>12</v>
      </c>
      <c r="H8" s="1" t="s">
        <v>12</v>
      </c>
      <c r="J8" s="7" t="s">
        <v>0</v>
      </c>
      <c r="K8" s="9">
        <f>AVERAGE(Tabela2[Direito])</f>
        <v>9</v>
      </c>
      <c r="L8" s="9">
        <f>AVERAGE(Tabela2[Política])</f>
        <v>7.3</v>
      </c>
      <c r="M8" s="9">
        <f>AVERAGE(Tabela2[Estatística])</f>
        <v>7.96</v>
      </c>
    </row>
    <row r="9" spans="2:17" x14ac:dyDescent="0.25">
      <c r="B9" s="2">
        <v>6</v>
      </c>
      <c r="C9" s="1" t="s">
        <v>10</v>
      </c>
      <c r="D9" s="1">
        <v>9</v>
      </c>
      <c r="E9" s="1">
        <v>6.5</v>
      </c>
      <c r="F9" s="1">
        <v>10</v>
      </c>
      <c r="G9" s="1" t="s">
        <v>11</v>
      </c>
      <c r="H9" s="1" t="s">
        <v>12</v>
      </c>
      <c r="J9" s="7" t="s">
        <v>26</v>
      </c>
      <c r="K9" s="14">
        <f>MODE(Tabela2[Direito])</f>
        <v>9</v>
      </c>
      <c r="L9" s="14">
        <f>MODE(Tabela2[Política])</f>
        <v>9</v>
      </c>
      <c r="M9" s="14">
        <f>MODE(Tabela2[Estatística])</f>
        <v>8</v>
      </c>
    </row>
    <row r="10" spans="2:17" x14ac:dyDescent="0.25">
      <c r="B10" s="2">
        <v>7</v>
      </c>
      <c r="C10" s="1" t="s">
        <v>10</v>
      </c>
      <c r="D10" s="1">
        <v>9</v>
      </c>
      <c r="E10" s="1">
        <v>9</v>
      </c>
      <c r="F10" s="1">
        <v>8</v>
      </c>
      <c r="G10" s="1" t="s">
        <v>14</v>
      </c>
      <c r="H10" s="1" t="s">
        <v>13</v>
      </c>
      <c r="J10" s="7" t="s">
        <v>1</v>
      </c>
      <c r="K10" s="9">
        <f>MEDIAN(Tabela2[Direito])</f>
        <v>9</v>
      </c>
      <c r="L10" s="9">
        <f>MEDIAN(Tabela2[Política])</f>
        <v>7</v>
      </c>
      <c r="M10" s="9">
        <f>MEDIAN(Tabela2[Estatística])</f>
        <v>8</v>
      </c>
    </row>
    <row r="11" spans="2:17" x14ac:dyDescent="0.25">
      <c r="B11" s="2">
        <v>8</v>
      </c>
      <c r="C11" s="1" t="s">
        <v>15</v>
      </c>
      <c r="D11" s="1">
        <v>9</v>
      </c>
      <c r="E11" s="1">
        <v>6</v>
      </c>
      <c r="F11" s="1">
        <v>8</v>
      </c>
      <c r="G11" s="1" t="s">
        <v>11</v>
      </c>
      <c r="H11" s="1" t="s">
        <v>13</v>
      </c>
      <c r="J11" s="7" t="s">
        <v>2</v>
      </c>
      <c r="K11" s="9">
        <f>_xlfn.STDEV.S(Tabela2[Direito])</f>
        <v>0</v>
      </c>
      <c r="L11" s="9">
        <f>_xlfn.STDEV.S(Tabela2[Política])</f>
        <v>1.3919410907075054</v>
      </c>
      <c r="M11" s="9">
        <f>_xlfn.STDEV.S(Tabela2[Estatística])</f>
        <v>1.5405626677721795</v>
      </c>
    </row>
    <row r="12" spans="2:17" x14ac:dyDescent="0.25">
      <c r="B12" s="2">
        <v>9</v>
      </c>
      <c r="C12" s="1" t="s">
        <v>15</v>
      </c>
      <c r="D12" s="1">
        <v>9</v>
      </c>
      <c r="E12" s="1">
        <v>9</v>
      </c>
      <c r="F12" s="1">
        <v>9</v>
      </c>
      <c r="G12" s="1" t="s">
        <v>11</v>
      </c>
      <c r="H12" s="1" t="s">
        <v>11</v>
      </c>
    </row>
    <row r="13" spans="2:17" x14ac:dyDescent="0.25">
      <c r="B13" s="2">
        <v>10</v>
      </c>
      <c r="C13" s="1" t="s">
        <v>15</v>
      </c>
      <c r="D13" s="1">
        <v>9</v>
      </c>
      <c r="E13" s="1">
        <v>9</v>
      </c>
      <c r="F13" s="1">
        <v>8</v>
      </c>
      <c r="G13" s="1" t="s">
        <v>11</v>
      </c>
      <c r="H13" s="1" t="s">
        <v>13</v>
      </c>
      <c r="J13" s="8" t="s">
        <v>20</v>
      </c>
      <c r="K13" s="13"/>
      <c r="L13" s="13"/>
      <c r="M13" s="13"/>
      <c r="N13" s="13"/>
      <c r="O13" s="13"/>
      <c r="P13" s="13"/>
      <c r="Q13" s="13"/>
    </row>
    <row r="14" spans="2:17" x14ac:dyDescent="0.25">
      <c r="B14" s="2">
        <v>11</v>
      </c>
      <c r="C14" s="1" t="s">
        <v>15</v>
      </c>
      <c r="D14" s="1">
        <v>9</v>
      </c>
      <c r="E14" s="1">
        <v>7</v>
      </c>
      <c r="F14" s="1">
        <v>10</v>
      </c>
      <c r="G14" s="1" t="s">
        <v>13</v>
      </c>
      <c r="H14" s="1" t="s">
        <v>11</v>
      </c>
      <c r="J14" s="7"/>
      <c r="K14" s="4" t="s">
        <v>28</v>
      </c>
    </row>
    <row r="15" spans="2:17" x14ac:dyDescent="0.25">
      <c r="B15" s="2">
        <v>12</v>
      </c>
      <c r="C15" s="1" t="s">
        <v>15</v>
      </c>
      <c r="D15" s="1">
        <v>9</v>
      </c>
      <c r="E15" s="1">
        <v>5.5</v>
      </c>
      <c r="F15" s="1">
        <v>7</v>
      </c>
      <c r="G15" s="1" t="s">
        <v>14</v>
      </c>
      <c r="H15" s="1" t="s">
        <v>11</v>
      </c>
      <c r="J15" s="7" t="s">
        <v>0</v>
      </c>
      <c r="K15" s="9">
        <f>AVERAGE(K8:M8)</f>
        <v>8.0866666666666678</v>
      </c>
    </row>
    <row r="16" spans="2:17" x14ac:dyDescent="0.25">
      <c r="B16" s="2">
        <v>13</v>
      </c>
      <c r="C16" s="1" t="s">
        <v>15</v>
      </c>
      <c r="D16" s="1">
        <v>9</v>
      </c>
      <c r="E16" s="1">
        <v>6</v>
      </c>
      <c r="F16" s="1">
        <v>7</v>
      </c>
      <c r="G16" s="1" t="s">
        <v>11</v>
      </c>
      <c r="H16" s="1" t="s">
        <v>13</v>
      </c>
      <c r="J16" s="7" t="s">
        <v>26</v>
      </c>
      <c r="K16" s="14">
        <f>MODE(K9:M9)</f>
        <v>9</v>
      </c>
    </row>
    <row r="17" spans="2:21" x14ac:dyDescent="0.25">
      <c r="B17" s="2">
        <v>14</v>
      </c>
      <c r="C17" s="1" t="s">
        <v>15</v>
      </c>
      <c r="D17" s="1">
        <v>9</v>
      </c>
      <c r="E17" s="1">
        <v>8</v>
      </c>
      <c r="F17" s="1">
        <v>9</v>
      </c>
      <c r="G17" s="1" t="s">
        <v>12</v>
      </c>
      <c r="H17" s="1" t="s">
        <v>11</v>
      </c>
      <c r="J17" s="7" t="s">
        <v>1</v>
      </c>
      <c r="K17" s="9">
        <f>MEDIAN(K10:M10)</f>
        <v>8</v>
      </c>
    </row>
    <row r="18" spans="2:21" x14ac:dyDescent="0.25">
      <c r="B18" s="2">
        <v>15</v>
      </c>
      <c r="C18" s="1" t="s">
        <v>16</v>
      </c>
      <c r="D18" s="1">
        <v>9</v>
      </c>
      <c r="E18" s="1">
        <v>7</v>
      </c>
      <c r="F18" s="1">
        <v>8</v>
      </c>
      <c r="G18" s="1" t="s">
        <v>13</v>
      </c>
      <c r="H18" s="1" t="s">
        <v>11</v>
      </c>
      <c r="J18" s="7" t="s">
        <v>2</v>
      </c>
      <c r="K18" s="9">
        <f>_xlfn.STDEV.S(K11:M11)</f>
        <v>0.84979622130862709</v>
      </c>
    </row>
    <row r="19" spans="2:21" x14ac:dyDescent="0.25">
      <c r="B19" s="2">
        <v>16</v>
      </c>
      <c r="C19" s="1" t="s">
        <v>16</v>
      </c>
      <c r="D19" s="1">
        <v>9</v>
      </c>
      <c r="E19" s="1">
        <v>9</v>
      </c>
      <c r="F19" s="1">
        <v>7</v>
      </c>
      <c r="G19" s="1" t="s">
        <v>12</v>
      </c>
      <c r="H19" s="1" t="s">
        <v>12</v>
      </c>
    </row>
    <row r="20" spans="2:21" x14ac:dyDescent="0.25">
      <c r="B20" s="2">
        <v>17</v>
      </c>
      <c r="C20" s="1" t="s">
        <v>16</v>
      </c>
      <c r="D20" s="1">
        <v>9</v>
      </c>
      <c r="E20" s="1">
        <v>10</v>
      </c>
      <c r="F20" s="1">
        <v>8</v>
      </c>
      <c r="G20" s="1" t="s">
        <v>14</v>
      </c>
      <c r="H20" s="1" t="s">
        <v>13</v>
      </c>
      <c r="J20" s="8" t="s">
        <v>21</v>
      </c>
      <c r="K20" s="13"/>
      <c r="L20" s="13"/>
    </row>
    <row r="21" spans="2:21" x14ac:dyDescent="0.25">
      <c r="B21" s="2">
        <v>18</v>
      </c>
      <c r="C21" s="1" t="s">
        <v>16</v>
      </c>
      <c r="D21" s="1">
        <v>9</v>
      </c>
      <c r="E21" s="1">
        <v>5.5</v>
      </c>
      <c r="F21" s="1">
        <v>9</v>
      </c>
      <c r="G21" s="1" t="s">
        <v>13</v>
      </c>
      <c r="H21" s="1" t="s">
        <v>13</v>
      </c>
      <c r="J21" s="5" t="s">
        <v>0</v>
      </c>
      <c r="K21" s="4" t="s">
        <v>7</v>
      </c>
    </row>
    <row r="22" spans="2:21" x14ac:dyDescent="0.25">
      <c r="B22" s="2">
        <v>19</v>
      </c>
      <c r="C22" s="1" t="s">
        <v>16</v>
      </c>
      <c r="D22" s="1">
        <v>9</v>
      </c>
      <c r="E22" s="1">
        <v>7</v>
      </c>
      <c r="F22" s="1">
        <v>2</v>
      </c>
      <c r="G22" s="1" t="s">
        <v>14</v>
      </c>
      <c r="H22" s="1" t="s">
        <v>13</v>
      </c>
      <c r="J22" s="15" t="s">
        <v>10</v>
      </c>
      <c r="K22" s="9">
        <f>AVERAGEIF(Tabela2[Seção],$J22,Tabela2[Estatística])</f>
        <v>8.7142857142857135</v>
      </c>
    </row>
    <row r="23" spans="2:21" x14ac:dyDescent="0.25">
      <c r="B23" s="2">
        <v>20</v>
      </c>
      <c r="C23" s="1" t="s">
        <v>16</v>
      </c>
      <c r="D23" s="1">
        <v>9</v>
      </c>
      <c r="E23" s="1">
        <v>6</v>
      </c>
      <c r="F23" s="1">
        <v>7</v>
      </c>
      <c r="G23" s="1" t="s">
        <v>13</v>
      </c>
      <c r="H23" s="1" t="s">
        <v>11</v>
      </c>
      <c r="J23" s="15" t="s">
        <v>15</v>
      </c>
      <c r="K23" s="9">
        <f>AVERAGEIF(Tabela2[Seção],$J23,Tabela2[Estatística])</f>
        <v>8.2857142857142865</v>
      </c>
    </row>
    <row r="24" spans="2:21" x14ac:dyDescent="0.25">
      <c r="B24" s="2">
        <v>21</v>
      </c>
      <c r="C24" s="1" t="s">
        <v>16</v>
      </c>
      <c r="D24" s="1">
        <v>9</v>
      </c>
      <c r="E24" s="1">
        <v>6.5</v>
      </c>
      <c r="F24" s="1">
        <v>7</v>
      </c>
      <c r="G24" s="1" t="s">
        <v>14</v>
      </c>
      <c r="H24" s="1" t="s">
        <v>11</v>
      </c>
      <c r="J24" s="15" t="s">
        <v>16</v>
      </c>
      <c r="K24" s="9">
        <f>AVERAGEIF(Tabela2[Seção],$J24,Tabela2[Estatística])</f>
        <v>7.2727272727272725</v>
      </c>
    </row>
    <row r="25" spans="2:21" x14ac:dyDescent="0.25">
      <c r="B25" s="2">
        <v>22</v>
      </c>
      <c r="C25" s="1" t="s">
        <v>16</v>
      </c>
      <c r="D25" s="1">
        <v>9</v>
      </c>
      <c r="E25" s="1">
        <v>6</v>
      </c>
      <c r="F25" s="1">
        <v>8</v>
      </c>
      <c r="G25" s="1" t="s">
        <v>13</v>
      </c>
      <c r="H25" s="1" t="s">
        <v>12</v>
      </c>
      <c r="J25" s="16"/>
    </row>
    <row r="26" spans="2:21" x14ac:dyDescent="0.25">
      <c r="B26" s="2">
        <v>23</v>
      </c>
      <c r="C26" s="1" t="s">
        <v>16</v>
      </c>
      <c r="D26" s="1">
        <v>9</v>
      </c>
      <c r="E26" s="1">
        <v>9</v>
      </c>
      <c r="F26" s="1">
        <v>9</v>
      </c>
      <c r="G26" s="1" t="s">
        <v>13</v>
      </c>
      <c r="H26" s="1" t="s">
        <v>13</v>
      </c>
      <c r="J26" s="8" t="s">
        <v>22</v>
      </c>
      <c r="K26" s="13"/>
    </row>
    <row r="27" spans="2:21" x14ac:dyDescent="0.25">
      <c r="B27" s="2">
        <v>24</v>
      </c>
      <c r="C27" s="1" t="s">
        <v>16</v>
      </c>
      <c r="D27" s="1">
        <v>9</v>
      </c>
      <c r="E27" s="1">
        <v>6.5</v>
      </c>
      <c r="F27" s="1">
        <v>8</v>
      </c>
      <c r="G27" s="1" t="s">
        <v>12</v>
      </c>
      <c r="H27" s="1" t="s">
        <v>12</v>
      </c>
    </row>
    <row r="28" spans="2:21" ht="15.75" customHeight="1" x14ac:dyDescent="0.25">
      <c r="B28" s="2">
        <v>25</v>
      </c>
      <c r="C28" s="1" t="s">
        <v>16</v>
      </c>
      <c r="D28" s="1">
        <v>9</v>
      </c>
      <c r="E28" s="1">
        <v>7</v>
      </c>
      <c r="F28" s="1">
        <v>7</v>
      </c>
      <c r="G28" s="1" t="s">
        <v>11</v>
      </c>
      <c r="H28" s="1" t="s">
        <v>12</v>
      </c>
      <c r="J28" s="1"/>
      <c r="K28" s="30" t="s">
        <v>49</v>
      </c>
      <c r="L28" s="31"/>
      <c r="M28" s="31"/>
      <c r="N28" s="31"/>
      <c r="O28" s="31"/>
      <c r="P28" s="32"/>
      <c r="Q28" s="19"/>
      <c r="R28" s="30" t="s">
        <v>50</v>
      </c>
      <c r="S28" s="31"/>
      <c r="T28" s="31"/>
      <c r="U28" s="32"/>
    </row>
    <row r="29" spans="2:21" x14ac:dyDescent="0.25">
      <c r="J29" s="1"/>
      <c r="K29" s="25"/>
      <c r="L29" s="25" t="s">
        <v>12</v>
      </c>
      <c r="M29" s="25" t="s">
        <v>11</v>
      </c>
      <c r="N29" s="25" t="s">
        <v>13</v>
      </c>
      <c r="O29" s="25" t="s">
        <v>14</v>
      </c>
      <c r="P29" s="21" t="s">
        <v>28</v>
      </c>
      <c r="Q29" s="19"/>
      <c r="R29" s="25" t="s">
        <v>12</v>
      </c>
      <c r="S29" s="25" t="s">
        <v>11</v>
      </c>
      <c r="T29" s="25" t="s">
        <v>13</v>
      </c>
      <c r="U29" s="25" t="s">
        <v>14</v>
      </c>
    </row>
    <row r="30" spans="2:21" x14ac:dyDescent="0.25">
      <c r="J30" s="33" t="s">
        <v>51</v>
      </c>
      <c r="K30" s="25" t="s">
        <v>10</v>
      </c>
      <c r="L30" s="25">
        <f>COUNTIFS(Tabela2[[#All],[Inglês]:[Inglês]],L$29,Tabela2[[#All],[Seção]:[Seção]],$K30)</f>
        <v>1</v>
      </c>
      <c r="M30" s="25">
        <f>COUNTIFS(Tabela2[[#All],[Inglês]:[Inglês]],M$29,Tabela2[[#All],[Seção]:[Seção]],$K30)</f>
        <v>3</v>
      </c>
      <c r="N30" s="25">
        <f>COUNTIFS(Tabela2[[#All],[Inglês]:[Inglês]],N$29,Tabela2[[#All],[Seção]:[Seção]],$K30)</f>
        <v>0</v>
      </c>
      <c r="O30" s="25">
        <f>COUNTIFS(Tabela2[[#All],[Inglês]:[Inglês]],O$29,Tabela2[[#All],[Seção]:[Seção]],$K30)</f>
        <v>3</v>
      </c>
      <c r="P30" s="21">
        <f>SUM(L30:O30)</f>
        <v>7</v>
      </c>
      <c r="Q30" s="19"/>
      <c r="R30" s="25">
        <v>1</v>
      </c>
      <c r="S30" s="25">
        <v>4</v>
      </c>
      <c r="T30" s="25">
        <v>4</v>
      </c>
      <c r="U30" s="25">
        <v>7</v>
      </c>
    </row>
    <row r="31" spans="2:21" x14ac:dyDescent="0.25">
      <c r="B31" s="3"/>
      <c r="J31" s="33"/>
      <c r="K31" s="25" t="s">
        <v>15</v>
      </c>
      <c r="L31" s="25">
        <f>COUNTIFS(Tabela2[[#All],[Inglês]:[Inglês]],L$29,Tabela2[[#All],[Seção]:[Seção]],$K31)</f>
        <v>1</v>
      </c>
      <c r="M31" s="25">
        <f>COUNTIFS(Tabela2[[#All],[Inglês]:[Inglês]],M$29,Tabela2[[#All],[Seção]:[Seção]],$K31)</f>
        <v>4</v>
      </c>
      <c r="N31" s="25">
        <f>COUNTIFS(Tabela2[[#All],[Inglês]:[Inglês]],N$29,Tabela2[[#All],[Seção]:[Seção]],$K31)</f>
        <v>1</v>
      </c>
      <c r="O31" s="25">
        <f>COUNTIFS(Tabela2[[#All],[Inglês]:[Inglês]],O$29,Tabela2[[#All],[Seção]:[Seção]],$K31)</f>
        <v>1</v>
      </c>
      <c r="P31" s="21">
        <f t="shared" ref="P31:P32" si="0">SUM(L31:O31)</f>
        <v>7</v>
      </c>
      <c r="Q31" s="19"/>
      <c r="R31" s="25">
        <v>1</v>
      </c>
      <c r="S31" s="25">
        <v>4</v>
      </c>
      <c r="T31" s="25">
        <v>6</v>
      </c>
      <c r="U31" s="25">
        <v>7</v>
      </c>
    </row>
    <row r="32" spans="2:21" x14ac:dyDescent="0.25">
      <c r="J32" s="33"/>
      <c r="K32" s="25" t="s">
        <v>16</v>
      </c>
      <c r="L32" s="25">
        <f>COUNTIFS(Tabela2[[#All],[Inglês]:[Inglês]],L$29,Tabela2[[#All],[Seção]:[Seção]],$K32)</f>
        <v>2</v>
      </c>
      <c r="M32" s="25">
        <f>COUNTIFS(Tabela2[[#All],[Inglês]:[Inglês]],M$29,Tabela2[[#All],[Seção]:[Seção]],$K32)</f>
        <v>1</v>
      </c>
      <c r="N32" s="25">
        <f>COUNTIFS(Tabela2[[#All],[Inglês]:[Inglês]],N$29,Tabela2[[#All],[Seção]:[Seção]],$K32)</f>
        <v>5</v>
      </c>
      <c r="O32" s="25">
        <f>COUNTIFS(Tabela2[[#All],[Inglês]:[Inglês]],O$29,Tabela2[[#All],[Seção]:[Seção]],$K32)</f>
        <v>3</v>
      </c>
      <c r="P32" s="21">
        <f t="shared" si="0"/>
        <v>11</v>
      </c>
      <c r="Q32" s="19"/>
      <c r="R32" s="25">
        <v>2</v>
      </c>
      <c r="S32" s="25">
        <v>3</v>
      </c>
      <c r="T32" s="25">
        <v>8</v>
      </c>
      <c r="U32" s="25">
        <v>11</v>
      </c>
    </row>
    <row r="33" spans="10:21" x14ac:dyDescent="0.25">
      <c r="J33" s="1"/>
      <c r="K33" s="1"/>
      <c r="L33" s="1"/>
      <c r="M33" s="1"/>
      <c r="N33" s="1"/>
      <c r="O33" s="1"/>
      <c r="P33" s="21">
        <f>SUM(P30:P32)</f>
        <v>25</v>
      </c>
      <c r="Q33" s="19"/>
      <c r="R33" s="1"/>
      <c r="S33" s="1"/>
      <c r="T33" s="1"/>
      <c r="U33" s="1"/>
    </row>
    <row r="34" spans="10:21" x14ac:dyDescent="0.25">
      <c r="J34" s="1"/>
      <c r="K34" s="1"/>
      <c r="L34" s="1"/>
      <c r="M34" s="1"/>
      <c r="N34" s="1"/>
      <c r="O34" s="1"/>
      <c r="P34" s="19"/>
      <c r="Q34" s="19"/>
      <c r="R34" s="1"/>
      <c r="S34" s="1"/>
      <c r="T34" s="1"/>
      <c r="U34" s="1"/>
    </row>
    <row r="35" spans="10:21" x14ac:dyDescent="0.25">
      <c r="J35" s="1"/>
      <c r="K35" s="30" t="s">
        <v>52</v>
      </c>
      <c r="L35" s="31"/>
      <c r="M35" s="31"/>
      <c r="N35" s="31"/>
      <c r="O35" s="31"/>
      <c r="P35" s="32"/>
      <c r="Q35" s="19"/>
      <c r="R35" s="30" t="s">
        <v>53</v>
      </c>
      <c r="S35" s="31"/>
      <c r="T35" s="31"/>
      <c r="U35" s="32"/>
    </row>
    <row r="36" spans="10:21" x14ac:dyDescent="0.25">
      <c r="J36" s="1"/>
      <c r="K36" s="25"/>
      <c r="L36" s="25" t="s">
        <v>12</v>
      </c>
      <c r="M36" s="25" t="s">
        <v>11</v>
      </c>
      <c r="N36" s="25" t="s">
        <v>13</v>
      </c>
      <c r="O36" s="25" t="s">
        <v>14</v>
      </c>
      <c r="P36" s="21" t="s">
        <v>28</v>
      </c>
      <c r="Q36" s="1"/>
      <c r="R36" s="25" t="s">
        <v>12</v>
      </c>
      <c r="S36" s="25" t="s">
        <v>11</v>
      </c>
      <c r="T36" s="25" t="s">
        <v>13</v>
      </c>
      <c r="U36" s="25" t="s">
        <v>14</v>
      </c>
    </row>
    <row r="37" spans="10:21" x14ac:dyDescent="0.25">
      <c r="J37" s="33" t="s">
        <v>51</v>
      </c>
      <c r="K37" s="25" t="s">
        <v>10</v>
      </c>
      <c r="L37" s="34">
        <f>L30/$P30</f>
        <v>0.14285714285714285</v>
      </c>
      <c r="M37" s="34">
        <f>M30/$P30</f>
        <v>0.42857142857142855</v>
      </c>
      <c r="N37" s="34">
        <f t="shared" ref="N37:O37" si="1">N30/$P30</f>
        <v>0</v>
      </c>
      <c r="O37" s="34">
        <f t="shared" si="1"/>
        <v>0.42857142857142855</v>
      </c>
      <c r="P37" s="35">
        <f>SUM(L37:O37)</f>
        <v>1</v>
      </c>
      <c r="Q37" s="1"/>
      <c r="R37" s="34">
        <f>L37</f>
        <v>0.14285714285714285</v>
      </c>
      <c r="S37" s="34">
        <f>L37+M37</f>
        <v>0.5714285714285714</v>
      </c>
      <c r="T37" s="34">
        <f>S37+N37</f>
        <v>0.5714285714285714</v>
      </c>
      <c r="U37" s="35">
        <f>T37+O37</f>
        <v>1</v>
      </c>
    </row>
    <row r="38" spans="10:21" x14ac:dyDescent="0.25">
      <c r="J38" s="33"/>
      <c r="K38" s="25" t="s">
        <v>15</v>
      </c>
      <c r="L38" s="34">
        <f>L31/$P31</f>
        <v>0.14285714285714285</v>
      </c>
      <c r="M38" s="34">
        <f t="shared" ref="M38:O38" si="2">M31/$P31</f>
        <v>0.5714285714285714</v>
      </c>
      <c r="N38" s="34">
        <f t="shared" si="2"/>
        <v>0.14285714285714285</v>
      </c>
      <c r="O38" s="34">
        <f t="shared" si="2"/>
        <v>0.14285714285714285</v>
      </c>
      <c r="P38" s="35">
        <f t="shared" ref="P38:P39" si="3">SUM(L38:O38)</f>
        <v>0.99999999999999978</v>
      </c>
      <c r="Q38" s="1"/>
      <c r="R38" s="34">
        <f t="shared" ref="R38:R39" si="4">L38</f>
        <v>0.14285714285714285</v>
      </c>
      <c r="S38" s="34">
        <f t="shared" ref="S38:S39" si="5">L38+M38</f>
        <v>0.71428571428571419</v>
      </c>
      <c r="T38" s="34">
        <f t="shared" ref="T38:T39" si="6">S38+N38</f>
        <v>0.85714285714285698</v>
      </c>
      <c r="U38" s="35">
        <f t="shared" ref="U38:U39" si="7">T38+O38</f>
        <v>0.99999999999999978</v>
      </c>
    </row>
    <row r="39" spans="10:21" x14ac:dyDescent="0.25">
      <c r="J39" s="33"/>
      <c r="K39" s="25" t="s">
        <v>16</v>
      </c>
      <c r="L39" s="34">
        <f>L32/$P32</f>
        <v>0.18181818181818182</v>
      </c>
      <c r="M39" s="34">
        <f t="shared" ref="M39:O39" si="8">M32/$P32</f>
        <v>9.0909090909090912E-2</v>
      </c>
      <c r="N39" s="34">
        <f t="shared" si="8"/>
        <v>0.45454545454545453</v>
      </c>
      <c r="O39" s="34">
        <f t="shared" si="8"/>
        <v>0.27272727272727271</v>
      </c>
      <c r="P39" s="35">
        <f t="shared" si="3"/>
        <v>1</v>
      </c>
      <c r="Q39" s="1"/>
      <c r="R39" s="34">
        <f t="shared" si="4"/>
        <v>0.18181818181818182</v>
      </c>
      <c r="S39" s="34">
        <f t="shared" si="5"/>
        <v>0.27272727272727271</v>
      </c>
      <c r="T39" s="34">
        <f t="shared" si="6"/>
        <v>0.72727272727272729</v>
      </c>
      <c r="U39" s="35">
        <f t="shared" si="7"/>
        <v>1</v>
      </c>
    </row>
    <row r="40" spans="10:21" x14ac:dyDescent="0.25">
      <c r="P40" s="5"/>
    </row>
  </sheetData>
  <mergeCells count="6">
    <mergeCell ref="J37:J39"/>
    <mergeCell ref="J30:J32"/>
    <mergeCell ref="R35:U35"/>
    <mergeCell ref="R28:U28"/>
    <mergeCell ref="K35:P35"/>
    <mergeCell ref="K28:P28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7"/>
  <sheetViews>
    <sheetView showGridLines="0" tabSelected="1" zoomScaleNormal="100" workbookViewId="0">
      <selection activeCell="T9" sqref="T9"/>
    </sheetView>
  </sheetViews>
  <sheetFormatPr defaultRowHeight="15" x14ac:dyDescent="0.25"/>
  <cols>
    <col min="2" max="2" width="9.140625" style="2" bestFit="1" customWidth="1"/>
    <col min="3" max="17" width="6.28515625" style="1" customWidth="1"/>
    <col min="19" max="19" width="23" bestFit="1" customWidth="1"/>
    <col min="20" max="20" width="20" bestFit="1" customWidth="1"/>
    <col min="21" max="21" width="18.28515625" bestFit="1" customWidth="1"/>
    <col min="22" max="22" width="17" bestFit="1" customWidth="1"/>
  </cols>
  <sheetData>
    <row r="2" spans="2:22" x14ac:dyDescent="0.25">
      <c r="S2" s="18" t="s">
        <v>18</v>
      </c>
    </row>
    <row r="3" spans="2:22" x14ac:dyDescent="0.25">
      <c r="B3" s="26" t="s">
        <v>29</v>
      </c>
      <c r="C3" s="21">
        <v>1</v>
      </c>
      <c r="D3" s="21">
        <v>2</v>
      </c>
      <c r="E3" s="21">
        <v>3</v>
      </c>
      <c r="F3" s="21">
        <v>4</v>
      </c>
      <c r="G3" s="21">
        <v>5</v>
      </c>
      <c r="H3" s="21">
        <v>6</v>
      </c>
      <c r="I3" s="21">
        <v>7</v>
      </c>
      <c r="J3" s="21">
        <v>8</v>
      </c>
      <c r="K3" s="21">
        <v>9</v>
      </c>
      <c r="L3" s="21">
        <v>10</v>
      </c>
      <c r="M3" s="21">
        <v>11</v>
      </c>
      <c r="N3" s="21">
        <v>12</v>
      </c>
      <c r="O3" s="21">
        <v>13</v>
      </c>
      <c r="P3" s="21">
        <v>14</v>
      </c>
      <c r="Q3" s="21">
        <v>15</v>
      </c>
      <c r="S3" s="5"/>
      <c r="T3" s="21" t="s">
        <v>30</v>
      </c>
      <c r="U3" s="21" t="s">
        <v>31</v>
      </c>
      <c r="V3" s="21" t="s">
        <v>32</v>
      </c>
    </row>
    <row r="4" spans="2:22" x14ac:dyDescent="0.25">
      <c r="B4" s="27" t="s">
        <v>30</v>
      </c>
      <c r="C4" s="25">
        <v>8</v>
      </c>
      <c r="D4" s="25">
        <v>9</v>
      </c>
      <c r="E4" s="25">
        <v>4</v>
      </c>
      <c r="F4" s="25">
        <v>5</v>
      </c>
      <c r="G4" s="25">
        <v>3</v>
      </c>
      <c r="H4" s="25">
        <v>6</v>
      </c>
      <c r="I4" s="25">
        <v>8</v>
      </c>
      <c r="J4" s="25">
        <v>6</v>
      </c>
      <c r="K4" s="25">
        <v>6</v>
      </c>
      <c r="L4" s="25">
        <v>8</v>
      </c>
      <c r="M4" s="25">
        <v>5</v>
      </c>
      <c r="N4" s="25">
        <v>5</v>
      </c>
      <c r="O4" s="25">
        <v>6</v>
      </c>
      <c r="P4" s="25">
        <v>4</v>
      </c>
      <c r="Q4" s="25">
        <v>4</v>
      </c>
      <c r="S4" s="16" t="s">
        <v>23</v>
      </c>
      <c r="T4" s="22" t="s">
        <v>37</v>
      </c>
      <c r="U4" s="23" t="s">
        <v>38</v>
      </c>
      <c r="V4" s="23" t="s">
        <v>39</v>
      </c>
    </row>
    <row r="5" spans="2:22" x14ac:dyDescent="0.25">
      <c r="B5" s="27" t="s">
        <v>31</v>
      </c>
      <c r="C5" s="25" t="s">
        <v>13</v>
      </c>
      <c r="D5" s="25" t="s">
        <v>13</v>
      </c>
      <c r="E5" s="25" t="s">
        <v>36</v>
      </c>
      <c r="F5" s="25" t="s">
        <v>36</v>
      </c>
      <c r="G5" s="25" t="s">
        <v>36</v>
      </c>
      <c r="H5" s="25" t="s">
        <v>13</v>
      </c>
      <c r="I5" s="25" t="s">
        <v>13</v>
      </c>
      <c r="J5" s="25" t="s">
        <v>36</v>
      </c>
      <c r="K5" s="25" t="s">
        <v>36</v>
      </c>
      <c r="L5" s="25" t="s">
        <v>13</v>
      </c>
      <c r="M5" s="25" t="s">
        <v>13</v>
      </c>
      <c r="N5" s="25" t="s">
        <v>36</v>
      </c>
      <c r="O5" s="25" t="s">
        <v>13</v>
      </c>
      <c r="P5" s="25" t="s">
        <v>36</v>
      </c>
      <c r="Q5" s="25" t="s">
        <v>36</v>
      </c>
    </row>
    <row r="6" spans="2:22" x14ac:dyDescent="0.25">
      <c r="B6" s="27" t="s">
        <v>32</v>
      </c>
      <c r="C6" s="25" t="s">
        <v>33</v>
      </c>
      <c r="D6" s="25" t="s">
        <v>34</v>
      </c>
      <c r="E6" s="25" t="s">
        <v>33</v>
      </c>
      <c r="F6" s="25" t="s">
        <v>34</v>
      </c>
      <c r="G6" s="25" t="s">
        <v>34</v>
      </c>
      <c r="H6" s="25" t="s">
        <v>35</v>
      </c>
      <c r="I6" s="25" t="s">
        <v>33</v>
      </c>
      <c r="J6" s="25" t="s">
        <v>34</v>
      </c>
      <c r="K6" s="25" t="s">
        <v>35</v>
      </c>
      <c r="L6" s="25" t="s">
        <v>34</v>
      </c>
      <c r="M6" s="25" t="s">
        <v>35</v>
      </c>
      <c r="N6" s="25" t="s">
        <v>35</v>
      </c>
      <c r="O6" s="25" t="s">
        <v>34</v>
      </c>
      <c r="P6" s="25" t="s">
        <v>34</v>
      </c>
      <c r="Q6" s="25" t="s">
        <v>33</v>
      </c>
    </row>
    <row r="7" spans="2:22" x14ac:dyDescent="0.25">
      <c r="B7" s="17"/>
      <c r="S7" s="18" t="s">
        <v>19</v>
      </c>
    </row>
    <row r="8" spans="2:22" x14ac:dyDescent="0.25">
      <c r="B8" s="17"/>
      <c r="T8" s="21" t="s">
        <v>40</v>
      </c>
      <c r="U8" s="21" t="s">
        <v>41</v>
      </c>
    </row>
    <row r="9" spans="2:22" x14ac:dyDescent="0.25">
      <c r="B9" s="17"/>
      <c r="S9" s="16" t="s">
        <v>42</v>
      </c>
      <c r="T9" s="24">
        <v>7.1428571429999996</v>
      </c>
      <c r="U9" s="24">
        <v>4.625</v>
      </c>
    </row>
    <row r="10" spans="2:22" x14ac:dyDescent="0.25">
      <c r="S10" s="16" t="s">
        <v>43</v>
      </c>
      <c r="T10" s="25">
        <v>8</v>
      </c>
      <c r="U10" s="25">
        <v>4.5</v>
      </c>
    </row>
    <row r="11" spans="2:22" x14ac:dyDescent="0.25">
      <c r="L11" s="20"/>
      <c r="S11" s="5"/>
    </row>
    <row r="12" spans="2:22" x14ac:dyDescent="0.25">
      <c r="S12" s="5"/>
    </row>
    <row r="13" spans="2:22" x14ac:dyDescent="0.25">
      <c r="S13" s="18" t="s">
        <v>20</v>
      </c>
    </row>
    <row r="14" spans="2:22" x14ac:dyDescent="0.25">
      <c r="S14" s="5"/>
      <c r="T14" s="21" t="s">
        <v>40</v>
      </c>
      <c r="U14" s="21" t="s">
        <v>41</v>
      </c>
    </row>
    <row r="15" spans="2:22" x14ac:dyDescent="0.25">
      <c r="S15" s="16" t="s">
        <v>44</v>
      </c>
      <c r="T15" s="24">
        <v>1.463850109</v>
      </c>
      <c r="U15" s="24">
        <v>1.060660172</v>
      </c>
    </row>
    <row r="16" spans="2:22" x14ac:dyDescent="0.25">
      <c r="S16" s="16" t="s">
        <v>45</v>
      </c>
      <c r="T16" s="24">
        <v>0.2049390153</v>
      </c>
      <c r="U16" s="24">
        <v>0.22933192899999999</v>
      </c>
    </row>
    <row r="17" spans="19:22" x14ac:dyDescent="0.25">
      <c r="S17" s="16"/>
    </row>
    <row r="20" spans="19:22" x14ac:dyDescent="0.25">
      <c r="S20" s="18" t="s">
        <v>21</v>
      </c>
    </row>
    <row r="21" spans="19:22" x14ac:dyDescent="0.25">
      <c r="S21" s="5"/>
      <c r="T21" s="21" t="s">
        <v>46</v>
      </c>
      <c r="U21" s="21" t="s">
        <v>47</v>
      </c>
      <c r="V21" s="21" t="s">
        <v>48</v>
      </c>
    </row>
    <row r="22" spans="19:22" x14ac:dyDescent="0.25">
      <c r="S22" s="16" t="s">
        <v>42</v>
      </c>
      <c r="T22" s="24">
        <v>5.5</v>
      </c>
      <c r="U22" s="24">
        <v>5.8571428570000004</v>
      </c>
      <c r="V22" s="24">
        <v>6</v>
      </c>
    </row>
    <row r="23" spans="19:22" x14ac:dyDescent="0.25">
      <c r="S23" s="16" t="s">
        <v>43</v>
      </c>
      <c r="T23" s="24">
        <v>5.5</v>
      </c>
      <c r="U23" s="24">
        <v>6</v>
      </c>
      <c r="V23" s="24">
        <v>6</v>
      </c>
    </row>
    <row r="24" spans="19:22" x14ac:dyDescent="0.25">
      <c r="S24" s="16" t="s">
        <v>44</v>
      </c>
      <c r="T24" s="24">
        <v>0.57735026919999999</v>
      </c>
      <c r="U24" s="24">
        <v>2.1157009420000001</v>
      </c>
      <c r="V24" s="24">
        <v>2.309401077</v>
      </c>
    </row>
    <row r="25" spans="19:22" x14ac:dyDescent="0.25">
      <c r="S25" s="16" t="s">
        <v>45</v>
      </c>
      <c r="T25" s="24">
        <v>0.10497277620000001</v>
      </c>
      <c r="U25" s="24">
        <v>0.361217234</v>
      </c>
      <c r="V25" s="24">
        <v>0.38490017949999999</v>
      </c>
    </row>
    <row r="26" spans="19:22" x14ac:dyDescent="0.25">
      <c r="S26" s="16"/>
    </row>
    <row r="27" spans="19:22" x14ac:dyDescent="0.25">
      <c r="S27" s="1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Exercicio 1</vt:lpstr>
      <vt:lpstr>Exercicio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Rocha Guilien Rodrigues</dc:creator>
  <cp:lastModifiedBy>Diego Rocha Guilien Rodrigues</cp:lastModifiedBy>
  <dcterms:created xsi:type="dcterms:W3CDTF">2022-08-30T22:31:43Z</dcterms:created>
  <dcterms:modified xsi:type="dcterms:W3CDTF">2022-09-06T01:02:19Z</dcterms:modified>
</cp:coreProperties>
</file>