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B507EB4E-0F2A-42FF-B475-24BBAFA899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 1" sheetId="1" r:id="rId1"/>
    <sheet name="Лист1" sheetId="2" r:id="rId2"/>
  </sheets>
  <definedNames>
    <definedName name="_xlnm._FilterDatabase" localSheetId="0" hidden="1">'лист 1'!$B$1:$O$171</definedName>
    <definedName name="_xlnm._FilterDatabase" localSheetId="1" hidden="1">Лист1!$A$2:$A$171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7" i="1" l="1"/>
  <c r="Y6" i="1"/>
  <c r="W23" i="1"/>
  <c r="AD7" i="1"/>
  <c r="AD6" i="1"/>
  <c r="Y2" i="1"/>
  <c r="AB53" i="1"/>
  <c r="AB55" i="1"/>
  <c r="AA25" i="1"/>
  <c r="AA50" i="1"/>
  <c r="AA44" i="1"/>
  <c r="Z44" i="1"/>
  <c r="Z45" i="1" s="1"/>
  <c r="Z42" i="1"/>
  <c r="Z43" i="1" s="1"/>
  <c r="AB43" i="1" s="1"/>
  <c r="AA40" i="1"/>
  <c r="Z40" i="1"/>
  <c r="Z41" i="1" s="1"/>
  <c r="AA38" i="1"/>
  <c r="Z38" i="1"/>
  <c r="Z39" i="1" s="1"/>
  <c r="AA36" i="1"/>
  <c r="Z36" i="1"/>
  <c r="Z37" i="1" s="1"/>
  <c r="AA34" i="1"/>
  <c r="Z34" i="1"/>
  <c r="Z35" i="1" s="1"/>
  <c r="AA30" i="1"/>
  <c r="Z30" i="1"/>
  <c r="Z31" i="1" s="1"/>
  <c r="Z32" i="1"/>
  <c r="Z33" i="1" s="1"/>
  <c r="AB33" i="1" s="1"/>
  <c r="AA28" i="1"/>
  <c r="Z28" i="1"/>
  <c r="AA26" i="1"/>
  <c r="Z26" i="1"/>
  <c r="Z27" i="1" s="1"/>
  <c r="AA24" i="1"/>
  <c r="Z24" i="1"/>
  <c r="Z25" i="1" s="1"/>
  <c r="AA18" i="1"/>
  <c r="AA16" i="1"/>
  <c r="Z16" i="1"/>
  <c r="Z17" i="1" s="1"/>
  <c r="Z14" i="1"/>
  <c r="Z15" i="1" s="1"/>
  <c r="AA14" i="1"/>
  <c r="W15" i="1"/>
  <c r="W17" i="1"/>
  <c r="W21" i="1"/>
  <c r="W25" i="1"/>
  <c r="W27" i="1"/>
  <c r="W31" i="1"/>
  <c r="W33" i="1"/>
  <c r="W35" i="1"/>
  <c r="W37" i="1"/>
  <c r="W39" i="1"/>
  <c r="W41" i="1"/>
  <c r="W43" i="1"/>
  <c r="X46" i="1"/>
  <c r="Y46" i="1" s="1"/>
  <c r="X48" i="1"/>
  <c r="X49" i="1" s="1"/>
  <c r="X50" i="1"/>
  <c r="X51" i="1" s="1"/>
  <c r="X52" i="1"/>
  <c r="X54" i="1"/>
  <c r="Y54" i="1" s="1"/>
  <c r="X44" i="1"/>
  <c r="Y44" i="1" s="1"/>
  <c r="X42" i="1"/>
  <c r="Y42" i="1" s="1"/>
  <c r="X40" i="1"/>
  <c r="Y40" i="1" s="1"/>
  <c r="X38" i="1"/>
  <c r="X39" i="1" s="1"/>
  <c r="X36" i="1"/>
  <c r="X37" i="1" s="1"/>
  <c r="X34" i="1"/>
  <c r="X35" i="1" s="1"/>
  <c r="X32" i="1"/>
  <c r="Y32" i="1" s="1"/>
  <c r="X30" i="1"/>
  <c r="X31" i="1" s="1"/>
  <c r="X28" i="1"/>
  <c r="Y28" i="1" s="1"/>
  <c r="X26" i="1"/>
  <c r="Y26" i="1" s="1"/>
  <c r="X24" i="1"/>
  <c r="Y24" i="1" s="1"/>
  <c r="X22" i="1"/>
  <c r="Y22" i="1" s="1"/>
  <c r="X20" i="1"/>
  <c r="Y20" i="1" s="1"/>
  <c r="X18" i="1"/>
  <c r="X19" i="1" s="1"/>
  <c r="X16" i="1"/>
  <c r="Y16" i="1" s="1"/>
  <c r="X14" i="1"/>
  <c r="Y14" i="1" s="1"/>
  <c r="AB7" i="1"/>
  <c r="AB6" i="1"/>
  <c r="Z7" i="1"/>
  <c r="Z6" i="1"/>
  <c r="S8" i="1"/>
  <c r="V7" i="1"/>
  <c r="V6" i="1"/>
  <c r="AC3" i="1"/>
  <c r="AC2" i="1"/>
  <c r="R3" i="1"/>
  <c r="R4" i="1"/>
  <c r="R5" i="1"/>
  <c r="R6" i="1"/>
  <c r="AA3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AA2" i="1" s="1"/>
  <c r="R24" i="1"/>
  <c r="R25" i="1"/>
  <c r="R26" i="1"/>
  <c r="R27" i="1"/>
  <c r="R2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0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2" i="1"/>
  <c r="Y3" i="1"/>
  <c r="X3" i="1"/>
  <c r="W3" i="1" s="1"/>
  <c r="AA7" i="1" l="1"/>
  <c r="Y48" i="1"/>
  <c r="Y36" i="1"/>
  <c r="AA29" i="1"/>
  <c r="AB25" i="1"/>
  <c r="W7" i="1"/>
  <c r="AA15" i="1"/>
  <c r="AB15" i="1" s="1"/>
  <c r="AA27" i="1"/>
  <c r="AB27" i="1" s="1"/>
  <c r="AA45" i="1"/>
  <c r="AB45" i="1" s="1"/>
  <c r="AD3" i="1"/>
  <c r="Y38" i="1"/>
  <c r="AA37" i="1"/>
  <c r="AA51" i="1"/>
  <c r="X15" i="1"/>
  <c r="X55" i="1"/>
  <c r="Y30" i="1"/>
  <c r="AA39" i="1"/>
  <c r="AB3" i="1"/>
  <c r="AA19" i="1"/>
  <c r="X41" i="1"/>
  <c r="AA31" i="1"/>
  <c r="AB31" i="1" s="1"/>
  <c r="AA41" i="1"/>
  <c r="AB41" i="1" s="1"/>
  <c r="X47" i="1"/>
  <c r="AA35" i="1"/>
  <c r="AB35" i="1" s="1"/>
  <c r="AE7" i="1"/>
  <c r="AB39" i="1"/>
  <c r="AB37" i="1"/>
  <c r="X25" i="1"/>
  <c r="AC7" i="1"/>
  <c r="Y52" i="1"/>
  <c r="X27" i="1"/>
  <c r="X43" i="1"/>
  <c r="Y50" i="1"/>
  <c r="Y34" i="1"/>
  <c r="Y18" i="1"/>
  <c r="X29" i="1"/>
  <c r="X45" i="1"/>
  <c r="X53" i="1"/>
  <c r="X33" i="1"/>
  <c r="Z3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4" i="1"/>
  <c r="Q125" i="1"/>
  <c r="Q126" i="1"/>
  <c r="Q127" i="1"/>
  <c r="Q128" i="1"/>
  <c r="Q129" i="1"/>
  <c r="Q130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2" i="1"/>
  <c r="AC6" i="1" l="1"/>
  <c r="AC16" i="1"/>
  <c r="AC15" i="1"/>
  <c r="AE6" i="1"/>
  <c r="Z2" i="1"/>
  <c r="W45" i="1"/>
  <c r="AD2" i="1"/>
  <c r="W55" i="1"/>
  <c r="W53" i="1"/>
  <c r="AA6" i="1"/>
  <c r="W6" i="1"/>
  <c r="W8" i="1" s="1"/>
  <c r="AB2" i="1"/>
  <c r="I3" i="1"/>
  <c r="I4" i="1"/>
  <c r="S4" i="1" s="1"/>
  <c r="I5" i="1"/>
  <c r="S5" i="1" s="1"/>
  <c r="I6" i="1"/>
  <c r="S6" i="1" s="1"/>
  <c r="I7" i="1"/>
  <c r="S7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25" i="1"/>
  <c r="S25" i="1" s="1"/>
  <c r="I26" i="1"/>
  <c r="S26" i="1" s="1"/>
  <c r="I27" i="1"/>
  <c r="S27" i="1" s="1"/>
  <c r="I28" i="1"/>
  <c r="S28" i="1" s="1"/>
  <c r="S29" i="1"/>
  <c r="I30" i="1"/>
  <c r="S30" i="1" s="1"/>
  <c r="I31" i="1"/>
  <c r="S31" i="1" s="1"/>
  <c r="I32" i="1"/>
  <c r="S32" i="1" s="1"/>
  <c r="I33" i="1"/>
  <c r="S33" i="1" s="1"/>
  <c r="I34" i="1"/>
  <c r="S34" i="1" s="1"/>
  <c r="I35" i="1"/>
  <c r="S35" i="1" s="1"/>
  <c r="I36" i="1"/>
  <c r="S36" i="1" s="1"/>
  <c r="I37" i="1"/>
  <c r="S37" i="1" s="1"/>
  <c r="I38" i="1"/>
  <c r="S38" i="1" s="1"/>
  <c r="I39" i="1"/>
  <c r="S39" i="1" s="1"/>
  <c r="I40" i="1"/>
  <c r="S40" i="1" s="1"/>
  <c r="I41" i="1"/>
  <c r="S41" i="1" s="1"/>
  <c r="I42" i="1"/>
  <c r="S42" i="1" s="1"/>
  <c r="I43" i="1"/>
  <c r="S43" i="1" s="1"/>
  <c r="I44" i="1"/>
  <c r="S44" i="1" s="1"/>
  <c r="I45" i="1"/>
  <c r="S45" i="1" s="1"/>
  <c r="I46" i="1"/>
  <c r="S46" i="1" s="1"/>
  <c r="I47" i="1"/>
  <c r="S47" i="1" s="1"/>
  <c r="I48" i="1"/>
  <c r="S48" i="1" s="1"/>
  <c r="I49" i="1"/>
  <c r="S49" i="1" s="1"/>
  <c r="I50" i="1"/>
  <c r="S50" i="1" s="1"/>
  <c r="I51" i="1"/>
  <c r="S51" i="1" s="1"/>
  <c r="I52" i="1"/>
  <c r="S52" i="1" s="1"/>
  <c r="I53" i="1"/>
  <c r="S53" i="1" s="1"/>
  <c r="I54" i="1"/>
  <c r="S54" i="1" s="1"/>
  <c r="I55" i="1"/>
  <c r="S55" i="1" s="1"/>
  <c r="I56" i="1"/>
  <c r="S56" i="1" s="1"/>
  <c r="I57" i="1"/>
  <c r="S57" i="1" s="1"/>
  <c r="I58" i="1"/>
  <c r="S58" i="1" s="1"/>
  <c r="I59" i="1"/>
  <c r="S59" i="1" s="1"/>
  <c r="I60" i="1"/>
  <c r="S60" i="1" s="1"/>
  <c r="I61" i="1"/>
  <c r="S61" i="1" s="1"/>
  <c r="I62" i="1"/>
  <c r="S62" i="1" s="1"/>
  <c r="I63" i="1"/>
  <c r="S63" i="1" s="1"/>
  <c r="I64" i="1"/>
  <c r="S64" i="1" s="1"/>
  <c r="I65" i="1"/>
  <c r="S65" i="1" s="1"/>
  <c r="I66" i="1"/>
  <c r="S66" i="1" s="1"/>
  <c r="I67" i="1"/>
  <c r="S67" i="1" s="1"/>
  <c r="I68" i="1"/>
  <c r="S68" i="1" s="1"/>
  <c r="I69" i="1"/>
  <c r="S69" i="1" s="1"/>
  <c r="I70" i="1"/>
  <c r="S70" i="1" s="1"/>
  <c r="I71" i="1"/>
  <c r="S71" i="1" s="1"/>
  <c r="I72" i="1"/>
  <c r="S72" i="1" s="1"/>
  <c r="I73" i="1"/>
  <c r="S73" i="1" s="1"/>
  <c r="I74" i="1"/>
  <c r="S74" i="1" s="1"/>
  <c r="I75" i="1"/>
  <c r="S75" i="1" s="1"/>
  <c r="I76" i="1"/>
  <c r="S76" i="1" s="1"/>
  <c r="I77" i="1"/>
  <c r="S77" i="1" s="1"/>
  <c r="I78" i="1"/>
  <c r="S78" i="1" s="1"/>
  <c r="I79" i="1"/>
  <c r="S79" i="1" s="1"/>
  <c r="I80" i="1"/>
  <c r="S80" i="1" s="1"/>
  <c r="I81" i="1"/>
  <c r="S81" i="1" s="1"/>
  <c r="I82" i="1"/>
  <c r="S82" i="1" s="1"/>
  <c r="I83" i="1"/>
  <c r="S83" i="1" s="1"/>
  <c r="I84" i="1"/>
  <c r="S84" i="1" s="1"/>
  <c r="I85" i="1"/>
  <c r="S85" i="1" s="1"/>
  <c r="I86" i="1"/>
  <c r="S86" i="1" s="1"/>
  <c r="I87" i="1"/>
  <c r="S87" i="1" s="1"/>
  <c r="I88" i="1"/>
  <c r="S88" i="1" s="1"/>
  <c r="I89" i="1"/>
  <c r="S89" i="1" s="1"/>
  <c r="I90" i="1"/>
  <c r="S90" i="1" s="1"/>
  <c r="I91" i="1"/>
  <c r="S91" i="1" s="1"/>
  <c r="I92" i="1"/>
  <c r="S92" i="1" s="1"/>
  <c r="I93" i="1"/>
  <c r="S93" i="1" s="1"/>
  <c r="I94" i="1"/>
  <c r="S94" i="1" s="1"/>
  <c r="I95" i="1"/>
  <c r="S95" i="1" s="1"/>
  <c r="I96" i="1"/>
  <c r="S96" i="1" s="1"/>
  <c r="I97" i="1"/>
  <c r="S97" i="1" s="1"/>
  <c r="I98" i="1"/>
  <c r="S98" i="1" s="1"/>
  <c r="I99" i="1"/>
  <c r="S99" i="1" s="1"/>
  <c r="I100" i="1"/>
  <c r="S100" i="1" s="1"/>
  <c r="I101" i="1"/>
  <c r="S101" i="1" s="1"/>
  <c r="I102" i="1"/>
  <c r="S102" i="1" s="1"/>
  <c r="I103" i="1"/>
  <c r="S103" i="1" s="1"/>
  <c r="I104" i="1"/>
  <c r="S104" i="1" s="1"/>
  <c r="I105" i="1"/>
  <c r="S105" i="1" s="1"/>
  <c r="I107" i="1"/>
  <c r="S107" i="1" s="1"/>
  <c r="I108" i="1"/>
  <c r="S108" i="1" s="1"/>
  <c r="I109" i="1"/>
  <c r="S109" i="1" s="1"/>
  <c r="I110" i="1"/>
  <c r="S110" i="1" s="1"/>
  <c r="I111" i="1"/>
  <c r="S111" i="1" s="1"/>
  <c r="I112" i="1"/>
  <c r="S112" i="1" s="1"/>
  <c r="I113" i="1"/>
  <c r="S113" i="1" s="1"/>
  <c r="I114" i="1"/>
  <c r="S114" i="1" s="1"/>
  <c r="I115" i="1"/>
  <c r="S115" i="1" s="1"/>
  <c r="I116" i="1"/>
  <c r="S116" i="1" s="1"/>
  <c r="I117" i="1"/>
  <c r="S117" i="1" s="1"/>
  <c r="I118" i="1"/>
  <c r="S118" i="1" s="1"/>
  <c r="I119" i="1"/>
  <c r="S119" i="1" s="1"/>
  <c r="I120" i="1"/>
  <c r="S120" i="1" s="1"/>
  <c r="I121" i="1"/>
  <c r="S121" i="1" s="1"/>
  <c r="I122" i="1"/>
  <c r="S122" i="1" s="1"/>
  <c r="I124" i="1"/>
  <c r="S124" i="1" s="1"/>
  <c r="I125" i="1"/>
  <c r="S125" i="1" s="1"/>
  <c r="I126" i="1"/>
  <c r="S126" i="1" s="1"/>
  <c r="I127" i="1"/>
  <c r="S127" i="1" s="1"/>
  <c r="I128" i="1"/>
  <c r="S128" i="1" s="1"/>
  <c r="I129" i="1"/>
  <c r="S129" i="1" s="1"/>
  <c r="I130" i="1"/>
  <c r="S130" i="1" s="1"/>
  <c r="I132" i="1"/>
  <c r="S132" i="1" s="1"/>
  <c r="I133" i="1"/>
  <c r="S133" i="1" s="1"/>
  <c r="I134" i="1"/>
  <c r="S134" i="1" s="1"/>
  <c r="I135" i="1"/>
  <c r="S135" i="1" s="1"/>
  <c r="I136" i="1"/>
  <c r="S136" i="1" s="1"/>
  <c r="I137" i="1"/>
  <c r="S137" i="1" s="1"/>
  <c r="I138" i="1"/>
  <c r="S138" i="1" s="1"/>
  <c r="I139" i="1"/>
  <c r="S139" i="1" s="1"/>
  <c r="I140" i="1"/>
  <c r="S140" i="1" s="1"/>
  <c r="I141" i="1"/>
  <c r="S141" i="1" s="1"/>
  <c r="I142" i="1"/>
  <c r="S142" i="1" s="1"/>
  <c r="I143" i="1"/>
  <c r="S143" i="1" s="1"/>
  <c r="I144" i="1"/>
  <c r="S144" i="1" s="1"/>
  <c r="I145" i="1"/>
  <c r="S145" i="1" s="1"/>
  <c r="I146" i="1"/>
  <c r="S146" i="1" s="1"/>
  <c r="I147" i="1"/>
  <c r="S147" i="1" s="1"/>
  <c r="I148" i="1"/>
  <c r="S148" i="1" s="1"/>
  <c r="I149" i="1"/>
  <c r="S149" i="1" s="1"/>
  <c r="I150" i="1"/>
  <c r="S150" i="1" s="1"/>
  <c r="I151" i="1"/>
  <c r="S151" i="1" s="1"/>
  <c r="I152" i="1"/>
  <c r="S152" i="1" s="1"/>
  <c r="I153" i="1"/>
  <c r="S153" i="1" s="1"/>
  <c r="I154" i="1"/>
  <c r="S154" i="1" s="1"/>
  <c r="I155" i="1"/>
  <c r="S155" i="1" s="1"/>
  <c r="I156" i="1"/>
  <c r="S156" i="1" s="1"/>
  <c r="I157" i="1"/>
  <c r="S157" i="1" s="1"/>
  <c r="I158" i="1"/>
  <c r="S158" i="1" s="1"/>
  <c r="I159" i="1"/>
  <c r="S159" i="1" s="1"/>
  <c r="I160" i="1"/>
  <c r="S160" i="1" s="1"/>
  <c r="I161" i="1"/>
  <c r="S161" i="1" s="1"/>
  <c r="I162" i="1"/>
  <c r="S162" i="1" s="1"/>
  <c r="I163" i="1"/>
  <c r="S163" i="1" s="1"/>
  <c r="I164" i="1"/>
  <c r="S164" i="1" s="1"/>
  <c r="I165" i="1"/>
  <c r="S165" i="1" s="1"/>
  <c r="I166" i="1"/>
  <c r="S166" i="1" s="1"/>
  <c r="I167" i="1"/>
  <c r="S167" i="1" s="1"/>
  <c r="I168" i="1"/>
  <c r="S168" i="1" s="1"/>
  <c r="I169" i="1"/>
  <c r="S169" i="1" s="1"/>
  <c r="I170" i="1"/>
  <c r="S170" i="1" s="1"/>
  <c r="I171" i="1"/>
  <c r="S171" i="1" s="1"/>
  <c r="I2" i="1"/>
  <c r="S3" i="1" l="1"/>
  <c r="Y7" i="1" s="1"/>
  <c r="S2" i="1"/>
  <c r="X6" i="1"/>
</calcChain>
</file>

<file path=xl/sharedStrings.xml><?xml version="1.0" encoding="utf-8"?>
<sst xmlns="http://schemas.openxmlformats.org/spreadsheetml/2006/main" count="90" uniqueCount="66">
  <si>
    <t>idind</t>
  </si>
  <si>
    <t>sphere</t>
  </si>
  <si>
    <t>gender</t>
  </si>
  <si>
    <t>marriage</t>
  </si>
  <si>
    <t>exp</t>
  </si>
  <si>
    <t>children</t>
  </si>
  <si>
    <t>alchohol</t>
  </si>
  <si>
    <t xml:space="preserve">salary </t>
  </si>
  <si>
    <t>age</t>
  </si>
  <si>
    <t>regular</t>
  </si>
  <si>
    <t>child</t>
  </si>
  <si>
    <t>total_income</t>
  </si>
  <si>
    <t>degree</t>
  </si>
  <si>
    <t>degree_max</t>
  </si>
  <si>
    <t>problems_heath</t>
  </si>
  <si>
    <t>health_level</t>
  </si>
  <si>
    <t>Брак</t>
  </si>
  <si>
    <t>м</t>
  </si>
  <si>
    <t>ж</t>
  </si>
  <si>
    <t>среднее</t>
  </si>
  <si>
    <t>Всего чел</t>
  </si>
  <si>
    <t>Суммарный опыт</t>
  </si>
  <si>
    <t>Средний опыт</t>
  </si>
  <si>
    <t xml:space="preserve"> Суммарный квадратичный опыт</t>
  </si>
  <si>
    <t>Квадрат опыта</t>
  </si>
  <si>
    <t>Средний квадрат опыта</t>
  </si>
  <si>
    <t>Суммарный возраст</t>
  </si>
  <si>
    <t>Средний возраст</t>
  </si>
  <si>
    <t>Суммарная зп</t>
  </si>
  <si>
    <t>Средняя зп</t>
  </si>
  <si>
    <t>Сумма людей с детьми</t>
  </si>
  <si>
    <t>Дети*Брак???????</t>
  </si>
  <si>
    <t>Дети*Брак</t>
  </si>
  <si>
    <t>Сумма проблем со здоровьем</t>
  </si>
  <si>
    <t>В среднем проблем со здоровьем</t>
  </si>
  <si>
    <t>Образование</t>
  </si>
  <si>
    <t>Мужчин</t>
  </si>
  <si>
    <t>женщин</t>
  </si>
  <si>
    <t>доля населения</t>
  </si>
  <si>
    <t>Отношение зарплат женщин к зарплате мужчин</t>
  </si>
  <si>
    <t>Легкая, пищевая пром</t>
  </si>
  <si>
    <t>Гражданское Машиностр</t>
  </si>
  <si>
    <t>Военпром</t>
  </si>
  <si>
    <t>Нефтегазовая пром</t>
  </si>
  <si>
    <t>Тяжелая промышленность</t>
  </si>
  <si>
    <t>Строительство</t>
  </si>
  <si>
    <t>Транспорт и связь</t>
  </si>
  <si>
    <t>Органы управления</t>
  </si>
  <si>
    <t>Наука, культура</t>
  </si>
  <si>
    <t>Здравоохранение</t>
  </si>
  <si>
    <t>Армия, МВД, органы безопас</t>
  </si>
  <si>
    <t>Торговля,бытовое обслужив</t>
  </si>
  <si>
    <t>Финансы</t>
  </si>
  <si>
    <t>Энергетика</t>
  </si>
  <si>
    <t>ЖКХ</t>
  </si>
  <si>
    <t>Социальное обслуживание</t>
  </si>
  <si>
    <t>Юриспунденция</t>
  </si>
  <si>
    <t>Услуги населению</t>
  </si>
  <si>
    <t>IT</t>
  </si>
  <si>
    <t>Экология</t>
  </si>
  <si>
    <t>Зарплата в месяц, мужчин руб.</t>
  </si>
  <si>
    <t>Зарплата в месяц женщин, руб.</t>
  </si>
  <si>
    <t>Сумма уровня здоровья</t>
  </si>
  <si>
    <t>Средний уровень здоровья</t>
  </si>
  <si>
    <t>Доля употребляющих олкоголь</t>
  </si>
  <si>
    <t>Кол-во употреюляющих алкоголь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</si>
</sst>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name val="Calibri"/>
    </font>
    <font>
      <b/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" fontId="2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1"/>
  <sheetViews>
    <sheetView tabSelected="1" topLeftCell="T1" zoomScale="70" zoomScaleNormal="70" workbookViewId="0">
      <pane ySplit="1" topLeftCell="A29" activePane="bottomLeft" state="frozen"/>
      <selection pane="bottomLeft" activeCell="AB44" sqref="AB44"/>
    </sheetView>
  </sheetViews>
  <sheetFormatPr defaultRowHeight="14.5" x14ac:dyDescent="0.35"/>
  <cols>
    <col min="1" max="6" width="11.81640625" style="1" customWidth="1"/>
    <col min="7" max="7" width="11.81640625" style="2" customWidth="1"/>
    <col min="8" max="10" width="11.81640625" style="1" customWidth="1"/>
    <col min="11" max="11" width="16" style="1" customWidth="1"/>
    <col min="12" max="14" width="11.81640625" style="1" customWidth="1"/>
    <col min="15" max="15" width="11.81640625" customWidth="1"/>
    <col min="16" max="16" width="15.54296875" customWidth="1"/>
    <col min="18" max="20" width="20.7265625" customWidth="1"/>
    <col min="22" max="22" width="27.54296875" customWidth="1"/>
    <col min="23" max="23" width="12.54296875" customWidth="1"/>
    <col min="24" max="24" width="23" customWidth="1"/>
    <col min="25" max="25" width="18.1796875" customWidth="1"/>
    <col min="26" max="26" width="28.81640625" customWidth="1"/>
    <col min="27" max="27" width="34.54296875" customWidth="1"/>
    <col min="28" max="28" width="42.81640625" customWidth="1"/>
    <col min="29" max="29" width="33.1796875" customWidth="1"/>
    <col min="30" max="30" width="25.453125" customWidth="1"/>
    <col min="31" max="31" width="26.26953125" customWidth="1"/>
  </cols>
  <sheetData>
    <row r="1" spans="1:31" ht="15.5" x14ac:dyDescent="0.35">
      <c r="A1" s="3" t="s">
        <v>7</v>
      </c>
      <c r="B1" s="3" t="s">
        <v>0</v>
      </c>
      <c r="C1" s="3" t="s">
        <v>8</v>
      </c>
      <c r="D1" s="3" t="s">
        <v>3</v>
      </c>
      <c r="E1" s="3" t="s">
        <v>2</v>
      </c>
      <c r="F1" s="3" t="s">
        <v>1</v>
      </c>
      <c r="G1" s="3" t="s">
        <v>11</v>
      </c>
      <c r="H1" s="3" t="s">
        <v>5</v>
      </c>
      <c r="I1" s="3" t="s">
        <v>10</v>
      </c>
      <c r="J1" s="3" t="s">
        <v>4</v>
      </c>
      <c r="K1" s="3" t="s">
        <v>14</v>
      </c>
      <c r="L1" s="3" t="s">
        <v>15</v>
      </c>
      <c r="M1" s="3" t="s">
        <v>6</v>
      </c>
      <c r="N1" s="3" t="s">
        <v>9</v>
      </c>
      <c r="O1" s="3" t="s">
        <v>7</v>
      </c>
      <c r="P1" s="3" t="s">
        <v>13</v>
      </c>
      <c r="Q1" s="3" t="s">
        <v>12</v>
      </c>
      <c r="R1" s="3" t="s">
        <v>24</v>
      </c>
      <c r="S1" s="3" t="s">
        <v>32</v>
      </c>
      <c r="T1" s="3"/>
      <c r="V1" s="3" t="s">
        <v>16</v>
      </c>
      <c r="W1" s="3" t="s">
        <v>19</v>
      </c>
      <c r="X1" s="3" t="s">
        <v>20</v>
      </c>
      <c r="Y1" s="7" t="s">
        <v>21</v>
      </c>
      <c r="Z1" s="3" t="s">
        <v>22</v>
      </c>
      <c r="AA1" s="3" t="s">
        <v>23</v>
      </c>
      <c r="AB1" s="3" t="s">
        <v>25</v>
      </c>
      <c r="AC1" s="3" t="s">
        <v>26</v>
      </c>
      <c r="AD1" s="3" t="s">
        <v>27</v>
      </c>
    </row>
    <row r="2" spans="1:31" x14ac:dyDescent="0.35">
      <c r="A2" s="1">
        <v>37000</v>
      </c>
      <c r="B2" s="1">
        <v>10709</v>
      </c>
      <c r="C2" s="1">
        <v>49</v>
      </c>
      <c r="D2" s="1">
        <v>1</v>
      </c>
      <c r="E2" s="1">
        <v>0</v>
      </c>
      <c r="F2" s="1">
        <v>14</v>
      </c>
      <c r="G2" s="1">
        <v>37000</v>
      </c>
      <c r="H2" s="1">
        <v>1</v>
      </c>
      <c r="I2" s="1">
        <f>IF(H2&gt;0,1,0)</f>
        <v>1</v>
      </c>
      <c r="J2" s="1">
        <v>14</v>
      </c>
      <c r="K2" s="1">
        <v>0</v>
      </c>
      <c r="L2" s="1">
        <v>2</v>
      </c>
      <c r="M2" s="1">
        <v>0</v>
      </c>
      <c r="N2" s="1">
        <v>1</v>
      </c>
      <c r="O2" s="1">
        <v>37000</v>
      </c>
      <c r="P2" s="1">
        <v>10</v>
      </c>
      <c r="Q2">
        <f>IF(P2&gt;9,1,0)</f>
        <v>1</v>
      </c>
      <c r="R2">
        <f>J2*J2</f>
        <v>196</v>
      </c>
      <c r="S2">
        <f>I2*D2</f>
        <v>1</v>
      </c>
      <c r="U2" s="5" t="s">
        <v>17</v>
      </c>
      <c r="V2" s="1">
        <v>56</v>
      </c>
      <c r="W2" s="8">
        <f>V2/X2</f>
        <v>0.7466666666666667</v>
      </c>
      <c r="X2" s="1">
        <f>166-X3</f>
        <v>75</v>
      </c>
      <c r="Y2" s="1">
        <f>SUMIF(E2:E171, "=0",J2:J171)</f>
        <v>1300</v>
      </c>
      <c r="Z2">
        <f>Y2/X2</f>
        <v>17.333333333333332</v>
      </c>
      <c r="AA2">
        <f>SUMIF(E2:E171, "=0", R2:R171)</f>
        <v>36828</v>
      </c>
      <c r="AB2">
        <f>AA2/X2</f>
        <v>491.04</v>
      </c>
      <c r="AC2">
        <f>SUMIF(E2:E171,"=0",C2:C171)</f>
        <v>3144</v>
      </c>
      <c r="AD2">
        <f>AC2/X2</f>
        <v>41.92</v>
      </c>
    </row>
    <row r="3" spans="1:31" x14ac:dyDescent="0.35">
      <c r="A3" s="1">
        <v>27000</v>
      </c>
      <c r="B3" s="1">
        <v>19668</v>
      </c>
      <c r="C3" s="1">
        <v>48</v>
      </c>
      <c r="D3" s="1">
        <v>1</v>
      </c>
      <c r="E3" s="1">
        <v>1</v>
      </c>
      <c r="F3" s="1">
        <v>12</v>
      </c>
      <c r="G3" s="1">
        <v>27000</v>
      </c>
      <c r="H3" s="1">
        <v>2</v>
      </c>
      <c r="I3" s="1">
        <f t="shared" ref="I3:I66" si="0">IF(H3&gt;0,1,0)</f>
        <v>1</v>
      </c>
      <c r="J3" s="1">
        <v>20</v>
      </c>
      <c r="K3" s="1">
        <v>1</v>
      </c>
      <c r="L3" s="1">
        <v>2</v>
      </c>
      <c r="M3" s="1">
        <v>0</v>
      </c>
      <c r="N3" s="1">
        <v>1</v>
      </c>
      <c r="O3" s="1">
        <v>27000</v>
      </c>
      <c r="P3" s="1">
        <v>5</v>
      </c>
      <c r="Q3">
        <f t="shared" ref="Q3:Q66" si="1">IF(P3&gt;9,1,0)</f>
        <v>0</v>
      </c>
      <c r="R3">
        <f t="shared" ref="R3:R66" si="2">J3*J3</f>
        <v>400</v>
      </c>
      <c r="S3">
        <f t="shared" ref="S3:S66" si="3">I3*D3</f>
        <v>1</v>
      </c>
      <c r="U3" s="6" t="s">
        <v>18</v>
      </c>
      <c r="V3" s="1">
        <v>53</v>
      </c>
      <c r="W3" s="8">
        <f>V3/X3</f>
        <v>0.58241758241758246</v>
      </c>
      <c r="X3" s="1">
        <f>SUM(E2:E171)</f>
        <v>91</v>
      </c>
      <c r="Y3" s="1">
        <f>SUMIF(E2:E172, "=1",J2:J172)</f>
        <v>1722</v>
      </c>
      <c r="Z3">
        <f>Y3/X3</f>
        <v>18.923076923076923</v>
      </c>
      <c r="AA3">
        <f>SUMIF(E2:E172, "=1", R2:R172)</f>
        <v>53308</v>
      </c>
      <c r="AB3">
        <f>AA3/X3</f>
        <v>585.80219780219784</v>
      </c>
      <c r="AC3">
        <f>SUMIF(E2:E172,"=1",C2:C172)</f>
        <v>3997</v>
      </c>
      <c r="AD3">
        <f>AC3/X3</f>
        <v>43.92307692307692</v>
      </c>
    </row>
    <row r="4" spans="1:31" x14ac:dyDescent="0.35">
      <c r="A4" s="1">
        <v>30000</v>
      </c>
      <c r="B4" s="1">
        <v>19669</v>
      </c>
      <c r="C4" s="1">
        <v>24</v>
      </c>
      <c r="D4" s="1">
        <v>0</v>
      </c>
      <c r="E4" s="1">
        <v>0</v>
      </c>
      <c r="F4" s="1">
        <v>14</v>
      </c>
      <c r="G4" s="1">
        <v>30000</v>
      </c>
      <c r="H4" s="1">
        <v>0</v>
      </c>
      <c r="I4" s="1">
        <f t="shared" si="0"/>
        <v>0</v>
      </c>
      <c r="J4" s="1">
        <v>6</v>
      </c>
      <c r="K4" s="1">
        <v>1</v>
      </c>
      <c r="L4" s="1">
        <v>2</v>
      </c>
      <c r="M4" s="1">
        <v>0</v>
      </c>
      <c r="N4" s="1">
        <v>1</v>
      </c>
      <c r="O4" s="1">
        <v>30000</v>
      </c>
      <c r="P4" s="1">
        <v>6</v>
      </c>
      <c r="Q4">
        <f t="shared" si="1"/>
        <v>0</v>
      </c>
      <c r="R4">
        <f t="shared" si="2"/>
        <v>36</v>
      </c>
      <c r="S4">
        <f t="shared" si="3"/>
        <v>0</v>
      </c>
    </row>
    <row r="5" spans="1:31" x14ac:dyDescent="0.35">
      <c r="A5" s="1">
        <v>45000</v>
      </c>
      <c r="B5" s="1">
        <v>19670</v>
      </c>
      <c r="C5" s="1">
        <v>26</v>
      </c>
      <c r="D5" s="1">
        <v>0</v>
      </c>
      <c r="E5" s="1">
        <v>1</v>
      </c>
      <c r="F5" s="1">
        <v>14</v>
      </c>
      <c r="G5" s="1">
        <v>45000</v>
      </c>
      <c r="H5" s="1">
        <v>0</v>
      </c>
      <c r="I5" s="1">
        <f t="shared" si="0"/>
        <v>0</v>
      </c>
      <c r="J5" s="1">
        <v>7</v>
      </c>
      <c r="K5" s="1">
        <v>1</v>
      </c>
      <c r="L5" s="1">
        <v>2</v>
      </c>
      <c r="M5" s="1">
        <v>0</v>
      </c>
      <c r="N5" s="1">
        <v>1</v>
      </c>
      <c r="O5" s="1">
        <v>45000</v>
      </c>
      <c r="P5" s="1">
        <v>10</v>
      </c>
      <c r="Q5">
        <f t="shared" si="1"/>
        <v>1</v>
      </c>
      <c r="R5">
        <f t="shared" si="2"/>
        <v>49</v>
      </c>
      <c r="S5">
        <f t="shared" si="3"/>
        <v>0</v>
      </c>
      <c r="V5" t="s">
        <v>28</v>
      </c>
      <c r="W5" t="s">
        <v>29</v>
      </c>
      <c r="X5" t="s">
        <v>30</v>
      </c>
      <c r="Y5" t="s">
        <v>31</v>
      </c>
      <c r="Z5" t="s">
        <v>33</v>
      </c>
      <c r="AA5" t="s">
        <v>34</v>
      </c>
      <c r="AB5" t="s">
        <v>65</v>
      </c>
      <c r="AC5" t="s">
        <v>64</v>
      </c>
      <c r="AD5" t="s">
        <v>62</v>
      </c>
      <c r="AE5" t="s">
        <v>63</v>
      </c>
    </row>
    <row r="6" spans="1:31" x14ac:dyDescent="0.35">
      <c r="A6" s="1">
        <v>57200</v>
      </c>
      <c r="B6" s="1">
        <v>19691</v>
      </c>
      <c r="C6" s="1">
        <v>37</v>
      </c>
      <c r="D6" s="1">
        <v>0</v>
      </c>
      <c r="E6" s="1">
        <v>1</v>
      </c>
      <c r="F6" s="1">
        <v>27</v>
      </c>
      <c r="G6" s="1">
        <v>57200</v>
      </c>
      <c r="H6" s="1">
        <v>1</v>
      </c>
      <c r="I6" s="1">
        <f t="shared" si="0"/>
        <v>1</v>
      </c>
      <c r="J6" s="1">
        <v>12</v>
      </c>
      <c r="K6" s="1">
        <v>1</v>
      </c>
      <c r="L6" s="1">
        <v>2</v>
      </c>
      <c r="M6" s="1">
        <v>0</v>
      </c>
      <c r="N6" s="1">
        <v>1</v>
      </c>
      <c r="O6" s="1">
        <v>57200</v>
      </c>
      <c r="P6" s="1">
        <v>10</v>
      </c>
      <c r="Q6">
        <f t="shared" si="1"/>
        <v>1</v>
      </c>
      <c r="R6">
        <f t="shared" si="2"/>
        <v>144</v>
      </c>
      <c r="S6">
        <f t="shared" si="3"/>
        <v>0</v>
      </c>
      <c r="U6" s="5" t="s">
        <v>17</v>
      </c>
      <c r="V6">
        <f>SUMIF(E2:E171, "=0",A2:A171)</f>
        <v>2876260</v>
      </c>
      <c r="W6">
        <f>V6/X2</f>
        <v>38350.133333333331</v>
      </c>
      <c r="X6">
        <f>SUMIF(E2:E171, "=0",I2:I171)</f>
        <v>47</v>
      </c>
      <c r="Y6">
        <f>SUMIF(E2:E171, "=0",S2:S171)</f>
        <v>39</v>
      </c>
      <c r="Z6">
        <f>SUMIF(E2:E171, "=0",K2:K171)</f>
        <v>58</v>
      </c>
      <c r="AA6">
        <f>Z6/X2</f>
        <v>0.77333333333333332</v>
      </c>
      <c r="AB6">
        <f>SUMIF(E2:E171, "=0",M2:M171)</f>
        <v>21</v>
      </c>
      <c r="AC6">
        <f>AB6/X2</f>
        <v>0.28000000000000003</v>
      </c>
      <c r="AD6">
        <f>SUMIF(E2:E171, "=0",L2:L171)</f>
        <v>180</v>
      </c>
      <c r="AE6">
        <f>AD6/X2</f>
        <v>2.4</v>
      </c>
    </row>
    <row r="7" spans="1:31" x14ac:dyDescent="0.35">
      <c r="A7" s="1">
        <v>20000</v>
      </c>
      <c r="B7" s="1">
        <v>19696</v>
      </c>
      <c r="C7" s="1">
        <v>59</v>
      </c>
      <c r="D7" s="1">
        <v>1</v>
      </c>
      <c r="E7" s="1">
        <v>1</v>
      </c>
      <c r="F7" s="1">
        <v>28</v>
      </c>
      <c r="G7" s="1">
        <v>29000</v>
      </c>
      <c r="H7" s="1">
        <v>2</v>
      </c>
      <c r="I7" s="1">
        <f t="shared" si="0"/>
        <v>1</v>
      </c>
      <c r="J7" s="1">
        <v>32</v>
      </c>
      <c r="K7" s="1">
        <v>1</v>
      </c>
      <c r="L7" s="1">
        <v>3</v>
      </c>
      <c r="M7" s="1">
        <v>0</v>
      </c>
      <c r="N7" s="1">
        <v>1</v>
      </c>
      <c r="O7" s="1">
        <v>20000</v>
      </c>
      <c r="P7" s="1">
        <v>10</v>
      </c>
      <c r="Q7">
        <f t="shared" si="1"/>
        <v>1</v>
      </c>
      <c r="R7">
        <f t="shared" si="2"/>
        <v>1024</v>
      </c>
      <c r="S7">
        <f t="shared" si="3"/>
        <v>1</v>
      </c>
      <c r="U7" s="5" t="s">
        <v>18</v>
      </c>
      <c r="V7">
        <f>SUMIF(E2:E172, "=1",A2:A172)</f>
        <v>2622350</v>
      </c>
      <c r="W7">
        <f>V7/X3</f>
        <v>28817.032967032967</v>
      </c>
      <c r="X7">
        <f>SUMIF(E2:E172, "=1",I2:I172)</f>
        <v>68</v>
      </c>
      <c r="Y7">
        <f>SUMIF(E2:E172, "=1",S2:S172)</f>
        <v>41</v>
      </c>
      <c r="Z7">
        <f>SUMIF(E2:E172, "=1",K2:K172)</f>
        <v>64</v>
      </c>
      <c r="AA7">
        <f>Z7/X3</f>
        <v>0.70329670329670335</v>
      </c>
      <c r="AB7">
        <f>SUMIF(E2:E172, "=1",M2:M172)</f>
        <v>36</v>
      </c>
      <c r="AC7">
        <f>AB7/X3</f>
        <v>0.39560439560439559</v>
      </c>
      <c r="AD7">
        <f>SUMIF(E2:E172, "=1",L2:L172)</f>
        <v>223</v>
      </c>
      <c r="AE7">
        <f>AD7/X3</f>
        <v>2.4505494505494507</v>
      </c>
    </row>
    <row r="8" spans="1:31" x14ac:dyDescent="0.35">
      <c r="A8" s="1">
        <v>65000</v>
      </c>
      <c r="B8" s="1">
        <v>19697</v>
      </c>
      <c r="C8" s="1">
        <v>60</v>
      </c>
      <c r="D8" s="1">
        <v>1</v>
      </c>
      <c r="E8" s="1">
        <v>0</v>
      </c>
      <c r="F8" s="1">
        <v>2</v>
      </c>
      <c r="G8" s="1">
        <v>76500</v>
      </c>
      <c r="H8" s="1">
        <v>2</v>
      </c>
      <c r="I8" s="4">
        <v>1</v>
      </c>
      <c r="J8" s="1">
        <v>39</v>
      </c>
      <c r="K8" s="1">
        <v>1</v>
      </c>
      <c r="L8" s="1">
        <v>3</v>
      </c>
      <c r="M8" s="1">
        <v>0</v>
      </c>
      <c r="N8" s="1">
        <v>1</v>
      </c>
      <c r="O8" s="1">
        <v>65000</v>
      </c>
      <c r="P8" s="1">
        <v>10</v>
      </c>
      <c r="Q8">
        <f t="shared" si="1"/>
        <v>1</v>
      </c>
      <c r="R8">
        <f t="shared" si="2"/>
        <v>1521</v>
      </c>
      <c r="S8">
        <f t="shared" si="3"/>
        <v>1</v>
      </c>
      <c r="W8" s="8">
        <f>W7/W6</f>
        <v>0.7514193683907131</v>
      </c>
    </row>
    <row r="9" spans="1:31" x14ac:dyDescent="0.35">
      <c r="A9" s="1">
        <v>30000</v>
      </c>
      <c r="B9" s="1">
        <v>19726</v>
      </c>
      <c r="C9" s="1">
        <v>46</v>
      </c>
      <c r="D9" s="1">
        <v>1</v>
      </c>
      <c r="E9" s="1">
        <v>1</v>
      </c>
      <c r="F9" s="1">
        <v>10</v>
      </c>
      <c r="G9" s="1">
        <v>30000</v>
      </c>
      <c r="H9" s="1">
        <v>3</v>
      </c>
      <c r="I9" s="1">
        <f t="shared" si="0"/>
        <v>1</v>
      </c>
      <c r="J9" s="1">
        <v>29</v>
      </c>
      <c r="K9" s="1">
        <v>1</v>
      </c>
      <c r="L9" s="1">
        <v>3</v>
      </c>
      <c r="M9" s="1">
        <v>0</v>
      </c>
      <c r="N9" s="1">
        <v>1</v>
      </c>
      <c r="O9" s="1">
        <v>30000</v>
      </c>
      <c r="P9" s="1">
        <v>10</v>
      </c>
      <c r="Q9">
        <f t="shared" si="1"/>
        <v>1</v>
      </c>
      <c r="R9">
        <f t="shared" si="2"/>
        <v>841</v>
      </c>
      <c r="S9">
        <f t="shared" si="3"/>
        <v>1</v>
      </c>
      <c r="X9" s="1"/>
    </row>
    <row r="10" spans="1:31" x14ac:dyDescent="0.35">
      <c r="A10" s="1">
        <v>45000</v>
      </c>
      <c r="B10" s="1">
        <v>19732</v>
      </c>
      <c r="C10" s="1">
        <v>47</v>
      </c>
      <c r="D10" s="1">
        <v>0</v>
      </c>
      <c r="E10" s="1">
        <v>1</v>
      </c>
      <c r="F10" s="1">
        <v>14</v>
      </c>
      <c r="G10" s="1">
        <v>45000</v>
      </c>
      <c r="H10" s="1">
        <v>1</v>
      </c>
      <c r="I10" s="1">
        <f t="shared" si="0"/>
        <v>1</v>
      </c>
      <c r="J10" s="1">
        <v>10</v>
      </c>
      <c r="K10" s="1">
        <v>0</v>
      </c>
      <c r="L10" s="1">
        <v>3</v>
      </c>
      <c r="M10" s="1">
        <v>0</v>
      </c>
      <c r="N10" s="1">
        <v>3</v>
      </c>
      <c r="O10" s="1">
        <v>45000</v>
      </c>
      <c r="P10" s="1">
        <v>6</v>
      </c>
      <c r="Q10">
        <f t="shared" si="1"/>
        <v>0</v>
      </c>
      <c r="R10">
        <f t="shared" si="2"/>
        <v>100</v>
      </c>
      <c r="S10">
        <f t="shared" si="3"/>
        <v>0</v>
      </c>
    </row>
    <row r="11" spans="1:31" x14ac:dyDescent="0.35">
      <c r="A11" s="1">
        <v>20400</v>
      </c>
      <c r="B11" s="1">
        <v>19749</v>
      </c>
      <c r="C11" s="1">
        <v>28</v>
      </c>
      <c r="D11" s="1">
        <v>1</v>
      </c>
      <c r="E11" s="1">
        <v>1</v>
      </c>
      <c r="G11" s="1">
        <v>20400</v>
      </c>
      <c r="H11" s="1">
        <v>2</v>
      </c>
      <c r="I11" s="1">
        <f t="shared" si="0"/>
        <v>1</v>
      </c>
      <c r="J11" s="1">
        <v>0</v>
      </c>
      <c r="K11" s="1">
        <v>1</v>
      </c>
      <c r="L11" s="1">
        <v>2</v>
      </c>
      <c r="M11" s="1">
        <v>1</v>
      </c>
      <c r="N11" s="1">
        <v>1</v>
      </c>
      <c r="O11" s="1">
        <v>20400</v>
      </c>
      <c r="P11" s="1">
        <v>3</v>
      </c>
      <c r="Q11">
        <f t="shared" si="1"/>
        <v>0</v>
      </c>
      <c r="R11">
        <f t="shared" si="2"/>
        <v>0</v>
      </c>
      <c r="S11">
        <f t="shared" si="3"/>
        <v>1</v>
      </c>
    </row>
    <row r="12" spans="1:31" x14ac:dyDescent="0.35">
      <c r="A12" s="1">
        <v>15000</v>
      </c>
      <c r="B12" s="1">
        <v>19793</v>
      </c>
      <c r="C12" s="1">
        <v>50</v>
      </c>
      <c r="D12" s="1">
        <v>1</v>
      </c>
      <c r="E12" s="1">
        <v>1</v>
      </c>
      <c r="F12" s="1">
        <v>21</v>
      </c>
      <c r="G12" s="1">
        <v>15000</v>
      </c>
      <c r="H12" s="1">
        <v>1</v>
      </c>
      <c r="I12" s="1">
        <f t="shared" si="0"/>
        <v>1</v>
      </c>
      <c r="J12" s="1">
        <v>26</v>
      </c>
      <c r="K12" s="1">
        <v>0</v>
      </c>
      <c r="L12" s="1">
        <v>3</v>
      </c>
      <c r="M12" s="1">
        <v>1</v>
      </c>
      <c r="N12" s="1">
        <v>3</v>
      </c>
      <c r="O12" s="1">
        <v>15000</v>
      </c>
      <c r="P12" s="1">
        <v>10</v>
      </c>
      <c r="Q12">
        <f t="shared" si="1"/>
        <v>1</v>
      </c>
      <c r="R12">
        <f t="shared" si="2"/>
        <v>676</v>
      </c>
      <c r="S12">
        <f t="shared" si="3"/>
        <v>1</v>
      </c>
    </row>
    <row r="13" spans="1:31" x14ac:dyDescent="0.35">
      <c r="A13" s="1">
        <v>36000</v>
      </c>
      <c r="B13" s="1">
        <v>19794</v>
      </c>
      <c r="C13" s="1">
        <v>24</v>
      </c>
      <c r="D13" s="1">
        <v>1</v>
      </c>
      <c r="E13" s="1">
        <v>1</v>
      </c>
      <c r="F13" s="1">
        <v>10</v>
      </c>
      <c r="G13" s="1">
        <v>36000</v>
      </c>
      <c r="I13" s="1">
        <f t="shared" si="0"/>
        <v>0</v>
      </c>
      <c r="J13" s="1">
        <v>2</v>
      </c>
      <c r="K13" s="1">
        <v>0</v>
      </c>
      <c r="L13" s="1">
        <v>3</v>
      </c>
      <c r="M13" s="1">
        <v>0</v>
      </c>
      <c r="N13" s="1">
        <v>2</v>
      </c>
      <c r="O13" s="1">
        <v>36000</v>
      </c>
      <c r="P13" s="1">
        <v>10</v>
      </c>
      <c r="Q13">
        <f t="shared" si="1"/>
        <v>1</v>
      </c>
      <c r="R13">
        <f t="shared" si="2"/>
        <v>4</v>
      </c>
      <c r="S13">
        <f t="shared" si="3"/>
        <v>0</v>
      </c>
      <c r="W13" t="s">
        <v>36</v>
      </c>
      <c r="X13" t="s">
        <v>37</v>
      </c>
      <c r="Y13" t="s">
        <v>38</v>
      </c>
      <c r="Z13" t="s">
        <v>60</v>
      </c>
      <c r="AA13" t="s">
        <v>61</v>
      </c>
      <c r="AB13" t="s">
        <v>39</v>
      </c>
    </row>
    <row r="14" spans="1:31" x14ac:dyDescent="0.35">
      <c r="A14" s="1">
        <v>12000</v>
      </c>
      <c r="B14" s="1">
        <v>19810</v>
      </c>
      <c r="C14" s="1">
        <v>54</v>
      </c>
      <c r="D14" s="1">
        <v>1</v>
      </c>
      <c r="E14" s="1">
        <v>1</v>
      </c>
      <c r="F14" s="1">
        <v>14</v>
      </c>
      <c r="G14" s="1">
        <v>12000</v>
      </c>
      <c r="H14" s="1">
        <v>1</v>
      </c>
      <c r="I14" s="1">
        <f t="shared" si="0"/>
        <v>1</v>
      </c>
      <c r="J14" s="1">
        <v>26</v>
      </c>
      <c r="K14" s="1">
        <v>1</v>
      </c>
      <c r="L14" s="1">
        <v>3</v>
      </c>
      <c r="M14" s="1">
        <v>0</v>
      </c>
      <c r="N14" s="1">
        <v>3</v>
      </c>
      <c r="O14" s="1">
        <v>12000</v>
      </c>
      <c r="P14" s="1">
        <v>6</v>
      </c>
      <c r="Q14">
        <f t="shared" si="1"/>
        <v>0</v>
      </c>
      <c r="R14">
        <f t="shared" si="2"/>
        <v>676</v>
      </c>
      <c r="S14">
        <f t="shared" si="3"/>
        <v>1</v>
      </c>
      <c r="U14">
        <v>1</v>
      </c>
      <c r="V14" t="s">
        <v>40</v>
      </c>
      <c r="W14">
        <v>4</v>
      </c>
      <c r="X14">
        <f>SUMIF($F$2:$F$171, "=1",$E$2:$E$171)</f>
        <v>7</v>
      </c>
      <c r="Y14" s="9">
        <f>(W14+X14)/270</f>
        <v>4.0740740740740744E-2</v>
      </c>
      <c r="Z14">
        <f>SUMIFS($A$2:$A$171,$E$2:$E$171,"=0",$F$2:$F$171,"=1")</f>
        <v>130500</v>
      </c>
      <c r="AA14">
        <f>SUMIFS($A$2:$A$171,$E$2:$E$171,"=1",$F$2:$F$171,"=1")</f>
        <v>189000</v>
      </c>
    </row>
    <row r="15" spans="1:31" x14ac:dyDescent="0.35">
      <c r="A15" s="1">
        <v>45000</v>
      </c>
      <c r="B15" s="1">
        <v>19836</v>
      </c>
      <c r="C15" s="1">
        <v>64</v>
      </c>
      <c r="D15" s="1">
        <v>1</v>
      </c>
      <c r="E15" s="1">
        <v>1</v>
      </c>
      <c r="F15" s="1">
        <v>10</v>
      </c>
      <c r="G15" s="1">
        <v>58000</v>
      </c>
      <c r="H15" s="1">
        <v>2</v>
      </c>
      <c r="I15" s="1">
        <f t="shared" si="0"/>
        <v>1</v>
      </c>
      <c r="J15" s="1">
        <v>36</v>
      </c>
      <c r="K15" s="1">
        <v>0</v>
      </c>
      <c r="L15" s="1">
        <v>3</v>
      </c>
      <c r="M15" s="1">
        <v>1</v>
      </c>
      <c r="N15" s="1">
        <v>1</v>
      </c>
      <c r="O15" s="1">
        <v>45000</v>
      </c>
      <c r="P15" s="1">
        <v>10</v>
      </c>
      <c r="Q15">
        <f t="shared" si="1"/>
        <v>1</v>
      </c>
      <c r="R15">
        <f t="shared" si="2"/>
        <v>1296</v>
      </c>
      <c r="S15">
        <f t="shared" si="3"/>
        <v>1</v>
      </c>
      <c r="V15" t="s">
        <v>19</v>
      </c>
      <c r="W15" s="8">
        <f>W14/76</f>
        <v>5.2631578947368418E-2</v>
      </c>
      <c r="X15" s="8">
        <f>X14/94</f>
        <v>7.4468085106382975E-2</v>
      </c>
      <c r="Y15" s="9"/>
      <c r="Z15">
        <f>Z14/W14</f>
        <v>32625</v>
      </c>
      <c r="AA15">
        <f>AA14/X14</f>
        <v>27000</v>
      </c>
      <c r="AB15" s="8">
        <f>AA15/Z15</f>
        <v>0.82758620689655171</v>
      </c>
      <c r="AC15">
        <f>MAX(AB14:AB56)</f>
        <v>2.9333333333333331</v>
      </c>
    </row>
    <row r="16" spans="1:31" x14ac:dyDescent="0.35">
      <c r="A16" s="1">
        <v>55000</v>
      </c>
      <c r="B16" s="1">
        <v>19851</v>
      </c>
      <c r="C16" s="1">
        <v>31</v>
      </c>
      <c r="D16" s="1">
        <v>1</v>
      </c>
      <c r="E16" s="1">
        <v>0</v>
      </c>
      <c r="F16" s="1">
        <v>2</v>
      </c>
      <c r="G16" s="1">
        <v>55000</v>
      </c>
      <c r="H16" s="1">
        <v>3</v>
      </c>
      <c r="I16" s="1">
        <f t="shared" si="0"/>
        <v>1</v>
      </c>
      <c r="J16" s="1">
        <v>10</v>
      </c>
      <c r="K16" s="1">
        <v>1</v>
      </c>
      <c r="L16" s="1">
        <v>2</v>
      </c>
      <c r="M16" s="1">
        <v>1</v>
      </c>
      <c r="N16" s="1">
        <v>1</v>
      </c>
      <c r="O16" s="1">
        <v>55000</v>
      </c>
      <c r="P16" s="1">
        <v>10</v>
      </c>
      <c r="Q16">
        <f t="shared" si="1"/>
        <v>1</v>
      </c>
      <c r="R16">
        <f t="shared" si="2"/>
        <v>100</v>
      </c>
      <c r="S16">
        <f t="shared" si="3"/>
        <v>1</v>
      </c>
      <c r="U16">
        <v>2</v>
      </c>
      <c r="V16" t="s">
        <v>41</v>
      </c>
      <c r="W16">
        <v>6</v>
      </c>
      <c r="X16">
        <f>SUMIF($F$2:$F$171, "=2",$E$2:$E$171)</f>
        <v>0</v>
      </c>
      <c r="Y16" s="9">
        <f t="shared" ref="Y16:Y26" si="4">(W16+X16)/270</f>
        <v>2.2222222222222223E-2</v>
      </c>
      <c r="Z16">
        <f>SUMIFS($A$2:$A$171,$E$2:$E$171,"=0",$F$2:$F$171,"=2")</f>
        <v>315000</v>
      </c>
      <c r="AA16">
        <f>SUMIFS($A$2:$A$171,$E$2:$E$171,"=1",$F$2:$F$171,"=2")</f>
        <v>0</v>
      </c>
      <c r="AB16" s="8"/>
      <c r="AC16">
        <f>MIN(AB14:AB56)</f>
        <v>0.47379483253588511</v>
      </c>
    </row>
    <row r="17" spans="1:28" x14ac:dyDescent="0.35">
      <c r="A17" s="1">
        <v>78000</v>
      </c>
      <c r="B17" s="1">
        <v>19862</v>
      </c>
      <c r="C17" s="1">
        <v>34</v>
      </c>
      <c r="D17" s="1">
        <v>1</v>
      </c>
      <c r="E17" s="1">
        <v>1</v>
      </c>
      <c r="F17" s="1">
        <v>14</v>
      </c>
      <c r="G17" s="1">
        <v>89000</v>
      </c>
      <c r="I17" s="1">
        <f t="shared" si="0"/>
        <v>0</v>
      </c>
      <c r="J17" s="1">
        <v>14</v>
      </c>
      <c r="K17" s="1">
        <v>1</v>
      </c>
      <c r="L17" s="1">
        <v>3</v>
      </c>
      <c r="M17" s="1">
        <v>0</v>
      </c>
      <c r="N17" s="1">
        <v>1</v>
      </c>
      <c r="O17" s="1">
        <v>78000</v>
      </c>
      <c r="P17" s="1">
        <v>11</v>
      </c>
      <c r="Q17">
        <f t="shared" si="1"/>
        <v>1</v>
      </c>
      <c r="R17">
        <f t="shared" si="2"/>
        <v>196</v>
      </c>
      <c r="S17">
        <f t="shared" si="3"/>
        <v>0</v>
      </c>
      <c r="V17" t="s">
        <v>19</v>
      </c>
      <c r="W17" s="8">
        <f>W16/76</f>
        <v>7.8947368421052627E-2</v>
      </c>
      <c r="X17" s="8"/>
      <c r="Y17" s="9"/>
      <c r="Z17">
        <f>Z16/W16</f>
        <v>52500</v>
      </c>
      <c r="AA17">
        <v>0</v>
      </c>
      <c r="AB17" s="8"/>
    </row>
    <row r="18" spans="1:28" x14ac:dyDescent="0.35">
      <c r="A18" s="1">
        <v>30000</v>
      </c>
      <c r="B18" s="1">
        <v>19876</v>
      </c>
      <c r="C18" s="1">
        <v>47</v>
      </c>
      <c r="D18" s="1">
        <v>1</v>
      </c>
      <c r="E18" s="1">
        <v>1</v>
      </c>
      <c r="F18" s="1">
        <v>1</v>
      </c>
      <c r="G18" s="1">
        <v>30000</v>
      </c>
      <c r="H18" s="1">
        <v>2</v>
      </c>
      <c r="I18" s="1">
        <f t="shared" si="0"/>
        <v>1</v>
      </c>
      <c r="J18" s="1">
        <v>25</v>
      </c>
      <c r="K18" s="1">
        <v>1</v>
      </c>
      <c r="L18" s="1">
        <v>3</v>
      </c>
      <c r="M18" s="1">
        <v>0</v>
      </c>
      <c r="N18" s="1">
        <v>1</v>
      </c>
      <c r="O18" s="1">
        <v>30000</v>
      </c>
      <c r="P18" s="1">
        <v>6</v>
      </c>
      <c r="Q18">
        <f t="shared" si="1"/>
        <v>0</v>
      </c>
      <c r="R18">
        <f t="shared" si="2"/>
        <v>625</v>
      </c>
      <c r="S18">
        <f t="shared" si="3"/>
        <v>1</v>
      </c>
      <c r="U18">
        <v>3</v>
      </c>
      <c r="V18" t="s">
        <v>42</v>
      </c>
      <c r="W18">
        <v>0</v>
      </c>
      <c r="X18">
        <f>SUMIF($F$2:$F$171, "=3",$E$2:$E$171)</f>
        <v>2</v>
      </c>
      <c r="Y18" s="9">
        <f t="shared" si="4"/>
        <v>7.4074074074074077E-3</v>
      </c>
      <c r="Z18">
        <v>0</v>
      </c>
      <c r="AA18">
        <f>SUMIFS($A$2:$A$171,$E$2:$E$171,"=1",$F$2:$F$171,"=3")</f>
        <v>73000</v>
      </c>
      <c r="AB18" s="8"/>
    </row>
    <row r="19" spans="1:28" x14ac:dyDescent="0.35">
      <c r="A19" s="1">
        <v>30000</v>
      </c>
      <c r="B19" s="1">
        <v>19889</v>
      </c>
      <c r="C19" s="1">
        <v>56</v>
      </c>
      <c r="D19" s="1">
        <v>1</v>
      </c>
      <c r="E19" s="1">
        <v>0</v>
      </c>
      <c r="F19" s="1">
        <v>13</v>
      </c>
      <c r="G19" s="1">
        <v>50000</v>
      </c>
      <c r="H19" s="1">
        <v>1</v>
      </c>
      <c r="I19" s="1">
        <f t="shared" si="0"/>
        <v>1</v>
      </c>
      <c r="J19" s="1">
        <v>36</v>
      </c>
      <c r="K19" s="1">
        <v>1</v>
      </c>
      <c r="L19" s="1">
        <v>3</v>
      </c>
      <c r="M19" s="1">
        <v>0</v>
      </c>
      <c r="N19" s="1">
        <v>3</v>
      </c>
      <c r="O19" s="1">
        <v>30000</v>
      </c>
      <c r="P19" s="1">
        <v>6</v>
      </c>
      <c r="Q19">
        <f t="shared" si="1"/>
        <v>0</v>
      </c>
      <c r="R19">
        <f t="shared" si="2"/>
        <v>1296</v>
      </c>
      <c r="S19">
        <f t="shared" si="3"/>
        <v>1</v>
      </c>
      <c r="V19" t="s">
        <v>19</v>
      </c>
      <c r="X19" s="8">
        <f>X18/94</f>
        <v>2.1276595744680851E-2</v>
      </c>
      <c r="Y19" s="9"/>
      <c r="Z19">
        <v>0</v>
      </c>
      <c r="AA19">
        <f>AA18/X18</f>
        <v>36500</v>
      </c>
      <c r="AB19" s="8"/>
    </row>
    <row r="20" spans="1:28" x14ac:dyDescent="0.35">
      <c r="A20" s="1">
        <v>35000</v>
      </c>
      <c r="B20" s="1">
        <v>19890</v>
      </c>
      <c r="C20" s="1">
        <v>45</v>
      </c>
      <c r="D20" s="1">
        <v>1</v>
      </c>
      <c r="E20" s="1">
        <v>1</v>
      </c>
      <c r="F20" s="1">
        <v>3</v>
      </c>
      <c r="G20" s="1">
        <v>35000</v>
      </c>
      <c r="H20" s="1">
        <v>1</v>
      </c>
      <c r="I20" s="1">
        <f t="shared" si="0"/>
        <v>1</v>
      </c>
      <c r="J20" s="1">
        <v>28</v>
      </c>
      <c r="K20" s="1">
        <v>1</v>
      </c>
      <c r="L20" s="1">
        <v>3</v>
      </c>
      <c r="M20" s="1">
        <v>0</v>
      </c>
      <c r="N20" s="1">
        <v>3</v>
      </c>
      <c r="O20" s="1">
        <v>35000</v>
      </c>
      <c r="P20" s="1">
        <v>5</v>
      </c>
      <c r="Q20">
        <f t="shared" si="1"/>
        <v>0</v>
      </c>
      <c r="R20">
        <f t="shared" si="2"/>
        <v>784</v>
      </c>
      <c r="S20">
        <f t="shared" si="3"/>
        <v>1</v>
      </c>
      <c r="U20">
        <v>4</v>
      </c>
      <c r="V20" t="s">
        <v>43</v>
      </c>
      <c r="W20">
        <v>1</v>
      </c>
      <c r="X20">
        <f>SUMIF($F$2:$F$171, "=4",$E$2:$E$171)</f>
        <v>0</v>
      </c>
      <c r="Y20" s="9">
        <f t="shared" si="4"/>
        <v>3.7037037037037038E-3</v>
      </c>
      <c r="Z20">
        <v>35000</v>
      </c>
      <c r="AA20">
        <v>0</v>
      </c>
      <c r="AB20" s="8"/>
    </row>
    <row r="21" spans="1:28" x14ac:dyDescent="0.35">
      <c r="A21" s="1">
        <v>35000</v>
      </c>
      <c r="B21" s="1">
        <v>19892</v>
      </c>
      <c r="C21" s="1">
        <v>23</v>
      </c>
      <c r="D21" s="1">
        <v>1</v>
      </c>
      <c r="E21" s="1">
        <v>1</v>
      </c>
      <c r="F21" s="1">
        <v>7</v>
      </c>
      <c r="G21" s="1">
        <v>35000</v>
      </c>
      <c r="I21" s="1">
        <f t="shared" si="0"/>
        <v>0</v>
      </c>
      <c r="J21" s="1">
        <v>2</v>
      </c>
      <c r="K21" s="1">
        <v>1</v>
      </c>
      <c r="L21" s="1">
        <v>2</v>
      </c>
      <c r="M21" s="1">
        <v>0</v>
      </c>
      <c r="N21" s="1">
        <v>3</v>
      </c>
      <c r="O21" s="1">
        <v>35000</v>
      </c>
      <c r="P21" s="1">
        <v>11</v>
      </c>
      <c r="Q21">
        <f t="shared" si="1"/>
        <v>1</v>
      </c>
      <c r="R21">
        <f t="shared" si="2"/>
        <v>4</v>
      </c>
      <c r="S21">
        <f t="shared" si="3"/>
        <v>0</v>
      </c>
      <c r="V21" t="s">
        <v>19</v>
      </c>
      <c r="W21" s="8">
        <f>W20/76</f>
        <v>1.3157894736842105E-2</v>
      </c>
      <c r="Y21" s="9"/>
      <c r="Z21">
        <v>35000</v>
      </c>
      <c r="AA21">
        <v>0</v>
      </c>
      <c r="AB21" s="8"/>
    </row>
    <row r="22" spans="1:28" x14ac:dyDescent="0.35">
      <c r="A22" s="1">
        <v>90000</v>
      </c>
      <c r="B22" s="1">
        <v>19942</v>
      </c>
      <c r="C22" s="1">
        <v>46</v>
      </c>
      <c r="D22" s="1">
        <v>1</v>
      </c>
      <c r="E22" s="1">
        <v>0</v>
      </c>
      <c r="F22" s="1">
        <v>6</v>
      </c>
      <c r="G22" s="1">
        <v>90000</v>
      </c>
      <c r="H22" s="1">
        <v>1</v>
      </c>
      <c r="I22" s="1">
        <f t="shared" si="0"/>
        <v>1</v>
      </c>
      <c r="J22" s="1">
        <v>28</v>
      </c>
      <c r="K22" s="1">
        <v>0</v>
      </c>
      <c r="L22" s="1">
        <v>2</v>
      </c>
      <c r="M22" s="1">
        <v>1</v>
      </c>
      <c r="N22" s="1">
        <v>1</v>
      </c>
      <c r="O22" s="1">
        <v>90000</v>
      </c>
      <c r="P22" s="1">
        <v>6</v>
      </c>
      <c r="Q22">
        <f t="shared" si="1"/>
        <v>0</v>
      </c>
      <c r="R22">
        <f t="shared" si="2"/>
        <v>784</v>
      </c>
      <c r="S22">
        <f t="shared" si="3"/>
        <v>1</v>
      </c>
      <c r="U22">
        <v>5</v>
      </c>
      <c r="V22" t="s">
        <v>44</v>
      </c>
      <c r="W22">
        <v>1</v>
      </c>
      <c r="X22">
        <f>SUMIF($F$2:$F$171, "=5",$E$2:$E$171)</f>
        <v>0</v>
      </c>
      <c r="Y22" s="9">
        <f t="shared" si="4"/>
        <v>3.7037037037037038E-3</v>
      </c>
      <c r="Z22">
        <v>80000</v>
      </c>
      <c r="AA22">
        <v>0</v>
      </c>
      <c r="AB22" s="8"/>
    </row>
    <row r="23" spans="1:28" x14ac:dyDescent="0.35">
      <c r="A23" s="1">
        <v>25000</v>
      </c>
      <c r="B23" s="1">
        <v>19954</v>
      </c>
      <c r="C23" s="1">
        <v>56</v>
      </c>
      <c r="D23" s="1">
        <v>1</v>
      </c>
      <c r="E23" s="1">
        <v>0</v>
      </c>
      <c r="F23" s="1">
        <v>6</v>
      </c>
      <c r="G23" s="1">
        <v>25000</v>
      </c>
      <c r="H23" s="1">
        <v>2</v>
      </c>
      <c r="I23" s="1">
        <f t="shared" si="0"/>
        <v>1</v>
      </c>
      <c r="J23" s="1">
        <v>15</v>
      </c>
      <c r="K23" s="1">
        <v>1</v>
      </c>
      <c r="L23" s="1">
        <v>2</v>
      </c>
      <c r="M23" s="1">
        <v>0</v>
      </c>
      <c r="N23" s="1">
        <v>1</v>
      </c>
      <c r="O23" s="1">
        <v>25000</v>
      </c>
      <c r="P23" s="1">
        <v>10</v>
      </c>
      <c r="Q23">
        <f t="shared" si="1"/>
        <v>1</v>
      </c>
      <c r="R23">
        <f t="shared" si="2"/>
        <v>225</v>
      </c>
      <c r="S23">
        <f t="shared" si="3"/>
        <v>1</v>
      </c>
      <c r="V23" t="s">
        <v>19</v>
      </c>
      <c r="W23" s="8">
        <f>W22/76</f>
        <v>1.3157894736842105E-2</v>
      </c>
      <c r="Y23" s="9"/>
      <c r="Z23">
        <v>80000</v>
      </c>
      <c r="AA23">
        <v>0</v>
      </c>
      <c r="AB23" s="8"/>
    </row>
    <row r="24" spans="1:28" x14ac:dyDescent="0.35">
      <c r="A24" s="1">
        <v>35000</v>
      </c>
      <c r="B24" s="1">
        <v>19955</v>
      </c>
      <c r="C24" s="1">
        <v>58</v>
      </c>
      <c r="D24" s="1">
        <v>1</v>
      </c>
      <c r="E24" s="1">
        <v>1</v>
      </c>
      <c r="F24" s="1">
        <v>11</v>
      </c>
      <c r="G24" s="1">
        <v>44000</v>
      </c>
      <c r="H24" s="1">
        <v>2</v>
      </c>
      <c r="I24" s="1">
        <f t="shared" si="0"/>
        <v>1</v>
      </c>
      <c r="J24" s="1">
        <v>28</v>
      </c>
      <c r="K24" s="1">
        <v>1</v>
      </c>
      <c r="L24" s="1">
        <v>3</v>
      </c>
      <c r="M24" s="1">
        <v>0</v>
      </c>
      <c r="N24" s="1">
        <v>1</v>
      </c>
      <c r="O24" s="1">
        <v>35000</v>
      </c>
      <c r="P24" s="1">
        <v>6</v>
      </c>
      <c r="Q24">
        <f t="shared" si="1"/>
        <v>0</v>
      </c>
      <c r="R24">
        <f t="shared" si="2"/>
        <v>784</v>
      </c>
      <c r="S24">
        <f t="shared" si="3"/>
        <v>1</v>
      </c>
      <c r="U24">
        <v>6</v>
      </c>
      <c r="V24" t="s">
        <v>45</v>
      </c>
      <c r="W24">
        <v>12</v>
      </c>
      <c r="X24">
        <f>SUMIF($F$2:$F$171, "=6",$E$2:$E$171)</f>
        <v>1</v>
      </c>
      <c r="Y24" s="9">
        <f t="shared" si="4"/>
        <v>4.8148148148148148E-2</v>
      </c>
      <c r="Z24">
        <f>SUMIFS($A$2:$A$171,$E$2:$E$171,"=0",$F$2:$F$171,"=6")</f>
        <v>481000</v>
      </c>
      <c r="AA24">
        <f>SUMIFS($A$2:$A$171,$E$2:$E$171,"=1",$F$2:$F$171,"=6")</f>
        <v>30000</v>
      </c>
      <c r="AB24" s="8"/>
    </row>
    <row r="25" spans="1:28" x14ac:dyDescent="0.35">
      <c r="A25" s="1">
        <v>40000</v>
      </c>
      <c r="B25" s="1">
        <v>19958</v>
      </c>
      <c r="C25" s="1">
        <v>23</v>
      </c>
      <c r="D25" s="1">
        <v>0</v>
      </c>
      <c r="E25" s="1">
        <v>0</v>
      </c>
      <c r="F25" s="1">
        <v>14</v>
      </c>
      <c r="G25" s="1">
        <v>40000</v>
      </c>
      <c r="I25" s="1">
        <f t="shared" si="0"/>
        <v>0</v>
      </c>
      <c r="J25" s="1">
        <v>0</v>
      </c>
      <c r="K25" s="1">
        <v>1</v>
      </c>
      <c r="L25" s="1">
        <v>2</v>
      </c>
      <c r="M25" s="1">
        <v>0</v>
      </c>
      <c r="N25" s="1">
        <v>1</v>
      </c>
      <c r="O25" s="1">
        <v>40000</v>
      </c>
      <c r="P25" s="1">
        <v>11</v>
      </c>
      <c r="Q25">
        <f t="shared" si="1"/>
        <v>1</v>
      </c>
      <c r="R25">
        <f t="shared" si="2"/>
        <v>0</v>
      </c>
      <c r="S25">
        <f t="shared" si="3"/>
        <v>0</v>
      </c>
      <c r="V25" t="s">
        <v>19</v>
      </c>
      <c r="W25" s="8">
        <f>W24/76</f>
        <v>0.15789473684210525</v>
      </c>
      <c r="X25" s="8">
        <f>X52/X3</f>
        <v>1.098901098901099E-2</v>
      </c>
      <c r="Y25" s="9"/>
      <c r="Z25">
        <f>Z24/W24</f>
        <v>40083.333333333336</v>
      </c>
      <c r="AA25">
        <f>SUMIFS($A$2:$A$171,$E$2:$E$171,"=1",$F$2:$F$171,"=6")</f>
        <v>30000</v>
      </c>
      <c r="AB25" s="8">
        <f t="shared" ref="AB15:AB55" si="5">AA25/Z25</f>
        <v>0.74844074844074837</v>
      </c>
    </row>
    <row r="26" spans="1:28" x14ac:dyDescent="0.35">
      <c r="A26" s="1">
        <v>40000</v>
      </c>
      <c r="B26" s="1">
        <v>19960</v>
      </c>
      <c r="C26" s="1">
        <v>55</v>
      </c>
      <c r="D26" s="1">
        <v>1</v>
      </c>
      <c r="E26" s="1">
        <v>0</v>
      </c>
      <c r="F26" s="1">
        <v>7</v>
      </c>
      <c r="G26" s="1">
        <v>40000</v>
      </c>
      <c r="H26" s="1">
        <v>2</v>
      </c>
      <c r="I26" s="1">
        <f t="shared" si="0"/>
        <v>1</v>
      </c>
      <c r="J26" s="1">
        <v>41</v>
      </c>
      <c r="K26" s="1">
        <v>1</v>
      </c>
      <c r="L26" s="1">
        <v>3</v>
      </c>
      <c r="M26" s="1">
        <v>0</v>
      </c>
      <c r="N26" s="1">
        <v>1</v>
      </c>
      <c r="O26" s="1">
        <v>40000</v>
      </c>
      <c r="P26" s="1">
        <v>5</v>
      </c>
      <c r="Q26">
        <f t="shared" si="1"/>
        <v>0</v>
      </c>
      <c r="R26">
        <f t="shared" si="2"/>
        <v>1681</v>
      </c>
      <c r="S26">
        <f t="shared" si="3"/>
        <v>1</v>
      </c>
      <c r="U26">
        <v>7</v>
      </c>
      <c r="V26" t="s">
        <v>46</v>
      </c>
      <c r="W26">
        <v>15</v>
      </c>
      <c r="X26">
        <f>SUMIF($F$2:$F$171, "=7",$E$2:$E$171)</f>
        <v>8</v>
      </c>
      <c r="Y26" s="9">
        <f t="shared" si="4"/>
        <v>8.5185185185185183E-2</v>
      </c>
      <c r="Z26">
        <f>SUMIFS($A$2:$A$171,$E$2:$E$171,"=0",$F$2:$F$171,"=7")</f>
        <v>628760</v>
      </c>
      <c r="AA26">
        <f>SUMIFS($A$2:$A$171,$E$2:$E$171,"=1",$F$2:$F$171,"=7")</f>
        <v>246000</v>
      </c>
      <c r="AB26" s="8"/>
    </row>
    <row r="27" spans="1:28" x14ac:dyDescent="0.35">
      <c r="A27" s="1">
        <v>40500</v>
      </c>
      <c r="B27" s="1">
        <v>20004</v>
      </c>
      <c r="C27" s="1">
        <v>40</v>
      </c>
      <c r="D27" s="1">
        <v>1</v>
      </c>
      <c r="E27" s="1">
        <v>0</v>
      </c>
      <c r="F27" s="1">
        <v>10</v>
      </c>
      <c r="G27" s="1">
        <v>40500</v>
      </c>
      <c r="H27" s="1">
        <v>1</v>
      </c>
      <c r="I27" s="1">
        <f t="shared" si="0"/>
        <v>1</v>
      </c>
      <c r="J27" s="1">
        <v>19</v>
      </c>
      <c r="K27" s="1">
        <v>1</v>
      </c>
      <c r="L27" s="1">
        <v>3</v>
      </c>
      <c r="M27" s="1">
        <v>0</v>
      </c>
      <c r="N27" s="1">
        <v>4</v>
      </c>
      <c r="O27" s="1">
        <v>40500</v>
      </c>
      <c r="P27" s="1">
        <v>10</v>
      </c>
      <c r="Q27">
        <f t="shared" si="1"/>
        <v>1</v>
      </c>
      <c r="R27">
        <f t="shared" si="2"/>
        <v>361</v>
      </c>
      <c r="S27">
        <f t="shared" si="3"/>
        <v>1</v>
      </c>
      <c r="V27" t="s">
        <v>19</v>
      </c>
      <c r="W27" s="8">
        <f>W26/76</f>
        <v>0.19736842105263158</v>
      </c>
      <c r="X27" s="8">
        <f>X26/94</f>
        <v>8.5106382978723402E-2</v>
      </c>
      <c r="Y27" s="9"/>
      <c r="Z27">
        <f>Z26/W26</f>
        <v>41917.333333333336</v>
      </c>
      <c r="AA27">
        <f>AA26/X26</f>
        <v>30750</v>
      </c>
      <c r="AB27" s="8">
        <f t="shared" si="5"/>
        <v>0.73358674215917041</v>
      </c>
    </row>
    <row r="28" spans="1:28" x14ac:dyDescent="0.35">
      <c r="A28" s="1">
        <v>60000</v>
      </c>
      <c r="B28" s="1">
        <v>21314</v>
      </c>
      <c r="C28" s="1">
        <v>33</v>
      </c>
      <c r="D28" s="1">
        <v>1</v>
      </c>
      <c r="E28" s="1">
        <v>1</v>
      </c>
      <c r="F28" s="1">
        <v>12</v>
      </c>
      <c r="G28" s="1">
        <v>60000</v>
      </c>
      <c r="H28" s="1">
        <v>1</v>
      </c>
      <c r="I28" s="1">
        <f t="shared" si="0"/>
        <v>1</v>
      </c>
      <c r="J28" s="1">
        <v>15</v>
      </c>
      <c r="K28" s="1">
        <v>1</v>
      </c>
      <c r="L28" s="1">
        <v>3</v>
      </c>
      <c r="M28" s="1">
        <v>0</v>
      </c>
      <c r="N28" s="1">
        <v>1</v>
      </c>
      <c r="O28" s="1">
        <v>60000</v>
      </c>
      <c r="P28" s="1">
        <v>10</v>
      </c>
      <c r="Q28">
        <f t="shared" si="1"/>
        <v>1</v>
      </c>
      <c r="R28">
        <f t="shared" si="2"/>
        <v>225</v>
      </c>
      <c r="S28">
        <f t="shared" si="3"/>
        <v>1</v>
      </c>
      <c r="U28">
        <v>9</v>
      </c>
      <c r="V28" t="s">
        <v>47</v>
      </c>
      <c r="W28">
        <v>0</v>
      </c>
      <c r="X28">
        <f>SUMIF($F$2:$F$171, "=9",$E$2:$E$171)</f>
        <v>3</v>
      </c>
      <c r="Y28" s="9">
        <f>(W28+X28)/270</f>
        <v>1.1111111111111112E-2</v>
      </c>
      <c r="Z28">
        <f>SUMIFS($A$2:$A$171,$E$2:$E$171,"=0",$F$2:$F$171,"=9")</f>
        <v>0</v>
      </c>
      <c r="AA28">
        <f>SUMIFS($A$2:$A$171,$E$2:$E$171,"=1",$F$2:$F$171,"=9")</f>
        <v>61000</v>
      </c>
      <c r="AB28" s="8"/>
    </row>
    <row r="29" spans="1:28" x14ac:dyDescent="0.35">
      <c r="G29" s="1"/>
      <c r="O29" s="1"/>
      <c r="P29" s="1"/>
      <c r="S29">
        <f t="shared" si="3"/>
        <v>0</v>
      </c>
      <c r="V29" t="s">
        <v>19</v>
      </c>
      <c r="X29" s="8">
        <f>X28/94</f>
        <v>3.1914893617021274E-2</v>
      </c>
      <c r="Y29" s="9"/>
      <c r="Z29">
        <v>0</v>
      </c>
      <c r="AA29">
        <f>AA28/X28</f>
        <v>20333.333333333332</v>
      </c>
      <c r="AB29" s="8"/>
    </row>
    <row r="30" spans="1:28" x14ac:dyDescent="0.35">
      <c r="A30" s="1">
        <v>36000</v>
      </c>
      <c r="B30" s="1">
        <v>21344</v>
      </c>
      <c r="C30" s="1">
        <v>44</v>
      </c>
      <c r="D30" s="1">
        <v>1</v>
      </c>
      <c r="E30" s="1">
        <v>1</v>
      </c>
      <c r="F30" s="1">
        <v>15</v>
      </c>
      <c r="G30" s="1">
        <v>36000</v>
      </c>
      <c r="H30" s="1">
        <v>1</v>
      </c>
      <c r="I30" s="1">
        <f t="shared" si="0"/>
        <v>1</v>
      </c>
      <c r="J30" s="1">
        <v>23</v>
      </c>
      <c r="K30" s="1">
        <v>1</v>
      </c>
      <c r="L30" s="1">
        <v>2</v>
      </c>
      <c r="M30" s="1">
        <v>0</v>
      </c>
      <c r="N30" s="1">
        <v>1</v>
      </c>
      <c r="O30" s="1">
        <v>36000</v>
      </c>
      <c r="P30" s="1">
        <v>10</v>
      </c>
      <c r="Q30">
        <f t="shared" si="1"/>
        <v>1</v>
      </c>
      <c r="R30">
        <f t="shared" si="2"/>
        <v>529</v>
      </c>
      <c r="S30">
        <f t="shared" si="3"/>
        <v>1</v>
      </c>
      <c r="U30">
        <v>10</v>
      </c>
      <c r="V30" t="s">
        <v>35</v>
      </c>
      <c r="W30">
        <v>2</v>
      </c>
      <c r="X30">
        <f>SUMIF($F$2:$F$171, "=10",$E$2:$E$171)</f>
        <v>9</v>
      </c>
      <c r="Y30" s="9">
        <f>(W30+X30)/270</f>
        <v>4.0740740740740744E-2</v>
      </c>
      <c r="Z30">
        <f>SUMIFS($A$2:$A$171,$E$2:$E$171,"=0",$F$2:$F$171,"=10")</f>
        <v>100900</v>
      </c>
      <c r="AA30">
        <f>SUMIFS($A$2:$A$171,$E$2:$E$171,"=1",$F$2:$F$171,"=10")</f>
        <v>292050</v>
      </c>
      <c r="AB30" s="8"/>
    </row>
    <row r="31" spans="1:28" x14ac:dyDescent="0.35">
      <c r="A31" s="1">
        <v>26000</v>
      </c>
      <c r="B31" s="1">
        <v>21396</v>
      </c>
      <c r="C31" s="1">
        <v>46</v>
      </c>
      <c r="D31" s="1">
        <v>0</v>
      </c>
      <c r="E31" s="1">
        <v>1</v>
      </c>
      <c r="F31" s="1">
        <v>14</v>
      </c>
      <c r="G31" s="1">
        <v>26000</v>
      </c>
      <c r="I31" s="1">
        <f t="shared" si="0"/>
        <v>0</v>
      </c>
      <c r="J31" s="1">
        <v>17</v>
      </c>
      <c r="K31" s="1">
        <v>1</v>
      </c>
      <c r="L31" s="1">
        <v>3</v>
      </c>
      <c r="M31" s="1">
        <v>1</v>
      </c>
      <c r="N31" s="1">
        <v>1</v>
      </c>
      <c r="O31" s="1">
        <v>26000</v>
      </c>
      <c r="P31" s="1">
        <v>11</v>
      </c>
      <c r="Q31">
        <f t="shared" si="1"/>
        <v>1</v>
      </c>
      <c r="R31">
        <f t="shared" si="2"/>
        <v>289</v>
      </c>
      <c r="S31">
        <f t="shared" si="3"/>
        <v>0</v>
      </c>
      <c r="V31" t="s">
        <v>19</v>
      </c>
      <c r="W31" s="8">
        <f>W30/76</f>
        <v>2.6315789473684209E-2</v>
      </c>
      <c r="X31" s="8">
        <f>X30/94</f>
        <v>9.5744680851063829E-2</v>
      </c>
      <c r="Y31" s="9"/>
      <c r="Z31">
        <f>Z30/W30</f>
        <v>50450</v>
      </c>
      <c r="AA31">
        <f>AA30/X30</f>
        <v>32450</v>
      </c>
      <c r="AB31" s="8">
        <f t="shared" si="5"/>
        <v>0.64321110009910798</v>
      </c>
    </row>
    <row r="32" spans="1:28" x14ac:dyDescent="0.35">
      <c r="A32" s="1">
        <v>35180</v>
      </c>
      <c r="B32" s="1">
        <v>21406</v>
      </c>
      <c r="C32" s="1">
        <v>36</v>
      </c>
      <c r="D32" s="1">
        <v>1</v>
      </c>
      <c r="E32" s="1">
        <v>0</v>
      </c>
      <c r="F32" s="1">
        <v>7</v>
      </c>
      <c r="G32" s="1">
        <v>35180</v>
      </c>
      <c r="H32" s="1">
        <v>1</v>
      </c>
      <c r="I32" s="1">
        <f t="shared" si="0"/>
        <v>1</v>
      </c>
      <c r="J32" s="1">
        <v>4</v>
      </c>
      <c r="K32" s="1">
        <v>1</v>
      </c>
      <c r="L32" s="1">
        <v>2</v>
      </c>
      <c r="M32" s="1">
        <v>0</v>
      </c>
      <c r="N32" s="1">
        <v>3</v>
      </c>
      <c r="O32" s="1">
        <v>35180</v>
      </c>
      <c r="P32" s="1">
        <v>5</v>
      </c>
      <c r="Q32">
        <f t="shared" si="1"/>
        <v>0</v>
      </c>
      <c r="R32">
        <f t="shared" si="2"/>
        <v>16</v>
      </c>
      <c r="S32">
        <f t="shared" si="3"/>
        <v>1</v>
      </c>
      <c r="U32">
        <v>11</v>
      </c>
      <c r="V32" t="s">
        <v>48</v>
      </c>
      <c r="W32">
        <v>3</v>
      </c>
      <c r="X32">
        <f>SUMIF($F$2:$F$171, "=11",$E$2:$E$171)</f>
        <v>1</v>
      </c>
      <c r="Y32" s="9">
        <f>(W32+X32)/270</f>
        <v>1.4814814814814815E-2</v>
      </c>
      <c r="Z32">
        <f>SUMIFS($A$2:$A$171,$E$2:$E$171,"=0",$F$2:$F$171,"=11")</f>
        <v>98000</v>
      </c>
      <c r="AA32">
        <v>44000</v>
      </c>
      <c r="AB32" s="8"/>
    </row>
    <row r="33" spans="1:29" x14ac:dyDescent="0.35">
      <c r="A33" s="1">
        <v>40300</v>
      </c>
      <c r="B33" s="1">
        <v>21410</v>
      </c>
      <c r="C33" s="1">
        <v>45</v>
      </c>
      <c r="D33" s="1">
        <v>1</v>
      </c>
      <c r="E33" s="1">
        <v>0</v>
      </c>
      <c r="F33" s="1">
        <v>7</v>
      </c>
      <c r="G33" s="1">
        <v>40300</v>
      </c>
      <c r="H33" s="1">
        <v>2</v>
      </c>
      <c r="I33" s="1">
        <f t="shared" si="0"/>
        <v>1</v>
      </c>
      <c r="J33" s="1">
        <v>22</v>
      </c>
      <c r="K33" s="1">
        <v>1</v>
      </c>
      <c r="L33" s="1">
        <v>2</v>
      </c>
      <c r="M33" s="1">
        <v>0</v>
      </c>
      <c r="N33" s="1">
        <v>3</v>
      </c>
      <c r="O33" s="1">
        <v>40300</v>
      </c>
      <c r="P33" s="1">
        <v>5</v>
      </c>
      <c r="Q33">
        <f t="shared" si="1"/>
        <v>0</v>
      </c>
      <c r="R33">
        <f t="shared" si="2"/>
        <v>484</v>
      </c>
      <c r="S33">
        <f t="shared" si="3"/>
        <v>1</v>
      </c>
      <c r="V33" t="s">
        <v>19</v>
      </c>
      <c r="W33" s="8">
        <f>W32/76</f>
        <v>3.9473684210526314E-2</v>
      </c>
      <c r="X33" s="8">
        <f>X52/X3</f>
        <v>1.098901098901099E-2</v>
      </c>
      <c r="Y33" s="9"/>
      <c r="Z33">
        <f>Z32/W32</f>
        <v>32666.666666666668</v>
      </c>
      <c r="AA33">
        <v>44000</v>
      </c>
      <c r="AB33" s="8">
        <f t="shared" si="5"/>
        <v>1.346938775510204</v>
      </c>
    </row>
    <row r="34" spans="1:29" x14ac:dyDescent="0.35">
      <c r="A34" s="1">
        <v>50000</v>
      </c>
      <c r="B34" s="1">
        <v>22756</v>
      </c>
      <c r="C34" s="1">
        <v>42</v>
      </c>
      <c r="D34" s="1">
        <v>1</v>
      </c>
      <c r="E34" s="1">
        <v>0</v>
      </c>
      <c r="F34" s="1">
        <v>14</v>
      </c>
      <c r="G34" s="1">
        <v>50000</v>
      </c>
      <c r="H34" s="1">
        <v>1</v>
      </c>
      <c r="I34" s="1">
        <f t="shared" si="0"/>
        <v>1</v>
      </c>
      <c r="J34" s="1">
        <v>8</v>
      </c>
      <c r="K34" s="1">
        <v>1</v>
      </c>
      <c r="L34" s="1">
        <v>2</v>
      </c>
      <c r="M34" s="1">
        <v>1</v>
      </c>
      <c r="N34" s="1">
        <v>1</v>
      </c>
      <c r="O34" s="1">
        <v>50000</v>
      </c>
      <c r="P34" s="1">
        <v>2</v>
      </c>
      <c r="Q34">
        <f t="shared" si="1"/>
        <v>0</v>
      </c>
      <c r="R34">
        <f t="shared" si="2"/>
        <v>64</v>
      </c>
      <c r="S34">
        <f t="shared" si="3"/>
        <v>1</v>
      </c>
      <c r="U34">
        <v>12</v>
      </c>
      <c r="V34" t="s">
        <v>49</v>
      </c>
      <c r="W34">
        <v>2</v>
      </c>
      <c r="X34">
        <f>SUMIF($F$2:$F$171, "=12",$E$2:$E$171)</f>
        <v>7</v>
      </c>
      <c r="Y34" s="9">
        <f>(W34+X34)/270</f>
        <v>3.3333333333333333E-2</v>
      </c>
      <c r="Z34">
        <f>SUMIFS($A$2:$A$171,$E$2:$E$171,"=0",$F$2:$F$171,"=12")</f>
        <v>83000</v>
      </c>
      <c r="AA34">
        <f>SUMIFS($A$2:$A$171,$E$2:$E$171,"=1",$F$2:$F$171,"=12")</f>
        <v>216000</v>
      </c>
      <c r="AB34" s="8"/>
    </row>
    <row r="35" spans="1:29" x14ac:dyDescent="0.35">
      <c r="A35" s="1">
        <v>11000</v>
      </c>
      <c r="B35" s="1">
        <v>22769</v>
      </c>
      <c r="C35" s="1">
        <v>65</v>
      </c>
      <c r="D35" s="1">
        <v>1</v>
      </c>
      <c r="E35" s="1">
        <v>1</v>
      </c>
      <c r="F35" s="1">
        <v>13</v>
      </c>
      <c r="G35" s="1">
        <v>21300</v>
      </c>
      <c r="H35" s="1">
        <v>2</v>
      </c>
      <c r="I35" s="1">
        <f t="shared" si="0"/>
        <v>1</v>
      </c>
      <c r="J35" s="1">
        <v>42</v>
      </c>
      <c r="K35" s="1">
        <v>1</v>
      </c>
      <c r="L35" s="1">
        <v>3</v>
      </c>
      <c r="M35" s="1">
        <v>1</v>
      </c>
      <c r="N35" s="1">
        <v>1</v>
      </c>
      <c r="O35" s="1">
        <v>11000</v>
      </c>
      <c r="P35" s="1">
        <v>5</v>
      </c>
      <c r="Q35">
        <f t="shared" si="1"/>
        <v>0</v>
      </c>
      <c r="R35">
        <f t="shared" si="2"/>
        <v>1764</v>
      </c>
      <c r="S35">
        <f t="shared" si="3"/>
        <v>1</v>
      </c>
      <c r="V35" t="s">
        <v>19</v>
      </c>
      <c r="W35" s="8">
        <f>W34/76</f>
        <v>2.6315789473684209E-2</v>
      </c>
      <c r="X35" s="8">
        <f>X34/94</f>
        <v>7.4468085106382975E-2</v>
      </c>
      <c r="Y35" s="9"/>
      <c r="Z35">
        <f>Z34/W34</f>
        <v>41500</v>
      </c>
      <c r="AA35">
        <f>AA34/X34</f>
        <v>30857.142857142859</v>
      </c>
      <c r="AB35" s="8">
        <f t="shared" si="5"/>
        <v>0.74354561101549055</v>
      </c>
    </row>
    <row r="36" spans="1:29" x14ac:dyDescent="0.35">
      <c r="A36" s="1">
        <v>27500</v>
      </c>
      <c r="B36" s="1">
        <v>24075</v>
      </c>
      <c r="C36" s="1">
        <v>64</v>
      </c>
      <c r="D36" s="1">
        <v>1</v>
      </c>
      <c r="E36" s="1">
        <v>0</v>
      </c>
      <c r="F36" s="1">
        <v>1</v>
      </c>
      <c r="G36" s="1">
        <v>39810</v>
      </c>
      <c r="H36" s="1">
        <v>2</v>
      </c>
      <c r="I36" s="1">
        <f t="shared" si="0"/>
        <v>1</v>
      </c>
      <c r="J36" s="1">
        <v>41</v>
      </c>
      <c r="K36" s="1">
        <v>1</v>
      </c>
      <c r="L36" s="1">
        <v>3</v>
      </c>
      <c r="M36" s="1">
        <v>0</v>
      </c>
      <c r="N36" s="1">
        <v>2</v>
      </c>
      <c r="O36" s="1">
        <v>27500</v>
      </c>
      <c r="P36" s="1">
        <v>10</v>
      </c>
      <c r="Q36">
        <f t="shared" si="1"/>
        <v>1</v>
      </c>
      <c r="R36">
        <f t="shared" si="2"/>
        <v>1681</v>
      </c>
      <c r="S36">
        <f t="shared" si="3"/>
        <v>1</v>
      </c>
      <c r="U36">
        <v>13</v>
      </c>
      <c r="V36" t="s">
        <v>50</v>
      </c>
      <c r="W36">
        <v>3</v>
      </c>
      <c r="X36">
        <f>SUMIF($F$2:$F$171, "=13",$E$2:$E$171)</f>
        <v>2</v>
      </c>
      <c r="Y36" s="9">
        <f>(W36+X36)/270</f>
        <v>1.8518518518518517E-2</v>
      </c>
      <c r="Z36">
        <f>SUMIFS($A$2:$A$171,$E$2:$E$171,"=0",$F$2:$F$171,"=13")</f>
        <v>122400</v>
      </c>
      <c r="AA36">
        <f>SUMIFS($A$2:$A$171,$E$2:$E$171,"=1",$F$2:$F$171,"=13")</f>
        <v>44000</v>
      </c>
      <c r="AB36" s="8"/>
    </row>
    <row r="37" spans="1:29" x14ac:dyDescent="0.35">
      <c r="A37" s="1">
        <v>40000</v>
      </c>
      <c r="B37" s="1">
        <v>24076</v>
      </c>
      <c r="C37" s="1">
        <v>33</v>
      </c>
      <c r="D37" s="1">
        <v>1</v>
      </c>
      <c r="E37" s="1">
        <v>0</v>
      </c>
      <c r="F37" s="1">
        <v>11</v>
      </c>
      <c r="G37" s="1">
        <v>40000</v>
      </c>
      <c r="I37" s="1">
        <f t="shared" si="0"/>
        <v>0</v>
      </c>
      <c r="J37" s="1">
        <v>12</v>
      </c>
      <c r="K37" s="1">
        <v>1</v>
      </c>
      <c r="L37" s="1">
        <v>2</v>
      </c>
      <c r="M37" s="1">
        <v>0</v>
      </c>
      <c r="N37" s="1">
        <v>3</v>
      </c>
      <c r="O37" s="1">
        <v>40000</v>
      </c>
      <c r="P37" s="1">
        <v>6</v>
      </c>
      <c r="Q37">
        <f t="shared" si="1"/>
        <v>0</v>
      </c>
      <c r="R37">
        <f t="shared" si="2"/>
        <v>144</v>
      </c>
      <c r="S37">
        <f t="shared" si="3"/>
        <v>0</v>
      </c>
      <c r="V37" t="s">
        <v>19</v>
      </c>
      <c r="W37" s="8">
        <f>W36/76</f>
        <v>3.9473684210526314E-2</v>
      </c>
      <c r="X37" s="8">
        <f>X36/94</f>
        <v>2.1276595744680851E-2</v>
      </c>
      <c r="Y37" s="9"/>
      <c r="Z37">
        <f>Z36/W36</f>
        <v>40800</v>
      </c>
      <c r="AA37">
        <f>AA36/X36</f>
        <v>22000</v>
      </c>
      <c r="AB37" s="8">
        <f t="shared" si="5"/>
        <v>0.53921568627450978</v>
      </c>
      <c r="AC37" s="10"/>
    </row>
    <row r="38" spans="1:29" x14ac:dyDescent="0.35">
      <c r="A38" s="1">
        <v>30000</v>
      </c>
      <c r="B38" s="1">
        <v>24077</v>
      </c>
      <c r="C38" s="1">
        <v>27</v>
      </c>
      <c r="D38" s="1">
        <v>1</v>
      </c>
      <c r="E38" s="1">
        <v>0</v>
      </c>
      <c r="F38" s="1">
        <v>1</v>
      </c>
      <c r="G38" s="1">
        <v>30000</v>
      </c>
      <c r="H38" s="1">
        <v>1</v>
      </c>
      <c r="I38" s="1">
        <f t="shared" si="0"/>
        <v>1</v>
      </c>
      <c r="J38" s="1">
        <v>9</v>
      </c>
      <c r="K38" s="1">
        <v>1</v>
      </c>
      <c r="L38" s="1">
        <v>2</v>
      </c>
      <c r="M38" s="1">
        <v>1</v>
      </c>
      <c r="N38" s="1">
        <v>2</v>
      </c>
      <c r="O38" s="1">
        <v>30000</v>
      </c>
      <c r="P38" s="1">
        <v>6</v>
      </c>
      <c r="Q38">
        <f t="shared" si="1"/>
        <v>0</v>
      </c>
      <c r="R38">
        <f t="shared" si="2"/>
        <v>81</v>
      </c>
      <c r="S38">
        <f t="shared" si="3"/>
        <v>1</v>
      </c>
      <c r="U38">
        <v>14</v>
      </c>
      <c r="V38" t="s">
        <v>51</v>
      </c>
      <c r="W38">
        <v>7</v>
      </c>
      <c r="X38">
        <f>SUMIF($F$2:$F$171, "=14",$E$2:$E$171)</f>
        <v>25</v>
      </c>
      <c r="Y38" s="9">
        <f>(W38+X38)/270</f>
        <v>0.11851851851851852</v>
      </c>
      <c r="Z38">
        <f>SUMIFS($A$2:$A$171,$E$2:$E$171,"=0",$F$2:$F$171,"=14")</f>
        <v>418000</v>
      </c>
      <c r="AA38">
        <f>SUMIFS($A$2:$A$171,$E$2:$E$171,"=1",$F$2:$F$171,"=14")</f>
        <v>707308</v>
      </c>
      <c r="AB38" s="8"/>
    </row>
    <row r="39" spans="1:29" x14ac:dyDescent="0.35">
      <c r="A39" s="1">
        <v>30000</v>
      </c>
      <c r="B39" s="1">
        <v>24080</v>
      </c>
      <c r="C39" s="1">
        <v>35</v>
      </c>
      <c r="D39" s="1">
        <v>1</v>
      </c>
      <c r="E39" s="1">
        <v>1</v>
      </c>
      <c r="F39" s="1">
        <v>14</v>
      </c>
      <c r="G39" s="1">
        <v>30000</v>
      </c>
      <c r="I39" s="1">
        <f t="shared" si="0"/>
        <v>0</v>
      </c>
      <c r="J39" s="1">
        <v>6</v>
      </c>
      <c r="K39" s="1">
        <v>1</v>
      </c>
      <c r="L39" s="1">
        <v>2</v>
      </c>
      <c r="M39" s="1">
        <v>0</v>
      </c>
      <c r="N39" s="1">
        <v>3</v>
      </c>
      <c r="O39" s="1">
        <v>30000</v>
      </c>
      <c r="P39" s="1">
        <v>6</v>
      </c>
      <c r="Q39">
        <f t="shared" si="1"/>
        <v>0</v>
      </c>
      <c r="R39">
        <f t="shared" si="2"/>
        <v>36</v>
      </c>
      <c r="S39">
        <f t="shared" si="3"/>
        <v>0</v>
      </c>
      <c r="V39" t="s">
        <v>19</v>
      </c>
      <c r="W39" s="8">
        <f>W38/76</f>
        <v>9.2105263157894732E-2</v>
      </c>
      <c r="X39" s="8">
        <f>X38/94</f>
        <v>0.26595744680851063</v>
      </c>
      <c r="Y39" s="9"/>
      <c r="Z39">
        <f>Z38/W38</f>
        <v>59714.285714285717</v>
      </c>
      <c r="AA39">
        <f>AA38/X38</f>
        <v>28292.32</v>
      </c>
      <c r="AB39" s="8">
        <f t="shared" si="5"/>
        <v>0.47379483253588511</v>
      </c>
      <c r="AC39" s="10"/>
    </row>
    <row r="40" spans="1:29" x14ac:dyDescent="0.35">
      <c r="A40" s="1">
        <v>20000</v>
      </c>
      <c r="B40" s="1">
        <v>24082</v>
      </c>
      <c r="C40" s="1">
        <v>32</v>
      </c>
      <c r="D40" s="1">
        <v>1</v>
      </c>
      <c r="E40" s="1">
        <v>1</v>
      </c>
      <c r="F40" s="1">
        <v>26</v>
      </c>
      <c r="G40" s="1">
        <v>20000</v>
      </c>
      <c r="H40" s="1">
        <v>1</v>
      </c>
      <c r="I40" s="1">
        <f t="shared" si="0"/>
        <v>1</v>
      </c>
      <c r="J40" s="1">
        <v>18</v>
      </c>
      <c r="K40" s="1">
        <v>1</v>
      </c>
      <c r="L40" s="1">
        <v>2</v>
      </c>
      <c r="M40" s="1">
        <v>0</v>
      </c>
      <c r="N40" s="1">
        <v>1</v>
      </c>
      <c r="O40" s="1">
        <v>20000</v>
      </c>
      <c r="P40" s="1">
        <v>10</v>
      </c>
      <c r="Q40">
        <f t="shared" si="1"/>
        <v>1</v>
      </c>
      <c r="R40">
        <f t="shared" si="2"/>
        <v>324</v>
      </c>
      <c r="S40">
        <f t="shared" si="3"/>
        <v>1</v>
      </c>
      <c r="U40">
        <v>15</v>
      </c>
      <c r="V40" t="s">
        <v>52</v>
      </c>
      <c r="W40">
        <v>2</v>
      </c>
      <c r="X40">
        <f>SUMIF($F$2:$F$171, "=15",$E$2:$E$171)</f>
        <v>2</v>
      </c>
      <c r="Y40" s="9">
        <f>(W40+X40)/270</f>
        <v>1.4814814814814815E-2</v>
      </c>
      <c r="Z40">
        <f>SUMIFS($A$2:$A$171,$E$2:$E$171,"=0",$F$2:$F$171,"=15")</f>
        <v>25000</v>
      </c>
      <c r="AA40">
        <f>SUMIFS($A$2:$A$171,$E$2:$E$171,"=1",$F$2:$F$171,"=15")</f>
        <v>71000</v>
      </c>
      <c r="AB40" s="8"/>
    </row>
    <row r="41" spans="1:29" x14ac:dyDescent="0.35">
      <c r="A41" s="1">
        <v>12000</v>
      </c>
      <c r="B41" s="1">
        <v>24084</v>
      </c>
      <c r="C41" s="1">
        <v>62</v>
      </c>
      <c r="D41" s="1">
        <v>1</v>
      </c>
      <c r="E41" s="1">
        <v>1</v>
      </c>
      <c r="F41" s="1">
        <v>26</v>
      </c>
      <c r="G41" s="1">
        <v>22700</v>
      </c>
      <c r="H41" s="1">
        <v>1</v>
      </c>
      <c r="I41" s="1">
        <f t="shared" si="0"/>
        <v>1</v>
      </c>
      <c r="J41" s="1">
        <v>39</v>
      </c>
      <c r="K41" s="1">
        <v>1</v>
      </c>
      <c r="L41" s="1">
        <v>3</v>
      </c>
      <c r="M41" s="1">
        <v>0</v>
      </c>
      <c r="N41" s="1">
        <v>1</v>
      </c>
      <c r="O41" s="1">
        <v>12000</v>
      </c>
      <c r="P41" s="1">
        <v>10</v>
      </c>
      <c r="Q41">
        <f t="shared" si="1"/>
        <v>1</v>
      </c>
      <c r="R41">
        <f t="shared" si="2"/>
        <v>1521</v>
      </c>
      <c r="S41">
        <f t="shared" si="3"/>
        <v>1</v>
      </c>
      <c r="V41" t="s">
        <v>19</v>
      </c>
      <c r="W41" s="8">
        <f>W40/76</f>
        <v>2.6315789473684209E-2</v>
      </c>
      <c r="X41" s="8">
        <f>X40/94</f>
        <v>2.1276595744680851E-2</v>
      </c>
      <c r="Y41" s="9"/>
      <c r="Z41">
        <f>Z40/W40</f>
        <v>12500</v>
      </c>
      <c r="AA41">
        <f>AA40/X40</f>
        <v>35500</v>
      </c>
      <c r="AB41" s="8">
        <f t="shared" si="5"/>
        <v>2.84</v>
      </c>
    </row>
    <row r="42" spans="1:29" x14ac:dyDescent="0.35">
      <c r="A42" s="1">
        <v>28000</v>
      </c>
      <c r="B42" s="1">
        <v>24982</v>
      </c>
      <c r="C42" s="1">
        <v>56</v>
      </c>
      <c r="D42" s="1">
        <v>1</v>
      </c>
      <c r="E42" s="1">
        <v>0</v>
      </c>
      <c r="F42" s="1">
        <v>17</v>
      </c>
      <c r="G42" s="1">
        <v>28000</v>
      </c>
      <c r="H42" s="1">
        <v>1</v>
      </c>
      <c r="I42" s="1">
        <f t="shared" si="0"/>
        <v>1</v>
      </c>
      <c r="J42" s="1">
        <v>35</v>
      </c>
      <c r="K42" s="1">
        <v>1</v>
      </c>
      <c r="L42" s="1">
        <v>2</v>
      </c>
      <c r="M42" s="1">
        <v>1</v>
      </c>
      <c r="N42" s="1">
        <v>1</v>
      </c>
      <c r="O42" s="1">
        <v>28000</v>
      </c>
      <c r="P42" s="1">
        <v>2</v>
      </c>
      <c r="Q42">
        <f t="shared" si="1"/>
        <v>0</v>
      </c>
      <c r="R42">
        <f t="shared" si="2"/>
        <v>1225</v>
      </c>
      <c r="S42">
        <f t="shared" si="3"/>
        <v>1</v>
      </c>
      <c r="U42">
        <v>16</v>
      </c>
      <c r="V42" t="s">
        <v>53</v>
      </c>
      <c r="W42">
        <v>2</v>
      </c>
      <c r="X42">
        <f>SUMIF($F$2:$F$171, "=16",$E$2:$E$171)</f>
        <v>1</v>
      </c>
      <c r="Y42" s="9">
        <f>(W42+X42)/270</f>
        <v>1.1111111111111112E-2</v>
      </c>
      <c r="Z42">
        <f>SUMIFS($A$2:$A$171,$E$2:$E$171,"=0",$F$2:$F$171,"=16")</f>
        <v>30000</v>
      </c>
      <c r="AA42">
        <v>44000</v>
      </c>
      <c r="AB42" s="8"/>
    </row>
    <row r="43" spans="1:29" x14ac:dyDescent="0.35">
      <c r="A43" s="1">
        <v>25000</v>
      </c>
      <c r="B43" s="1">
        <v>28622</v>
      </c>
      <c r="C43" s="1">
        <v>53</v>
      </c>
      <c r="D43" s="1">
        <v>1</v>
      </c>
      <c r="E43" s="1">
        <v>0</v>
      </c>
      <c r="F43" s="1">
        <v>17</v>
      </c>
      <c r="G43" s="1">
        <v>25000</v>
      </c>
      <c r="H43" s="1">
        <v>2</v>
      </c>
      <c r="I43" s="1">
        <f t="shared" si="0"/>
        <v>1</v>
      </c>
      <c r="J43" s="1">
        <v>35</v>
      </c>
      <c r="K43" s="1">
        <v>1</v>
      </c>
      <c r="L43" s="1">
        <v>3</v>
      </c>
      <c r="M43" s="1">
        <v>0</v>
      </c>
      <c r="N43" s="1">
        <v>1</v>
      </c>
      <c r="O43" s="1">
        <v>25000</v>
      </c>
      <c r="P43" s="1">
        <v>5</v>
      </c>
      <c r="Q43">
        <f t="shared" si="1"/>
        <v>0</v>
      </c>
      <c r="R43">
        <f t="shared" si="2"/>
        <v>1225</v>
      </c>
      <c r="S43">
        <f t="shared" si="3"/>
        <v>1</v>
      </c>
      <c r="V43" t="s">
        <v>19</v>
      </c>
      <c r="W43" s="8">
        <f>W42/76</f>
        <v>2.6315789473684209E-2</v>
      </c>
      <c r="X43" s="8">
        <f>X42/94</f>
        <v>1.0638297872340425E-2</v>
      </c>
      <c r="Y43" s="9"/>
      <c r="Z43">
        <f>Z42/W42</f>
        <v>15000</v>
      </c>
      <c r="AA43">
        <v>44000</v>
      </c>
      <c r="AB43" s="8">
        <f>AA43/Z43</f>
        <v>2.9333333333333331</v>
      </c>
    </row>
    <row r="44" spans="1:29" x14ac:dyDescent="0.35">
      <c r="A44" s="1">
        <v>30000</v>
      </c>
      <c r="B44" s="1">
        <v>28624</v>
      </c>
      <c r="C44" s="1">
        <v>55</v>
      </c>
      <c r="D44" s="1">
        <v>0</v>
      </c>
      <c r="E44" s="1">
        <v>1</v>
      </c>
      <c r="F44" s="1">
        <v>6</v>
      </c>
      <c r="G44" s="1">
        <v>40000</v>
      </c>
      <c r="H44" s="1">
        <v>1</v>
      </c>
      <c r="I44" s="1">
        <f t="shared" si="0"/>
        <v>1</v>
      </c>
      <c r="J44" s="1">
        <v>33</v>
      </c>
      <c r="K44" s="1">
        <v>0</v>
      </c>
      <c r="L44" s="1">
        <v>3</v>
      </c>
      <c r="M44" s="1">
        <v>1</v>
      </c>
      <c r="N44" s="1">
        <v>1</v>
      </c>
      <c r="O44" s="1">
        <v>30000</v>
      </c>
      <c r="P44" s="1">
        <v>6</v>
      </c>
      <c r="Q44">
        <f t="shared" si="1"/>
        <v>0</v>
      </c>
      <c r="R44">
        <f t="shared" si="2"/>
        <v>1089</v>
      </c>
      <c r="S44">
        <f t="shared" si="3"/>
        <v>0</v>
      </c>
      <c r="U44">
        <v>17</v>
      </c>
      <c r="V44" t="s">
        <v>54</v>
      </c>
      <c r="W44">
        <v>9</v>
      </c>
      <c r="X44">
        <f>SUMIF($F$2:$F$171, "=17",$E$2:$E$171)</f>
        <v>7</v>
      </c>
      <c r="Y44" s="9">
        <f>(W44+X44)/270</f>
        <v>5.9259259259259262E-2</v>
      </c>
      <c r="Z44">
        <f>SUMIFS($A$2:$A$171,$E$2:$E$171,"=0",$F$2:$F$171,"=17")</f>
        <v>252100</v>
      </c>
      <c r="AA44">
        <f>SUMIFS($A$2:$A$171,$E$2:$E$171,"=1",$F$2:$F$171,"=17")</f>
        <v>196500</v>
      </c>
      <c r="AB44" s="8"/>
    </row>
    <row r="45" spans="1:29" x14ac:dyDescent="0.35">
      <c r="A45" s="1">
        <v>15000</v>
      </c>
      <c r="B45" s="1">
        <v>28625</v>
      </c>
      <c r="C45" s="1">
        <v>22</v>
      </c>
      <c r="D45" s="1">
        <v>0</v>
      </c>
      <c r="E45" s="1">
        <v>1</v>
      </c>
      <c r="F45" s="1">
        <v>14</v>
      </c>
      <c r="G45" s="1">
        <v>15000</v>
      </c>
      <c r="I45" s="1">
        <f t="shared" si="0"/>
        <v>0</v>
      </c>
      <c r="J45" s="1">
        <v>0</v>
      </c>
      <c r="K45" s="1">
        <v>1</v>
      </c>
      <c r="L45" s="1">
        <v>3</v>
      </c>
      <c r="M45" s="1">
        <v>0</v>
      </c>
      <c r="N45" s="1">
        <v>3</v>
      </c>
      <c r="O45" s="1">
        <v>15000</v>
      </c>
      <c r="P45" s="1">
        <v>6</v>
      </c>
      <c r="Q45">
        <f t="shared" si="1"/>
        <v>0</v>
      </c>
      <c r="R45">
        <f t="shared" si="2"/>
        <v>0</v>
      </c>
      <c r="S45">
        <f t="shared" si="3"/>
        <v>0</v>
      </c>
      <c r="V45" t="s">
        <v>19</v>
      </c>
      <c r="W45" s="8">
        <f>W44/X2</f>
        <v>0.12</v>
      </c>
      <c r="X45" s="8">
        <f>X44/94</f>
        <v>7.4468085106382975E-2</v>
      </c>
      <c r="Y45" s="9"/>
      <c r="Z45">
        <f>Z44/W44</f>
        <v>28011.111111111109</v>
      </c>
      <c r="AA45">
        <f>AA44/X44</f>
        <v>28071.428571428572</v>
      </c>
      <c r="AB45" s="8">
        <f t="shared" si="5"/>
        <v>1.0021533405111351</v>
      </c>
    </row>
    <row r="46" spans="1:29" x14ac:dyDescent="0.35">
      <c r="A46" s="1">
        <v>40000</v>
      </c>
      <c r="B46" s="1">
        <v>28631</v>
      </c>
      <c r="C46" s="1">
        <v>41</v>
      </c>
      <c r="D46" s="1">
        <v>1</v>
      </c>
      <c r="E46" s="1">
        <v>0</v>
      </c>
      <c r="F46" s="1">
        <v>7</v>
      </c>
      <c r="G46" s="1">
        <v>40000</v>
      </c>
      <c r="H46" s="1">
        <v>1</v>
      </c>
      <c r="I46" s="1">
        <f t="shared" si="0"/>
        <v>1</v>
      </c>
      <c r="J46" s="1">
        <v>16</v>
      </c>
      <c r="K46" s="1">
        <v>1</v>
      </c>
      <c r="L46" s="1">
        <v>3</v>
      </c>
      <c r="M46" s="1">
        <v>1</v>
      </c>
      <c r="N46" s="1">
        <v>1</v>
      </c>
      <c r="O46" s="1">
        <v>40000</v>
      </c>
      <c r="P46" s="1">
        <v>10</v>
      </c>
      <c r="Q46">
        <f t="shared" si="1"/>
        <v>1</v>
      </c>
      <c r="R46">
        <f t="shared" si="2"/>
        <v>256</v>
      </c>
      <c r="S46">
        <f t="shared" si="3"/>
        <v>1</v>
      </c>
      <c r="U46">
        <v>20</v>
      </c>
      <c r="V46" t="s">
        <v>55</v>
      </c>
      <c r="W46">
        <v>0</v>
      </c>
      <c r="X46">
        <f>SUMIF($F$2:$F$171, "=20",$E$2:$E$171)</f>
        <v>1</v>
      </c>
      <c r="Y46" s="9">
        <f>(W46+X46)/270</f>
        <v>3.7037037037037038E-3</v>
      </c>
      <c r="Z46">
        <v>0</v>
      </c>
      <c r="AA46">
        <v>52000</v>
      </c>
      <c r="AB46" s="8"/>
    </row>
    <row r="47" spans="1:29" x14ac:dyDescent="0.35">
      <c r="A47" s="1">
        <v>10400</v>
      </c>
      <c r="B47" s="1">
        <v>28637</v>
      </c>
      <c r="C47" s="1">
        <v>38</v>
      </c>
      <c r="D47" s="1">
        <v>1</v>
      </c>
      <c r="E47" s="1">
        <v>0</v>
      </c>
      <c r="F47" s="1">
        <v>13</v>
      </c>
      <c r="G47" s="1">
        <v>18550</v>
      </c>
      <c r="I47" s="1">
        <f t="shared" si="0"/>
        <v>0</v>
      </c>
      <c r="J47" s="1">
        <v>0</v>
      </c>
      <c r="K47" s="1">
        <v>0</v>
      </c>
      <c r="L47" s="1">
        <v>3</v>
      </c>
      <c r="M47" s="1">
        <v>0</v>
      </c>
      <c r="N47" s="1">
        <v>2</v>
      </c>
      <c r="O47" s="1">
        <v>10400</v>
      </c>
      <c r="P47" s="1">
        <v>5</v>
      </c>
      <c r="Q47">
        <f t="shared" si="1"/>
        <v>0</v>
      </c>
      <c r="R47">
        <f t="shared" si="2"/>
        <v>0</v>
      </c>
      <c r="S47">
        <f t="shared" si="3"/>
        <v>0</v>
      </c>
      <c r="V47" t="s">
        <v>19</v>
      </c>
      <c r="X47" s="8">
        <f>X46/94</f>
        <v>1.0638297872340425E-2</v>
      </c>
      <c r="Y47" s="9"/>
      <c r="Z47">
        <v>0</v>
      </c>
      <c r="AA47">
        <v>52000</v>
      </c>
      <c r="AB47" s="8"/>
    </row>
    <row r="48" spans="1:29" x14ac:dyDescent="0.35">
      <c r="A48" s="1">
        <v>68000</v>
      </c>
      <c r="B48" s="1">
        <v>28638</v>
      </c>
      <c r="C48" s="1">
        <v>53</v>
      </c>
      <c r="D48" s="1">
        <v>0</v>
      </c>
      <c r="E48" s="1">
        <v>0</v>
      </c>
      <c r="F48" s="1">
        <v>7</v>
      </c>
      <c r="G48" s="1">
        <v>68000</v>
      </c>
      <c r="I48" s="1">
        <f t="shared" si="0"/>
        <v>0</v>
      </c>
      <c r="J48" s="1">
        <v>25</v>
      </c>
      <c r="K48" s="1">
        <v>1</v>
      </c>
      <c r="L48" s="1">
        <v>3</v>
      </c>
      <c r="M48" s="1">
        <v>0</v>
      </c>
      <c r="N48" s="1">
        <v>3</v>
      </c>
      <c r="O48" s="1">
        <v>68000</v>
      </c>
      <c r="P48" s="1">
        <v>3</v>
      </c>
      <c r="Q48">
        <f t="shared" si="1"/>
        <v>0</v>
      </c>
      <c r="R48">
        <f t="shared" si="2"/>
        <v>625</v>
      </c>
      <c r="S48">
        <f t="shared" si="3"/>
        <v>0</v>
      </c>
      <c r="U48">
        <v>21</v>
      </c>
      <c r="V48" t="s">
        <v>56</v>
      </c>
      <c r="W48">
        <v>0</v>
      </c>
      <c r="X48">
        <f>SUMIF($F$2:$F$171, "=21",$E$2:$E$171)</f>
        <v>2</v>
      </c>
      <c r="Y48" s="9">
        <f>(W48+X48)/270</f>
        <v>7.4074074074074077E-3</v>
      </c>
      <c r="Z48">
        <v>0</v>
      </c>
      <c r="AA48">
        <v>0</v>
      </c>
      <c r="AB48" s="8"/>
    </row>
    <row r="49" spans="1:28" x14ac:dyDescent="0.35">
      <c r="A49" s="1">
        <v>26500</v>
      </c>
      <c r="B49" s="1">
        <v>30033</v>
      </c>
      <c r="C49" s="1">
        <v>35</v>
      </c>
      <c r="D49" s="1">
        <v>1</v>
      </c>
      <c r="E49" s="1">
        <v>1</v>
      </c>
      <c r="F49" s="1">
        <v>14</v>
      </c>
      <c r="G49" s="1">
        <v>26500</v>
      </c>
      <c r="H49" s="1">
        <v>2</v>
      </c>
      <c r="I49" s="1">
        <f t="shared" si="0"/>
        <v>1</v>
      </c>
      <c r="J49" s="1">
        <v>4</v>
      </c>
      <c r="K49" s="1">
        <v>1</v>
      </c>
      <c r="L49" s="1">
        <v>2</v>
      </c>
      <c r="M49" s="1">
        <v>0</v>
      </c>
      <c r="N49" s="1">
        <v>1</v>
      </c>
      <c r="O49" s="1">
        <v>26500</v>
      </c>
      <c r="P49" s="1">
        <v>5</v>
      </c>
      <c r="Q49">
        <f t="shared" si="1"/>
        <v>0</v>
      </c>
      <c r="R49">
        <f t="shared" si="2"/>
        <v>16</v>
      </c>
      <c r="S49">
        <f t="shared" si="3"/>
        <v>1</v>
      </c>
      <c r="V49" t="s">
        <v>19</v>
      </c>
      <c r="X49" s="8">
        <f>X48/94</f>
        <v>2.1276595744680851E-2</v>
      </c>
      <c r="Y49" s="9"/>
      <c r="Z49">
        <v>0</v>
      </c>
      <c r="AA49">
        <v>0</v>
      </c>
      <c r="AB49" s="8"/>
    </row>
    <row r="50" spans="1:28" x14ac:dyDescent="0.35">
      <c r="A50" s="1">
        <v>14000</v>
      </c>
      <c r="B50" s="1">
        <v>30067</v>
      </c>
      <c r="C50" s="1">
        <v>52</v>
      </c>
      <c r="D50" s="1">
        <v>0</v>
      </c>
      <c r="E50" s="1">
        <v>1</v>
      </c>
      <c r="G50" s="1">
        <v>14000</v>
      </c>
      <c r="H50" s="1">
        <v>1</v>
      </c>
      <c r="I50" s="1">
        <f t="shared" si="0"/>
        <v>1</v>
      </c>
      <c r="J50" s="1">
        <v>16</v>
      </c>
      <c r="K50" s="1">
        <v>0</v>
      </c>
      <c r="L50" s="1">
        <v>3</v>
      </c>
      <c r="M50" s="1">
        <v>0</v>
      </c>
      <c r="N50" s="1">
        <v>3</v>
      </c>
      <c r="O50" s="1">
        <v>14000</v>
      </c>
      <c r="P50" s="1">
        <v>6</v>
      </c>
      <c r="Q50">
        <f t="shared" si="1"/>
        <v>0</v>
      </c>
      <c r="R50">
        <f t="shared" si="2"/>
        <v>256</v>
      </c>
      <c r="S50">
        <f t="shared" si="3"/>
        <v>0</v>
      </c>
      <c r="U50">
        <v>26</v>
      </c>
      <c r="V50" t="s">
        <v>57</v>
      </c>
      <c r="W50">
        <v>0</v>
      </c>
      <c r="X50">
        <f>SUMIF($F$2:$F$171, "=26",$E$2:$E$171)</f>
        <v>3</v>
      </c>
      <c r="Y50" s="9">
        <f>(W50+X50)/270</f>
        <v>1.1111111111111112E-2</v>
      </c>
      <c r="Z50">
        <v>0</v>
      </c>
      <c r="AA50">
        <f>SUMIFS($A$2:$A$171,$E$2:$E$171,"=1",$F$2:$F$171,"=26")</f>
        <v>58500</v>
      </c>
      <c r="AB50" s="8"/>
    </row>
    <row r="51" spans="1:28" x14ac:dyDescent="0.35">
      <c r="A51" s="1">
        <v>45000</v>
      </c>
      <c r="B51" s="1">
        <v>30079</v>
      </c>
      <c r="C51" s="1">
        <v>41</v>
      </c>
      <c r="D51" s="1">
        <v>1</v>
      </c>
      <c r="E51" s="1">
        <v>1</v>
      </c>
      <c r="F51" s="1">
        <v>10</v>
      </c>
      <c r="G51" s="1">
        <v>45000</v>
      </c>
      <c r="H51" s="1">
        <v>2</v>
      </c>
      <c r="I51" s="1">
        <f t="shared" si="0"/>
        <v>1</v>
      </c>
      <c r="J51" s="1">
        <v>18</v>
      </c>
      <c r="K51" s="1">
        <v>0</v>
      </c>
      <c r="L51" s="1">
        <v>3</v>
      </c>
      <c r="M51" s="1">
        <v>0</v>
      </c>
      <c r="N51" s="1">
        <v>2</v>
      </c>
      <c r="O51" s="1">
        <v>45000</v>
      </c>
      <c r="P51" s="1">
        <v>10</v>
      </c>
      <c r="Q51">
        <f t="shared" si="1"/>
        <v>1</v>
      </c>
      <c r="R51">
        <f t="shared" si="2"/>
        <v>324</v>
      </c>
      <c r="S51">
        <f t="shared" si="3"/>
        <v>1</v>
      </c>
      <c r="V51" t="s">
        <v>19</v>
      </c>
      <c r="X51" s="8">
        <f>X50/94</f>
        <v>3.1914893617021274E-2</v>
      </c>
      <c r="Y51" s="9"/>
      <c r="Z51">
        <v>0</v>
      </c>
      <c r="AA51">
        <f>AA50/X50</f>
        <v>19500</v>
      </c>
      <c r="AB51" s="8"/>
    </row>
    <row r="52" spans="1:28" x14ac:dyDescent="0.35">
      <c r="A52" s="1">
        <v>68000</v>
      </c>
      <c r="B52" s="1">
        <v>30099</v>
      </c>
      <c r="C52" s="1">
        <v>25</v>
      </c>
      <c r="D52" s="1">
        <v>1</v>
      </c>
      <c r="E52" s="1">
        <v>0</v>
      </c>
      <c r="F52" s="1">
        <v>6</v>
      </c>
      <c r="G52" s="1">
        <v>68000</v>
      </c>
      <c r="I52" s="1">
        <f t="shared" si="0"/>
        <v>0</v>
      </c>
      <c r="J52" s="1">
        <v>7</v>
      </c>
      <c r="K52" s="1">
        <v>1</v>
      </c>
      <c r="L52" s="1">
        <v>2</v>
      </c>
      <c r="M52" s="1">
        <v>0</v>
      </c>
      <c r="N52" s="1">
        <v>1</v>
      </c>
      <c r="O52" s="1">
        <v>68000</v>
      </c>
      <c r="P52" s="1">
        <v>2</v>
      </c>
      <c r="Q52">
        <f t="shared" si="1"/>
        <v>0</v>
      </c>
      <c r="R52">
        <f t="shared" si="2"/>
        <v>49</v>
      </c>
      <c r="S52">
        <f t="shared" si="3"/>
        <v>0</v>
      </c>
      <c r="U52">
        <v>27</v>
      </c>
      <c r="V52" t="s">
        <v>58</v>
      </c>
      <c r="W52">
        <v>1</v>
      </c>
      <c r="X52">
        <f>SUMIF($F$2:$F$171, "=27",$E$2:$E$171)</f>
        <v>1</v>
      </c>
      <c r="Y52" s="9">
        <f>(W52+X52)/270</f>
        <v>7.4074074074074077E-3</v>
      </c>
      <c r="Z52">
        <v>30000</v>
      </c>
      <c r="AA52">
        <v>57200</v>
      </c>
      <c r="AB52" s="8"/>
    </row>
    <row r="53" spans="1:28" x14ac:dyDescent="0.35">
      <c r="A53" s="1">
        <v>28000</v>
      </c>
      <c r="B53" s="1">
        <v>31285</v>
      </c>
      <c r="C53" s="1">
        <v>77</v>
      </c>
      <c r="D53" s="1">
        <v>0</v>
      </c>
      <c r="E53" s="1">
        <v>1</v>
      </c>
      <c r="F53" s="1">
        <v>12</v>
      </c>
      <c r="G53" s="1">
        <v>46000</v>
      </c>
      <c r="H53" s="1">
        <v>2</v>
      </c>
      <c r="I53" s="1">
        <f t="shared" si="0"/>
        <v>1</v>
      </c>
      <c r="J53" s="1">
        <v>60</v>
      </c>
      <c r="K53" s="1">
        <v>0</v>
      </c>
      <c r="L53" s="1">
        <v>3</v>
      </c>
      <c r="M53" s="1">
        <v>1</v>
      </c>
      <c r="N53" s="1">
        <v>1</v>
      </c>
      <c r="O53" s="1">
        <v>28000</v>
      </c>
      <c r="P53" s="1">
        <v>6</v>
      </c>
      <c r="Q53">
        <f t="shared" si="1"/>
        <v>0</v>
      </c>
      <c r="R53">
        <f t="shared" si="2"/>
        <v>3600</v>
      </c>
      <c r="S53">
        <f t="shared" si="3"/>
        <v>0</v>
      </c>
      <c r="V53" t="s">
        <v>19</v>
      </c>
      <c r="W53" s="8">
        <f>W52/X2</f>
        <v>1.3333333333333334E-2</v>
      </c>
      <c r="X53" s="8">
        <f>X52/X3</f>
        <v>1.098901098901099E-2</v>
      </c>
      <c r="Y53" s="9"/>
      <c r="Z53">
        <v>30000</v>
      </c>
      <c r="AA53">
        <v>57200</v>
      </c>
      <c r="AB53" s="8">
        <f t="shared" si="5"/>
        <v>1.9066666666666667</v>
      </c>
    </row>
    <row r="54" spans="1:28" x14ac:dyDescent="0.35">
      <c r="A54" s="1">
        <v>25000</v>
      </c>
      <c r="B54" s="1">
        <v>31286</v>
      </c>
      <c r="C54" s="1">
        <v>49</v>
      </c>
      <c r="D54" s="1">
        <v>0</v>
      </c>
      <c r="E54" s="1">
        <v>1</v>
      </c>
      <c r="F54" s="1">
        <v>12</v>
      </c>
      <c r="G54" s="1">
        <v>25000</v>
      </c>
      <c r="H54" s="1">
        <v>1</v>
      </c>
      <c r="I54" s="1">
        <f t="shared" si="0"/>
        <v>1</v>
      </c>
      <c r="J54" s="1">
        <v>20</v>
      </c>
      <c r="K54" s="1">
        <v>1</v>
      </c>
      <c r="L54" s="1">
        <v>3</v>
      </c>
      <c r="M54" s="1">
        <v>1</v>
      </c>
      <c r="N54" s="1">
        <v>1</v>
      </c>
      <c r="O54" s="1">
        <v>25000</v>
      </c>
      <c r="P54" s="1">
        <v>5</v>
      </c>
      <c r="Q54">
        <f t="shared" si="1"/>
        <v>0</v>
      </c>
      <c r="R54">
        <f t="shared" si="2"/>
        <v>400</v>
      </c>
      <c r="S54">
        <f t="shared" si="3"/>
        <v>0</v>
      </c>
      <c r="U54">
        <v>28</v>
      </c>
      <c r="V54" t="s">
        <v>59</v>
      </c>
      <c r="W54">
        <v>1</v>
      </c>
      <c r="X54">
        <f>SUMIF($F$2:$F$171, "=28",$E$2:$E$171)</f>
        <v>1</v>
      </c>
      <c r="Y54" s="9">
        <f>(W54+X54)/270</f>
        <v>7.4074074074074077E-3</v>
      </c>
      <c r="Z54">
        <v>18000</v>
      </c>
      <c r="AA54">
        <v>29000</v>
      </c>
      <c r="AB54" s="8"/>
    </row>
    <row r="55" spans="1:28" x14ac:dyDescent="0.35">
      <c r="A55" s="1">
        <v>25000</v>
      </c>
      <c r="B55" s="1">
        <v>31287</v>
      </c>
      <c r="C55" s="1">
        <v>23</v>
      </c>
      <c r="D55" s="1">
        <v>0</v>
      </c>
      <c r="E55" s="1">
        <v>1</v>
      </c>
      <c r="F55" s="1">
        <v>14</v>
      </c>
      <c r="G55" s="1">
        <v>25000</v>
      </c>
      <c r="I55" s="1">
        <f t="shared" si="0"/>
        <v>0</v>
      </c>
      <c r="J55" s="1">
        <v>1</v>
      </c>
      <c r="K55" s="1">
        <v>1</v>
      </c>
      <c r="L55" s="1">
        <v>2</v>
      </c>
      <c r="M55" s="1">
        <v>1</v>
      </c>
      <c r="N55" s="1">
        <v>1</v>
      </c>
      <c r="O55" s="1">
        <v>25000</v>
      </c>
      <c r="P55" s="1">
        <v>2</v>
      </c>
      <c r="Q55">
        <f t="shared" si="1"/>
        <v>0</v>
      </c>
      <c r="R55">
        <f t="shared" si="2"/>
        <v>1</v>
      </c>
      <c r="S55">
        <f t="shared" si="3"/>
        <v>0</v>
      </c>
      <c r="V55" t="s">
        <v>19</v>
      </c>
      <c r="W55" s="8">
        <f>W54/X2</f>
        <v>1.3333333333333334E-2</v>
      </c>
      <c r="X55" s="8">
        <f>X52/X3</f>
        <v>1.098901098901099E-2</v>
      </c>
      <c r="Z55">
        <v>18000</v>
      </c>
      <c r="AA55">
        <v>29000</v>
      </c>
      <c r="AB55" s="8">
        <f t="shared" si="5"/>
        <v>1.6111111111111112</v>
      </c>
    </row>
    <row r="56" spans="1:28" x14ac:dyDescent="0.35">
      <c r="A56" s="1">
        <v>35000</v>
      </c>
      <c r="B56" s="1">
        <v>31293</v>
      </c>
      <c r="C56" s="1">
        <v>42</v>
      </c>
      <c r="D56" s="1">
        <v>1</v>
      </c>
      <c r="E56" s="1">
        <v>1</v>
      </c>
      <c r="F56" s="1">
        <v>14</v>
      </c>
      <c r="G56" s="1">
        <v>35000</v>
      </c>
      <c r="H56" s="1">
        <v>1</v>
      </c>
      <c r="I56" s="1">
        <f t="shared" si="0"/>
        <v>1</v>
      </c>
      <c r="J56" s="1">
        <v>15</v>
      </c>
      <c r="K56" s="1">
        <v>1</v>
      </c>
      <c r="L56" s="1">
        <v>2</v>
      </c>
      <c r="M56" s="1">
        <v>1</v>
      </c>
      <c r="N56" s="1">
        <v>1</v>
      </c>
      <c r="O56" s="1">
        <v>35000</v>
      </c>
      <c r="P56" s="1">
        <v>2</v>
      </c>
      <c r="Q56">
        <f t="shared" si="1"/>
        <v>0</v>
      </c>
      <c r="R56">
        <f t="shared" si="2"/>
        <v>225</v>
      </c>
      <c r="S56">
        <f t="shared" si="3"/>
        <v>1</v>
      </c>
    </row>
    <row r="57" spans="1:28" x14ac:dyDescent="0.35">
      <c r="A57" s="1">
        <v>30000</v>
      </c>
      <c r="B57" s="1">
        <v>31330</v>
      </c>
      <c r="C57" s="1">
        <v>28</v>
      </c>
      <c r="D57" s="1">
        <v>0</v>
      </c>
      <c r="E57" s="1">
        <v>1</v>
      </c>
      <c r="F57" s="1">
        <v>14</v>
      </c>
      <c r="G57" s="1">
        <v>30000</v>
      </c>
      <c r="H57" s="1">
        <v>2</v>
      </c>
      <c r="I57" s="1">
        <f t="shared" si="0"/>
        <v>1</v>
      </c>
      <c r="J57" s="1">
        <v>8</v>
      </c>
      <c r="K57" s="1">
        <v>1</v>
      </c>
      <c r="M57" s="1">
        <v>0</v>
      </c>
      <c r="N57" s="1">
        <v>1</v>
      </c>
      <c r="O57" s="1">
        <v>30000</v>
      </c>
      <c r="P57" s="1">
        <v>1</v>
      </c>
      <c r="Q57">
        <f t="shared" si="1"/>
        <v>0</v>
      </c>
      <c r="R57">
        <f t="shared" si="2"/>
        <v>64</v>
      </c>
      <c r="S57">
        <f t="shared" si="3"/>
        <v>0</v>
      </c>
    </row>
    <row r="58" spans="1:28" x14ac:dyDescent="0.35">
      <c r="A58" s="1">
        <v>33500</v>
      </c>
      <c r="B58" s="1">
        <v>31333</v>
      </c>
      <c r="C58" s="1">
        <v>33</v>
      </c>
      <c r="D58" s="1">
        <v>1</v>
      </c>
      <c r="E58" s="1">
        <v>1</v>
      </c>
      <c r="F58" s="1">
        <v>14</v>
      </c>
      <c r="G58" s="1">
        <v>33500</v>
      </c>
      <c r="H58" s="1">
        <v>2</v>
      </c>
      <c r="I58" s="1">
        <f t="shared" si="0"/>
        <v>1</v>
      </c>
      <c r="J58" s="1">
        <v>3</v>
      </c>
      <c r="K58" s="1">
        <v>1</v>
      </c>
      <c r="L58" s="1">
        <v>2</v>
      </c>
      <c r="M58" s="1">
        <v>0</v>
      </c>
      <c r="N58" s="1">
        <v>1</v>
      </c>
      <c r="O58" s="1">
        <v>33500</v>
      </c>
      <c r="P58" s="1">
        <v>2</v>
      </c>
      <c r="Q58">
        <f t="shared" si="1"/>
        <v>0</v>
      </c>
      <c r="R58">
        <f t="shared" si="2"/>
        <v>9</v>
      </c>
      <c r="S58">
        <f t="shared" si="3"/>
        <v>1</v>
      </c>
    </row>
    <row r="59" spans="1:28" x14ac:dyDescent="0.35">
      <c r="A59" s="1">
        <v>30000</v>
      </c>
      <c r="B59" s="1">
        <v>32261</v>
      </c>
      <c r="C59" s="1">
        <v>54</v>
      </c>
      <c r="D59" s="1">
        <v>0</v>
      </c>
      <c r="E59" s="1">
        <v>1</v>
      </c>
      <c r="F59" s="1">
        <v>16</v>
      </c>
      <c r="G59" s="1">
        <v>44000</v>
      </c>
      <c r="H59" s="1">
        <v>2</v>
      </c>
      <c r="I59" s="1">
        <f t="shared" si="0"/>
        <v>1</v>
      </c>
      <c r="J59" s="1">
        <v>37</v>
      </c>
      <c r="K59" s="1">
        <v>0</v>
      </c>
      <c r="L59" s="1">
        <v>3</v>
      </c>
      <c r="M59" s="1">
        <v>1</v>
      </c>
      <c r="N59" s="1">
        <v>1</v>
      </c>
      <c r="O59" s="1">
        <v>30000</v>
      </c>
      <c r="P59" s="1">
        <v>5</v>
      </c>
      <c r="Q59">
        <f t="shared" si="1"/>
        <v>0</v>
      </c>
      <c r="R59">
        <f t="shared" si="2"/>
        <v>1369</v>
      </c>
      <c r="S59">
        <f t="shared" si="3"/>
        <v>0</v>
      </c>
      <c r="Y59" s="9"/>
    </row>
    <row r="60" spans="1:28" x14ac:dyDescent="0.35">
      <c r="A60" s="1">
        <v>37000</v>
      </c>
      <c r="B60" s="1">
        <v>32274</v>
      </c>
      <c r="C60" s="1">
        <v>52</v>
      </c>
      <c r="D60" s="1">
        <v>1</v>
      </c>
      <c r="E60" s="1">
        <v>0</v>
      </c>
      <c r="F60" s="1">
        <v>6</v>
      </c>
      <c r="G60" s="1">
        <v>37000</v>
      </c>
      <c r="I60" s="1">
        <f t="shared" si="0"/>
        <v>0</v>
      </c>
      <c r="J60" s="1">
        <v>5</v>
      </c>
      <c r="K60" s="1">
        <v>1</v>
      </c>
      <c r="L60" s="1">
        <v>2</v>
      </c>
      <c r="M60" s="1">
        <v>0</v>
      </c>
      <c r="N60" s="1">
        <v>3</v>
      </c>
      <c r="O60" s="1">
        <v>37000</v>
      </c>
      <c r="P60" s="1">
        <v>2</v>
      </c>
      <c r="Q60">
        <f t="shared" si="1"/>
        <v>0</v>
      </c>
      <c r="R60">
        <f t="shared" si="2"/>
        <v>25</v>
      </c>
      <c r="S60">
        <f t="shared" si="3"/>
        <v>0</v>
      </c>
      <c r="Y60" s="9"/>
    </row>
    <row r="61" spans="1:28" x14ac:dyDescent="0.35">
      <c r="A61" s="1">
        <v>16400</v>
      </c>
      <c r="B61" s="1">
        <v>39270</v>
      </c>
      <c r="C61" s="1">
        <v>47</v>
      </c>
      <c r="D61" s="1">
        <v>0</v>
      </c>
      <c r="E61" s="1">
        <v>1</v>
      </c>
      <c r="F61" s="1">
        <v>14</v>
      </c>
      <c r="G61" s="1">
        <v>16400</v>
      </c>
      <c r="H61" s="1">
        <v>2</v>
      </c>
      <c r="I61" s="1">
        <f t="shared" si="0"/>
        <v>1</v>
      </c>
      <c r="J61" s="1">
        <v>7</v>
      </c>
      <c r="K61" s="1">
        <v>0</v>
      </c>
      <c r="L61" s="1">
        <v>4</v>
      </c>
      <c r="M61" s="1">
        <v>0</v>
      </c>
      <c r="N61" s="1">
        <v>1</v>
      </c>
      <c r="O61" s="1">
        <v>16400</v>
      </c>
      <c r="P61" s="1">
        <v>4</v>
      </c>
      <c r="Q61">
        <f t="shared" si="1"/>
        <v>0</v>
      </c>
      <c r="R61">
        <f t="shared" si="2"/>
        <v>49</v>
      </c>
      <c r="S61">
        <f t="shared" si="3"/>
        <v>0</v>
      </c>
      <c r="Y61" s="9"/>
    </row>
    <row r="62" spans="1:28" x14ac:dyDescent="0.35">
      <c r="A62" s="1">
        <v>43000</v>
      </c>
      <c r="B62" s="1">
        <v>39271</v>
      </c>
      <c r="C62" s="1">
        <v>27</v>
      </c>
      <c r="D62" s="1">
        <v>0</v>
      </c>
      <c r="E62" s="1">
        <v>0</v>
      </c>
      <c r="F62" s="1">
        <v>14</v>
      </c>
      <c r="G62" s="1">
        <v>43000</v>
      </c>
      <c r="I62" s="1">
        <f t="shared" si="0"/>
        <v>0</v>
      </c>
      <c r="J62" s="1">
        <v>5</v>
      </c>
      <c r="K62" s="1">
        <v>1</v>
      </c>
      <c r="L62" s="1">
        <v>2</v>
      </c>
      <c r="M62" s="1">
        <v>0</v>
      </c>
      <c r="N62" s="1">
        <v>2</v>
      </c>
      <c r="O62" s="1">
        <v>43000</v>
      </c>
      <c r="P62" s="1">
        <v>5</v>
      </c>
      <c r="Q62">
        <f t="shared" si="1"/>
        <v>0</v>
      </c>
      <c r="R62">
        <f t="shared" si="2"/>
        <v>25</v>
      </c>
      <c r="S62">
        <f t="shared" si="3"/>
        <v>0</v>
      </c>
    </row>
    <row r="63" spans="1:28" x14ac:dyDescent="0.35">
      <c r="A63" s="1">
        <v>52000</v>
      </c>
      <c r="B63" s="1">
        <v>39305</v>
      </c>
      <c r="C63" s="1">
        <v>30</v>
      </c>
      <c r="D63" s="1">
        <v>0</v>
      </c>
      <c r="E63" s="1">
        <v>1</v>
      </c>
      <c r="F63" s="1">
        <v>20</v>
      </c>
      <c r="G63" s="1">
        <v>52000</v>
      </c>
      <c r="H63" s="1">
        <v>1</v>
      </c>
      <c r="I63" s="1">
        <f t="shared" si="0"/>
        <v>1</v>
      </c>
      <c r="J63" s="1">
        <v>10</v>
      </c>
      <c r="K63" s="1">
        <v>0</v>
      </c>
      <c r="L63" s="1">
        <v>2</v>
      </c>
      <c r="M63" s="1">
        <v>1</v>
      </c>
      <c r="N63" s="1">
        <v>1</v>
      </c>
      <c r="O63" s="1">
        <v>52000</v>
      </c>
      <c r="P63" s="1">
        <v>10</v>
      </c>
      <c r="Q63">
        <f t="shared" si="1"/>
        <v>1</v>
      </c>
      <c r="R63">
        <f t="shared" si="2"/>
        <v>100</v>
      </c>
      <c r="S63">
        <f t="shared" si="3"/>
        <v>0</v>
      </c>
    </row>
    <row r="64" spans="1:28" x14ac:dyDescent="0.35">
      <c r="A64" s="1">
        <v>15000</v>
      </c>
      <c r="B64" s="1">
        <v>39311</v>
      </c>
      <c r="C64" s="1">
        <v>72</v>
      </c>
      <c r="D64" s="1">
        <v>0</v>
      </c>
      <c r="E64" s="1">
        <v>1</v>
      </c>
      <c r="G64" s="1">
        <v>29000</v>
      </c>
      <c r="H64" s="1">
        <v>1</v>
      </c>
      <c r="I64" s="1">
        <f t="shared" si="0"/>
        <v>1</v>
      </c>
      <c r="J64" s="1">
        <v>40</v>
      </c>
      <c r="K64" s="1">
        <v>1</v>
      </c>
      <c r="L64" s="1">
        <v>3</v>
      </c>
      <c r="M64" s="1">
        <v>1</v>
      </c>
      <c r="N64" s="1">
        <v>1</v>
      </c>
      <c r="O64" s="1">
        <v>15000</v>
      </c>
      <c r="P64" s="1">
        <v>2</v>
      </c>
      <c r="Q64">
        <f t="shared" si="1"/>
        <v>0</v>
      </c>
      <c r="R64">
        <f t="shared" si="2"/>
        <v>1600</v>
      </c>
      <c r="S64">
        <f t="shared" si="3"/>
        <v>0</v>
      </c>
    </row>
    <row r="65" spans="1:19" x14ac:dyDescent="0.35">
      <c r="A65" s="1">
        <v>22000</v>
      </c>
      <c r="B65" s="1">
        <v>39354</v>
      </c>
      <c r="C65" s="1">
        <v>58</v>
      </c>
      <c r="D65" s="1">
        <v>1</v>
      </c>
      <c r="E65" s="1">
        <v>1</v>
      </c>
      <c r="F65" s="1">
        <v>9</v>
      </c>
      <c r="G65" s="1">
        <v>32500</v>
      </c>
      <c r="H65" s="1">
        <v>1</v>
      </c>
      <c r="I65" s="1">
        <f t="shared" si="0"/>
        <v>1</v>
      </c>
      <c r="J65" s="1">
        <v>36</v>
      </c>
      <c r="K65" s="1">
        <v>0</v>
      </c>
      <c r="L65" s="1">
        <v>3</v>
      </c>
      <c r="M65" s="1">
        <v>1</v>
      </c>
      <c r="N65" s="1">
        <v>1</v>
      </c>
      <c r="O65" s="1">
        <v>22000</v>
      </c>
      <c r="P65" s="1">
        <v>6</v>
      </c>
      <c r="Q65">
        <f t="shared" si="1"/>
        <v>0</v>
      </c>
      <c r="R65">
        <f t="shared" si="2"/>
        <v>1296</v>
      </c>
      <c r="S65">
        <f t="shared" si="3"/>
        <v>1</v>
      </c>
    </row>
    <row r="66" spans="1:19" x14ac:dyDescent="0.35">
      <c r="A66" s="1">
        <v>30000</v>
      </c>
      <c r="B66" s="1">
        <v>39359</v>
      </c>
      <c r="C66" s="1">
        <v>45</v>
      </c>
      <c r="D66" s="1">
        <v>0</v>
      </c>
      <c r="E66" s="1">
        <v>0</v>
      </c>
      <c r="F66" s="1">
        <v>14</v>
      </c>
      <c r="G66" s="1">
        <v>30000</v>
      </c>
      <c r="H66" s="1">
        <v>1</v>
      </c>
      <c r="I66" s="1">
        <f t="shared" si="0"/>
        <v>1</v>
      </c>
      <c r="J66" s="1">
        <v>13</v>
      </c>
      <c r="K66" s="1">
        <v>1</v>
      </c>
      <c r="L66" s="1">
        <v>2</v>
      </c>
      <c r="M66" s="1">
        <v>0</v>
      </c>
      <c r="N66" s="1">
        <v>1</v>
      </c>
      <c r="O66" s="1">
        <v>30000</v>
      </c>
      <c r="P66" s="1">
        <v>10</v>
      </c>
      <c r="Q66">
        <f t="shared" si="1"/>
        <v>1</v>
      </c>
      <c r="R66">
        <f t="shared" si="2"/>
        <v>169</v>
      </c>
      <c r="S66">
        <f t="shared" si="3"/>
        <v>0</v>
      </c>
    </row>
    <row r="67" spans="1:19" x14ac:dyDescent="0.35">
      <c r="A67" s="1">
        <v>60000</v>
      </c>
      <c r="B67" s="1">
        <v>39994</v>
      </c>
      <c r="C67" s="1">
        <v>56</v>
      </c>
      <c r="D67" s="1">
        <v>1</v>
      </c>
      <c r="E67" s="1">
        <v>0</v>
      </c>
      <c r="F67" s="1">
        <v>2</v>
      </c>
      <c r="G67" s="1">
        <v>60000</v>
      </c>
      <c r="H67" s="1">
        <v>1</v>
      </c>
      <c r="I67" s="1">
        <f t="shared" ref="I67:I130" si="6">IF(H67&gt;0,1,0)</f>
        <v>1</v>
      </c>
      <c r="J67" s="1">
        <v>35</v>
      </c>
      <c r="K67" s="1">
        <v>1</v>
      </c>
      <c r="L67" s="1">
        <v>2</v>
      </c>
      <c r="M67" s="1">
        <v>0</v>
      </c>
      <c r="N67" s="1">
        <v>1</v>
      </c>
      <c r="O67" s="1">
        <v>60000</v>
      </c>
      <c r="P67" s="1">
        <v>5</v>
      </c>
      <c r="Q67">
        <f t="shared" ref="Q67:Q130" si="7">IF(P67&gt;9,1,0)</f>
        <v>0</v>
      </c>
      <c r="R67">
        <f t="shared" ref="R67:R130" si="8">J67*J67</f>
        <v>1225</v>
      </c>
      <c r="S67">
        <f t="shared" ref="S67:S130" si="9">I67*D67</f>
        <v>1</v>
      </c>
    </row>
    <row r="68" spans="1:19" x14ac:dyDescent="0.35">
      <c r="A68" s="1">
        <v>30000</v>
      </c>
      <c r="B68" s="1">
        <v>40033</v>
      </c>
      <c r="C68" s="1">
        <v>31</v>
      </c>
      <c r="D68" s="1">
        <v>1</v>
      </c>
      <c r="E68" s="1">
        <v>0</v>
      </c>
      <c r="F68" s="1">
        <v>27</v>
      </c>
      <c r="G68" s="1">
        <v>30000</v>
      </c>
      <c r="H68" s="1">
        <v>1</v>
      </c>
      <c r="I68" s="1">
        <f t="shared" si="6"/>
        <v>1</v>
      </c>
      <c r="J68" s="1">
        <v>7</v>
      </c>
      <c r="K68" s="1">
        <v>0</v>
      </c>
      <c r="L68" s="1">
        <v>4</v>
      </c>
      <c r="M68" s="1">
        <v>0</v>
      </c>
      <c r="N68" s="1">
        <v>4</v>
      </c>
      <c r="O68" s="1">
        <v>30000</v>
      </c>
      <c r="P68" s="1">
        <v>2</v>
      </c>
      <c r="Q68">
        <f t="shared" si="7"/>
        <v>0</v>
      </c>
      <c r="R68">
        <f t="shared" si="8"/>
        <v>49</v>
      </c>
      <c r="S68">
        <f t="shared" si="9"/>
        <v>1</v>
      </c>
    </row>
    <row r="69" spans="1:19" x14ac:dyDescent="0.35">
      <c r="A69" s="1">
        <v>48000</v>
      </c>
      <c r="B69" s="1">
        <v>43702</v>
      </c>
      <c r="C69" s="1">
        <v>51</v>
      </c>
      <c r="D69" s="1">
        <v>0</v>
      </c>
      <c r="E69" s="1">
        <v>0</v>
      </c>
      <c r="F69" s="1">
        <v>7</v>
      </c>
      <c r="G69" s="1">
        <v>48000</v>
      </c>
      <c r="H69" s="1">
        <v>1</v>
      </c>
      <c r="I69" s="1">
        <f t="shared" si="6"/>
        <v>1</v>
      </c>
      <c r="J69" s="1">
        <v>24</v>
      </c>
      <c r="K69" s="1">
        <v>0</v>
      </c>
      <c r="L69" s="1">
        <v>3</v>
      </c>
      <c r="M69" s="1">
        <v>0</v>
      </c>
      <c r="N69" s="1">
        <v>1</v>
      </c>
      <c r="O69" s="1">
        <v>48000</v>
      </c>
      <c r="P69" s="1">
        <v>5</v>
      </c>
      <c r="Q69">
        <f t="shared" si="7"/>
        <v>0</v>
      </c>
      <c r="R69">
        <f t="shared" si="8"/>
        <v>576</v>
      </c>
      <c r="S69">
        <f t="shared" si="9"/>
        <v>0</v>
      </c>
    </row>
    <row r="70" spans="1:19" x14ac:dyDescent="0.35">
      <c r="A70" s="1">
        <v>25000</v>
      </c>
      <c r="B70" s="1">
        <v>43735</v>
      </c>
      <c r="C70" s="1">
        <v>25</v>
      </c>
      <c r="D70" s="1">
        <v>0</v>
      </c>
      <c r="E70" s="1">
        <v>1</v>
      </c>
      <c r="F70" s="1">
        <v>14</v>
      </c>
      <c r="G70" s="1">
        <v>25000</v>
      </c>
      <c r="I70" s="1">
        <f t="shared" si="6"/>
        <v>0</v>
      </c>
      <c r="J70" s="1">
        <v>2</v>
      </c>
      <c r="K70" s="1">
        <v>0</v>
      </c>
      <c r="L70" s="1">
        <v>2</v>
      </c>
      <c r="M70" s="1">
        <v>1</v>
      </c>
      <c r="N70" s="1">
        <v>1</v>
      </c>
      <c r="O70" s="1">
        <v>25000</v>
      </c>
      <c r="P70" s="1">
        <v>1</v>
      </c>
      <c r="Q70">
        <f t="shared" si="7"/>
        <v>0</v>
      </c>
      <c r="R70">
        <f t="shared" si="8"/>
        <v>4</v>
      </c>
      <c r="S70">
        <f t="shared" si="9"/>
        <v>0</v>
      </c>
    </row>
    <row r="71" spans="1:19" x14ac:dyDescent="0.35">
      <c r="A71" s="1">
        <v>53000</v>
      </c>
      <c r="B71" s="1">
        <v>43739</v>
      </c>
      <c r="C71" s="1">
        <v>44</v>
      </c>
      <c r="D71" s="1">
        <v>1</v>
      </c>
      <c r="E71" s="1">
        <v>0</v>
      </c>
      <c r="F71" s="1">
        <v>7</v>
      </c>
      <c r="G71" s="1">
        <v>53000</v>
      </c>
      <c r="H71" s="1">
        <v>1</v>
      </c>
      <c r="I71" s="1">
        <f t="shared" si="6"/>
        <v>1</v>
      </c>
      <c r="J71" s="1">
        <v>26</v>
      </c>
      <c r="K71" s="1">
        <v>1</v>
      </c>
      <c r="L71" s="1">
        <v>3</v>
      </c>
      <c r="M71" s="1">
        <v>0</v>
      </c>
      <c r="N71" s="1">
        <v>3</v>
      </c>
      <c r="O71" s="1">
        <v>53000</v>
      </c>
      <c r="P71" s="1">
        <v>10</v>
      </c>
      <c r="Q71">
        <f t="shared" si="7"/>
        <v>1</v>
      </c>
      <c r="R71">
        <f t="shared" si="8"/>
        <v>676</v>
      </c>
      <c r="S71">
        <f t="shared" si="9"/>
        <v>1</v>
      </c>
    </row>
    <row r="72" spans="1:19" x14ac:dyDescent="0.35">
      <c r="A72" s="1">
        <v>18000</v>
      </c>
      <c r="B72" s="1">
        <v>43762</v>
      </c>
      <c r="C72" s="1">
        <v>66</v>
      </c>
      <c r="D72" s="1">
        <v>1</v>
      </c>
      <c r="E72" s="1">
        <v>1</v>
      </c>
      <c r="G72" s="1">
        <v>18000</v>
      </c>
      <c r="H72" s="1">
        <v>2</v>
      </c>
      <c r="I72" s="1">
        <f t="shared" si="6"/>
        <v>1</v>
      </c>
      <c r="J72" s="1">
        <v>37</v>
      </c>
      <c r="K72" s="1">
        <v>1</v>
      </c>
      <c r="L72" s="1">
        <v>3</v>
      </c>
      <c r="M72" s="1">
        <v>0</v>
      </c>
      <c r="N72" s="1">
        <v>1</v>
      </c>
      <c r="O72" s="1">
        <v>18000</v>
      </c>
      <c r="P72" s="1">
        <v>10</v>
      </c>
      <c r="Q72">
        <f t="shared" si="7"/>
        <v>1</v>
      </c>
      <c r="R72">
        <f t="shared" si="8"/>
        <v>1369</v>
      </c>
      <c r="S72">
        <f t="shared" si="9"/>
        <v>1</v>
      </c>
    </row>
    <row r="73" spans="1:19" x14ac:dyDescent="0.35">
      <c r="A73" s="1">
        <v>17000</v>
      </c>
      <c r="B73" s="1">
        <v>43765</v>
      </c>
      <c r="C73" s="1">
        <v>71</v>
      </c>
      <c r="D73" s="1">
        <v>1</v>
      </c>
      <c r="E73" s="1">
        <v>0</v>
      </c>
      <c r="G73" s="1">
        <v>17000</v>
      </c>
      <c r="H73" s="1">
        <v>1</v>
      </c>
      <c r="I73" s="1">
        <f t="shared" si="6"/>
        <v>1</v>
      </c>
      <c r="J73" s="1">
        <v>44</v>
      </c>
      <c r="K73" s="1">
        <v>0</v>
      </c>
      <c r="L73" s="1">
        <v>4</v>
      </c>
      <c r="M73" s="1">
        <v>0</v>
      </c>
      <c r="N73" s="1">
        <v>1</v>
      </c>
      <c r="O73" s="1">
        <v>17000</v>
      </c>
      <c r="P73" s="1">
        <v>2</v>
      </c>
      <c r="Q73">
        <f t="shared" si="7"/>
        <v>0</v>
      </c>
      <c r="R73">
        <f t="shared" si="8"/>
        <v>1936</v>
      </c>
      <c r="S73">
        <f t="shared" si="9"/>
        <v>1</v>
      </c>
    </row>
    <row r="74" spans="1:19" x14ac:dyDescent="0.35">
      <c r="A74" s="1">
        <v>11600</v>
      </c>
      <c r="B74" s="1">
        <v>43767</v>
      </c>
      <c r="C74" s="1">
        <v>33</v>
      </c>
      <c r="D74" s="1">
        <v>1</v>
      </c>
      <c r="E74" s="1">
        <v>0</v>
      </c>
      <c r="G74" s="1">
        <v>11600</v>
      </c>
      <c r="H74" s="1">
        <v>2</v>
      </c>
      <c r="I74" s="1">
        <f t="shared" si="6"/>
        <v>1</v>
      </c>
      <c r="J74" s="1">
        <v>5</v>
      </c>
      <c r="K74" s="1">
        <v>1</v>
      </c>
      <c r="L74" s="1">
        <v>2</v>
      </c>
      <c r="M74" s="1">
        <v>1</v>
      </c>
      <c r="N74" s="1">
        <v>2</v>
      </c>
      <c r="O74" s="1">
        <v>11600</v>
      </c>
      <c r="P74" s="1">
        <v>5</v>
      </c>
      <c r="Q74">
        <f t="shared" si="7"/>
        <v>0</v>
      </c>
      <c r="R74">
        <f t="shared" si="8"/>
        <v>25</v>
      </c>
      <c r="S74">
        <f t="shared" si="9"/>
        <v>1</v>
      </c>
    </row>
    <row r="75" spans="1:19" x14ac:dyDescent="0.35">
      <c r="A75" s="1">
        <v>38000</v>
      </c>
      <c r="B75" s="1">
        <v>43790</v>
      </c>
      <c r="C75" s="1">
        <v>60</v>
      </c>
      <c r="D75" s="1">
        <v>0</v>
      </c>
      <c r="E75" s="1">
        <v>1</v>
      </c>
      <c r="F75" s="1">
        <v>3</v>
      </c>
      <c r="G75" s="1">
        <v>51000</v>
      </c>
      <c r="H75" s="1">
        <v>2</v>
      </c>
      <c r="I75" s="1">
        <f t="shared" si="6"/>
        <v>1</v>
      </c>
      <c r="J75" s="1">
        <v>41</v>
      </c>
      <c r="K75" s="1">
        <v>0</v>
      </c>
      <c r="L75" s="1">
        <v>2</v>
      </c>
      <c r="M75" s="1">
        <v>0</v>
      </c>
      <c r="N75" s="1">
        <v>1</v>
      </c>
      <c r="O75" s="1">
        <v>38000</v>
      </c>
      <c r="P75" s="1">
        <v>6</v>
      </c>
      <c r="Q75">
        <f t="shared" si="7"/>
        <v>0</v>
      </c>
      <c r="R75">
        <f t="shared" si="8"/>
        <v>1681</v>
      </c>
      <c r="S75">
        <f t="shared" si="9"/>
        <v>0</v>
      </c>
    </row>
    <row r="76" spans="1:19" x14ac:dyDescent="0.35">
      <c r="A76" s="1">
        <v>64500</v>
      </c>
      <c r="B76" s="1">
        <v>43814</v>
      </c>
      <c r="C76" s="1">
        <v>40</v>
      </c>
      <c r="D76" s="1">
        <v>0</v>
      </c>
      <c r="E76" s="1">
        <v>1</v>
      </c>
      <c r="F76" s="1">
        <v>21</v>
      </c>
      <c r="G76" s="1">
        <v>64500</v>
      </c>
      <c r="H76" s="1">
        <v>2</v>
      </c>
      <c r="I76" s="1">
        <f t="shared" si="6"/>
        <v>1</v>
      </c>
      <c r="J76" s="1">
        <v>0</v>
      </c>
      <c r="K76" s="1">
        <v>0</v>
      </c>
      <c r="L76" s="1">
        <v>3</v>
      </c>
      <c r="M76" s="1">
        <v>1</v>
      </c>
      <c r="N76" s="1">
        <v>1</v>
      </c>
      <c r="O76" s="1">
        <v>64500</v>
      </c>
      <c r="P76" s="1">
        <v>11</v>
      </c>
      <c r="Q76">
        <f t="shared" si="7"/>
        <v>1</v>
      </c>
      <c r="R76">
        <f t="shared" si="8"/>
        <v>0</v>
      </c>
      <c r="S76">
        <f t="shared" si="9"/>
        <v>0</v>
      </c>
    </row>
    <row r="77" spans="1:19" x14ac:dyDescent="0.35">
      <c r="A77" s="1">
        <v>16000</v>
      </c>
      <c r="B77" s="1">
        <v>43817</v>
      </c>
      <c r="C77" s="1">
        <v>71</v>
      </c>
      <c r="D77" s="1">
        <v>1</v>
      </c>
      <c r="E77" s="1">
        <v>0</v>
      </c>
      <c r="F77" s="1">
        <v>11</v>
      </c>
      <c r="G77" s="1">
        <v>33000</v>
      </c>
      <c r="I77" s="1">
        <f t="shared" si="6"/>
        <v>0</v>
      </c>
      <c r="J77" s="1">
        <v>55</v>
      </c>
      <c r="K77" s="1">
        <v>1</v>
      </c>
      <c r="L77" s="1">
        <v>3</v>
      </c>
      <c r="M77" s="1">
        <v>1</v>
      </c>
      <c r="N77" s="1">
        <v>1</v>
      </c>
      <c r="O77" s="1">
        <v>16000</v>
      </c>
      <c r="P77" s="1">
        <v>6</v>
      </c>
      <c r="Q77">
        <f t="shared" si="7"/>
        <v>0</v>
      </c>
      <c r="R77">
        <f t="shared" si="8"/>
        <v>3025</v>
      </c>
      <c r="S77">
        <f t="shared" si="9"/>
        <v>0</v>
      </c>
    </row>
    <row r="78" spans="1:19" x14ac:dyDescent="0.35">
      <c r="A78" s="1">
        <v>40000</v>
      </c>
      <c r="B78" s="1">
        <v>43818</v>
      </c>
      <c r="C78" s="1">
        <v>40</v>
      </c>
      <c r="D78" s="1">
        <v>1</v>
      </c>
      <c r="E78" s="1">
        <v>0</v>
      </c>
      <c r="F78" s="1">
        <v>2</v>
      </c>
      <c r="G78" s="1">
        <v>40000</v>
      </c>
      <c r="H78" s="1">
        <v>3</v>
      </c>
      <c r="I78" s="1">
        <f t="shared" si="6"/>
        <v>1</v>
      </c>
      <c r="J78" s="1">
        <v>17</v>
      </c>
      <c r="K78" s="1">
        <v>1</v>
      </c>
      <c r="L78" s="1">
        <v>2</v>
      </c>
      <c r="M78" s="1">
        <v>1</v>
      </c>
      <c r="N78" s="1">
        <v>3</v>
      </c>
      <c r="O78" s="1">
        <v>40000</v>
      </c>
      <c r="P78" s="1">
        <v>6</v>
      </c>
      <c r="Q78">
        <f t="shared" si="7"/>
        <v>0</v>
      </c>
      <c r="R78">
        <f t="shared" si="8"/>
        <v>289</v>
      </c>
      <c r="S78">
        <f t="shared" si="9"/>
        <v>1</v>
      </c>
    </row>
    <row r="79" spans="1:19" x14ac:dyDescent="0.35">
      <c r="A79" s="1">
        <v>10050</v>
      </c>
      <c r="B79" s="1">
        <v>44474</v>
      </c>
      <c r="C79" s="1">
        <v>37</v>
      </c>
      <c r="D79" s="1">
        <v>1</v>
      </c>
      <c r="E79" s="1">
        <v>1</v>
      </c>
      <c r="F79" s="1">
        <v>10</v>
      </c>
      <c r="G79" s="1">
        <v>10050</v>
      </c>
      <c r="H79" s="1">
        <v>3</v>
      </c>
      <c r="I79" s="1">
        <f t="shared" si="6"/>
        <v>1</v>
      </c>
      <c r="J79" s="1">
        <v>7</v>
      </c>
      <c r="K79" s="1">
        <v>0</v>
      </c>
      <c r="L79" s="1">
        <v>2</v>
      </c>
      <c r="M79" s="1">
        <v>1</v>
      </c>
      <c r="N79" s="1">
        <v>1</v>
      </c>
      <c r="O79" s="1">
        <v>10050</v>
      </c>
      <c r="P79" s="1">
        <v>10</v>
      </c>
      <c r="Q79">
        <f t="shared" si="7"/>
        <v>1</v>
      </c>
      <c r="R79">
        <f t="shared" si="8"/>
        <v>49</v>
      </c>
      <c r="S79">
        <f t="shared" si="9"/>
        <v>1</v>
      </c>
    </row>
    <row r="80" spans="1:19" x14ac:dyDescent="0.35">
      <c r="A80" s="1">
        <v>25000</v>
      </c>
      <c r="B80" s="1">
        <v>47490</v>
      </c>
      <c r="C80" s="1">
        <v>55</v>
      </c>
      <c r="D80" s="1">
        <v>1</v>
      </c>
      <c r="E80" s="1">
        <v>1</v>
      </c>
      <c r="F80" s="1">
        <v>12</v>
      </c>
      <c r="G80" s="1">
        <v>41000</v>
      </c>
      <c r="H80" s="1">
        <v>2</v>
      </c>
      <c r="I80" s="1">
        <f t="shared" si="6"/>
        <v>1</v>
      </c>
      <c r="J80" s="1">
        <v>36</v>
      </c>
      <c r="K80" s="1">
        <v>1</v>
      </c>
      <c r="L80" s="1">
        <v>3</v>
      </c>
      <c r="M80" s="1">
        <v>0</v>
      </c>
      <c r="N80" s="1">
        <v>1</v>
      </c>
      <c r="O80" s="1">
        <v>25000</v>
      </c>
      <c r="P80" s="1">
        <v>6</v>
      </c>
      <c r="Q80">
        <f t="shared" si="7"/>
        <v>0</v>
      </c>
      <c r="R80">
        <f t="shared" si="8"/>
        <v>1296</v>
      </c>
      <c r="S80">
        <f t="shared" si="9"/>
        <v>1</v>
      </c>
    </row>
    <row r="81" spans="1:19" x14ac:dyDescent="0.35">
      <c r="A81" s="1">
        <v>16000</v>
      </c>
      <c r="B81" s="1">
        <v>47492</v>
      </c>
      <c r="C81" s="1">
        <v>78</v>
      </c>
      <c r="D81" s="1">
        <v>0</v>
      </c>
      <c r="E81" s="1">
        <v>1</v>
      </c>
      <c r="F81" s="1">
        <v>14</v>
      </c>
      <c r="G81" s="1">
        <v>29000</v>
      </c>
      <c r="H81" s="1">
        <v>1</v>
      </c>
      <c r="I81" s="1">
        <f t="shared" si="6"/>
        <v>1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16000</v>
      </c>
      <c r="P81" s="1">
        <v>3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1:19" x14ac:dyDescent="0.35">
      <c r="A82" s="1">
        <v>25000</v>
      </c>
      <c r="B82" s="1">
        <v>47495</v>
      </c>
      <c r="C82" s="1">
        <v>59</v>
      </c>
      <c r="D82" s="1">
        <v>1</v>
      </c>
      <c r="E82" s="1">
        <v>0</v>
      </c>
      <c r="F82" s="1">
        <v>15</v>
      </c>
      <c r="G82" s="1">
        <v>25000</v>
      </c>
      <c r="H82" s="1">
        <v>3</v>
      </c>
      <c r="I82" s="1">
        <f t="shared" si="6"/>
        <v>1</v>
      </c>
      <c r="J82" s="1">
        <v>44</v>
      </c>
      <c r="K82" s="1">
        <v>1</v>
      </c>
      <c r="L82" s="1">
        <v>2</v>
      </c>
      <c r="M82" s="1">
        <v>0</v>
      </c>
      <c r="N82" s="1">
        <v>1</v>
      </c>
      <c r="O82" s="1">
        <v>25000</v>
      </c>
      <c r="P82" s="1">
        <v>5</v>
      </c>
      <c r="Q82">
        <f t="shared" si="7"/>
        <v>0</v>
      </c>
      <c r="R82">
        <f t="shared" si="8"/>
        <v>1936</v>
      </c>
      <c r="S82">
        <f t="shared" si="9"/>
        <v>1</v>
      </c>
    </row>
    <row r="83" spans="1:19" x14ac:dyDescent="0.35">
      <c r="A83" s="1">
        <v>16000</v>
      </c>
      <c r="B83" s="1">
        <v>47496</v>
      </c>
      <c r="C83" s="1">
        <v>43</v>
      </c>
      <c r="D83" s="1">
        <v>0</v>
      </c>
      <c r="E83" s="1">
        <v>0</v>
      </c>
      <c r="F83" s="1">
        <v>6</v>
      </c>
      <c r="G83" s="1">
        <v>16000</v>
      </c>
      <c r="I83" s="1">
        <f t="shared" si="6"/>
        <v>0</v>
      </c>
      <c r="J83" s="1">
        <v>22</v>
      </c>
      <c r="K83" s="1">
        <v>1</v>
      </c>
      <c r="L83" s="1">
        <v>3</v>
      </c>
      <c r="M83" s="1">
        <v>0</v>
      </c>
      <c r="N83" s="1">
        <v>1</v>
      </c>
      <c r="O83" s="1">
        <v>16000</v>
      </c>
      <c r="P83" s="1">
        <v>5</v>
      </c>
      <c r="Q83">
        <f t="shared" si="7"/>
        <v>0</v>
      </c>
      <c r="R83">
        <f t="shared" si="8"/>
        <v>484</v>
      </c>
      <c r="S83">
        <f t="shared" si="9"/>
        <v>0</v>
      </c>
    </row>
    <row r="84" spans="1:19" x14ac:dyDescent="0.35">
      <c r="A84" s="1">
        <v>33000</v>
      </c>
      <c r="B84" s="1">
        <v>47500</v>
      </c>
      <c r="C84" s="1">
        <v>27</v>
      </c>
      <c r="D84" s="1">
        <v>0</v>
      </c>
      <c r="E84" s="1">
        <v>0</v>
      </c>
      <c r="F84" s="1">
        <v>1</v>
      </c>
      <c r="G84" s="1">
        <v>33000</v>
      </c>
      <c r="I84" s="1">
        <f t="shared" si="6"/>
        <v>0</v>
      </c>
      <c r="J84" s="1">
        <v>7</v>
      </c>
      <c r="K84" s="1">
        <v>0</v>
      </c>
      <c r="L84" s="1">
        <v>2</v>
      </c>
      <c r="M84" s="1">
        <v>0</v>
      </c>
      <c r="N84" s="1">
        <v>1</v>
      </c>
      <c r="O84" s="1">
        <v>33000</v>
      </c>
      <c r="P84" s="1">
        <v>10</v>
      </c>
      <c r="Q84">
        <f t="shared" si="7"/>
        <v>1</v>
      </c>
      <c r="R84">
        <f t="shared" si="8"/>
        <v>49</v>
      </c>
      <c r="S84">
        <f t="shared" si="9"/>
        <v>0</v>
      </c>
    </row>
    <row r="85" spans="1:19" x14ac:dyDescent="0.35">
      <c r="A85" s="1">
        <v>16100</v>
      </c>
      <c r="B85" s="1">
        <v>47504</v>
      </c>
      <c r="C85" s="1">
        <v>63</v>
      </c>
      <c r="D85" s="1">
        <v>1</v>
      </c>
      <c r="E85" s="1">
        <v>0</v>
      </c>
      <c r="F85" s="1">
        <v>17</v>
      </c>
      <c r="G85" s="1">
        <v>24700</v>
      </c>
      <c r="H85" s="1">
        <v>1</v>
      </c>
      <c r="I85" s="1">
        <f t="shared" si="6"/>
        <v>1</v>
      </c>
      <c r="J85" s="1">
        <v>18</v>
      </c>
      <c r="K85" s="1">
        <v>0</v>
      </c>
      <c r="L85" s="1">
        <v>3</v>
      </c>
      <c r="M85" s="1">
        <v>0</v>
      </c>
      <c r="N85" s="1">
        <v>2</v>
      </c>
      <c r="O85" s="1">
        <v>16100</v>
      </c>
      <c r="P85" s="1">
        <v>10</v>
      </c>
      <c r="Q85">
        <f t="shared" si="7"/>
        <v>1</v>
      </c>
      <c r="R85">
        <f t="shared" si="8"/>
        <v>324</v>
      </c>
      <c r="S85">
        <f t="shared" si="9"/>
        <v>1</v>
      </c>
    </row>
    <row r="86" spans="1:19" x14ac:dyDescent="0.35">
      <c r="A86" s="1">
        <v>30000</v>
      </c>
      <c r="B86" s="1">
        <v>47509</v>
      </c>
      <c r="C86" s="1">
        <v>20</v>
      </c>
      <c r="D86" s="1">
        <v>0</v>
      </c>
      <c r="E86" s="1">
        <v>0</v>
      </c>
      <c r="F86" s="1">
        <v>6</v>
      </c>
      <c r="G86" s="1">
        <v>30000</v>
      </c>
      <c r="I86" s="1">
        <f t="shared" si="6"/>
        <v>0</v>
      </c>
      <c r="J86" s="1">
        <v>1</v>
      </c>
      <c r="K86" s="1">
        <v>1</v>
      </c>
      <c r="L86" s="1">
        <v>3</v>
      </c>
      <c r="M86" s="1">
        <v>0</v>
      </c>
      <c r="N86" s="1">
        <v>3</v>
      </c>
      <c r="O86" s="1">
        <v>30000</v>
      </c>
      <c r="P86" s="1">
        <v>6</v>
      </c>
      <c r="Q86">
        <f t="shared" si="7"/>
        <v>0</v>
      </c>
      <c r="R86">
        <f t="shared" si="8"/>
        <v>1</v>
      </c>
      <c r="S86">
        <f t="shared" si="9"/>
        <v>0</v>
      </c>
    </row>
    <row r="87" spans="1:19" x14ac:dyDescent="0.35">
      <c r="A87" s="1">
        <v>40000</v>
      </c>
      <c r="B87" s="1">
        <v>47514</v>
      </c>
      <c r="C87" s="1">
        <v>50</v>
      </c>
      <c r="D87" s="1">
        <v>1</v>
      </c>
      <c r="E87" s="1">
        <v>0</v>
      </c>
      <c r="F87" s="1">
        <v>12</v>
      </c>
      <c r="G87" s="1">
        <v>40000</v>
      </c>
      <c r="H87" s="1">
        <v>1</v>
      </c>
      <c r="I87" s="1">
        <f t="shared" si="6"/>
        <v>1</v>
      </c>
      <c r="J87" s="1">
        <v>30</v>
      </c>
      <c r="K87" s="1">
        <v>1</v>
      </c>
      <c r="L87" s="1">
        <v>3</v>
      </c>
      <c r="M87" s="1">
        <v>1</v>
      </c>
      <c r="N87" s="1">
        <v>1</v>
      </c>
      <c r="O87" s="1">
        <v>40000</v>
      </c>
      <c r="P87" s="1">
        <v>6</v>
      </c>
      <c r="Q87">
        <f t="shared" si="7"/>
        <v>0</v>
      </c>
      <c r="R87">
        <f t="shared" si="8"/>
        <v>900</v>
      </c>
      <c r="S87">
        <f t="shared" si="9"/>
        <v>1</v>
      </c>
    </row>
    <row r="88" spans="1:19" x14ac:dyDescent="0.35">
      <c r="A88" s="1">
        <v>30000</v>
      </c>
      <c r="B88" s="1">
        <v>47515</v>
      </c>
      <c r="C88" s="1">
        <v>26</v>
      </c>
      <c r="D88" s="1">
        <v>0</v>
      </c>
      <c r="E88" s="1">
        <v>0</v>
      </c>
      <c r="F88" s="1">
        <v>7</v>
      </c>
      <c r="G88" s="1">
        <v>30000</v>
      </c>
      <c r="I88" s="1">
        <f t="shared" si="6"/>
        <v>0</v>
      </c>
      <c r="J88" s="1">
        <v>1</v>
      </c>
      <c r="K88" s="1">
        <v>1</v>
      </c>
      <c r="L88" s="1">
        <v>3</v>
      </c>
      <c r="M88" s="1">
        <v>1</v>
      </c>
      <c r="N88" s="1">
        <v>1</v>
      </c>
      <c r="O88" s="1">
        <v>30000</v>
      </c>
      <c r="P88" s="1">
        <v>10</v>
      </c>
      <c r="Q88">
        <f t="shared" si="7"/>
        <v>1</v>
      </c>
      <c r="R88">
        <f t="shared" si="8"/>
        <v>1</v>
      </c>
      <c r="S88">
        <f t="shared" si="9"/>
        <v>0</v>
      </c>
    </row>
    <row r="89" spans="1:19" x14ac:dyDescent="0.35">
      <c r="A89" s="1">
        <v>20000</v>
      </c>
      <c r="B89" s="1">
        <v>47527</v>
      </c>
      <c r="C89" s="1">
        <v>52</v>
      </c>
      <c r="D89" s="1">
        <v>1</v>
      </c>
      <c r="E89" s="1">
        <v>1</v>
      </c>
      <c r="G89" s="1">
        <v>20000</v>
      </c>
      <c r="H89" s="1">
        <v>1</v>
      </c>
      <c r="I89" s="1">
        <f t="shared" si="6"/>
        <v>1</v>
      </c>
      <c r="J89" s="1">
        <v>22</v>
      </c>
      <c r="K89" s="1">
        <v>1</v>
      </c>
      <c r="L89" s="1">
        <v>3</v>
      </c>
      <c r="M89" s="1">
        <v>0</v>
      </c>
      <c r="N89" s="1">
        <v>1</v>
      </c>
      <c r="O89" s="1">
        <v>20000</v>
      </c>
      <c r="P89" s="1">
        <v>6</v>
      </c>
      <c r="Q89">
        <f t="shared" si="7"/>
        <v>0</v>
      </c>
      <c r="R89">
        <f t="shared" si="8"/>
        <v>484</v>
      </c>
      <c r="S89">
        <f t="shared" si="9"/>
        <v>1</v>
      </c>
    </row>
    <row r="90" spans="1:19" x14ac:dyDescent="0.35">
      <c r="A90" s="1">
        <v>40000</v>
      </c>
      <c r="B90" s="1">
        <v>47544</v>
      </c>
      <c r="C90" s="1">
        <v>29</v>
      </c>
      <c r="D90" s="1">
        <v>1</v>
      </c>
      <c r="E90" s="1">
        <v>0</v>
      </c>
      <c r="F90" s="1">
        <v>6</v>
      </c>
      <c r="G90" s="1">
        <v>40000</v>
      </c>
      <c r="I90" s="1">
        <f t="shared" si="6"/>
        <v>0</v>
      </c>
      <c r="J90" s="1">
        <v>4</v>
      </c>
      <c r="K90" s="1">
        <v>0</v>
      </c>
      <c r="L90" s="1">
        <v>2</v>
      </c>
      <c r="M90" s="1">
        <v>0</v>
      </c>
      <c r="N90" s="1">
        <v>3</v>
      </c>
      <c r="O90" s="1">
        <v>40000</v>
      </c>
      <c r="P90" s="1">
        <v>5</v>
      </c>
      <c r="Q90">
        <f t="shared" si="7"/>
        <v>0</v>
      </c>
      <c r="R90">
        <f t="shared" si="8"/>
        <v>16</v>
      </c>
      <c r="S90">
        <f t="shared" si="9"/>
        <v>0</v>
      </c>
    </row>
    <row r="91" spans="1:19" x14ac:dyDescent="0.35">
      <c r="A91" s="1">
        <v>15000</v>
      </c>
      <c r="B91" s="1">
        <v>47545</v>
      </c>
      <c r="C91" s="1">
        <v>54</v>
      </c>
      <c r="D91" s="1">
        <v>1</v>
      </c>
      <c r="E91" s="1">
        <v>1</v>
      </c>
      <c r="F91" s="1">
        <v>14</v>
      </c>
      <c r="G91" s="1">
        <v>15000</v>
      </c>
      <c r="H91" s="1">
        <v>1</v>
      </c>
      <c r="I91" s="1">
        <f t="shared" si="6"/>
        <v>1</v>
      </c>
      <c r="J91" s="1">
        <v>34</v>
      </c>
      <c r="K91" s="1">
        <v>1</v>
      </c>
      <c r="L91" s="1">
        <v>2</v>
      </c>
      <c r="M91" s="1">
        <v>0</v>
      </c>
      <c r="N91" s="1">
        <v>3</v>
      </c>
      <c r="O91" s="1">
        <v>15000</v>
      </c>
      <c r="P91" s="1">
        <v>6</v>
      </c>
      <c r="Q91">
        <f t="shared" si="7"/>
        <v>0</v>
      </c>
      <c r="R91">
        <f t="shared" si="8"/>
        <v>1156</v>
      </c>
      <c r="S91">
        <f t="shared" si="9"/>
        <v>1</v>
      </c>
    </row>
    <row r="92" spans="1:19" x14ac:dyDescent="0.35">
      <c r="A92" s="1">
        <v>18000</v>
      </c>
      <c r="B92" s="1">
        <v>47546</v>
      </c>
      <c r="C92" s="1">
        <v>55</v>
      </c>
      <c r="D92" s="1">
        <v>1</v>
      </c>
      <c r="E92" s="1">
        <v>0</v>
      </c>
      <c r="F92" s="1">
        <v>28</v>
      </c>
      <c r="G92" s="1">
        <v>18000</v>
      </c>
      <c r="H92" s="1">
        <v>1</v>
      </c>
      <c r="I92" s="1">
        <f t="shared" si="6"/>
        <v>1</v>
      </c>
      <c r="J92" s="1">
        <v>20</v>
      </c>
      <c r="K92" s="1">
        <v>1</v>
      </c>
      <c r="L92" s="1">
        <v>2</v>
      </c>
      <c r="M92" s="1">
        <v>0</v>
      </c>
      <c r="N92" s="1">
        <v>3</v>
      </c>
      <c r="O92" s="1">
        <v>18000</v>
      </c>
      <c r="P92" s="1">
        <v>6</v>
      </c>
      <c r="Q92">
        <f t="shared" si="7"/>
        <v>0</v>
      </c>
      <c r="R92">
        <f t="shared" si="8"/>
        <v>400</v>
      </c>
      <c r="S92">
        <f t="shared" si="9"/>
        <v>1</v>
      </c>
    </row>
    <row r="93" spans="1:19" x14ac:dyDescent="0.35">
      <c r="A93" s="1">
        <v>55000</v>
      </c>
      <c r="B93" s="1">
        <v>47548</v>
      </c>
      <c r="C93" s="1">
        <v>33</v>
      </c>
      <c r="D93" s="1">
        <v>1</v>
      </c>
      <c r="E93" s="1">
        <v>0</v>
      </c>
      <c r="F93" s="1">
        <v>2</v>
      </c>
      <c r="G93" s="1">
        <v>55000</v>
      </c>
      <c r="H93" s="1">
        <v>1</v>
      </c>
      <c r="I93" s="1">
        <f t="shared" si="6"/>
        <v>1</v>
      </c>
      <c r="J93" s="1">
        <v>10</v>
      </c>
      <c r="K93" s="1">
        <v>1</v>
      </c>
      <c r="L93" s="1">
        <v>2</v>
      </c>
      <c r="M93" s="1">
        <v>0</v>
      </c>
      <c r="N93" s="1">
        <v>1</v>
      </c>
      <c r="O93" s="1">
        <v>55000</v>
      </c>
      <c r="P93" s="1">
        <v>10</v>
      </c>
      <c r="Q93">
        <f t="shared" si="7"/>
        <v>1</v>
      </c>
      <c r="R93">
        <f t="shared" si="8"/>
        <v>100</v>
      </c>
      <c r="S93">
        <f t="shared" si="9"/>
        <v>1</v>
      </c>
    </row>
    <row r="94" spans="1:19" x14ac:dyDescent="0.35">
      <c r="A94" s="1">
        <v>20000</v>
      </c>
      <c r="B94" s="1">
        <v>47597</v>
      </c>
      <c r="C94" s="1">
        <v>56</v>
      </c>
      <c r="D94" s="1">
        <v>1</v>
      </c>
      <c r="E94" s="1">
        <v>1</v>
      </c>
      <c r="F94" s="1">
        <v>17</v>
      </c>
      <c r="G94" s="1">
        <v>33722</v>
      </c>
      <c r="H94" s="1">
        <v>2</v>
      </c>
      <c r="I94" s="1">
        <f t="shared" si="6"/>
        <v>1</v>
      </c>
      <c r="J94" s="1">
        <v>37</v>
      </c>
      <c r="K94" s="1">
        <v>0</v>
      </c>
      <c r="L94" s="1">
        <v>2</v>
      </c>
      <c r="M94" s="1">
        <v>0</v>
      </c>
      <c r="N94" s="1">
        <v>3</v>
      </c>
      <c r="O94" s="1">
        <v>20000</v>
      </c>
      <c r="P94" s="1">
        <v>6</v>
      </c>
      <c r="Q94">
        <f t="shared" si="7"/>
        <v>0</v>
      </c>
      <c r="R94">
        <f t="shared" si="8"/>
        <v>1369</v>
      </c>
      <c r="S94">
        <f t="shared" si="9"/>
        <v>1</v>
      </c>
    </row>
    <row r="95" spans="1:19" x14ac:dyDescent="0.35">
      <c r="A95" s="1">
        <v>35000</v>
      </c>
      <c r="B95" s="1">
        <v>47598</v>
      </c>
      <c r="C95" s="1">
        <v>54</v>
      </c>
      <c r="D95" s="1">
        <v>0</v>
      </c>
      <c r="E95" s="1">
        <v>0</v>
      </c>
      <c r="F95" s="1">
        <v>7</v>
      </c>
      <c r="G95" s="1">
        <v>35000</v>
      </c>
      <c r="H95" s="1">
        <v>2</v>
      </c>
      <c r="I95" s="1">
        <f t="shared" si="6"/>
        <v>1</v>
      </c>
      <c r="J95" s="1">
        <v>37</v>
      </c>
      <c r="K95" s="1">
        <v>0</v>
      </c>
      <c r="L95" s="1">
        <v>3</v>
      </c>
      <c r="M95" s="1">
        <v>0</v>
      </c>
      <c r="N95" s="1">
        <v>3</v>
      </c>
      <c r="O95" s="1">
        <v>35000</v>
      </c>
      <c r="P95" s="1">
        <v>2</v>
      </c>
      <c r="Q95">
        <f t="shared" si="7"/>
        <v>0</v>
      </c>
      <c r="R95">
        <f t="shared" si="8"/>
        <v>1369</v>
      </c>
      <c r="S95">
        <f t="shared" si="9"/>
        <v>0</v>
      </c>
    </row>
    <row r="96" spans="1:19" x14ac:dyDescent="0.35">
      <c r="A96" s="1">
        <v>28000</v>
      </c>
      <c r="B96" s="1">
        <v>47601</v>
      </c>
      <c r="C96" s="1">
        <v>26</v>
      </c>
      <c r="D96" s="1">
        <v>1</v>
      </c>
      <c r="E96" s="1">
        <v>1</v>
      </c>
      <c r="F96" s="1">
        <v>7</v>
      </c>
      <c r="G96" s="1">
        <v>28000</v>
      </c>
      <c r="I96" s="1">
        <f t="shared" si="6"/>
        <v>0</v>
      </c>
      <c r="J96" s="1">
        <v>7</v>
      </c>
      <c r="K96" s="1">
        <v>1</v>
      </c>
      <c r="L96" s="1">
        <v>2</v>
      </c>
      <c r="M96" s="1">
        <v>1</v>
      </c>
      <c r="N96" s="1">
        <v>3</v>
      </c>
      <c r="O96" s="1">
        <v>28000</v>
      </c>
      <c r="P96" s="1">
        <v>10</v>
      </c>
      <c r="Q96">
        <f t="shared" si="7"/>
        <v>1</v>
      </c>
      <c r="R96">
        <f t="shared" si="8"/>
        <v>49</v>
      </c>
      <c r="S96">
        <f t="shared" si="9"/>
        <v>0</v>
      </c>
    </row>
    <row r="97" spans="1:19" x14ac:dyDescent="0.35">
      <c r="A97" s="1">
        <v>21500</v>
      </c>
      <c r="B97" s="1">
        <v>47606</v>
      </c>
      <c r="C97" s="1">
        <v>58</v>
      </c>
      <c r="D97" s="1">
        <v>0</v>
      </c>
      <c r="E97" s="1">
        <v>1</v>
      </c>
      <c r="F97" s="1">
        <v>17</v>
      </c>
      <c r="G97" s="1">
        <v>35800</v>
      </c>
      <c r="H97" s="1">
        <v>2</v>
      </c>
      <c r="I97" s="1">
        <f t="shared" si="6"/>
        <v>1</v>
      </c>
      <c r="J97" s="1">
        <v>41</v>
      </c>
      <c r="K97" s="1">
        <v>1</v>
      </c>
      <c r="L97" s="1">
        <v>2</v>
      </c>
      <c r="M97" s="1">
        <v>1</v>
      </c>
      <c r="N97" s="1">
        <v>3</v>
      </c>
      <c r="O97" s="1">
        <v>21500</v>
      </c>
      <c r="P97" s="1">
        <v>6</v>
      </c>
      <c r="Q97">
        <f t="shared" si="7"/>
        <v>0</v>
      </c>
      <c r="R97">
        <f t="shared" si="8"/>
        <v>1681</v>
      </c>
      <c r="S97">
        <f t="shared" si="9"/>
        <v>0</v>
      </c>
    </row>
    <row r="98" spans="1:19" x14ac:dyDescent="0.35">
      <c r="A98" s="1">
        <v>19192</v>
      </c>
      <c r="B98" s="1">
        <v>47612</v>
      </c>
      <c r="C98" s="1">
        <v>73</v>
      </c>
      <c r="D98" s="1">
        <v>0</v>
      </c>
      <c r="E98" s="1">
        <v>1</v>
      </c>
      <c r="G98" s="1">
        <v>19192</v>
      </c>
      <c r="I98" s="1">
        <f t="shared" si="6"/>
        <v>0</v>
      </c>
      <c r="J98" s="1">
        <v>39</v>
      </c>
      <c r="K98" s="1">
        <v>0</v>
      </c>
      <c r="L98" s="1">
        <v>3</v>
      </c>
      <c r="M98" s="1">
        <v>0</v>
      </c>
      <c r="N98" s="1">
        <v>1</v>
      </c>
      <c r="O98" s="1">
        <v>19192</v>
      </c>
      <c r="P98" s="1">
        <v>10</v>
      </c>
      <c r="Q98">
        <f t="shared" si="7"/>
        <v>1</v>
      </c>
      <c r="R98">
        <f t="shared" si="8"/>
        <v>1521</v>
      </c>
      <c r="S98">
        <f t="shared" si="9"/>
        <v>0</v>
      </c>
    </row>
    <row r="99" spans="1:19" x14ac:dyDescent="0.35">
      <c r="A99" s="1">
        <v>43000</v>
      </c>
      <c r="B99" s="1">
        <v>47613</v>
      </c>
      <c r="C99" s="1">
        <v>54</v>
      </c>
      <c r="D99" s="1">
        <v>0</v>
      </c>
      <c r="E99" s="1">
        <v>0</v>
      </c>
      <c r="F99" s="1">
        <v>12</v>
      </c>
      <c r="G99" s="1">
        <v>43000</v>
      </c>
      <c r="H99" s="1">
        <v>1</v>
      </c>
      <c r="I99" s="1">
        <f t="shared" si="6"/>
        <v>1</v>
      </c>
      <c r="J99" s="1">
        <v>36</v>
      </c>
      <c r="K99" s="1">
        <v>1</v>
      </c>
      <c r="L99" s="1">
        <v>2</v>
      </c>
      <c r="M99" s="1">
        <v>0</v>
      </c>
      <c r="N99" s="1">
        <v>3</v>
      </c>
      <c r="O99" s="1">
        <v>43000</v>
      </c>
      <c r="P99" s="1">
        <v>10</v>
      </c>
      <c r="Q99">
        <f t="shared" si="7"/>
        <v>1</v>
      </c>
      <c r="R99">
        <f t="shared" si="8"/>
        <v>1296</v>
      </c>
      <c r="S99">
        <f t="shared" si="9"/>
        <v>0</v>
      </c>
    </row>
    <row r="100" spans="1:19" x14ac:dyDescent="0.35">
      <c r="A100" s="1">
        <v>35000</v>
      </c>
      <c r="B100" s="1">
        <v>47614</v>
      </c>
      <c r="C100" s="1">
        <v>55</v>
      </c>
      <c r="D100" s="1">
        <v>0</v>
      </c>
      <c r="E100" s="1">
        <v>0</v>
      </c>
      <c r="F100" s="1">
        <v>17</v>
      </c>
      <c r="G100" s="1">
        <v>35000</v>
      </c>
      <c r="H100" s="1">
        <v>2</v>
      </c>
      <c r="I100" s="1">
        <f t="shared" si="6"/>
        <v>1</v>
      </c>
      <c r="J100" s="1">
        <v>38</v>
      </c>
      <c r="K100" s="1">
        <v>1</v>
      </c>
      <c r="L100" s="1">
        <v>2</v>
      </c>
      <c r="M100" s="1">
        <v>0</v>
      </c>
      <c r="N100" s="1">
        <v>3</v>
      </c>
      <c r="O100" s="1">
        <v>35000</v>
      </c>
      <c r="P100" s="1">
        <v>10</v>
      </c>
      <c r="Q100">
        <f t="shared" si="7"/>
        <v>1</v>
      </c>
      <c r="R100">
        <f t="shared" si="8"/>
        <v>1444</v>
      </c>
      <c r="S100">
        <f t="shared" si="9"/>
        <v>0</v>
      </c>
    </row>
    <row r="101" spans="1:19" x14ac:dyDescent="0.35">
      <c r="A101" s="1">
        <v>15000</v>
      </c>
      <c r="B101" s="1">
        <v>47631</v>
      </c>
      <c r="C101" s="1">
        <v>32</v>
      </c>
      <c r="D101" s="1">
        <v>1</v>
      </c>
      <c r="E101" s="1">
        <v>1</v>
      </c>
      <c r="F101" s="1">
        <v>12</v>
      </c>
      <c r="G101" s="1">
        <v>15000</v>
      </c>
      <c r="H101" s="1">
        <v>2</v>
      </c>
      <c r="I101" s="1">
        <f t="shared" si="6"/>
        <v>1</v>
      </c>
      <c r="J101" s="1">
        <v>11</v>
      </c>
      <c r="K101" s="1">
        <v>1</v>
      </c>
      <c r="L101" s="1">
        <v>4</v>
      </c>
      <c r="M101" s="1">
        <v>0</v>
      </c>
      <c r="N101" s="1">
        <v>3</v>
      </c>
      <c r="O101" s="1">
        <v>15000</v>
      </c>
      <c r="P101" s="1">
        <v>5</v>
      </c>
      <c r="Q101">
        <f t="shared" si="7"/>
        <v>0</v>
      </c>
      <c r="R101">
        <f t="shared" si="8"/>
        <v>121</v>
      </c>
      <c r="S101">
        <f t="shared" si="9"/>
        <v>1</v>
      </c>
    </row>
    <row r="102" spans="1:19" x14ac:dyDescent="0.35">
      <c r="A102" s="1">
        <v>20000</v>
      </c>
      <c r="B102" s="1">
        <v>47644</v>
      </c>
      <c r="C102" s="1">
        <v>38</v>
      </c>
      <c r="D102" s="1">
        <v>0</v>
      </c>
      <c r="E102" s="1">
        <v>1</v>
      </c>
      <c r="F102" s="1">
        <v>1</v>
      </c>
      <c r="G102" s="1">
        <v>20000</v>
      </c>
      <c r="H102" s="1">
        <v>1</v>
      </c>
      <c r="I102" s="1">
        <f t="shared" si="6"/>
        <v>1</v>
      </c>
      <c r="J102" s="1">
        <v>10</v>
      </c>
      <c r="K102" s="1">
        <v>1</v>
      </c>
      <c r="L102" s="1">
        <v>2</v>
      </c>
      <c r="M102" s="1">
        <v>0</v>
      </c>
      <c r="N102" s="1">
        <v>1</v>
      </c>
      <c r="O102" s="1">
        <v>20000</v>
      </c>
      <c r="P102" s="1">
        <v>5</v>
      </c>
      <c r="Q102">
        <f t="shared" si="7"/>
        <v>0</v>
      </c>
      <c r="R102">
        <f t="shared" si="8"/>
        <v>100</v>
      </c>
      <c r="S102">
        <f t="shared" si="9"/>
        <v>0</v>
      </c>
    </row>
    <row r="103" spans="1:19" x14ac:dyDescent="0.35">
      <c r="A103" s="1">
        <v>12000</v>
      </c>
      <c r="B103" s="1">
        <v>47662</v>
      </c>
      <c r="C103" s="1">
        <v>44</v>
      </c>
      <c r="D103" s="1">
        <v>0</v>
      </c>
      <c r="E103" s="1">
        <v>0</v>
      </c>
      <c r="F103" s="1">
        <v>13</v>
      </c>
      <c r="G103" s="1">
        <v>18000</v>
      </c>
      <c r="H103" s="1">
        <v>2</v>
      </c>
      <c r="I103" s="1">
        <f t="shared" si="6"/>
        <v>1</v>
      </c>
      <c r="J103" s="1">
        <v>10</v>
      </c>
      <c r="K103" s="1">
        <v>0</v>
      </c>
      <c r="L103" s="1">
        <v>3</v>
      </c>
      <c r="M103" s="1">
        <v>0</v>
      </c>
      <c r="N103" s="1">
        <v>2</v>
      </c>
      <c r="O103" s="1">
        <v>12000</v>
      </c>
      <c r="P103" s="1">
        <v>3</v>
      </c>
      <c r="Q103">
        <f t="shared" si="7"/>
        <v>0</v>
      </c>
      <c r="R103">
        <f t="shared" si="8"/>
        <v>100</v>
      </c>
      <c r="S103">
        <f t="shared" si="9"/>
        <v>0</v>
      </c>
    </row>
    <row r="104" spans="1:19" x14ac:dyDescent="0.35">
      <c r="A104" s="1">
        <v>27000</v>
      </c>
      <c r="B104" s="1">
        <v>47670</v>
      </c>
      <c r="C104" s="1">
        <v>61</v>
      </c>
      <c r="D104" s="1">
        <v>0</v>
      </c>
      <c r="E104" s="1">
        <v>1</v>
      </c>
      <c r="F104" s="1">
        <v>9</v>
      </c>
      <c r="G104" s="1">
        <v>43400</v>
      </c>
      <c r="H104" s="1">
        <v>1</v>
      </c>
      <c r="I104" s="1">
        <f t="shared" si="6"/>
        <v>1</v>
      </c>
      <c r="J104" s="1">
        <v>43</v>
      </c>
      <c r="K104" s="1">
        <v>0</v>
      </c>
      <c r="L104" s="1">
        <v>3</v>
      </c>
      <c r="M104" s="1">
        <v>1</v>
      </c>
      <c r="N104" s="1">
        <v>1</v>
      </c>
      <c r="O104" s="1">
        <v>27000</v>
      </c>
      <c r="P104" s="1">
        <v>6</v>
      </c>
      <c r="Q104">
        <f t="shared" si="7"/>
        <v>0</v>
      </c>
      <c r="R104">
        <f t="shared" si="8"/>
        <v>1849</v>
      </c>
      <c r="S104">
        <f t="shared" si="9"/>
        <v>0</v>
      </c>
    </row>
    <row r="105" spans="1:19" x14ac:dyDescent="0.35">
      <c r="A105" s="1">
        <v>20000</v>
      </c>
      <c r="B105" s="1">
        <v>47688</v>
      </c>
      <c r="C105" s="1">
        <v>67</v>
      </c>
      <c r="D105" s="1">
        <v>1</v>
      </c>
      <c r="E105" s="1">
        <v>1</v>
      </c>
      <c r="F105" s="1">
        <v>17</v>
      </c>
      <c r="G105" s="1">
        <v>35747</v>
      </c>
      <c r="H105" s="1">
        <v>1</v>
      </c>
      <c r="I105" s="1">
        <f t="shared" si="6"/>
        <v>1</v>
      </c>
      <c r="J105" s="1">
        <v>48</v>
      </c>
      <c r="K105" s="1">
        <v>1</v>
      </c>
      <c r="L105" s="1">
        <v>3</v>
      </c>
      <c r="M105" s="1">
        <v>0</v>
      </c>
      <c r="N105" s="1">
        <v>2</v>
      </c>
      <c r="O105" s="1">
        <v>20000</v>
      </c>
      <c r="P105" s="1">
        <v>4</v>
      </c>
      <c r="Q105">
        <f t="shared" si="7"/>
        <v>0</v>
      </c>
      <c r="R105">
        <f t="shared" si="8"/>
        <v>2304</v>
      </c>
      <c r="S105">
        <f t="shared" si="9"/>
        <v>1</v>
      </c>
    </row>
    <row r="106" spans="1:19" x14ac:dyDescent="0.35">
      <c r="G106" s="1"/>
      <c r="O106" s="1"/>
      <c r="P106" s="1"/>
    </row>
    <row r="107" spans="1:19" x14ac:dyDescent="0.35">
      <c r="A107" s="1">
        <v>20000</v>
      </c>
      <c r="B107" s="1">
        <v>50129</v>
      </c>
      <c r="C107" s="1">
        <v>33</v>
      </c>
      <c r="D107" s="1">
        <v>1</v>
      </c>
      <c r="E107" s="1">
        <v>1</v>
      </c>
      <c r="F107" s="1">
        <v>1</v>
      </c>
      <c r="G107" s="1">
        <v>20000</v>
      </c>
      <c r="H107" s="1">
        <v>1</v>
      </c>
      <c r="I107" s="1">
        <f t="shared" si="6"/>
        <v>1</v>
      </c>
      <c r="J107" s="1">
        <v>2</v>
      </c>
      <c r="K107" s="1">
        <v>1</v>
      </c>
      <c r="L107" s="1">
        <v>3</v>
      </c>
      <c r="M107" s="1">
        <v>0</v>
      </c>
      <c r="N107" s="1">
        <v>3</v>
      </c>
      <c r="O107" s="1">
        <v>20000</v>
      </c>
      <c r="P107" s="1">
        <v>2</v>
      </c>
      <c r="Q107">
        <f t="shared" si="7"/>
        <v>0</v>
      </c>
      <c r="R107">
        <f t="shared" si="8"/>
        <v>4</v>
      </c>
      <c r="S107">
        <f t="shared" si="9"/>
        <v>1</v>
      </c>
    </row>
    <row r="108" spans="1:19" x14ac:dyDescent="0.35">
      <c r="A108" s="1">
        <v>80000</v>
      </c>
      <c r="B108" s="1">
        <v>50134</v>
      </c>
      <c r="C108" s="1">
        <v>45</v>
      </c>
      <c r="D108" s="1">
        <v>1</v>
      </c>
      <c r="E108" s="1">
        <v>0</v>
      </c>
      <c r="F108" s="1">
        <v>7</v>
      </c>
      <c r="G108" s="1">
        <v>80000</v>
      </c>
      <c r="H108" s="1">
        <v>2</v>
      </c>
      <c r="I108" s="1">
        <f t="shared" si="6"/>
        <v>1</v>
      </c>
      <c r="J108" s="1">
        <v>25</v>
      </c>
      <c r="K108" s="1">
        <v>1</v>
      </c>
      <c r="L108" s="1">
        <v>3</v>
      </c>
      <c r="M108" s="1">
        <v>0</v>
      </c>
      <c r="N108" s="1">
        <v>1</v>
      </c>
      <c r="O108" s="1">
        <v>80000</v>
      </c>
      <c r="P108" s="1">
        <v>10</v>
      </c>
      <c r="Q108">
        <f t="shared" si="7"/>
        <v>1</v>
      </c>
      <c r="R108">
        <f t="shared" si="8"/>
        <v>625</v>
      </c>
      <c r="S108">
        <f t="shared" si="9"/>
        <v>1</v>
      </c>
    </row>
    <row r="109" spans="1:19" x14ac:dyDescent="0.35">
      <c r="A109" s="1">
        <v>42000</v>
      </c>
      <c r="B109" s="1">
        <v>50152</v>
      </c>
      <c r="C109" s="1">
        <v>29</v>
      </c>
      <c r="D109" s="1">
        <v>1</v>
      </c>
      <c r="E109" s="1">
        <v>0</v>
      </c>
      <c r="F109" s="1">
        <v>7</v>
      </c>
      <c r="G109" s="1">
        <v>42000</v>
      </c>
      <c r="I109" s="1">
        <f t="shared" si="6"/>
        <v>0</v>
      </c>
      <c r="J109" s="1">
        <v>4</v>
      </c>
      <c r="K109" s="1">
        <v>1</v>
      </c>
      <c r="L109" s="1">
        <v>2</v>
      </c>
      <c r="M109" s="1">
        <v>0</v>
      </c>
      <c r="N109" s="1">
        <v>3</v>
      </c>
      <c r="O109" s="1">
        <v>42000</v>
      </c>
      <c r="P109" s="1">
        <v>2</v>
      </c>
      <c r="Q109">
        <f t="shared" si="7"/>
        <v>0</v>
      </c>
      <c r="R109">
        <f t="shared" si="8"/>
        <v>16</v>
      </c>
      <c r="S109">
        <f t="shared" si="9"/>
        <v>0</v>
      </c>
    </row>
    <row r="110" spans="1:19" x14ac:dyDescent="0.35">
      <c r="A110" s="1">
        <v>35000</v>
      </c>
      <c r="B110" s="1">
        <v>50157</v>
      </c>
      <c r="C110" s="1">
        <v>29</v>
      </c>
      <c r="D110" s="1">
        <v>1</v>
      </c>
      <c r="E110" s="1">
        <v>1</v>
      </c>
      <c r="F110" s="1">
        <v>1</v>
      </c>
      <c r="G110" s="1">
        <v>35000</v>
      </c>
      <c r="I110" s="1">
        <f t="shared" si="6"/>
        <v>0</v>
      </c>
      <c r="J110" s="1">
        <v>5</v>
      </c>
      <c r="K110" s="1">
        <v>1</v>
      </c>
      <c r="L110" s="1">
        <v>2</v>
      </c>
      <c r="M110" s="1">
        <v>0</v>
      </c>
      <c r="N110" s="1">
        <v>3</v>
      </c>
      <c r="O110" s="1">
        <v>35000</v>
      </c>
      <c r="P110" s="1">
        <v>2</v>
      </c>
      <c r="Q110">
        <f t="shared" si="7"/>
        <v>0</v>
      </c>
      <c r="R110">
        <f t="shared" si="8"/>
        <v>25</v>
      </c>
      <c r="S110">
        <f t="shared" si="9"/>
        <v>0</v>
      </c>
    </row>
    <row r="111" spans="1:19" x14ac:dyDescent="0.35">
      <c r="A111" s="1">
        <v>60400</v>
      </c>
      <c r="B111" s="1">
        <v>50168</v>
      </c>
      <c r="C111" s="1">
        <v>44</v>
      </c>
      <c r="D111" s="1">
        <v>1</v>
      </c>
      <c r="E111" s="1">
        <v>0</v>
      </c>
      <c r="F111" s="1">
        <v>10</v>
      </c>
      <c r="G111" s="1">
        <v>75400</v>
      </c>
      <c r="H111" s="1">
        <v>1</v>
      </c>
      <c r="I111" s="1">
        <f t="shared" si="6"/>
        <v>1</v>
      </c>
      <c r="J111" s="1">
        <v>23</v>
      </c>
      <c r="K111" s="1">
        <v>1</v>
      </c>
      <c r="L111" s="1">
        <v>2</v>
      </c>
      <c r="M111" s="1">
        <v>0</v>
      </c>
      <c r="N111" s="1">
        <v>1</v>
      </c>
      <c r="O111" s="1">
        <v>60400</v>
      </c>
      <c r="P111" s="1">
        <v>16</v>
      </c>
      <c r="Q111">
        <f t="shared" si="7"/>
        <v>1</v>
      </c>
      <c r="R111">
        <f t="shared" si="8"/>
        <v>529</v>
      </c>
      <c r="S111">
        <f t="shared" si="9"/>
        <v>1</v>
      </c>
    </row>
    <row r="112" spans="1:19" x14ac:dyDescent="0.35">
      <c r="A112" s="1">
        <v>28000</v>
      </c>
      <c r="B112" s="1">
        <v>50169</v>
      </c>
      <c r="C112" s="1">
        <v>74</v>
      </c>
      <c r="D112" s="1">
        <v>0</v>
      </c>
      <c r="E112" s="1">
        <v>1</v>
      </c>
      <c r="F112" s="1">
        <v>7</v>
      </c>
      <c r="G112" s="1">
        <v>50850</v>
      </c>
      <c r="H112" s="1">
        <v>1</v>
      </c>
      <c r="I112" s="1">
        <f t="shared" si="6"/>
        <v>1</v>
      </c>
      <c r="J112" s="1">
        <v>52</v>
      </c>
      <c r="K112" s="1">
        <v>1</v>
      </c>
      <c r="L112" s="1">
        <v>2</v>
      </c>
      <c r="M112" s="1">
        <v>0</v>
      </c>
      <c r="N112" s="1">
        <v>1</v>
      </c>
      <c r="O112" s="1">
        <v>28000</v>
      </c>
      <c r="P112" s="1">
        <v>10</v>
      </c>
      <c r="Q112">
        <f t="shared" si="7"/>
        <v>1</v>
      </c>
      <c r="R112">
        <f t="shared" si="8"/>
        <v>2704</v>
      </c>
      <c r="S112">
        <f t="shared" si="9"/>
        <v>0</v>
      </c>
    </row>
    <row r="113" spans="1:19" x14ac:dyDescent="0.35">
      <c r="A113" s="1">
        <v>33000</v>
      </c>
      <c r="B113" s="1">
        <v>50186</v>
      </c>
      <c r="C113" s="1">
        <v>34</v>
      </c>
      <c r="D113" s="1">
        <v>1</v>
      </c>
      <c r="E113" s="1">
        <v>1</v>
      </c>
      <c r="F113" s="1">
        <v>13</v>
      </c>
      <c r="G113" s="1">
        <v>33000</v>
      </c>
      <c r="H113" s="1">
        <v>2</v>
      </c>
      <c r="I113" s="1">
        <f t="shared" si="6"/>
        <v>1</v>
      </c>
      <c r="J113" s="1">
        <v>12</v>
      </c>
      <c r="K113" s="1">
        <v>1</v>
      </c>
      <c r="L113" s="1">
        <v>2</v>
      </c>
      <c r="M113" s="1">
        <v>1</v>
      </c>
      <c r="N113" s="1">
        <v>3</v>
      </c>
      <c r="O113" s="1">
        <v>33000</v>
      </c>
      <c r="P113" s="1">
        <v>2</v>
      </c>
      <c r="Q113">
        <f t="shared" si="7"/>
        <v>0</v>
      </c>
      <c r="R113">
        <f t="shared" si="8"/>
        <v>144</v>
      </c>
      <c r="S113">
        <f t="shared" si="9"/>
        <v>1</v>
      </c>
    </row>
    <row r="114" spans="1:19" x14ac:dyDescent="0.35">
      <c r="A114" s="1">
        <v>36000</v>
      </c>
      <c r="B114" s="1">
        <v>50192</v>
      </c>
      <c r="C114" s="1">
        <v>31</v>
      </c>
      <c r="D114" s="1">
        <v>1</v>
      </c>
      <c r="E114" s="1">
        <v>1</v>
      </c>
      <c r="F114" s="1">
        <v>12</v>
      </c>
      <c r="G114" s="1">
        <v>36000</v>
      </c>
      <c r="H114" s="1">
        <v>3</v>
      </c>
      <c r="I114" s="1">
        <f t="shared" si="6"/>
        <v>1</v>
      </c>
      <c r="J114" s="1">
        <v>12</v>
      </c>
      <c r="K114" s="1">
        <v>1</v>
      </c>
      <c r="L114" s="1">
        <v>2</v>
      </c>
      <c r="M114" s="1">
        <v>1</v>
      </c>
      <c r="N114" s="1">
        <v>2</v>
      </c>
      <c r="O114" s="1">
        <v>36000</v>
      </c>
      <c r="P114" s="1">
        <v>2</v>
      </c>
      <c r="Q114">
        <f t="shared" si="7"/>
        <v>0</v>
      </c>
      <c r="R114">
        <f t="shared" si="8"/>
        <v>144</v>
      </c>
      <c r="S114">
        <f t="shared" si="9"/>
        <v>1</v>
      </c>
    </row>
    <row r="115" spans="1:19" x14ac:dyDescent="0.35">
      <c r="A115" s="1">
        <v>25000</v>
      </c>
      <c r="B115" s="1">
        <v>50196</v>
      </c>
      <c r="C115" s="1">
        <v>22</v>
      </c>
      <c r="D115" s="1">
        <v>0</v>
      </c>
      <c r="E115" s="1">
        <v>0</v>
      </c>
      <c r="F115" s="1">
        <v>17</v>
      </c>
      <c r="G115" s="1">
        <v>25000</v>
      </c>
      <c r="I115" s="1">
        <f t="shared" si="6"/>
        <v>0</v>
      </c>
      <c r="J115" s="1">
        <v>0</v>
      </c>
      <c r="K115" s="1">
        <v>1</v>
      </c>
      <c r="L115" s="1">
        <v>2</v>
      </c>
      <c r="M115" s="1">
        <v>1</v>
      </c>
      <c r="N115" s="1">
        <v>3</v>
      </c>
      <c r="O115" s="1">
        <v>25000</v>
      </c>
      <c r="P115" s="1">
        <v>6</v>
      </c>
      <c r="Q115">
        <f t="shared" si="7"/>
        <v>0</v>
      </c>
      <c r="R115">
        <f t="shared" si="8"/>
        <v>0</v>
      </c>
      <c r="S115">
        <f t="shared" si="9"/>
        <v>0</v>
      </c>
    </row>
    <row r="116" spans="1:19" x14ac:dyDescent="0.35">
      <c r="A116" s="1">
        <v>26500</v>
      </c>
      <c r="B116" s="1">
        <v>50199</v>
      </c>
      <c r="C116" s="1">
        <v>43</v>
      </c>
      <c r="D116" s="1">
        <v>1</v>
      </c>
      <c r="E116" s="1">
        <v>1</v>
      </c>
      <c r="F116" s="1">
        <v>26</v>
      </c>
      <c r="G116" s="1">
        <v>26500</v>
      </c>
      <c r="H116" s="1">
        <v>1</v>
      </c>
      <c r="I116" s="1">
        <f t="shared" si="6"/>
        <v>1</v>
      </c>
      <c r="J116" s="1">
        <v>21</v>
      </c>
      <c r="K116" s="1">
        <v>1</v>
      </c>
      <c r="L116" s="1">
        <v>2</v>
      </c>
      <c r="M116" s="1">
        <v>1</v>
      </c>
      <c r="N116" s="1">
        <v>3</v>
      </c>
      <c r="O116" s="1">
        <v>26500</v>
      </c>
      <c r="P116" s="1">
        <v>4</v>
      </c>
      <c r="Q116">
        <f t="shared" si="7"/>
        <v>0</v>
      </c>
      <c r="R116">
        <f t="shared" si="8"/>
        <v>441</v>
      </c>
      <c r="S116">
        <f t="shared" si="9"/>
        <v>1</v>
      </c>
    </row>
    <row r="117" spans="1:19" x14ac:dyDescent="0.35">
      <c r="A117" s="1">
        <v>40000</v>
      </c>
      <c r="B117" s="1">
        <v>50200</v>
      </c>
      <c r="C117" s="1">
        <v>36</v>
      </c>
      <c r="D117" s="1">
        <v>1</v>
      </c>
      <c r="E117" s="1">
        <v>0</v>
      </c>
      <c r="F117" s="1">
        <v>1</v>
      </c>
      <c r="G117" s="1">
        <v>40000</v>
      </c>
      <c r="I117" s="1">
        <f t="shared" si="6"/>
        <v>0</v>
      </c>
      <c r="J117" s="1">
        <v>20</v>
      </c>
      <c r="K117" s="1">
        <v>0</v>
      </c>
      <c r="L117" s="1">
        <v>2</v>
      </c>
      <c r="M117" s="1">
        <v>0</v>
      </c>
      <c r="N117" s="1">
        <v>3</v>
      </c>
      <c r="O117" s="1">
        <v>40000</v>
      </c>
      <c r="P117" s="1">
        <v>10</v>
      </c>
      <c r="Q117">
        <f t="shared" si="7"/>
        <v>1</v>
      </c>
      <c r="R117">
        <f t="shared" si="8"/>
        <v>400</v>
      </c>
      <c r="S117">
        <f t="shared" si="9"/>
        <v>0</v>
      </c>
    </row>
    <row r="118" spans="1:19" x14ac:dyDescent="0.35">
      <c r="A118" s="1">
        <v>12000</v>
      </c>
      <c r="B118" s="1">
        <v>50205</v>
      </c>
      <c r="C118" s="1">
        <v>62</v>
      </c>
      <c r="D118" s="1">
        <v>0</v>
      </c>
      <c r="E118" s="1">
        <v>1</v>
      </c>
      <c r="F118" s="1">
        <v>9</v>
      </c>
      <c r="G118" s="1">
        <v>25000</v>
      </c>
      <c r="H118" s="1">
        <v>2</v>
      </c>
      <c r="I118" s="1">
        <f t="shared" si="6"/>
        <v>1</v>
      </c>
      <c r="J118" s="1">
        <v>43</v>
      </c>
      <c r="K118" s="1">
        <v>1</v>
      </c>
      <c r="L118" s="1">
        <v>2</v>
      </c>
      <c r="M118" s="1">
        <v>1</v>
      </c>
      <c r="N118" s="1">
        <v>2</v>
      </c>
      <c r="O118" s="1">
        <v>12000</v>
      </c>
      <c r="P118" s="1">
        <v>4</v>
      </c>
      <c r="Q118">
        <f t="shared" si="7"/>
        <v>0</v>
      </c>
      <c r="R118">
        <f t="shared" si="8"/>
        <v>1849</v>
      </c>
      <c r="S118">
        <f t="shared" si="9"/>
        <v>0</v>
      </c>
    </row>
    <row r="119" spans="1:19" x14ac:dyDescent="0.35">
      <c r="A119" s="1">
        <v>30000</v>
      </c>
      <c r="B119" s="1">
        <v>50207</v>
      </c>
      <c r="C119" s="1">
        <v>29</v>
      </c>
      <c r="D119" s="1">
        <v>0</v>
      </c>
      <c r="E119" s="1">
        <v>0</v>
      </c>
      <c r="F119" s="1">
        <v>16</v>
      </c>
      <c r="G119" s="1">
        <v>30000</v>
      </c>
      <c r="I119" s="1">
        <f t="shared" si="6"/>
        <v>0</v>
      </c>
      <c r="J119" s="1">
        <v>7</v>
      </c>
      <c r="K119" s="1">
        <v>1</v>
      </c>
      <c r="L119" s="1">
        <v>2</v>
      </c>
      <c r="M119" s="1">
        <v>0</v>
      </c>
      <c r="N119" s="1">
        <v>3</v>
      </c>
      <c r="O119" s="1">
        <v>30000</v>
      </c>
      <c r="P119" s="1">
        <v>6</v>
      </c>
      <c r="Q119">
        <f t="shared" si="7"/>
        <v>0</v>
      </c>
      <c r="R119">
        <f t="shared" si="8"/>
        <v>49</v>
      </c>
      <c r="S119">
        <f t="shared" si="9"/>
        <v>0</v>
      </c>
    </row>
    <row r="120" spans="1:19" x14ac:dyDescent="0.35">
      <c r="A120" s="1">
        <v>25000</v>
      </c>
      <c r="B120" s="1">
        <v>50209</v>
      </c>
      <c r="C120" s="1">
        <v>52</v>
      </c>
      <c r="D120" s="1">
        <v>1</v>
      </c>
      <c r="E120" s="1">
        <v>1</v>
      </c>
      <c r="F120" s="1">
        <v>17</v>
      </c>
      <c r="G120" s="1">
        <v>25000</v>
      </c>
      <c r="H120" s="1">
        <v>1</v>
      </c>
      <c r="I120" s="1">
        <f t="shared" si="6"/>
        <v>1</v>
      </c>
      <c r="J120" s="1">
        <v>33</v>
      </c>
      <c r="K120" s="1">
        <v>1</v>
      </c>
      <c r="L120" s="1">
        <v>2</v>
      </c>
      <c r="M120" s="1">
        <v>0</v>
      </c>
      <c r="N120" s="1">
        <v>2</v>
      </c>
      <c r="O120" s="1">
        <v>25000</v>
      </c>
      <c r="P120" s="1">
        <v>6</v>
      </c>
      <c r="Q120">
        <f t="shared" si="7"/>
        <v>0</v>
      </c>
      <c r="R120">
        <f t="shared" si="8"/>
        <v>1089</v>
      </c>
      <c r="S120">
        <f t="shared" si="9"/>
        <v>1</v>
      </c>
    </row>
    <row r="121" spans="1:19" x14ac:dyDescent="0.35">
      <c r="A121" s="1">
        <v>22000</v>
      </c>
      <c r="B121" s="1">
        <v>50210</v>
      </c>
      <c r="C121" s="1">
        <v>54</v>
      </c>
      <c r="D121" s="1">
        <v>1</v>
      </c>
      <c r="E121" s="1">
        <v>0</v>
      </c>
      <c r="F121" s="1">
        <v>17</v>
      </c>
      <c r="G121" s="1">
        <v>22000</v>
      </c>
      <c r="H121" s="1">
        <v>1</v>
      </c>
      <c r="I121" s="1">
        <f t="shared" si="6"/>
        <v>1</v>
      </c>
      <c r="J121" s="1">
        <v>38</v>
      </c>
      <c r="K121" s="1">
        <v>1</v>
      </c>
      <c r="L121" s="1">
        <v>2</v>
      </c>
      <c r="M121" s="1">
        <v>0</v>
      </c>
      <c r="N121" s="1">
        <v>2</v>
      </c>
      <c r="O121" s="1">
        <v>22000</v>
      </c>
      <c r="P121" s="1">
        <v>10</v>
      </c>
      <c r="Q121">
        <f t="shared" si="7"/>
        <v>1</v>
      </c>
      <c r="R121">
        <f t="shared" si="8"/>
        <v>1444</v>
      </c>
      <c r="S121">
        <f t="shared" si="9"/>
        <v>1</v>
      </c>
    </row>
    <row r="122" spans="1:19" x14ac:dyDescent="0.35">
      <c r="A122" s="1">
        <v>40000</v>
      </c>
      <c r="B122" s="1">
        <v>50225</v>
      </c>
      <c r="C122" s="1">
        <v>63</v>
      </c>
      <c r="D122" s="1">
        <v>1</v>
      </c>
      <c r="E122" s="1">
        <v>0</v>
      </c>
      <c r="F122" s="1">
        <v>2</v>
      </c>
      <c r="G122" s="1">
        <v>55750</v>
      </c>
      <c r="H122" s="1">
        <v>2</v>
      </c>
      <c r="I122" s="1">
        <f t="shared" si="6"/>
        <v>1</v>
      </c>
      <c r="J122" s="1">
        <v>44</v>
      </c>
      <c r="K122" s="1">
        <v>1</v>
      </c>
      <c r="L122" s="1">
        <v>3</v>
      </c>
      <c r="M122" s="1">
        <v>0</v>
      </c>
      <c r="N122" s="1">
        <v>3</v>
      </c>
      <c r="O122" s="1">
        <v>40000</v>
      </c>
      <c r="P122" s="1">
        <v>5</v>
      </c>
      <c r="Q122">
        <f t="shared" si="7"/>
        <v>0</v>
      </c>
      <c r="R122">
        <f t="shared" si="8"/>
        <v>1936</v>
      </c>
      <c r="S122">
        <f t="shared" si="9"/>
        <v>1</v>
      </c>
    </row>
    <row r="123" spans="1:19" x14ac:dyDescent="0.35">
      <c r="G123" s="1"/>
      <c r="O123" s="1"/>
      <c r="P123" s="1"/>
    </row>
    <row r="124" spans="1:19" x14ac:dyDescent="0.35">
      <c r="A124" s="1">
        <v>26000</v>
      </c>
      <c r="B124" s="1">
        <v>51463</v>
      </c>
      <c r="C124" s="1">
        <v>62</v>
      </c>
      <c r="D124" s="1">
        <v>0</v>
      </c>
      <c r="E124" s="1">
        <v>0</v>
      </c>
      <c r="F124" s="1">
        <v>7</v>
      </c>
      <c r="G124" s="1">
        <v>36500</v>
      </c>
      <c r="H124" s="1">
        <v>2</v>
      </c>
      <c r="I124" s="1">
        <f t="shared" si="6"/>
        <v>1</v>
      </c>
      <c r="J124" s="1">
        <v>34</v>
      </c>
      <c r="K124" s="1">
        <v>1</v>
      </c>
      <c r="L124" s="1">
        <v>2</v>
      </c>
      <c r="M124" s="1">
        <v>1</v>
      </c>
      <c r="N124" s="1">
        <v>3</v>
      </c>
      <c r="O124" s="1">
        <v>26000</v>
      </c>
      <c r="P124" s="1">
        <v>1</v>
      </c>
      <c r="Q124">
        <f t="shared" si="7"/>
        <v>0</v>
      </c>
      <c r="R124">
        <f t="shared" si="8"/>
        <v>1156</v>
      </c>
      <c r="S124">
        <f t="shared" si="9"/>
        <v>0</v>
      </c>
    </row>
    <row r="125" spans="1:19" x14ac:dyDescent="0.35">
      <c r="A125" s="1">
        <v>23908</v>
      </c>
      <c r="B125" s="1">
        <v>51465</v>
      </c>
      <c r="C125" s="1">
        <v>41</v>
      </c>
      <c r="D125" s="1">
        <v>1</v>
      </c>
      <c r="E125" s="1">
        <v>1</v>
      </c>
      <c r="F125" s="1">
        <v>14</v>
      </c>
      <c r="G125" s="1">
        <v>23908</v>
      </c>
      <c r="H125" s="1">
        <v>1</v>
      </c>
      <c r="I125" s="1">
        <f t="shared" si="6"/>
        <v>1</v>
      </c>
      <c r="J125" s="1">
        <v>11</v>
      </c>
      <c r="K125" s="1">
        <v>0</v>
      </c>
      <c r="L125" s="1">
        <v>3</v>
      </c>
      <c r="M125" s="1">
        <v>0</v>
      </c>
      <c r="N125" s="1">
        <v>2</v>
      </c>
      <c r="O125" s="1">
        <v>23908</v>
      </c>
      <c r="P125" s="1">
        <v>2</v>
      </c>
      <c r="Q125">
        <f t="shared" si="7"/>
        <v>0</v>
      </c>
      <c r="R125">
        <f t="shared" si="8"/>
        <v>121</v>
      </c>
      <c r="S125">
        <f t="shared" si="9"/>
        <v>1</v>
      </c>
    </row>
    <row r="126" spans="1:19" x14ac:dyDescent="0.35">
      <c r="A126" s="1">
        <v>48000</v>
      </c>
      <c r="B126" s="1">
        <v>51478</v>
      </c>
      <c r="C126" s="1">
        <v>42</v>
      </c>
      <c r="D126" s="1">
        <v>1</v>
      </c>
      <c r="E126" s="1">
        <v>0</v>
      </c>
      <c r="F126" s="1">
        <v>6</v>
      </c>
      <c r="G126" s="1">
        <v>48000</v>
      </c>
      <c r="H126" s="1">
        <v>2</v>
      </c>
      <c r="I126" s="1">
        <f t="shared" si="6"/>
        <v>1</v>
      </c>
      <c r="J126" s="1">
        <v>17</v>
      </c>
      <c r="K126" s="1">
        <v>1</v>
      </c>
      <c r="L126" s="1">
        <v>2</v>
      </c>
      <c r="M126" s="1">
        <v>1</v>
      </c>
      <c r="N126" s="1">
        <v>3</v>
      </c>
      <c r="O126" s="1">
        <v>48000</v>
      </c>
      <c r="P126" s="1">
        <v>2</v>
      </c>
      <c r="Q126">
        <f t="shared" si="7"/>
        <v>0</v>
      </c>
      <c r="R126">
        <f t="shared" si="8"/>
        <v>289</v>
      </c>
      <c r="S126">
        <f t="shared" si="9"/>
        <v>1</v>
      </c>
    </row>
    <row r="127" spans="1:19" x14ac:dyDescent="0.35">
      <c r="A127" s="1">
        <v>42000</v>
      </c>
      <c r="B127" s="1">
        <v>51483</v>
      </c>
      <c r="C127" s="1">
        <v>31</v>
      </c>
      <c r="D127" s="1">
        <v>1</v>
      </c>
      <c r="E127" s="1">
        <v>0</v>
      </c>
      <c r="F127" s="1">
        <v>11</v>
      </c>
      <c r="G127" s="1">
        <v>42000</v>
      </c>
      <c r="H127" s="1">
        <v>1</v>
      </c>
      <c r="I127" s="1">
        <f t="shared" si="6"/>
        <v>1</v>
      </c>
      <c r="J127" s="1">
        <v>12</v>
      </c>
      <c r="K127" s="1">
        <v>0</v>
      </c>
      <c r="L127" s="1">
        <v>2</v>
      </c>
      <c r="M127" s="1">
        <v>1</v>
      </c>
      <c r="N127" s="1">
        <v>3</v>
      </c>
      <c r="O127" s="1">
        <v>42000</v>
      </c>
      <c r="P127" s="1">
        <v>16</v>
      </c>
      <c r="Q127">
        <f t="shared" si="7"/>
        <v>1</v>
      </c>
      <c r="R127">
        <f t="shared" si="8"/>
        <v>144</v>
      </c>
      <c r="S127">
        <f t="shared" si="9"/>
        <v>1</v>
      </c>
    </row>
    <row r="128" spans="1:19" x14ac:dyDescent="0.35">
      <c r="A128" s="1">
        <v>45000</v>
      </c>
      <c r="B128" s="1">
        <v>51486</v>
      </c>
      <c r="C128" s="1">
        <v>32</v>
      </c>
      <c r="D128" s="1">
        <v>1</v>
      </c>
      <c r="E128" s="1">
        <v>0</v>
      </c>
      <c r="F128" s="1">
        <v>6</v>
      </c>
      <c r="G128" s="1">
        <v>45000</v>
      </c>
      <c r="I128" s="1">
        <f t="shared" si="6"/>
        <v>0</v>
      </c>
      <c r="J128" s="1">
        <v>3</v>
      </c>
      <c r="K128" s="1">
        <v>1</v>
      </c>
      <c r="L128" s="1">
        <v>2</v>
      </c>
      <c r="M128" s="1">
        <v>0</v>
      </c>
      <c r="O128" s="1">
        <v>45000</v>
      </c>
      <c r="P128" s="1">
        <v>2</v>
      </c>
      <c r="Q128">
        <f t="shared" si="7"/>
        <v>0</v>
      </c>
      <c r="R128">
        <f t="shared" si="8"/>
        <v>9</v>
      </c>
      <c r="S128">
        <f t="shared" si="9"/>
        <v>0</v>
      </c>
    </row>
    <row r="129" spans="1:19" x14ac:dyDescent="0.35">
      <c r="A129" s="1">
        <v>19500</v>
      </c>
      <c r="B129" s="1">
        <v>51487</v>
      </c>
      <c r="C129" s="1">
        <v>27</v>
      </c>
      <c r="D129" s="1">
        <v>1</v>
      </c>
      <c r="E129" s="1">
        <v>1</v>
      </c>
      <c r="F129" s="1">
        <v>14</v>
      </c>
      <c r="G129" s="1">
        <v>19500</v>
      </c>
      <c r="I129" s="1">
        <f t="shared" si="6"/>
        <v>0</v>
      </c>
      <c r="J129" s="1">
        <v>0</v>
      </c>
      <c r="K129" s="1">
        <v>1</v>
      </c>
      <c r="L129" s="1">
        <v>2</v>
      </c>
      <c r="M129" s="1">
        <v>1</v>
      </c>
      <c r="N129" s="1">
        <v>2</v>
      </c>
      <c r="O129" s="1">
        <v>19500</v>
      </c>
      <c r="P129" s="1">
        <v>2</v>
      </c>
      <c r="Q129">
        <f t="shared" si="7"/>
        <v>0</v>
      </c>
      <c r="R129">
        <f t="shared" si="8"/>
        <v>0</v>
      </c>
      <c r="S129">
        <f t="shared" si="9"/>
        <v>0</v>
      </c>
    </row>
    <row r="130" spans="1:19" x14ac:dyDescent="0.35">
      <c r="A130" s="1">
        <v>38000</v>
      </c>
      <c r="B130" s="1">
        <v>52789</v>
      </c>
      <c r="C130" s="1">
        <v>70</v>
      </c>
      <c r="D130" s="1">
        <v>0</v>
      </c>
      <c r="E130" s="1">
        <v>1</v>
      </c>
      <c r="F130" s="1">
        <v>10</v>
      </c>
      <c r="G130" s="1">
        <v>51500</v>
      </c>
      <c r="H130" s="1">
        <v>1</v>
      </c>
      <c r="I130" s="1">
        <f t="shared" si="6"/>
        <v>1</v>
      </c>
      <c r="J130" s="1">
        <v>52</v>
      </c>
      <c r="K130" s="1">
        <v>0</v>
      </c>
      <c r="L130" s="1">
        <v>3</v>
      </c>
      <c r="M130" s="1">
        <v>0</v>
      </c>
      <c r="N130" s="1">
        <v>2</v>
      </c>
      <c r="O130" s="1">
        <v>38000</v>
      </c>
      <c r="P130" s="1">
        <v>1</v>
      </c>
      <c r="Q130">
        <f t="shared" si="7"/>
        <v>0</v>
      </c>
      <c r="R130">
        <f t="shared" si="8"/>
        <v>2704</v>
      </c>
      <c r="S130">
        <f t="shared" si="9"/>
        <v>0</v>
      </c>
    </row>
    <row r="131" spans="1:19" x14ac:dyDescent="0.35">
      <c r="G131" s="1"/>
      <c r="O131" s="1"/>
      <c r="P131" s="1"/>
    </row>
    <row r="132" spans="1:19" x14ac:dyDescent="0.35">
      <c r="A132" s="1">
        <v>37000</v>
      </c>
      <c r="B132" s="1">
        <v>52794</v>
      </c>
      <c r="C132" s="1">
        <v>36</v>
      </c>
      <c r="D132" s="1">
        <v>1</v>
      </c>
      <c r="E132" s="1">
        <v>0</v>
      </c>
      <c r="F132" s="1">
        <v>6</v>
      </c>
      <c r="G132" s="1">
        <v>37000</v>
      </c>
      <c r="H132" s="1">
        <v>1</v>
      </c>
      <c r="I132" s="1">
        <f t="shared" ref="I131:I171" si="10">IF(H132&gt;0,1,0)</f>
        <v>1</v>
      </c>
      <c r="J132" s="1">
        <v>0</v>
      </c>
      <c r="K132" s="1">
        <v>1</v>
      </c>
      <c r="L132" s="1">
        <v>3</v>
      </c>
      <c r="M132" s="1">
        <v>0</v>
      </c>
      <c r="N132" s="1">
        <v>3</v>
      </c>
      <c r="O132" s="1">
        <v>37000</v>
      </c>
      <c r="P132" s="1">
        <v>2</v>
      </c>
      <c r="Q132">
        <f t="shared" ref="Q131:Q171" si="11">IF(P132&gt;9,1,0)</f>
        <v>0</v>
      </c>
      <c r="R132">
        <f t="shared" ref="R131:R171" si="12">J132*J132</f>
        <v>0</v>
      </c>
      <c r="S132">
        <f t="shared" ref="S131:S171" si="13">I132*D132</f>
        <v>1</v>
      </c>
    </row>
    <row r="133" spans="1:19" x14ac:dyDescent="0.35">
      <c r="A133" s="1">
        <v>20000</v>
      </c>
      <c r="B133" s="1">
        <v>52799</v>
      </c>
      <c r="C133" s="1">
        <v>34</v>
      </c>
      <c r="D133" s="1">
        <v>1</v>
      </c>
      <c r="E133" s="1">
        <v>1</v>
      </c>
      <c r="G133" s="1">
        <v>20000</v>
      </c>
      <c r="H133" s="1">
        <v>1</v>
      </c>
      <c r="I133" s="1">
        <f t="shared" si="10"/>
        <v>1</v>
      </c>
      <c r="J133" s="1">
        <v>0</v>
      </c>
      <c r="K133" s="1">
        <v>1</v>
      </c>
      <c r="L133" s="1">
        <v>2</v>
      </c>
      <c r="M133" s="1">
        <v>0</v>
      </c>
      <c r="N133" s="1">
        <v>1</v>
      </c>
      <c r="O133" s="1">
        <v>20000</v>
      </c>
      <c r="P133" s="1">
        <v>4</v>
      </c>
      <c r="Q133">
        <f t="shared" si="11"/>
        <v>0</v>
      </c>
      <c r="R133">
        <f t="shared" si="12"/>
        <v>0</v>
      </c>
      <c r="S133">
        <f t="shared" si="13"/>
        <v>1</v>
      </c>
    </row>
    <row r="134" spans="1:19" x14ac:dyDescent="0.35">
      <c r="A134" s="1">
        <v>18000</v>
      </c>
      <c r="B134" s="1">
        <v>52805</v>
      </c>
      <c r="C134" s="1">
        <v>27</v>
      </c>
      <c r="D134" s="1">
        <v>1</v>
      </c>
      <c r="E134" s="1">
        <v>1</v>
      </c>
      <c r="F134" s="1">
        <v>10</v>
      </c>
      <c r="G134" s="1">
        <v>18000</v>
      </c>
      <c r="I134" s="1">
        <f t="shared" si="10"/>
        <v>0</v>
      </c>
      <c r="J134" s="1">
        <v>0</v>
      </c>
      <c r="K134" s="1">
        <v>1</v>
      </c>
      <c r="L134" s="1">
        <v>2</v>
      </c>
      <c r="M134" s="1">
        <v>1</v>
      </c>
      <c r="N134" s="1">
        <v>1</v>
      </c>
      <c r="O134" s="1">
        <v>18000</v>
      </c>
      <c r="P134" s="1">
        <v>2</v>
      </c>
      <c r="Q134">
        <f t="shared" si="11"/>
        <v>0</v>
      </c>
      <c r="R134">
        <f t="shared" si="12"/>
        <v>0</v>
      </c>
      <c r="S134">
        <f t="shared" si="13"/>
        <v>0</v>
      </c>
    </row>
    <row r="135" spans="1:19" x14ac:dyDescent="0.35">
      <c r="A135" s="1">
        <v>40000</v>
      </c>
      <c r="B135" s="1">
        <v>52811</v>
      </c>
      <c r="C135" s="1">
        <v>30</v>
      </c>
      <c r="D135" s="1">
        <v>1</v>
      </c>
      <c r="E135" s="1">
        <v>0</v>
      </c>
      <c r="F135" s="1">
        <v>13</v>
      </c>
      <c r="G135" s="1">
        <v>40000</v>
      </c>
      <c r="I135" s="1">
        <f t="shared" si="10"/>
        <v>0</v>
      </c>
      <c r="J135" s="1">
        <v>10</v>
      </c>
      <c r="K135" s="1">
        <v>1</v>
      </c>
      <c r="L135" s="1">
        <v>2</v>
      </c>
      <c r="M135" s="1">
        <v>0</v>
      </c>
      <c r="N135" s="1">
        <v>1</v>
      </c>
      <c r="O135" s="1">
        <v>40000</v>
      </c>
      <c r="P135" s="1">
        <v>10</v>
      </c>
      <c r="Q135">
        <f t="shared" si="11"/>
        <v>1</v>
      </c>
      <c r="R135">
        <f t="shared" si="12"/>
        <v>100</v>
      </c>
      <c r="S135">
        <f t="shared" si="13"/>
        <v>0</v>
      </c>
    </row>
    <row r="136" spans="1:19" x14ac:dyDescent="0.35">
      <c r="A136" s="1">
        <v>35000</v>
      </c>
      <c r="B136" s="1">
        <v>52812</v>
      </c>
      <c r="C136" s="1">
        <v>30</v>
      </c>
      <c r="D136" s="1">
        <v>1</v>
      </c>
      <c r="E136" s="1">
        <v>1</v>
      </c>
      <c r="F136" s="1">
        <v>15</v>
      </c>
      <c r="G136" s="1">
        <v>35000</v>
      </c>
      <c r="I136" s="1">
        <f t="shared" si="10"/>
        <v>0</v>
      </c>
      <c r="J136" s="1">
        <v>10</v>
      </c>
      <c r="K136" s="1">
        <v>1</v>
      </c>
      <c r="L136" s="1">
        <v>2</v>
      </c>
      <c r="M136" s="1">
        <v>0</v>
      </c>
      <c r="N136" s="1">
        <v>1</v>
      </c>
      <c r="O136" s="1">
        <v>35000</v>
      </c>
      <c r="P136" s="1">
        <v>6</v>
      </c>
      <c r="Q136">
        <f t="shared" si="11"/>
        <v>0</v>
      </c>
      <c r="R136">
        <f t="shared" si="12"/>
        <v>100</v>
      </c>
      <c r="S136">
        <f t="shared" si="13"/>
        <v>0</v>
      </c>
    </row>
    <row r="137" spans="1:19" x14ac:dyDescent="0.35">
      <c r="A137" s="1">
        <v>25000</v>
      </c>
      <c r="B137" s="1">
        <v>52814</v>
      </c>
      <c r="C137" s="1">
        <v>33</v>
      </c>
      <c r="D137" s="1">
        <v>1</v>
      </c>
      <c r="E137" s="1">
        <v>1</v>
      </c>
      <c r="F137" s="1">
        <v>7</v>
      </c>
      <c r="G137" s="1">
        <v>25000</v>
      </c>
      <c r="I137" s="1">
        <f t="shared" si="10"/>
        <v>0</v>
      </c>
      <c r="J137" s="1">
        <v>12</v>
      </c>
      <c r="K137" s="1">
        <v>1</v>
      </c>
      <c r="L137" s="1">
        <v>2</v>
      </c>
      <c r="M137" s="1">
        <v>1</v>
      </c>
      <c r="N137" s="1">
        <v>2</v>
      </c>
      <c r="O137" s="1">
        <v>25000</v>
      </c>
      <c r="P137" s="1">
        <v>10</v>
      </c>
      <c r="Q137">
        <f t="shared" si="11"/>
        <v>1</v>
      </c>
      <c r="R137">
        <f t="shared" si="12"/>
        <v>144</v>
      </c>
      <c r="S137">
        <f t="shared" si="13"/>
        <v>0</v>
      </c>
    </row>
    <row r="138" spans="1:19" x14ac:dyDescent="0.35">
      <c r="A138" s="1">
        <v>35000</v>
      </c>
      <c r="B138" s="1">
        <v>52815</v>
      </c>
      <c r="C138" s="1">
        <v>34</v>
      </c>
      <c r="D138" s="1">
        <v>1</v>
      </c>
      <c r="E138" s="1">
        <v>0</v>
      </c>
      <c r="F138" s="1">
        <v>4</v>
      </c>
      <c r="G138" s="1">
        <v>35000</v>
      </c>
      <c r="I138" s="1">
        <f t="shared" si="10"/>
        <v>0</v>
      </c>
      <c r="J138" s="1">
        <v>13</v>
      </c>
      <c r="K138" s="1">
        <v>1</v>
      </c>
      <c r="L138" s="1">
        <v>2</v>
      </c>
      <c r="M138" s="1">
        <v>1</v>
      </c>
      <c r="N138" s="1">
        <v>2</v>
      </c>
      <c r="O138" s="1">
        <v>35000</v>
      </c>
      <c r="P138" s="1">
        <v>2</v>
      </c>
      <c r="Q138">
        <f t="shared" si="11"/>
        <v>0</v>
      </c>
      <c r="R138">
        <f t="shared" si="12"/>
        <v>169</v>
      </c>
      <c r="S138">
        <f t="shared" si="13"/>
        <v>0</v>
      </c>
    </row>
    <row r="139" spans="1:19" x14ac:dyDescent="0.35">
      <c r="A139" s="1">
        <v>21000</v>
      </c>
      <c r="B139" s="1">
        <v>52822</v>
      </c>
      <c r="C139" s="1">
        <v>43</v>
      </c>
      <c r="D139" s="1">
        <v>0</v>
      </c>
      <c r="E139" s="1">
        <v>1</v>
      </c>
      <c r="F139" s="1">
        <v>1</v>
      </c>
      <c r="G139" s="1">
        <v>21000</v>
      </c>
      <c r="H139" s="1">
        <v>1</v>
      </c>
      <c r="I139" s="1">
        <f t="shared" si="10"/>
        <v>1</v>
      </c>
      <c r="J139" s="1">
        <v>20</v>
      </c>
      <c r="K139" s="1">
        <v>1</v>
      </c>
      <c r="L139" s="1">
        <v>2</v>
      </c>
      <c r="M139" s="1">
        <v>1</v>
      </c>
      <c r="N139" s="1">
        <v>2</v>
      </c>
      <c r="O139" s="1">
        <v>21000</v>
      </c>
      <c r="P139" s="1">
        <v>2</v>
      </c>
      <c r="Q139">
        <f t="shared" si="11"/>
        <v>0</v>
      </c>
      <c r="R139">
        <f t="shared" si="12"/>
        <v>400</v>
      </c>
      <c r="S139">
        <f t="shared" si="13"/>
        <v>0</v>
      </c>
    </row>
    <row r="140" spans="1:19" x14ac:dyDescent="0.35">
      <c r="A140" s="1">
        <v>25000</v>
      </c>
      <c r="B140" s="1">
        <v>52823</v>
      </c>
      <c r="C140" s="1">
        <v>22</v>
      </c>
      <c r="D140" s="1">
        <v>0</v>
      </c>
      <c r="E140" s="1">
        <v>1</v>
      </c>
      <c r="F140" s="1">
        <v>1</v>
      </c>
      <c r="G140" s="1">
        <v>25000</v>
      </c>
      <c r="I140" s="1">
        <f t="shared" si="10"/>
        <v>0</v>
      </c>
      <c r="J140" s="1">
        <v>2</v>
      </c>
      <c r="K140" s="1">
        <v>1</v>
      </c>
      <c r="L140" s="1">
        <v>2</v>
      </c>
      <c r="M140" s="1">
        <v>1</v>
      </c>
      <c r="N140" s="1">
        <v>3</v>
      </c>
      <c r="O140" s="1">
        <v>25000</v>
      </c>
      <c r="P140" s="1">
        <v>2</v>
      </c>
      <c r="Q140">
        <f t="shared" si="11"/>
        <v>0</v>
      </c>
      <c r="R140">
        <f t="shared" si="12"/>
        <v>4</v>
      </c>
      <c r="S140">
        <f t="shared" si="13"/>
        <v>0</v>
      </c>
    </row>
    <row r="141" spans="1:19" x14ac:dyDescent="0.35">
      <c r="A141" s="1">
        <v>17000</v>
      </c>
      <c r="B141" s="1">
        <v>52824</v>
      </c>
      <c r="C141" s="1">
        <v>22</v>
      </c>
      <c r="D141" s="1">
        <v>0</v>
      </c>
      <c r="E141" s="1">
        <v>1</v>
      </c>
      <c r="F141" s="1">
        <v>14</v>
      </c>
      <c r="G141" s="1">
        <v>17000</v>
      </c>
      <c r="I141" s="1">
        <f t="shared" si="10"/>
        <v>0</v>
      </c>
      <c r="J141" s="1">
        <v>0</v>
      </c>
      <c r="K141" s="1">
        <v>0</v>
      </c>
      <c r="L141" s="1">
        <v>2</v>
      </c>
      <c r="M141" s="1">
        <v>0</v>
      </c>
      <c r="N141" s="1">
        <v>3</v>
      </c>
      <c r="O141" s="1">
        <v>17000</v>
      </c>
      <c r="P141" s="1">
        <v>1</v>
      </c>
      <c r="Q141">
        <f t="shared" si="11"/>
        <v>0</v>
      </c>
      <c r="R141">
        <f t="shared" si="12"/>
        <v>0</v>
      </c>
      <c r="S141">
        <f t="shared" si="13"/>
        <v>0</v>
      </c>
    </row>
    <row r="142" spans="1:19" x14ac:dyDescent="0.35">
      <c r="A142" s="1">
        <v>26000</v>
      </c>
      <c r="B142" s="1">
        <v>52831</v>
      </c>
      <c r="C142" s="1">
        <v>37</v>
      </c>
      <c r="D142" s="1">
        <v>1</v>
      </c>
      <c r="E142" s="1">
        <v>1</v>
      </c>
      <c r="F142" s="1">
        <v>14</v>
      </c>
      <c r="G142" s="1">
        <v>26000</v>
      </c>
      <c r="I142" s="1">
        <f t="shared" si="10"/>
        <v>0</v>
      </c>
      <c r="J142" s="1">
        <v>6</v>
      </c>
      <c r="K142" s="1">
        <v>0</v>
      </c>
      <c r="L142" s="1">
        <v>3</v>
      </c>
      <c r="M142" s="1">
        <v>1</v>
      </c>
      <c r="N142" s="1">
        <v>3</v>
      </c>
      <c r="O142" s="1">
        <v>26000</v>
      </c>
      <c r="P142" s="1">
        <v>10</v>
      </c>
      <c r="Q142">
        <f t="shared" si="11"/>
        <v>1</v>
      </c>
      <c r="R142">
        <f t="shared" si="12"/>
        <v>36</v>
      </c>
      <c r="S142">
        <f t="shared" si="13"/>
        <v>0</v>
      </c>
    </row>
    <row r="143" spans="1:19" x14ac:dyDescent="0.35">
      <c r="A143" s="1">
        <v>49000</v>
      </c>
      <c r="B143" s="1">
        <v>54000</v>
      </c>
      <c r="C143" s="1">
        <v>63</v>
      </c>
      <c r="D143" s="1">
        <v>1</v>
      </c>
      <c r="E143" s="1">
        <v>0</v>
      </c>
      <c r="F143" s="1">
        <v>7</v>
      </c>
      <c r="G143" s="1">
        <v>63000</v>
      </c>
      <c r="H143" s="1">
        <v>1</v>
      </c>
      <c r="I143" s="1">
        <f t="shared" si="10"/>
        <v>1</v>
      </c>
      <c r="J143" s="1">
        <v>0</v>
      </c>
      <c r="K143" s="1">
        <v>0</v>
      </c>
      <c r="L143" s="1">
        <v>2</v>
      </c>
      <c r="M143" s="1">
        <v>1</v>
      </c>
      <c r="N143" s="1">
        <v>3</v>
      </c>
      <c r="O143" s="1">
        <v>49000</v>
      </c>
      <c r="P143" s="1">
        <v>3</v>
      </c>
      <c r="Q143">
        <f t="shared" si="11"/>
        <v>0</v>
      </c>
      <c r="R143">
        <f t="shared" si="12"/>
        <v>0</v>
      </c>
      <c r="S143">
        <f t="shared" si="13"/>
        <v>1</v>
      </c>
    </row>
    <row r="144" spans="1:19" x14ac:dyDescent="0.35">
      <c r="A144" s="1">
        <v>63000</v>
      </c>
      <c r="B144" s="1">
        <v>54003</v>
      </c>
      <c r="C144" s="1">
        <v>29</v>
      </c>
      <c r="D144" s="1">
        <v>1</v>
      </c>
      <c r="E144" s="1">
        <v>0</v>
      </c>
      <c r="F144" s="1">
        <v>14</v>
      </c>
      <c r="G144" s="1">
        <v>63000</v>
      </c>
      <c r="I144" s="1">
        <f t="shared" si="10"/>
        <v>0</v>
      </c>
      <c r="J144" s="1">
        <v>5</v>
      </c>
      <c r="K144" s="1">
        <v>1</v>
      </c>
      <c r="L144" s="1">
        <v>2</v>
      </c>
      <c r="M144" s="1">
        <v>0</v>
      </c>
      <c r="N144" s="1">
        <v>2</v>
      </c>
      <c r="O144" s="1">
        <v>63000</v>
      </c>
      <c r="P144" s="1">
        <v>5</v>
      </c>
      <c r="Q144">
        <f t="shared" si="11"/>
        <v>0</v>
      </c>
      <c r="R144">
        <f t="shared" si="12"/>
        <v>25</v>
      </c>
      <c r="S144">
        <f t="shared" si="13"/>
        <v>0</v>
      </c>
    </row>
    <row r="145" spans="1:19" x14ac:dyDescent="0.35">
      <c r="A145" s="1">
        <v>37700</v>
      </c>
      <c r="B145" s="1">
        <v>54007</v>
      </c>
      <c r="C145" s="1">
        <v>43</v>
      </c>
      <c r="D145" s="1">
        <v>0</v>
      </c>
      <c r="E145" s="1">
        <v>1</v>
      </c>
      <c r="G145" s="1">
        <v>37700</v>
      </c>
      <c r="H145" s="1">
        <v>1</v>
      </c>
      <c r="I145" s="1">
        <f t="shared" si="10"/>
        <v>1</v>
      </c>
      <c r="J145" s="1">
        <v>17</v>
      </c>
      <c r="K145" s="1">
        <v>1</v>
      </c>
      <c r="L145" s="1">
        <v>2</v>
      </c>
      <c r="M145" s="1">
        <v>1</v>
      </c>
      <c r="N145" s="1">
        <v>1</v>
      </c>
      <c r="O145" s="1">
        <v>37700</v>
      </c>
      <c r="P145" s="1">
        <v>10</v>
      </c>
      <c r="Q145">
        <f t="shared" si="11"/>
        <v>1</v>
      </c>
      <c r="R145">
        <f t="shared" si="12"/>
        <v>289</v>
      </c>
      <c r="S145">
        <f t="shared" si="13"/>
        <v>0</v>
      </c>
    </row>
    <row r="146" spans="1:19" x14ac:dyDescent="0.35">
      <c r="A146" s="1">
        <v>44000</v>
      </c>
      <c r="B146" s="1">
        <v>54010</v>
      </c>
      <c r="C146" s="1">
        <v>29</v>
      </c>
      <c r="D146" s="1">
        <v>1</v>
      </c>
      <c r="E146" s="1">
        <v>0</v>
      </c>
      <c r="F146" s="1">
        <v>17</v>
      </c>
      <c r="G146" s="1">
        <v>44000</v>
      </c>
      <c r="I146" s="1">
        <f t="shared" si="10"/>
        <v>0</v>
      </c>
      <c r="J146" s="1">
        <v>8</v>
      </c>
      <c r="K146" s="1">
        <v>1</v>
      </c>
      <c r="L146" s="1">
        <v>2</v>
      </c>
      <c r="M146" s="1">
        <v>0</v>
      </c>
      <c r="N146" s="1">
        <v>3</v>
      </c>
      <c r="O146" s="1">
        <v>44000</v>
      </c>
      <c r="P146" s="1">
        <v>1</v>
      </c>
      <c r="Q146">
        <f t="shared" si="11"/>
        <v>0</v>
      </c>
      <c r="R146">
        <f t="shared" si="12"/>
        <v>64</v>
      </c>
      <c r="S146">
        <f t="shared" si="13"/>
        <v>0</v>
      </c>
    </row>
    <row r="147" spans="1:19" x14ac:dyDescent="0.35">
      <c r="A147" s="1">
        <v>45000</v>
      </c>
      <c r="B147" s="1">
        <v>54011</v>
      </c>
      <c r="C147" s="1">
        <v>34</v>
      </c>
      <c r="D147" s="1">
        <v>1</v>
      </c>
      <c r="E147" s="1">
        <v>0</v>
      </c>
      <c r="F147" s="1">
        <v>6</v>
      </c>
      <c r="G147" s="1">
        <v>45000</v>
      </c>
      <c r="H147" s="1">
        <v>3</v>
      </c>
      <c r="I147" s="1">
        <f t="shared" si="10"/>
        <v>1</v>
      </c>
      <c r="J147" s="1">
        <v>11</v>
      </c>
      <c r="K147" s="1">
        <v>1</v>
      </c>
      <c r="L147" s="1">
        <v>2</v>
      </c>
      <c r="M147" s="1">
        <v>0</v>
      </c>
      <c r="N147" s="1">
        <v>3</v>
      </c>
      <c r="O147" s="1">
        <v>45000</v>
      </c>
      <c r="P147" s="1">
        <v>2</v>
      </c>
      <c r="Q147">
        <f t="shared" si="11"/>
        <v>0</v>
      </c>
      <c r="R147">
        <f t="shared" si="12"/>
        <v>121</v>
      </c>
      <c r="S147">
        <f t="shared" si="13"/>
        <v>1</v>
      </c>
    </row>
    <row r="148" spans="1:19" x14ac:dyDescent="0.35">
      <c r="A148" s="1">
        <v>38000</v>
      </c>
      <c r="B148" s="1">
        <v>54013</v>
      </c>
      <c r="C148" s="1">
        <v>35</v>
      </c>
      <c r="D148" s="1">
        <v>1</v>
      </c>
      <c r="E148" s="1">
        <v>1</v>
      </c>
      <c r="F148" s="1">
        <v>7</v>
      </c>
      <c r="G148" s="1">
        <v>38000</v>
      </c>
      <c r="I148" s="1">
        <f t="shared" si="10"/>
        <v>0</v>
      </c>
      <c r="J148" s="1">
        <v>11</v>
      </c>
      <c r="K148" s="1">
        <v>1</v>
      </c>
      <c r="L148" s="1">
        <v>2</v>
      </c>
      <c r="M148" s="1">
        <v>0</v>
      </c>
      <c r="N148" s="1">
        <v>3</v>
      </c>
      <c r="O148" s="1">
        <v>38000</v>
      </c>
      <c r="P148" s="1">
        <v>10</v>
      </c>
      <c r="Q148">
        <f t="shared" si="11"/>
        <v>1</v>
      </c>
      <c r="R148">
        <f t="shared" si="12"/>
        <v>121</v>
      </c>
      <c r="S148">
        <f t="shared" si="13"/>
        <v>0</v>
      </c>
    </row>
    <row r="149" spans="1:19" x14ac:dyDescent="0.35">
      <c r="A149" s="1">
        <v>35000</v>
      </c>
      <c r="B149" s="1">
        <v>54015</v>
      </c>
      <c r="C149" s="1">
        <v>52</v>
      </c>
      <c r="D149" s="1">
        <v>0</v>
      </c>
      <c r="E149" s="1">
        <v>1</v>
      </c>
      <c r="F149" s="1">
        <v>14</v>
      </c>
      <c r="G149" s="1">
        <v>35000</v>
      </c>
      <c r="H149" s="1">
        <v>1</v>
      </c>
      <c r="I149" s="1">
        <f t="shared" si="10"/>
        <v>1</v>
      </c>
      <c r="J149" s="1">
        <v>32</v>
      </c>
      <c r="K149" s="1">
        <v>1</v>
      </c>
      <c r="L149" s="1">
        <v>2</v>
      </c>
      <c r="M149" s="1">
        <v>0</v>
      </c>
      <c r="N149" s="1">
        <v>3</v>
      </c>
      <c r="O149" s="1">
        <v>35000</v>
      </c>
      <c r="P149" s="1">
        <v>10</v>
      </c>
      <c r="Q149">
        <f t="shared" si="11"/>
        <v>1</v>
      </c>
      <c r="R149">
        <f t="shared" si="12"/>
        <v>1024</v>
      </c>
      <c r="S149">
        <f t="shared" si="13"/>
        <v>0</v>
      </c>
    </row>
    <row r="150" spans="1:19" x14ac:dyDescent="0.35">
      <c r="A150" s="1">
        <v>22000</v>
      </c>
      <c r="B150" s="1">
        <v>54016</v>
      </c>
      <c r="C150" s="1">
        <v>31</v>
      </c>
      <c r="D150" s="1">
        <v>0</v>
      </c>
      <c r="E150" s="1">
        <v>1</v>
      </c>
      <c r="F150" s="1">
        <v>14</v>
      </c>
      <c r="G150" s="1">
        <v>22000</v>
      </c>
      <c r="I150" s="1">
        <f t="shared" si="10"/>
        <v>0</v>
      </c>
      <c r="J150" s="1">
        <v>10</v>
      </c>
      <c r="K150" s="1">
        <v>1</v>
      </c>
      <c r="L150" s="1">
        <v>2</v>
      </c>
      <c r="M150" s="1">
        <v>1</v>
      </c>
      <c r="N150" s="1">
        <v>3</v>
      </c>
      <c r="O150" s="1">
        <v>22000</v>
      </c>
      <c r="P150" s="1">
        <v>15</v>
      </c>
      <c r="Q150">
        <f t="shared" si="11"/>
        <v>1</v>
      </c>
      <c r="R150">
        <f t="shared" si="12"/>
        <v>100</v>
      </c>
      <c r="S150">
        <f t="shared" si="13"/>
        <v>0</v>
      </c>
    </row>
    <row r="151" spans="1:19" x14ac:dyDescent="0.35">
      <c r="A151" s="1">
        <v>38000</v>
      </c>
      <c r="B151" s="1">
        <v>54017</v>
      </c>
      <c r="C151" s="1">
        <v>54</v>
      </c>
      <c r="D151" s="1">
        <v>1</v>
      </c>
      <c r="E151" s="1">
        <v>1</v>
      </c>
      <c r="F151" s="1">
        <v>1</v>
      </c>
      <c r="G151" s="1">
        <v>38000</v>
      </c>
      <c r="H151" s="1">
        <v>1</v>
      </c>
      <c r="I151" s="1">
        <f t="shared" si="10"/>
        <v>1</v>
      </c>
      <c r="J151" s="1">
        <v>12</v>
      </c>
      <c r="K151" s="1">
        <v>1</v>
      </c>
      <c r="L151" s="1">
        <v>2</v>
      </c>
      <c r="M151" s="1">
        <v>0</v>
      </c>
      <c r="N151" s="1">
        <v>3</v>
      </c>
      <c r="O151" s="1">
        <v>38000</v>
      </c>
      <c r="P151" s="1">
        <v>10</v>
      </c>
      <c r="Q151">
        <f t="shared" si="11"/>
        <v>1</v>
      </c>
      <c r="R151">
        <f t="shared" si="12"/>
        <v>144</v>
      </c>
      <c r="S151">
        <f t="shared" si="13"/>
        <v>1</v>
      </c>
    </row>
    <row r="152" spans="1:19" x14ac:dyDescent="0.35">
      <c r="A152" s="1">
        <v>17000</v>
      </c>
      <c r="B152" s="1">
        <v>54027</v>
      </c>
      <c r="C152" s="1">
        <v>61</v>
      </c>
      <c r="D152" s="1">
        <v>0</v>
      </c>
      <c r="E152" s="1">
        <v>0</v>
      </c>
      <c r="F152" s="1">
        <v>17</v>
      </c>
      <c r="G152" s="1">
        <v>26200</v>
      </c>
      <c r="H152" s="1">
        <v>1</v>
      </c>
      <c r="I152" s="1">
        <f t="shared" si="10"/>
        <v>1</v>
      </c>
      <c r="J152" s="1">
        <v>21</v>
      </c>
      <c r="K152" s="1">
        <v>1</v>
      </c>
      <c r="L152" s="1">
        <v>3</v>
      </c>
      <c r="M152" s="1">
        <v>0</v>
      </c>
      <c r="N152" s="1">
        <v>3</v>
      </c>
      <c r="O152" s="1">
        <v>17000</v>
      </c>
      <c r="P152" s="1">
        <v>10</v>
      </c>
      <c r="Q152">
        <f t="shared" si="11"/>
        <v>1</v>
      </c>
      <c r="R152">
        <f t="shared" si="12"/>
        <v>441</v>
      </c>
      <c r="S152">
        <f t="shared" si="13"/>
        <v>0</v>
      </c>
    </row>
    <row r="153" spans="1:19" x14ac:dyDescent="0.35">
      <c r="A153" s="1">
        <v>18500</v>
      </c>
      <c r="B153" s="1">
        <v>54028</v>
      </c>
      <c r="C153" s="1">
        <v>27</v>
      </c>
      <c r="D153" s="1">
        <v>0</v>
      </c>
      <c r="E153" s="1">
        <v>0</v>
      </c>
      <c r="F153" s="1">
        <v>7</v>
      </c>
      <c r="G153" s="1">
        <v>18500</v>
      </c>
      <c r="I153" s="1">
        <f t="shared" si="10"/>
        <v>0</v>
      </c>
      <c r="J153" s="1">
        <v>3</v>
      </c>
      <c r="K153" s="1">
        <v>1</v>
      </c>
      <c r="L153" s="1">
        <v>3</v>
      </c>
      <c r="M153" s="1">
        <v>1</v>
      </c>
      <c r="N153" s="1">
        <v>2</v>
      </c>
      <c r="O153" s="1">
        <v>18500</v>
      </c>
      <c r="P153" s="1">
        <v>2</v>
      </c>
      <c r="Q153">
        <f t="shared" si="11"/>
        <v>0</v>
      </c>
      <c r="R153">
        <f t="shared" si="12"/>
        <v>9</v>
      </c>
      <c r="S153">
        <f t="shared" si="13"/>
        <v>0</v>
      </c>
    </row>
    <row r="154" spans="1:19" x14ac:dyDescent="0.35">
      <c r="A154" s="1">
        <v>20000</v>
      </c>
      <c r="B154" s="1">
        <v>54033</v>
      </c>
      <c r="C154" s="1">
        <v>43</v>
      </c>
      <c r="D154" s="1">
        <v>0</v>
      </c>
      <c r="E154" s="1">
        <v>1</v>
      </c>
      <c r="F154" s="1">
        <v>14</v>
      </c>
      <c r="G154" s="1">
        <v>20000</v>
      </c>
      <c r="H154" s="1">
        <v>1</v>
      </c>
      <c r="I154" s="1">
        <f t="shared" si="10"/>
        <v>1</v>
      </c>
      <c r="J154" s="1">
        <v>10</v>
      </c>
      <c r="K154" s="1">
        <v>1</v>
      </c>
      <c r="L154" s="1">
        <v>3</v>
      </c>
      <c r="M154" s="1">
        <v>0</v>
      </c>
      <c r="N154" s="1">
        <v>2</v>
      </c>
      <c r="O154" s="1">
        <v>20000</v>
      </c>
      <c r="P154" s="1">
        <v>1</v>
      </c>
      <c r="Q154">
        <f t="shared" si="11"/>
        <v>0</v>
      </c>
      <c r="R154">
        <f t="shared" si="12"/>
        <v>100</v>
      </c>
      <c r="S154">
        <f t="shared" si="13"/>
        <v>0</v>
      </c>
    </row>
    <row r="155" spans="1:19" x14ac:dyDescent="0.35">
      <c r="A155" s="1">
        <v>43000</v>
      </c>
      <c r="B155" s="1">
        <v>54275</v>
      </c>
      <c r="C155" s="1">
        <v>44</v>
      </c>
      <c r="D155" s="1">
        <v>1</v>
      </c>
      <c r="E155" s="1">
        <v>1</v>
      </c>
      <c r="F155" s="1">
        <v>7</v>
      </c>
      <c r="G155" s="1">
        <v>43000</v>
      </c>
      <c r="H155" s="1">
        <v>2</v>
      </c>
      <c r="I155" s="1">
        <f t="shared" si="10"/>
        <v>1</v>
      </c>
      <c r="J155" s="1">
        <v>22</v>
      </c>
      <c r="K155" s="1">
        <v>0</v>
      </c>
      <c r="L155" s="1">
        <v>3</v>
      </c>
      <c r="M155" s="1">
        <v>0</v>
      </c>
      <c r="N155" s="1">
        <v>1</v>
      </c>
      <c r="O155" s="1">
        <v>43000</v>
      </c>
      <c r="P155" s="1">
        <v>10</v>
      </c>
      <c r="Q155">
        <f t="shared" si="11"/>
        <v>1</v>
      </c>
      <c r="R155">
        <f t="shared" si="12"/>
        <v>484</v>
      </c>
      <c r="S155">
        <f t="shared" si="13"/>
        <v>1</v>
      </c>
    </row>
    <row r="156" spans="1:19" x14ac:dyDescent="0.35">
      <c r="A156" s="1">
        <v>35000</v>
      </c>
      <c r="B156" s="1">
        <v>55910</v>
      </c>
      <c r="C156" s="1">
        <v>28</v>
      </c>
      <c r="D156" s="1">
        <v>1</v>
      </c>
      <c r="E156" s="1">
        <v>0</v>
      </c>
      <c r="F156" s="1">
        <v>14</v>
      </c>
      <c r="G156" s="1">
        <v>35000</v>
      </c>
      <c r="I156" s="1">
        <f t="shared" si="10"/>
        <v>0</v>
      </c>
      <c r="J156" s="1">
        <v>8</v>
      </c>
      <c r="K156" s="1">
        <v>1</v>
      </c>
      <c r="L156" s="1">
        <v>2</v>
      </c>
      <c r="M156" s="1">
        <v>0</v>
      </c>
      <c r="N156" s="1">
        <v>3</v>
      </c>
      <c r="O156" s="1">
        <v>35000</v>
      </c>
      <c r="Q156">
        <f t="shared" si="11"/>
        <v>0</v>
      </c>
      <c r="R156">
        <f t="shared" si="12"/>
        <v>64</v>
      </c>
      <c r="S156">
        <f t="shared" si="13"/>
        <v>0</v>
      </c>
    </row>
    <row r="157" spans="1:19" x14ac:dyDescent="0.35">
      <c r="A157" s="1">
        <v>29000</v>
      </c>
      <c r="B157" s="1">
        <v>56128</v>
      </c>
      <c r="C157" s="1">
        <v>28</v>
      </c>
      <c r="D157" s="1">
        <v>0</v>
      </c>
      <c r="E157" s="1">
        <v>1</v>
      </c>
      <c r="F157" s="1">
        <v>7</v>
      </c>
      <c r="G157" s="1">
        <v>29000</v>
      </c>
      <c r="I157" s="1">
        <f t="shared" si="10"/>
        <v>0</v>
      </c>
      <c r="J157" s="1">
        <v>3</v>
      </c>
      <c r="K157" s="1">
        <v>1</v>
      </c>
      <c r="L157" s="1">
        <v>2</v>
      </c>
      <c r="M157" s="1">
        <v>0</v>
      </c>
      <c r="N157" s="1">
        <v>1</v>
      </c>
      <c r="O157" s="1">
        <v>29000</v>
      </c>
      <c r="P157" s="1">
        <v>2</v>
      </c>
      <c r="Q157">
        <f t="shared" si="11"/>
        <v>0</v>
      </c>
      <c r="R157">
        <f t="shared" si="12"/>
        <v>9</v>
      </c>
      <c r="S157">
        <f t="shared" si="13"/>
        <v>0</v>
      </c>
    </row>
    <row r="158" spans="1:19" x14ac:dyDescent="0.35">
      <c r="A158" s="1">
        <v>45000</v>
      </c>
      <c r="B158" s="1">
        <v>56698</v>
      </c>
      <c r="C158" s="1">
        <v>44</v>
      </c>
      <c r="D158" s="1">
        <v>1</v>
      </c>
      <c r="E158" s="1">
        <v>1</v>
      </c>
      <c r="F158" s="1">
        <v>10</v>
      </c>
      <c r="G158" s="1">
        <v>45000</v>
      </c>
      <c r="H158" s="1">
        <v>2</v>
      </c>
      <c r="I158" s="1">
        <f t="shared" si="10"/>
        <v>1</v>
      </c>
      <c r="J158" s="1">
        <v>23</v>
      </c>
      <c r="K158" s="1">
        <v>0</v>
      </c>
      <c r="L158" s="1">
        <v>3</v>
      </c>
      <c r="M158" s="1">
        <v>0</v>
      </c>
      <c r="N158" s="1">
        <v>1</v>
      </c>
      <c r="O158" s="1">
        <v>45000</v>
      </c>
      <c r="P158" s="1">
        <v>10</v>
      </c>
      <c r="Q158">
        <f t="shared" si="11"/>
        <v>1</v>
      </c>
      <c r="R158">
        <f t="shared" si="12"/>
        <v>529</v>
      </c>
      <c r="S158">
        <f t="shared" si="13"/>
        <v>1</v>
      </c>
    </row>
    <row r="159" spans="1:19" x14ac:dyDescent="0.35">
      <c r="A159" s="1">
        <v>30000</v>
      </c>
      <c r="B159" s="1">
        <v>56701</v>
      </c>
      <c r="C159" s="1">
        <v>34</v>
      </c>
      <c r="D159" s="1">
        <v>1</v>
      </c>
      <c r="E159" s="1">
        <v>0</v>
      </c>
      <c r="F159" s="1">
        <v>13</v>
      </c>
      <c r="G159" s="1">
        <v>30000</v>
      </c>
      <c r="I159" s="1">
        <f t="shared" si="10"/>
        <v>0</v>
      </c>
      <c r="J159" s="1">
        <v>17</v>
      </c>
      <c r="K159" s="1">
        <v>1</v>
      </c>
      <c r="L159" s="1">
        <v>2</v>
      </c>
      <c r="M159" s="1">
        <v>0</v>
      </c>
      <c r="N159" s="1">
        <v>2</v>
      </c>
      <c r="O159" s="1">
        <v>30000</v>
      </c>
      <c r="P159" s="1">
        <v>6</v>
      </c>
      <c r="Q159">
        <f t="shared" si="11"/>
        <v>0</v>
      </c>
      <c r="R159">
        <f t="shared" si="12"/>
        <v>289</v>
      </c>
      <c r="S159">
        <f t="shared" si="13"/>
        <v>0</v>
      </c>
    </row>
    <row r="160" spans="1:19" x14ac:dyDescent="0.35">
      <c r="A160" s="1">
        <v>25000</v>
      </c>
      <c r="B160" s="1">
        <v>56705</v>
      </c>
      <c r="C160" s="1">
        <v>61</v>
      </c>
      <c r="D160" s="1">
        <v>1</v>
      </c>
      <c r="E160" s="1">
        <v>1</v>
      </c>
      <c r="F160" s="1">
        <v>17</v>
      </c>
      <c r="G160" s="1">
        <v>39500</v>
      </c>
      <c r="H160" s="1">
        <v>1</v>
      </c>
      <c r="I160" s="1">
        <f t="shared" si="10"/>
        <v>1</v>
      </c>
      <c r="J160" s="1">
        <v>38</v>
      </c>
      <c r="K160" s="1">
        <v>1</v>
      </c>
      <c r="L160" s="1">
        <v>2</v>
      </c>
      <c r="M160" s="1">
        <v>1</v>
      </c>
      <c r="N160" s="1">
        <v>3</v>
      </c>
      <c r="O160" s="1">
        <v>25000</v>
      </c>
      <c r="P160" s="1">
        <v>6</v>
      </c>
      <c r="Q160">
        <f t="shared" si="11"/>
        <v>0</v>
      </c>
      <c r="R160">
        <f t="shared" si="12"/>
        <v>1444</v>
      </c>
      <c r="S160">
        <f t="shared" si="13"/>
        <v>1</v>
      </c>
    </row>
    <row r="161" spans="1:19" x14ac:dyDescent="0.35">
      <c r="A161" s="1">
        <v>25000</v>
      </c>
      <c r="B161" s="1">
        <v>56706</v>
      </c>
      <c r="C161" s="1">
        <v>32</v>
      </c>
      <c r="D161" s="1">
        <v>1</v>
      </c>
      <c r="E161" s="1">
        <v>1</v>
      </c>
      <c r="F161" s="1">
        <v>10</v>
      </c>
      <c r="G161" s="1">
        <v>25000</v>
      </c>
      <c r="H161" s="1">
        <v>3</v>
      </c>
      <c r="I161" s="1">
        <f t="shared" si="10"/>
        <v>1</v>
      </c>
      <c r="J161" s="1">
        <v>12</v>
      </c>
      <c r="K161" s="1">
        <v>1</v>
      </c>
      <c r="L161" s="1">
        <v>2</v>
      </c>
      <c r="M161" s="1">
        <v>1</v>
      </c>
      <c r="N161" s="1">
        <v>3</v>
      </c>
      <c r="O161" s="1">
        <v>25000</v>
      </c>
      <c r="P161" s="1">
        <v>10</v>
      </c>
      <c r="Q161">
        <f t="shared" si="11"/>
        <v>1</v>
      </c>
      <c r="R161">
        <f t="shared" si="12"/>
        <v>144</v>
      </c>
      <c r="S161">
        <f t="shared" si="13"/>
        <v>1</v>
      </c>
    </row>
    <row r="162" spans="1:19" x14ac:dyDescent="0.35">
      <c r="A162" s="1">
        <v>40000</v>
      </c>
      <c r="B162" s="1">
        <v>56707</v>
      </c>
      <c r="C162" s="1">
        <v>33</v>
      </c>
      <c r="D162" s="1">
        <v>1</v>
      </c>
      <c r="E162" s="1">
        <v>0</v>
      </c>
      <c r="F162" s="1">
        <v>17</v>
      </c>
      <c r="G162" s="1">
        <v>40000</v>
      </c>
      <c r="H162" s="1">
        <v>3</v>
      </c>
      <c r="I162" s="1">
        <f t="shared" si="10"/>
        <v>1</v>
      </c>
      <c r="J162" s="1">
        <v>8</v>
      </c>
      <c r="K162" s="1">
        <v>1</v>
      </c>
      <c r="L162" s="1">
        <v>2</v>
      </c>
      <c r="M162" s="1">
        <v>1</v>
      </c>
      <c r="N162" s="1">
        <v>2</v>
      </c>
      <c r="O162" s="1">
        <v>40000</v>
      </c>
      <c r="P162" s="1">
        <v>2</v>
      </c>
      <c r="Q162">
        <f t="shared" si="11"/>
        <v>0</v>
      </c>
      <c r="R162">
        <f t="shared" si="12"/>
        <v>64</v>
      </c>
      <c r="S162">
        <f t="shared" si="13"/>
        <v>1</v>
      </c>
    </row>
    <row r="163" spans="1:19" x14ac:dyDescent="0.35">
      <c r="A163" s="1">
        <v>80000</v>
      </c>
      <c r="B163" s="1">
        <v>56712</v>
      </c>
      <c r="C163" s="1">
        <v>35</v>
      </c>
      <c r="D163" s="1">
        <v>1</v>
      </c>
      <c r="E163" s="1">
        <v>0</v>
      </c>
      <c r="F163" s="1">
        <v>5</v>
      </c>
      <c r="G163" s="1">
        <v>80000</v>
      </c>
      <c r="H163" s="1">
        <v>1</v>
      </c>
      <c r="I163" s="1">
        <f t="shared" si="10"/>
        <v>1</v>
      </c>
      <c r="J163" s="1">
        <v>17</v>
      </c>
      <c r="K163" s="1">
        <v>0</v>
      </c>
      <c r="L163" s="1">
        <v>3</v>
      </c>
      <c r="M163" s="1">
        <v>1</v>
      </c>
      <c r="N163" s="1">
        <v>3</v>
      </c>
      <c r="O163" s="1">
        <v>80000</v>
      </c>
      <c r="P163" s="1">
        <v>2</v>
      </c>
      <c r="Q163">
        <f t="shared" si="11"/>
        <v>0</v>
      </c>
      <c r="R163">
        <f t="shared" si="12"/>
        <v>289</v>
      </c>
      <c r="S163">
        <f t="shared" si="13"/>
        <v>1</v>
      </c>
    </row>
    <row r="164" spans="1:19" x14ac:dyDescent="0.35">
      <c r="A164" s="1">
        <v>23780</v>
      </c>
      <c r="B164" s="1">
        <v>56716</v>
      </c>
      <c r="C164" s="1">
        <v>36</v>
      </c>
      <c r="D164" s="1">
        <v>1</v>
      </c>
      <c r="E164" s="1">
        <v>0</v>
      </c>
      <c r="F164" s="1">
        <v>7</v>
      </c>
      <c r="G164" s="1">
        <v>23780</v>
      </c>
      <c r="I164" s="1">
        <f t="shared" si="10"/>
        <v>0</v>
      </c>
      <c r="J164" s="1">
        <v>3</v>
      </c>
      <c r="K164" s="1">
        <v>0</v>
      </c>
      <c r="L164" s="1">
        <v>3</v>
      </c>
      <c r="M164" s="1">
        <v>0</v>
      </c>
      <c r="N164" s="1">
        <v>2</v>
      </c>
      <c r="O164" s="1">
        <v>23780</v>
      </c>
      <c r="P164" s="1">
        <v>3</v>
      </c>
      <c r="Q164">
        <f t="shared" si="11"/>
        <v>0</v>
      </c>
      <c r="R164">
        <f t="shared" si="12"/>
        <v>9</v>
      </c>
      <c r="S164">
        <f t="shared" si="13"/>
        <v>0</v>
      </c>
    </row>
    <row r="165" spans="1:19" x14ac:dyDescent="0.35">
      <c r="A165" s="1">
        <v>26000</v>
      </c>
      <c r="B165" s="1">
        <v>56717</v>
      </c>
      <c r="C165" s="1">
        <v>26</v>
      </c>
      <c r="D165" s="1">
        <v>1</v>
      </c>
      <c r="E165" s="1">
        <v>1</v>
      </c>
      <c r="F165" s="1">
        <v>14</v>
      </c>
      <c r="G165" s="1">
        <v>26000</v>
      </c>
      <c r="I165" s="1">
        <f t="shared" si="10"/>
        <v>0</v>
      </c>
      <c r="J165" s="1">
        <v>0</v>
      </c>
      <c r="K165" s="1">
        <v>0</v>
      </c>
      <c r="L165" s="1">
        <v>2</v>
      </c>
      <c r="M165" s="1">
        <v>0</v>
      </c>
      <c r="N165" s="1">
        <v>3</v>
      </c>
      <c r="O165" s="1">
        <v>26000</v>
      </c>
      <c r="P165" s="1">
        <v>2</v>
      </c>
      <c r="Q165">
        <f t="shared" si="11"/>
        <v>0</v>
      </c>
      <c r="R165">
        <f t="shared" si="12"/>
        <v>0</v>
      </c>
      <c r="S165">
        <f t="shared" si="13"/>
        <v>0</v>
      </c>
    </row>
    <row r="166" spans="1:19" x14ac:dyDescent="0.35">
      <c r="A166" s="1">
        <v>40000</v>
      </c>
      <c r="B166" s="1">
        <v>56952</v>
      </c>
      <c r="C166" s="1">
        <v>27</v>
      </c>
      <c r="D166" s="1">
        <v>1</v>
      </c>
      <c r="E166" s="1">
        <v>0</v>
      </c>
      <c r="F166" s="1">
        <v>14</v>
      </c>
      <c r="G166" s="1">
        <v>40000</v>
      </c>
      <c r="I166" s="1">
        <f t="shared" si="10"/>
        <v>0</v>
      </c>
      <c r="J166" s="1">
        <v>4</v>
      </c>
      <c r="K166" s="1">
        <v>0</v>
      </c>
      <c r="L166" s="1">
        <v>3</v>
      </c>
      <c r="M166" s="1">
        <v>0</v>
      </c>
      <c r="N166" s="1">
        <v>3</v>
      </c>
      <c r="O166" s="1">
        <v>40000</v>
      </c>
      <c r="P166" s="1">
        <v>12</v>
      </c>
      <c r="Q166">
        <f t="shared" si="11"/>
        <v>1</v>
      </c>
      <c r="R166">
        <f t="shared" si="12"/>
        <v>16</v>
      </c>
      <c r="S166">
        <f t="shared" si="13"/>
        <v>0</v>
      </c>
    </row>
    <row r="167" spans="1:19" x14ac:dyDescent="0.35">
      <c r="A167" s="1">
        <v>30000</v>
      </c>
      <c r="B167" s="1">
        <v>56953</v>
      </c>
      <c r="C167" s="1">
        <v>48</v>
      </c>
      <c r="D167" s="1">
        <v>0</v>
      </c>
      <c r="E167" s="1">
        <v>1</v>
      </c>
      <c r="F167" s="1">
        <v>17</v>
      </c>
      <c r="G167" s="1">
        <v>30000</v>
      </c>
      <c r="H167" s="1">
        <v>1</v>
      </c>
      <c r="I167" s="1">
        <f t="shared" si="10"/>
        <v>1</v>
      </c>
      <c r="J167" s="1">
        <v>31</v>
      </c>
      <c r="K167" s="1">
        <v>1</v>
      </c>
      <c r="L167" s="1">
        <v>2</v>
      </c>
      <c r="M167" s="1">
        <v>1</v>
      </c>
      <c r="N167" s="1">
        <v>3</v>
      </c>
      <c r="O167" s="1">
        <v>30000</v>
      </c>
      <c r="P167" s="1">
        <v>4</v>
      </c>
      <c r="Q167">
        <f t="shared" si="11"/>
        <v>0</v>
      </c>
      <c r="R167">
        <f t="shared" si="12"/>
        <v>961</v>
      </c>
      <c r="S167">
        <f t="shared" si="13"/>
        <v>0</v>
      </c>
    </row>
    <row r="168" spans="1:19" x14ac:dyDescent="0.35">
      <c r="A168" s="1">
        <v>55000</v>
      </c>
      <c r="B168" s="1">
        <v>56954</v>
      </c>
      <c r="C168" s="1">
        <v>40</v>
      </c>
      <c r="D168" s="1">
        <v>0</v>
      </c>
      <c r="E168" s="1">
        <v>1</v>
      </c>
      <c r="F168" s="1">
        <v>17</v>
      </c>
      <c r="G168" s="1">
        <v>55000</v>
      </c>
      <c r="H168" s="1">
        <v>1</v>
      </c>
      <c r="I168" s="1">
        <f t="shared" si="10"/>
        <v>1</v>
      </c>
      <c r="J168" s="1">
        <v>16</v>
      </c>
      <c r="K168" s="1">
        <v>1</v>
      </c>
      <c r="L168" s="1">
        <v>2</v>
      </c>
      <c r="M168" s="1">
        <v>0</v>
      </c>
      <c r="N168" s="1">
        <v>3</v>
      </c>
      <c r="O168" s="1">
        <v>55000</v>
      </c>
      <c r="P168" s="1">
        <v>12</v>
      </c>
      <c r="Q168">
        <f t="shared" si="11"/>
        <v>1</v>
      </c>
      <c r="R168">
        <f t="shared" si="12"/>
        <v>256</v>
      </c>
      <c r="S168">
        <f t="shared" si="13"/>
        <v>0</v>
      </c>
    </row>
    <row r="169" spans="1:19" x14ac:dyDescent="0.35">
      <c r="A169" s="1">
        <v>20000</v>
      </c>
      <c r="B169" s="1">
        <v>56957</v>
      </c>
      <c r="C169" s="1">
        <v>35</v>
      </c>
      <c r="D169" s="1">
        <v>1</v>
      </c>
      <c r="E169" s="1">
        <v>1</v>
      </c>
      <c r="F169" s="1">
        <v>7</v>
      </c>
      <c r="G169" s="1">
        <v>20000</v>
      </c>
      <c r="H169" s="1">
        <v>1</v>
      </c>
      <c r="I169" s="1">
        <f t="shared" si="10"/>
        <v>1</v>
      </c>
      <c r="J169" s="1">
        <v>6</v>
      </c>
      <c r="K169" s="1">
        <v>1</v>
      </c>
      <c r="L169" s="1">
        <v>2</v>
      </c>
      <c r="M169" s="1">
        <v>0</v>
      </c>
      <c r="N169" s="1">
        <v>3</v>
      </c>
      <c r="O169" s="1">
        <v>20000</v>
      </c>
      <c r="P169" s="1">
        <v>12</v>
      </c>
      <c r="Q169">
        <f t="shared" si="11"/>
        <v>1</v>
      </c>
      <c r="R169">
        <f t="shared" si="12"/>
        <v>36</v>
      </c>
      <c r="S169">
        <f t="shared" si="13"/>
        <v>1</v>
      </c>
    </row>
    <row r="170" spans="1:19" x14ac:dyDescent="0.35">
      <c r="A170" s="1">
        <v>44500</v>
      </c>
      <c r="B170" s="1">
        <v>56966</v>
      </c>
      <c r="C170" s="1">
        <v>34</v>
      </c>
      <c r="D170" s="1">
        <v>0</v>
      </c>
      <c r="E170" s="1">
        <v>1</v>
      </c>
      <c r="F170" s="1">
        <v>14</v>
      </c>
      <c r="G170" s="1">
        <v>44500</v>
      </c>
      <c r="H170" s="1">
        <v>1</v>
      </c>
      <c r="I170" s="1">
        <f t="shared" si="10"/>
        <v>1</v>
      </c>
      <c r="J170" s="1">
        <v>6</v>
      </c>
      <c r="K170" s="1">
        <v>1</v>
      </c>
      <c r="L170" s="1">
        <v>2</v>
      </c>
      <c r="M170" s="1">
        <v>0</v>
      </c>
      <c r="N170" s="1">
        <v>2</v>
      </c>
      <c r="O170" s="1">
        <v>44500</v>
      </c>
      <c r="P170" s="1">
        <v>2</v>
      </c>
      <c r="Q170">
        <f t="shared" si="11"/>
        <v>0</v>
      </c>
      <c r="R170">
        <f t="shared" si="12"/>
        <v>36</v>
      </c>
      <c r="S170">
        <f t="shared" si="13"/>
        <v>0</v>
      </c>
    </row>
    <row r="171" spans="1:19" x14ac:dyDescent="0.35">
      <c r="A171" s="1">
        <v>50000</v>
      </c>
      <c r="B171" s="1">
        <v>56970</v>
      </c>
      <c r="C171" s="1">
        <v>33</v>
      </c>
      <c r="D171" s="1">
        <v>1</v>
      </c>
      <c r="E171" s="1">
        <v>0</v>
      </c>
      <c r="F171" s="1">
        <v>14</v>
      </c>
      <c r="G171" s="1">
        <v>50000</v>
      </c>
      <c r="H171" s="1">
        <v>2</v>
      </c>
      <c r="I171" s="1">
        <f t="shared" si="10"/>
        <v>1</v>
      </c>
      <c r="J171" s="1">
        <v>9</v>
      </c>
      <c r="K171" s="1">
        <v>1</v>
      </c>
      <c r="L171" s="1">
        <v>1</v>
      </c>
      <c r="M171" s="1">
        <v>1</v>
      </c>
      <c r="N171" s="1">
        <v>3</v>
      </c>
      <c r="O171" s="1">
        <v>50000</v>
      </c>
      <c r="P171" s="1">
        <v>5</v>
      </c>
      <c r="Q171">
        <f t="shared" si="11"/>
        <v>0</v>
      </c>
      <c r="R171">
        <f t="shared" si="12"/>
        <v>81</v>
      </c>
      <c r="S171">
        <f t="shared" si="13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575-E7B4-4B65-B62D-CA3EE71D4714}">
  <dimension ref="A2:A171"/>
  <sheetViews>
    <sheetView workbookViewId="0">
      <selection activeCell="A3" sqref="A3"/>
    </sheetView>
  </sheetViews>
  <sheetFormatPr defaultRowHeight="14.5" x14ac:dyDescent="0.35"/>
  <sheetData>
    <row r="2" spans="1:1" x14ac:dyDescent="0.35">
      <c r="A2" s="1">
        <v>10709</v>
      </c>
    </row>
    <row r="3" spans="1:1" x14ac:dyDescent="0.35">
      <c r="A3" s="1">
        <v>19668</v>
      </c>
    </row>
    <row r="4" spans="1:1" x14ac:dyDescent="0.35">
      <c r="A4" s="1">
        <v>19669</v>
      </c>
    </row>
    <row r="5" spans="1:1" x14ac:dyDescent="0.35">
      <c r="A5" s="1">
        <v>19670</v>
      </c>
    </row>
    <row r="6" spans="1:1" x14ac:dyDescent="0.35">
      <c r="A6" s="1">
        <v>19691</v>
      </c>
    </row>
    <row r="7" spans="1:1" x14ac:dyDescent="0.35">
      <c r="A7" s="1">
        <v>19696</v>
      </c>
    </row>
    <row r="8" spans="1:1" x14ac:dyDescent="0.35">
      <c r="A8" s="1">
        <v>19697</v>
      </c>
    </row>
    <row r="9" spans="1:1" x14ac:dyDescent="0.35">
      <c r="A9" s="1">
        <v>19726</v>
      </c>
    </row>
    <row r="10" spans="1:1" x14ac:dyDescent="0.35">
      <c r="A10" s="1">
        <v>19732</v>
      </c>
    </row>
    <row r="11" spans="1:1" x14ac:dyDescent="0.35">
      <c r="A11" s="1">
        <v>19749</v>
      </c>
    </row>
    <row r="12" spans="1:1" x14ac:dyDescent="0.35">
      <c r="A12" s="1">
        <v>19793</v>
      </c>
    </row>
    <row r="13" spans="1:1" x14ac:dyDescent="0.35">
      <c r="A13" s="1">
        <v>19794</v>
      </c>
    </row>
    <row r="14" spans="1:1" x14ac:dyDescent="0.35">
      <c r="A14" s="1">
        <v>19810</v>
      </c>
    </row>
    <row r="15" spans="1:1" x14ac:dyDescent="0.35">
      <c r="A15" s="1">
        <v>19836</v>
      </c>
    </row>
    <row r="16" spans="1:1" x14ac:dyDescent="0.35">
      <c r="A16" s="1">
        <v>19851</v>
      </c>
    </row>
    <row r="17" spans="1:1" x14ac:dyDescent="0.35">
      <c r="A17" s="1">
        <v>19862</v>
      </c>
    </row>
    <row r="18" spans="1:1" x14ac:dyDescent="0.35">
      <c r="A18" s="1">
        <v>19876</v>
      </c>
    </row>
    <row r="19" spans="1:1" x14ac:dyDescent="0.35">
      <c r="A19" s="1">
        <v>19889</v>
      </c>
    </row>
    <row r="20" spans="1:1" x14ac:dyDescent="0.35">
      <c r="A20" s="1">
        <v>19890</v>
      </c>
    </row>
    <row r="21" spans="1:1" x14ac:dyDescent="0.35">
      <c r="A21" s="1">
        <v>19892</v>
      </c>
    </row>
    <row r="22" spans="1:1" x14ac:dyDescent="0.35">
      <c r="A22" s="1">
        <v>19942</v>
      </c>
    </row>
    <row r="23" spans="1:1" x14ac:dyDescent="0.35">
      <c r="A23" s="1">
        <v>19954</v>
      </c>
    </row>
    <row r="24" spans="1:1" x14ac:dyDescent="0.35">
      <c r="A24" s="1">
        <v>19955</v>
      </c>
    </row>
    <row r="25" spans="1:1" x14ac:dyDescent="0.35">
      <c r="A25" s="1">
        <v>19958</v>
      </c>
    </row>
    <row r="26" spans="1:1" x14ac:dyDescent="0.35">
      <c r="A26" s="1">
        <v>19960</v>
      </c>
    </row>
    <row r="27" spans="1:1" x14ac:dyDescent="0.35">
      <c r="A27" s="1">
        <v>20004</v>
      </c>
    </row>
    <row r="28" spans="1:1" x14ac:dyDescent="0.35">
      <c r="A28" s="1">
        <v>21314</v>
      </c>
    </row>
    <row r="29" spans="1:1" x14ac:dyDescent="0.35">
      <c r="A29" s="1">
        <v>21335</v>
      </c>
    </row>
    <row r="30" spans="1:1" x14ac:dyDescent="0.35">
      <c r="A30" s="1">
        <v>21344</v>
      </c>
    </row>
    <row r="31" spans="1:1" x14ac:dyDescent="0.35">
      <c r="A31" s="1">
        <v>21396</v>
      </c>
    </row>
    <row r="32" spans="1:1" x14ac:dyDescent="0.35">
      <c r="A32" s="1">
        <v>21406</v>
      </c>
    </row>
    <row r="33" spans="1:1" x14ac:dyDescent="0.35">
      <c r="A33" s="1">
        <v>21410</v>
      </c>
    </row>
    <row r="34" spans="1:1" x14ac:dyDescent="0.35">
      <c r="A34" s="1">
        <v>22756</v>
      </c>
    </row>
    <row r="35" spans="1:1" x14ac:dyDescent="0.35">
      <c r="A35" s="1">
        <v>22769</v>
      </c>
    </row>
    <row r="36" spans="1:1" x14ac:dyDescent="0.35">
      <c r="A36" s="1">
        <v>24075</v>
      </c>
    </row>
    <row r="37" spans="1:1" x14ac:dyDescent="0.35">
      <c r="A37" s="1">
        <v>24076</v>
      </c>
    </row>
    <row r="38" spans="1:1" x14ac:dyDescent="0.35">
      <c r="A38" s="1">
        <v>24077</v>
      </c>
    </row>
    <row r="39" spans="1:1" x14ac:dyDescent="0.35">
      <c r="A39" s="1">
        <v>24080</v>
      </c>
    </row>
    <row r="40" spans="1:1" x14ac:dyDescent="0.35">
      <c r="A40" s="1">
        <v>24082</v>
      </c>
    </row>
    <row r="41" spans="1:1" x14ac:dyDescent="0.35">
      <c r="A41" s="1">
        <v>24084</v>
      </c>
    </row>
    <row r="42" spans="1:1" x14ac:dyDescent="0.35">
      <c r="A42" s="1">
        <v>24982</v>
      </c>
    </row>
    <row r="43" spans="1:1" x14ac:dyDescent="0.35">
      <c r="A43" s="1">
        <v>28622</v>
      </c>
    </row>
    <row r="44" spans="1:1" x14ac:dyDescent="0.35">
      <c r="A44" s="1">
        <v>28624</v>
      </c>
    </row>
    <row r="45" spans="1:1" x14ac:dyDescent="0.35">
      <c r="A45" s="1">
        <v>28625</v>
      </c>
    </row>
    <row r="46" spans="1:1" x14ac:dyDescent="0.35">
      <c r="A46" s="1">
        <v>28631</v>
      </c>
    </row>
    <row r="47" spans="1:1" x14ac:dyDescent="0.35">
      <c r="A47" s="1">
        <v>28637</v>
      </c>
    </row>
    <row r="48" spans="1:1" x14ac:dyDescent="0.35">
      <c r="A48" s="1">
        <v>28638</v>
      </c>
    </row>
    <row r="49" spans="1:1" x14ac:dyDescent="0.35">
      <c r="A49" s="1">
        <v>30033</v>
      </c>
    </row>
    <row r="50" spans="1:1" x14ac:dyDescent="0.35">
      <c r="A50" s="1">
        <v>30067</v>
      </c>
    </row>
    <row r="51" spans="1:1" x14ac:dyDescent="0.35">
      <c r="A51" s="1">
        <v>30079</v>
      </c>
    </row>
    <row r="52" spans="1:1" x14ac:dyDescent="0.35">
      <c r="A52" s="1">
        <v>30099</v>
      </c>
    </row>
    <row r="53" spans="1:1" x14ac:dyDescent="0.35">
      <c r="A53" s="1">
        <v>31285</v>
      </c>
    </row>
    <row r="54" spans="1:1" x14ac:dyDescent="0.35">
      <c r="A54" s="1">
        <v>31286</v>
      </c>
    </row>
    <row r="55" spans="1:1" x14ac:dyDescent="0.35">
      <c r="A55" s="1">
        <v>31287</v>
      </c>
    </row>
    <row r="56" spans="1:1" x14ac:dyDescent="0.35">
      <c r="A56" s="1">
        <v>31293</v>
      </c>
    </row>
    <row r="57" spans="1:1" x14ac:dyDescent="0.35">
      <c r="A57" s="1">
        <v>31330</v>
      </c>
    </row>
    <row r="58" spans="1:1" x14ac:dyDescent="0.35">
      <c r="A58" s="1">
        <v>31333</v>
      </c>
    </row>
    <row r="59" spans="1:1" x14ac:dyDescent="0.35">
      <c r="A59" s="1">
        <v>32261</v>
      </c>
    </row>
    <row r="60" spans="1:1" x14ac:dyDescent="0.35">
      <c r="A60" s="1">
        <v>32274</v>
      </c>
    </row>
    <row r="61" spans="1:1" x14ac:dyDescent="0.35">
      <c r="A61" s="1">
        <v>39270</v>
      </c>
    </row>
    <row r="62" spans="1:1" x14ac:dyDescent="0.35">
      <c r="A62" s="1">
        <v>39271</v>
      </c>
    </row>
    <row r="63" spans="1:1" x14ac:dyDescent="0.35">
      <c r="A63" s="1">
        <v>39305</v>
      </c>
    </row>
    <row r="64" spans="1:1" x14ac:dyDescent="0.35">
      <c r="A64" s="1">
        <v>39311</v>
      </c>
    </row>
    <row r="65" spans="1:1" x14ac:dyDescent="0.35">
      <c r="A65" s="1">
        <v>39354</v>
      </c>
    </row>
    <row r="66" spans="1:1" x14ac:dyDescent="0.35">
      <c r="A66" s="1">
        <v>39359</v>
      </c>
    </row>
    <row r="67" spans="1:1" x14ac:dyDescent="0.35">
      <c r="A67" s="1">
        <v>39994</v>
      </c>
    </row>
    <row r="68" spans="1:1" x14ac:dyDescent="0.35">
      <c r="A68" s="1">
        <v>40033</v>
      </c>
    </row>
    <row r="69" spans="1:1" x14ac:dyDescent="0.35">
      <c r="A69" s="1">
        <v>43702</v>
      </c>
    </row>
    <row r="70" spans="1:1" x14ac:dyDescent="0.35">
      <c r="A70" s="1">
        <v>43735</v>
      </c>
    </row>
    <row r="71" spans="1:1" x14ac:dyDescent="0.35">
      <c r="A71" s="1">
        <v>43739</v>
      </c>
    </row>
    <row r="72" spans="1:1" x14ac:dyDescent="0.35">
      <c r="A72" s="1">
        <v>43762</v>
      </c>
    </row>
    <row r="73" spans="1:1" x14ac:dyDescent="0.35">
      <c r="A73" s="1">
        <v>43765</v>
      </c>
    </row>
    <row r="74" spans="1:1" x14ac:dyDescent="0.35">
      <c r="A74" s="1">
        <v>43767</v>
      </c>
    </row>
    <row r="75" spans="1:1" x14ac:dyDescent="0.35">
      <c r="A75" s="1">
        <v>43790</v>
      </c>
    </row>
    <row r="76" spans="1:1" x14ac:dyDescent="0.35">
      <c r="A76" s="1">
        <v>43814</v>
      </c>
    </row>
    <row r="77" spans="1:1" x14ac:dyDescent="0.35">
      <c r="A77" s="1">
        <v>43817</v>
      </c>
    </row>
    <row r="78" spans="1:1" x14ac:dyDescent="0.35">
      <c r="A78" s="1">
        <v>43818</v>
      </c>
    </row>
    <row r="79" spans="1:1" x14ac:dyDescent="0.35">
      <c r="A79" s="1">
        <v>44474</v>
      </c>
    </row>
    <row r="80" spans="1:1" x14ac:dyDescent="0.35">
      <c r="A80" s="1">
        <v>47490</v>
      </c>
    </row>
    <row r="81" spans="1:1" x14ac:dyDescent="0.35">
      <c r="A81" s="1">
        <v>47492</v>
      </c>
    </row>
    <row r="82" spans="1:1" x14ac:dyDescent="0.35">
      <c r="A82" s="1">
        <v>47495</v>
      </c>
    </row>
    <row r="83" spans="1:1" x14ac:dyDescent="0.35">
      <c r="A83" s="1">
        <v>47496</v>
      </c>
    </row>
    <row r="84" spans="1:1" x14ac:dyDescent="0.35">
      <c r="A84" s="1">
        <v>47500</v>
      </c>
    </row>
    <row r="85" spans="1:1" x14ac:dyDescent="0.35">
      <c r="A85" s="1">
        <v>47504</v>
      </c>
    </row>
    <row r="86" spans="1:1" x14ac:dyDescent="0.35">
      <c r="A86" s="1">
        <v>47509</v>
      </c>
    </row>
    <row r="87" spans="1:1" x14ac:dyDescent="0.35">
      <c r="A87" s="1">
        <v>47514</v>
      </c>
    </row>
    <row r="88" spans="1:1" x14ac:dyDescent="0.35">
      <c r="A88" s="1">
        <v>47515</v>
      </c>
    </row>
    <row r="89" spans="1:1" x14ac:dyDescent="0.35">
      <c r="A89" s="1">
        <v>47527</v>
      </c>
    </row>
    <row r="90" spans="1:1" x14ac:dyDescent="0.35">
      <c r="A90" s="1">
        <v>47544</v>
      </c>
    </row>
    <row r="91" spans="1:1" x14ac:dyDescent="0.35">
      <c r="A91" s="1">
        <v>47545</v>
      </c>
    </row>
    <row r="92" spans="1:1" x14ac:dyDescent="0.35">
      <c r="A92" s="1">
        <v>47546</v>
      </c>
    </row>
    <row r="93" spans="1:1" x14ac:dyDescent="0.35">
      <c r="A93" s="1">
        <v>47548</v>
      </c>
    </row>
    <row r="94" spans="1:1" x14ac:dyDescent="0.35">
      <c r="A94" s="1">
        <v>47597</v>
      </c>
    </row>
    <row r="95" spans="1:1" x14ac:dyDescent="0.35">
      <c r="A95" s="1">
        <v>47598</v>
      </c>
    </row>
    <row r="96" spans="1:1" x14ac:dyDescent="0.35">
      <c r="A96" s="1">
        <v>47601</v>
      </c>
    </row>
    <row r="97" spans="1:1" x14ac:dyDescent="0.35">
      <c r="A97" s="1">
        <v>47606</v>
      </c>
    </row>
    <row r="98" spans="1:1" x14ac:dyDescent="0.35">
      <c r="A98" s="1">
        <v>47612</v>
      </c>
    </row>
    <row r="99" spans="1:1" x14ac:dyDescent="0.35">
      <c r="A99" s="1">
        <v>47613</v>
      </c>
    </row>
    <row r="100" spans="1:1" x14ac:dyDescent="0.35">
      <c r="A100" s="1">
        <v>47614</v>
      </c>
    </row>
    <row r="101" spans="1:1" x14ac:dyDescent="0.35">
      <c r="A101" s="1">
        <v>47631</v>
      </c>
    </row>
    <row r="102" spans="1:1" x14ac:dyDescent="0.35">
      <c r="A102" s="1">
        <v>47644</v>
      </c>
    </row>
    <row r="103" spans="1:1" x14ac:dyDescent="0.35">
      <c r="A103" s="1">
        <v>47662</v>
      </c>
    </row>
    <row r="104" spans="1:1" x14ac:dyDescent="0.35">
      <c r="A104" s="1">
        <v>47670</v>
      </c>
    </row>
    <row r="105" spans="1:1" x14ac:dyDescent="0.35">
      <c r="A105" s="1">
        <v>47688</v>
      </c>
    </row>
    <row r="106" spans="1:1" x14ac:dyDescent="0.35">
      <c r="A106" s="1">
        <v>50122</v>
      </c>
    </row>
    <row r="107" spans="1:1" x14ac:dyDescent="0.35">
      <c r="A107" s="1">
        <v>50129</v>
      </c>
    </row>
    <row r="108" spans="1:1" x14ac:dyDescent="0.35">
      <c r="A108" s="1">
        <v>50134</v>
      </c>
    </row>
    <row r="109" spans="1:1" x14ac:dyDescent="0.35">
      <c r="A109" s="1">
        <v>50152</v>
      </c>
    </row>
    <row r="110" spans="1:1" x14ac:dyDescent="0.35">
      <c r="A110" s="1">
        <v>50157</v>
      </c>
    </row>
    <row r="111" spans="1:1" x14ac:dyDescent="0.35">
      <c r="A111" s="1">
        <v>50168</v>
      </c>
    </row>
    <row r="112" spans="1:1" x14ac:dyDescent="0.35">
      <c r="A112" s="1">
        <v>50169</v>
      </c>
    </row>
    <row r="113" spans="1:1" x14ac:dyDescent="0.35">
      <c r="A113" s="1">
        <v>50186</v>
      </c>
    </row>
    <row r="114" spans="1:1" x14ac:dyDescent="0.35">
      <c r="A114" s="1">
        <v>50192</v>
      </c>
    </row>
    <row r="115" spans="1:1" x14ac:dyDescent="0.35">
      <c r="A115" s="1">
        <v>50196</v>
      </c>
    </row>
    <row r="116" spans="1:1" x14ac:dyDescent="0.35">
      <c r="A116" s="1">
        <v>50199</v>
      </c>
    </row>
    <row r="117" spans="1:1" x14ac:dyDescent="0.35">
      <c r="A117" s="1">
        <v>50200</v>
      </c>
    </row>
    <row r="118" spans="1:1" x14ac:dyDescent="0.35">
      <c r="A118" s="1">
        <v>50205</v>
      </c>
    </row>
    <row r="119" spans="1:1" x14ac:dyDescent="0.35">
      <c r="A119" s="1">
        <v>50207</v>
      </c>
    </row>
    <row r="120" spans="1:1" x14ac:dyDescent="0.35">
      <c r="A120" s="1">
        <v>50209</v>
      </c>
    </row>
    <row r="121" spans="1:1" x14ac:dyDescent="0.35">
      <c r="A121" s="1">
        <v>50210</v>
      </c>
    </row>
    <row r="122" spans="1:1" x14ac:dyDescent="0.35">
      <c r="A122" s="1">
        <v>50225</v>
      </c>
    </row>
    <row r="123" spans="1:1" x14ac:dyDescent="0.35">
      <c r="A123" s="1">
        <v>51457</v>
      </c>
    </row>
    <row r="124" spans="1:1" x14ac:dyDescent="0.35">
      <c r="A124" s="1">
        <v>51463</v>
      </c>
    </row>
    <row r="125" spans="1:1" x14ac:dyDescent="0.35">
      <c r="A125" s="1">
        <v>51465</v>
      </c>
    </row>
    <row r="126" spans="1:1" x14ac:dyDescent="0.35">
      <c r="A126" s="1">
        <v>51478</v>
      </c>
    </row>
    <row r="127" spans="1:1" x14ac:dyDescent="0.35">
      <c r="A127" s="1">
        <v>51483</v>
      </c>
    </row>
    <row r="128" spans="1:1" x14ac:dyDescent="0.35">
      <c r="A128" s="1">
        <v>51486</v>
      </c>
    </row>
    <row r="129" spans="1:1" x14ac:dyDescent="0.35">
      <c r="A129" s="1">
        <v>51487</v>
      </c>
    </row>
    <row r="130" spans="1:1" x14ac:dyDescent="0.35">
      <c r="A130" s="1">
        <v>52789</v>
      </c>
    </row>
    <row r="131" spans="1:1" x14ac:dyDescent="0.35">
      <c r="A131" s="1">
        <v>52790</v>
      </c>
    </row>
    <row r="132" spans="1:1" x14ac:dyDescent="0.35">
      <c r="A132" s="1">
        <v>52794</v>
      </c>
    </row>
    <row r="133" spans="1:1" x14ac:dyDescent="0.35">
      <c r="A133" s="1">
        <v>52799</v>
      </c>
    </row>
    <row r="134" spans="1:1" x14ac:dyDescent="0.35">
      <c r="A134" s="1">
        <v>52805</v>
      </c>
    </row>
    <row r="135" spans="1:1" x14ac:dyDescent="0.35">
      <c r="A135" s="1">
        <v>52811</v>
      </c>
    </row>
    <row r="136" spans="1:1" x14ac:dyDescent="0.35">
      <c r="A136" s="1">
        <v>52812</v>
      </c>
    </row>
    <row r="137" spans="1:1" x14ac:dyDescent="0.35">
      <c r="A137" s="1">
        <v>52814</v>
      </c>
    </row>
    <row r="138" spans="1:1" x14ac:dyDescent="0.35">
      <c r="A138" s="1">
        <v>52815</v>
      </c>
    </row>
    <row r="139" spans="1:1" x14ac:dyDescent="0.35">
      <c r="A139" s="1">
        <v>52822</v>
      </c>
    </row>
    <row r="140" spans="1:1" x14ac:dyDescent="0.35">
      <c r="A140" s="1">
        <v>52823</v>
      </c>
    </row>
    <row r="141" spans="1:1" x14ac:dyDescent="0.35">
      <c r="A141" s="1">
        <v>52824</v>
      </c>
    </row>
    <row r="142" spans="1:1" x14ac:dyDescent="0.35">
      <c r="A142" s="1">
        <v>52831</v>
      </c>
    </row>
    <row r="143" spans="1:1" x14ac:dyDescent="0.35">
      <c r="A143" s="1">
        <v>54000</v>
      </c>
    </row>
    <row r="144" spans="1:1" x14ac:dyDescent="0.35">
      <c r="A144" s="1">
        <v>54003</v>
      </c>
    </row>
    <row r="145" spans="1:1" x14ac:dyDescent="0.35">
      <c r="A145" s="1">
        <v>54007</v>
      </c>
    </row>
    <row r="146" spans="1:1" x14ac:dyDescent="0.35">
      <c r="A146" s="1">
        <v>54010</v>
      </c>
    </row>
    <row r="147" spans="1:1" x14ac:dyDescent="0.35">
      <c r="A147" s="1">
        <v>54011</v>
      </c>
    </row>
    <row r="148" spans="1:1" x14ac:dyDescent="0.35">
      <c r="A148" s="1">
        <v>54013</v>
      </c>
    </row>
    <row r="149" spans="1:1" x14ac:dyDescent="0.35">
      <c r="A149" s="1">
        <v>54015</v>
      </c>
    </row>
    <row r="150" spans="1:1" x14ac:dyDescent="0.35">
      <c r="A150" s="1">
        <v>54016</v>
      </c>
    </row>
    <row r="151" spans="1:1" x14ac:dyDescent="0.35">
      <c r="A151" s="1">
        <v>54017</v>
      </c>
    </row>
    <row r="152" spans="1:1" x14ac:dyDescent="0.35">
      <c r="A152" s="1">
        <v>54027</v>
      </c>
    </row>
    <row r="153" spans="1:1" x14ac:dyDescent="0.35">
      <c r="A153" s="1">
        <v>54028</v>
      </c>
    </row>
    <row r="154" spans="1:1" x14ac:dyDescent="0.35">
      <c r="A154" s="1">
        <v>54033</v>
      </c>
    </row>
    <row r="155" spans="1:1" x14ac:dyDescent="0.35">
      <c r="A155" s="1">
        <v>54275</v>
      </c>
    </row>
    <row r="156" spans="1:1" x14ac:dyDescent="0.35">
      <c r="A156" s="1">
        <v>55910</v>
      </c>
    </row>
    <row r="157" spans="1:1" x14ac:dyDescent="0.35">
      <c r="A157" s="1">
        <v>56128</v>
      </c>
    </row>
    <row r="158" spans="1:1" x14ac:dyDescent="0.35">
      <c r="A158" s="1">
        <v>56698</v>
      </c>
    </row>
    <row r="159" spans="1:1" x14ac:dyDescent="0.35">
      <c r="A159" s="1">
        <v>56701</v>
      </c>
    </row>
    <row r="160" spans="1:1" x14ac:dyDescent="0.35">
      <c r="A160" s="1">
        <v>56705</v>
      </c>
    </row>
    <row r="161" spans="1:1" x14ac:dyDescent="0.35">
      <c r="A161" s="1">
        <v>56706</v>
      </c>
    </row>
    <row r="162" spans="1:1" x14ac:dyDescent="0.35">
      <c r="A162" s="1">
        <v>56707</v>
      </c>
    </row>
    <row r="163" spans="1:1" x14ac:dyDescent="0.35">
      <c r="A163" s="1">
        <v>56712</v>
      </c>
    </row>
    <row r="164" spans="1:1" x14ac:dyDescent="0.35">
      <c r="A164" s="1">
        <v>56716</v>
      </c>
    </row>
    <row r="165" spans="1:1" x14ac:dyDescent="0.35">
      <c r="A165" s="1">
        <v>56717</v>
      </c>
    </row>
    <row r="166" spans="1:1" x14ac:dyDescent="0.35">
      <c r="A166" s="1">
        <v>56952</v>
      </c>
    </row>
    <row r="167" spans="1:1" x14ac:dyDescent="0.35">
      <c r="A167" s="1">
        <v>56953</v>
      </c>
    </row>
    <row r="168" spans="1:1" x14ac:dyDescent="0.35">
      <c r="A168" s="1">
        <v>56954</v>
      </c>
    </row>
    <row r="169" spans="1:1" x14ac:dyDescent="0.35">
      <c r="A169" s="1">
        <v>56957</v>
      </c>
    </row>
    <row r="170" spans="1:1" x14ac:dyDescent="0.35">
      <c r="A170" s="1">
        <v>56966</v>
      </c>
    </row>
    <row r="171" spans="1:1" x14ac:dyDescent="0.35">
      <c r="A171" s="1">
        <v>56970</v>
      </c>
    </row>
  </sheetData>
  <autoFilter ref="A2:A171" xr:uid="{8106E575-E7B4-4B65-B62D-CA3EE71D4714}">
    <sortState xmlns:xlrd2="http://schemas.microsoft.com/office/spreadsheetml/2017/richdata2" ref="A3:A171">
      <sortCondition ref="A2:A1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Диана</cp:lastModifiedBy>
  <dcterms:created xsi:type="dcterms:W3CDTF">2022-11-25T16:19:52Z</dcterms:created>
  <dcterms:modified xsi:type="dcterms:W3CDTF">2022-12-19T09:36:35Z</dcterms:modified>
</cp:coreProperties>
</file>