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1" autoFilterDateGrouping="1"/>
  </bookViews>
  <sheets>
    <sheet xmlns:r="http://schemas.openxmlformats.org/officeDocument/2006/relationships" name="Summary" sheetId="1" state="visible" r:id="rId1"/>
    <sheet xmlns:r="http://schemas.openxmlformats.org/officeDocument/2006/relationships" name="Articles" sheetId="2" state="visible" r:id="rId2"/>
    <sheet xmlns:r="http://schemas.openxmlformats.org/officeDocument/2006/relationships" name="Journalist Statuses" sheetId="3" state="visible" r:id="rId3"/>
  </sheets>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3">
    <font>
      <name val="Calibri"/>
      <family val="2"/>
      <color theme="1"/>
      <sz val="11"/>
      <scheme val="minor"/>
    </font>
    <font>
      <name val="Arial"/>
      <b val="1"/>
      <sz val="10"/>
    </font>
    <font>
      <name val="Arial"/>
      <sz val="10"/>
    </font>
  </fonts>
  <fills count="2">
    <fill>
      <patternFill/>
    </fill>
    <fill>
      <patternFill patternType="gray125"/>
    </fill>
  </fills>
  <borders count="2">
    <border>
      <left/>
      <right/>
      <top/>
      <bottom/>
      <diagonal/>
    </border>
    <border/>
  </borders>
  <cellStyleXfs count="5">
    <xf numFmtId="0" fontId="0" fillId="0" borderId="0"/>
    <xf numFmtId="0" fontId="1" fillId="0" borderId="1"/>
    <xf numFmtId="0" fontId="2" fillId="0" borderId="1" applyAlignment="1">
      <alignment vertical="top" wrapText="1"/>
    </xf>
    <xf numFmtId="164" fontId="2" fillId="0" borderId="1" applyAlignment="1">
      <alignment vertical="top" wrapText="1"/>
    </xf>
    <xf numFmtId="165" fontId="2" fillId="0" borderId="1" applyAlignment="1">
      <alignment vertical="top" wrapText="1"/>
    </xf>
  </cellStyleXfs>
  <cellXfs count="7">
    <xf numFmtId="0" fontId="0" fillId="0" borderId="0" pivotButton="0" quotePrefix="0" xfId="0"/>
    <xf numFmtId="0" fontId="1" fillId="0" borderId="1" pivotButton="0" quotePrefix="0" xfId="1"/>
    <xf numFmtId="0" fontId="2" fillId="0" borderId="1" applyAlignment="1" pivotButton="0" quotePrefix="0" xfId="2">
      <alignment vertical="top" wrapText="1"/>
    </xf>
    <xf numFmtId="164" fontId="2" fillId="0" borderId="1" applyAlignment="1" pivotButton="0" quotePrefix="0" xfId="3">
      <alignment vertical="top" wrapText="1"/>
    </xf>
    <xf numFmtId="165" fontId="2" fillId="0" borderId="1" applyAlignment="1" pivotButton="0" quotePrefix="0" xfId="4">
      <alignment vertical="top" wrapText="1"/>
    </xf>
    <xf numFmtId="164" fontId="2" fillId="0" borderId="1" applyAlignment="1" pivotButton="0" quotePrefix="0" xfId="3">
      <alignment vertical="top" wrapText="1"/>
    </xf>
    <xf numFmtId="165" fontId="2" fillId="0" borderId="1" applyAlignment="1" pivotButton="0" quotePrefix="0" xfId="4">
      <alignment vertical="top" wrapText="1"/>
    </xf>
  </cellXfs>
  <cellStyles count="5">
    <cellStyle name="Normal" xfId="0" builtinId="0" hidden="0"/>
    <cellStyle name="mr_header" xfId="1" hidden="0"/>
    <cellStyle name="mr_normal" xfId="2" hidden="0"/>
    <cellStyle name="mr_date" xfId="3" hidden="0"/>
    <cellStyle name="mr_datetime" xfId="4"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34" customWidth="1" min="1" max="1"/>
    <col width="32" customWidth="1" min="2" max="2"/>
  </cols>
  <sheetData>
    <row r="1">
      <c r="A1" s="1" t="inlineStr">
        <is>
          <t>Report</t>
        </is>
      </c>
      <c r="B1" s="2" t="inlineStr">
        <is>
          <t>XJTLU coverage</t>
        </is>
      </c>
    </row>
    <row r="2">
      <c r="A2" s="1" t="inlineStr">
        <is>
          <t>URL</t>
        </is>
      </c>
      <c r="B2" s="2">
        <f>HYPERLINK("https://xjtlu.muckrack.com/coverage-reports/3AE/edit/")</f>
        <v/>
      </c>
    </row>
    <row r="3">
      <c r="A3" s="1" t="inlineStr">
        <is>
          <t>Exported On</t>
        </is>
      </c>
      <c r="B3" s="5" t="n">
        <v>45214</v>
      </c>
    </row>
    <row r="4">
      <c r="A4" s="1" t="inlineStr">
        <is>
          <t>Generated By</t>
        </is>
      </c>
      <c r="B4" s="2" t="inlineStr">
        <is>
          <t>Tamara Kaup</t>
        </is>
      </c>
    </row>
    <row r="6">
      <c r="A6" s="1" t="inlineStr">
        <is>
          <t>Links</t>
        </is>
      </c>
      <c r="B6" s="2" t="n">
        <v>311</v>
      </c>
    </row>
    <row r="7">
      <c r="A7" s="1" t="inlineStr">
        <is>
          <t>Total Engagement</t>
        </is>
      </c>
      <c r="B7" s="2" t="n">
        <v>250</v>
      </c>
    </row>
    <row r="8">
      <c r="A8" s="1" t="inlineStr">
        <is>
          <t>Average Engagement</t>
        </is>
      </c>
      <c r="B8" s="2" t="n">
        <v>0</v>
      </c>
    </row>
    <row r="9">
      <c r="A9" s="1" t="inlineStr">
        <is>
          <t>Total UVM (Insights by Similarweb)</t>
        </is>
      </c>
      <c r="B9" s="2" t="n">
        <v>198183566</v>
      </c>
    </row>
    <row r="10">
      <c r="A10" s="1" t="inlineStr">
        <is>
          <t>Total Journalist Shares</t>
        </is>
      </c>
      <c r="B10" s="2" t="n">
        <v>2</v>
      </c>
    </row>
    <row r="11">
      <c r="A11" s="1" t="inlineStr">
        <is>
          <t>Total Journalist Reach</t>
        </is>
      </c>
      <c r="B11" s="2" t="n">
        <v>1269</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312"/>
  <sheetViews>
    <sheetView workbookViewId="0">
      <selection activeCell="A1" sqref="A1"/>
    </sheetView>
  </sheetViews>
  <sheetFormatPr baseColWidth="8" defaultRowHeight="15"/>
  <cols>
    <col width="48" customWidth="1" min="1" max="1"/>
    <col width="32" customWidth="1" min="2" max="2"/>
    <col width="24" customWidth="1" min="3" max="3"/>
    <col width="24" customWidth="1" min="4" max="4"/>
    <col width="19" customWidth="1" min="5" max="5"/>
    <col width="48" customWidth="1" min="6" max="6"/>
    <col width="28" customWidth="1" min="7" max="7"/>
    <col width="17" customWidth="1" min="8" max="8"/>
    <col width="16" customWidth="1" min="9" max="9"/>
    <col width="16" customWidth="1" min="10" max="10"/>
    <col width="19" customWidth="1" min="11" max="11"/>
    <col width="20" customWidth="1" min="12" max="12"/>
    <col width="13" customWidth="1" min="13" max="13"/>
    <col width="13" customWidth="1" min="14" max="14"/>
    <col width="13" customWidth="1" min="15" max="15"/>
    <col width="24" customWidth="1" min="16" max="16"/>
  </cols>
  <sheetData>
    <row r="1">
      <c r="A1" s="1" t="inlineStr">
        <is>
          <t>Article</t>
        </is>
      </c>
      <c r="B1" s="1" t="inlineStr">
        <is>
          <t>URL</t>
        </is>
      </c>
      <c r="C1" s="1" t="inlineStr">
        <is>
          <t>Author</t>
        </is>
      </c>
      <c r="D1" s="1" t="inlineStr">
        <is>
          <t>Media Outlet</t>
        </is>
      </c>
      <c r="E1" s="1" t="inlineStr">
        <is>
          <t>Published</t>
        </is>
      </c>
      <c r="F1" s="1" t="inlineStr">
        <is>
          <t>Snippet</t>
        </is>
      </c>
      <c r="G1" s="1" t="inlineStr">
        <is>
          <t>UVM (Insights by Similarweb)</t>
        </is>
      </c>
      <c r="H1" s="1" t="inlineStr">
        <is>
          <t>Journalist Shares</t>
        </is>
      </c>
      <c r="I1" s="1" t="inlineStr">
        <is>
          <t>Journalist Reach</t>
        </is>
      </c>
      <c r="J1" s="1" t="inlineStr">
        <is>
          <t>Total Engagement</t>
        </is>
      </c>
      <c r="K1" s="1" t="inlineStr">
        <is>
          <t>Facebook Engagement</t>
        </is>
      </c>
      <c r="L1" s="1" t="inlineStr">
        <is>
          <t>Pinterest Engagement</t>
        </is>
      </c>
      <c r="M1" s="1" t="inlineStr">
        <is>
          <t>Sentiment</t>
        </is>
      </c>
      <c r="N1" s="1" t="inlineStr">
        <is>
          <t>Content Type</t>
        </is>
      </c>
      <c r="O1" s="1" t="inlineStr">
        <is>
          <t>Language</t>
        </is>
      </c>
      <c r="P1" s="1" t="inlineStr">
        <is>
          <t>Pitch Placement</t>
        </is>
      </c>
    </row>
    <row r="2">
      <c r="A2" s="2" t="inlineStr">
        <is>
          <t>Sarah Hughes Trust Lecture</t>
        </is>
      </c>
      <c r="B2" s="2">
        <f>HYPERLINK("https://www.rsm.ac.uk/events/history-of-medicine/2023-24/hss02/")</f>
        <v/>
      </c>
      <c r="C2" s="2" t="inlineStr"/>
      <c r="D2" s="2" t="inlineStr">
        <is>
          <t>Royal Society of Medicine</t>
        </is>
      </c>
      <c r="E2" s="6" t="n">
        <v>45213.51546296296</v>
      </c>
      <c r="F2" s="2" t="inlineStr">
        <is>
          <t>In 2021 he was appointed Honorary Professor of English at Xi’an Jiaotong-Liverpool University, Suzhou, People’s Republic of China.</t>
        </is>
      </c>
      <c r="G2" s="2" t="n">
        <v>49637</v>
      </c>
      <c r="H2" s="2" t="n">
        <v>1</v>
      </c>
      <c r="I2" s="2" t="n">
        <v>616</v>
      </c>
      <c r="J2" s="2" t="n">
        <v>1</v>
      </c>
      <c r="K2" s="2" t="n">
        <v>0</v>
      </c>
      <c r="L2" s="2" t="n">
        <v>0</v>
      </c>
      <c r="M2" s="2" t="inlineStr">
        <is>
          <t>Positive</t>
        </is>
      </c>
      <c r="N2" s="2" t="inlineStr">
        <is>
          <t>Article (online)</t>
        </is>
      </c>
      <c r="O2" s="2" t="inlineStr">
        <is>
          <t>English</t>
        </is>
      </c>
      <c r="P2" s="2" t="n"/>
    </row>
    <row r="3">
      <c r="A3" s="2" t="inlineStr">
        <is>
          <t>Research from Sanjiang University in the Area of Sustainability Research Published (Sustainable Process Study on Emergy and Carbon Emission Analysis of Building System Based on</t>
        </is>
      </c>
      <c r="B3" s="2">
        <f>HYPERLINK("https://muckrack.com/link/gYlXrH/research-from-sanjiang-university-in-the-area-of-sustainability-research-published-sustainable-process-study-on-emergy-and-carbon-emission-analysis-of-building-system-based-on-neural-network-algorithm")</f>
        <v/>
      </c>
      <c r="C3" s="2" t="inlineStr"/>
      <c r="D3" s="2" t="inlineStr">
        <is>
          <t>Climate Change Daily News</t>
        </is>
      </c>
      <c r="E3" s="6" t="n">
        <v>45212.33333333334</v>
      </c>
      <c r="F3" s="2" t="inlineStr">
        <is>
          <t>Funders for this research include State Key Laboratory of Silicate Materials For Architectures; Sanjiang College School-level Educational Reform Project; Xjtlu Urban And Environmental Studies University Research Centre; Jiangsu Education Department.</t>
        </is>
      </c>
      <c r="G3" s="2" t="n"/>
      <c r="H3" s="2" t="n">
        <v>0</v>
      </c>
      <c r="I3" s="2" t="n">
        <v>0</v>
      </c>
      <c r="J3" s="2" t="n">
        <v>0</v>
      </c>
      <c r="K3" s="2" t="n">
        <v>0</v>
      </c>
      <c r="L3" s="2" t="n">
        <v>0</v>
      </c>
      <c r="M3" s="2" t="inlineStr">
        <is>
          <t>Neutral</t>
        </is>
      </c>
      <c r="N3" s="2" t="inlineStr">
        <is>
          <t>Article (print)</t>
        </is>
      </c>
      <c r="O3" s="2" t="inlineStr">
        <is>
          <t>English</t>
        </is>
      </c>
      <c r="P3" s="2" t="n"/>
    </row>
    <row r="4">
      <c r="A4" s="2" t="inlineStr">
        <is>
          <t>I have always believed in reincarnation, and I feel that I can see you in the future, with a different skin but the same soul. The person who couldn't even calibrate the voices back then is now in the university symphony orchestra. - hotcomm| DayDayNews</t>
        </is>
      </c>
      <c r="B4" s="2">
        <f>HYPERLINK("https://daydaynews.cc/en/hotcomm/2446098.html")</f>
        <v/>
      </c>
      <c r="C4" s="2" t="inlineStr"/>
      <c r="D4" s="2" t="inlineStr">
        <is>
          <t>daydaynews.cc</t>
        </is>
      </c>
      <c r="E4" s="6" t="n">
        <v>45211.74760416667</v>
      </c>
      <c r="F4" s="2" t="inlineStr">
        <is>
          <t>Li Xinyue
 (Principal flute of Xiamen Sixth Middle School Orchestra Society in 2015, now studying at Xi'an Jiaotong-Liverpool University) 
Old Gao~
The person who couldn't even calibrate the voices, 
 is now a university symphony orchestra
It's OK The deputy leader who stands alone!</t>
        </is>
      </c>
      <c r="G4" s="2" t="n"/>
      <c r="H4" s="2" t="n">
        <v>0</v>
      </c>
      <c r="I4" s="2" t="n">
        <v>0</v>
      </c>
      <c r="J4" s="2" t="n">
        <v>0</v>
      </c>
      <c r="K4" s="2" t="n"/>
      <c r="L4" s="2" t="n">
        <v>0</v>
      </c>
      <c r="M4" s="2" t="inlineStr">
        <is>
          <t>Neutral</t>
        </is>
      </c>
      <c r="N4" s="2" t="inlineStr">
        <is>
          <t>Article (online)</t>
        </is>
      </c>
      <c r="O4" s="2" t="inlineStr">
        <is>
          <t>English</t>
        </is>
      </c>
      <c r="P4" s="2" t="n"/>
    </row>
    <row r="5">
      <c r="A5" s="2" t="inlineStr">
        <is>
          <t>Sogotrade</t>
        </is>
      </c>
      <c r="B5" s="2">
        <f>HYPERLINK("http://sogotradedev.websol.barchart.com/?module=topNews&amp;storyID=21046476")</f>
        <v/>
      </c>
      <c r="C5" s="2" t="inlineStr"/>
      <c r="D5" s="2" t="inlineStr">
        <is>
          <t>Sogo Trade Research Center</t>
        </is>
      </c>
      <c r="E5" s="6" t="n">
        <v>45211.29571759259</v>
      </c>
      <c r="F5" s="2" t="inlineStr">
        <is>
          <t>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t>
        </is>
      </c>
      <c r="G5" s="2" t="n">
        <v>1558</v>
      </c>
      <c r="H5" s="2" t="n">
        <v>0</v>
      </c>
      <c r="I5" s="2" t="n">
        <v>0</v>
      </c>
      <c r="J5" s="2" t="n">
        <v>0</v>
      </c>
      <c r="K5" s="2" t="n">
        <v>0</v>
      </c>
      <c r="L5" s="2" t="n">
        <v>0</v>
      </c>
      <c r="M5" s="2" t="inlineStr">
        <is>
          <t>Positive</t>
        </is>
      </c>
      <c r="N5" s="2" t="inlineStr">
        <is>
          <t>Article (online)</t>
        </is>
      </c>
      <c r="O5" s="2" t="inlineStr">
        <is>
          <t>English</t>
        </is>
      </c>
      <c r="P5" s="2" t="n"/>
    </row>
    <row r="6">
      <c r="A6" s="2" t="inlineStr">
        <is>
          <t>Register Now for the 4th International Conference on Innovative Intelligent Industrial Production and Logistics (Rome, Italy - November 15-17, 2023) - ResearchAndMarkets.com</t>
        </is>
      </c>
      <c r="B6" s="2">
        <f>HYPERLINK("https://www.businesswire.com/news/home/20231012657696/en/Register-Now-for-the-4th-International-Conference-on-Innovative-Intelligent-Industrial-Production-and-Logistics-Rome-Italy---November-15-17-2023---ResearchAndMarkets.com")</f>
        <v/>
      </c>
      <c r="C6" s="2" t="inlineStr"/>
      <c r="D6" s="2" t="inlineStr">
        <is>
          <t>Business Wire</t>
        </is>
      </c>
      <c r="E6" s="6" t="n">
        <v>45211.281875</v>
      </c>
      <c r="F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 s="2" t="n">
        <v>2675278</v>
      </c>
      <c r="H6" s="2" t="n">
        <v>0</v>
      </c>
      <c r="I6" s="2" t="n">
        <v>0</v>
      </c>
      <c r="J6" s="2" t="n">
        <v>0</v>
      </c>
      <c r="K6" s="2" t="n">
        <v>0</v>
      </c>
      <c r="L6" s="2" t="n">
        <v>0</v>
      </c>
      <c r="M6" s="2" t="inlineStr">
        <is>
          <t>Positive</t>
        </is>
      </c>
      <c r="N6" s="2" t="inlineStr">
        <is>
          <t>Article (online)</t>
        </is>
      </c>
      <c r="O6" s="2" t="inlineStr">
        <is>
          <t>English</t>
        </is>
      </c>
      <c r="P6" s="2" t="n"/>
    </row>
    <row r="7">
      <c r="A7" s="2" t="inlineStr">
        <is>
          <t>Register Now for the 4th International Conference on Innovative Intelligent Industrial Production and Logistics (Rome, Italy - November 15-17, 2023) - ResearchAndMarkets.com</t>
        </is>
      </c>
      <c r="B7" s="2">
        <f>HYPERLINK("https://rivercountry.newschannelnebraska.com/story/49822007/register-now-for-the-4th-international-conference-on-innovative-intelligent-industrial-production-and-logistics-rome-italy-november-15-17-2023")</f>
        <v/>
      </c>
      <c r="C7" s="2" t="inlineStr"/>
      <c r="D7" s="2" t="inlineStr">
        <is>
          <t>KBIE-FM (Nebraska City, NE)</t>
        </is>
      </c>
      <c r="E7" s="6" t="n">
        <v>45211.27986111111</v>
      </c>
      <c r="F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7" s="2" t="n">
        <v>69396</v>
      </c>
      <c r="H7" s="2" t="n">
        <v>0</v>
      </c>
      <c r="I7" s="2" t="n">
        <v>0</v>
      </c>
      <c r="J7" s="2" t="n">
        <v>0</v>
      </c>
      <c r="K7" s="2" t="n">
        <v>0</v>
      </c>
      <c r="L7" s="2" t="n">
        <v>0</v>
      </c>
      <c r="M7" s="2" t="inlineStr">
        <is>
          <t>Positive</t>
        </is>
      </c>
      <c r="N7" s="2" t="inlineStr">
        <is>
          <t>Article (online)</t>
        </is>
      </c>
      <c r="O7" s="2" t="inlineStr">
        <is>
          <t>English</t>
        </is>
      </c>
      <c r="P7" s="2" t="n"/>
    </row>
    <row r="8">
      <c r="A8" s="2" t="inlineStr">
        <is>
          <t>Register Now for the 4th International Conference on Innovative Intelligent Industrial Production and Logistics (Rome, Italy - November 15-17, 2023) - ResearchAndMarkets.com</t>
        </is>
      </c>
      <c r="B8" s="2">
        <f>HYPERLINK("http://lifestyle.thepodcastpark.com/story/49822007/register-now-for-the-4th-international-conference-on-innovative-intelligent-industrial-production-and-logistics-rome-italy-november-15-17-2023")</f>
        <v/>
      </c>
      <c r="C8" s="2" t="inlineStr"/>
      <c r="D8" s="2" t="inlineStr">
        <is>
          <t>The Podcast Park</t>
        </is>
      </c>
      <c r="E8" s="6" t="n">
        <v>45211.27986111111</v>
      </c>
      <c r="F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8" s="2" t="n">
        <v>3768</v>
      </c>
      <c r="H8" s="2" t="n">
        <v>0</v>
      </c>
      <c r="I8" s="2" t="n">
        <v>0</v>
      </c>
      <c r="J8" s="2" t="n">
        <v>0</v>
      </c>
      <c r="K8" s="2" t="n">
        <v>0</v>
      </c>
      <c r="L8" s="2" t="n">
        <v>0</v>
      </c>
      <c r="M8" s="2" t="inlineStr">
        <is>
          <t>Positive</t>
        </is>
      </c>
      <c r="N8" s="2" t="inlineStr">
        <is>
          <t>Article (online)</t>
        </is>
      </c>
      <c r="O8" s="2" t="inlineStr">
        <is>
          <t>English</t>
        </is>
      </c>
      <c r="P8" s="2" t="n"/>
    </row>
    <row r="9">
      <c r="A9" s="2" t="inlineStr">
        <is>
          <t>Register Now for the 4th International Conference on Innovative Intelligent Industrial Production and Logistics (Rome, Italy - November 15-17, 2023) - ResearchAndMarkets.com</t>
        </is>
      </c>
      <c r="B9" s="2">
        <f>HYPERLINK("http://lifestyle.1045thedan.com/story/49822007/register-now-for-the-4th-international-conference-on-innovative-intelligent-industrial-production-and-logistics-rome-italy-november-15-17-2023")</f>
        <v/>
      </c>
      <c r="C9" s="2" t="inlineStr"/>
      <c r="D9" s="2" t="inlineStr">
        <is>
          <t>WWDN-FM (Danville, VA)</t>
        </is>
      </c>
      <c r="E9" s="6" t="n">
        <v>45211.27986111111</v>
      </c>
      <c r="F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9" s="2" t="n">
        <v>5450</v>
      </c>
      <c r="H9" s="2" t="n">
        <v>0</v>
      </c>
      <c r="I9" s="2" t="n">
        <v>0</v>
      </c>
      <c r="J9" s="2" t="n">
        <v>0</v>
      </c>
      <c r="K9" s="2" t="n">
        <v>0</v>
      </c>
      <c r="L9" s="2" t="n">
        <v>0</v>
      </c>
      <c r="M9" s="2" t="inlineStr">
        <is>
          <t>Positive</t>
        </is>
      </c>
      <c r="N9" s="2" t="inlineStr">
        <is>
          <t>Article (online)</t>
        </is>
      </c>
      <c r="O9" s="2" t="inlineStr">
        <is>
          <t>English</t>
        </is>
      </c>
      <c r="P9" s="2" t="n"/>
    </row>
    <row r="10">
      <c r="A10" s="2" t="inlineStr">
        <is>
          <t>Register Now for the 4th International Conference on Innovative Intelligent Industrial Production and Logistics (Rome, Italy - November 15-17, 2023) - ResearchAndMarkets.com | Financial News | myMotherLode.com</t>
        </is>
      </c>
      <c r="B10" s="2">
        <f>HYPERLINK("http://money.mymotherlode.com/clarkebroadcasting.mymotherlode/article/bizwire-2023-10-12-register-now-for-the-4th-international-conference-on-innovative-intelligent-industrial-production-and-logistics-rome-italy-november-15-17-2023-researchandmarketscom")</f>
        <v/>
      </c>
      <c r="C10" s="2" t="inlineStr"/>
      <c r="D10" s="2" t="inlineStr">
        <is>
          <t>myMotherLode.com</t>
        </is>
      </c>
      <c r="E10" s="6" t="n">
        <v>45211.27569444444</v>
      </c>
      <c r="F1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0" s="2" t="n">
        <v>152590</v>
      </c>
      <c r="H10" s="2" t="n">
        <v>0</v>
      </c>
      <c r="I10" s="2" t="n">
        <v>0</v>
      </c>
      <c r="J10" s="2" t="n">
        <v>0</v>
      </c>
      <c r="K10" s="2" t="n">
        <v>0</v>
      </c>
      <c r="L10" s="2" t="n">
        <v>0</v>
      </c>
      <c r="M10" s="2" t="inlineStr">
        <is>
          <t>Positive</t>
        </is>
      </c>
      <c r="N10" s="2" t="inlineStr">
        <is>
          <t>Article (online)</t>
        </is>
      </c>
      <c r="O10" s="2" t="inlineStr">
        <is>
          <t>English</t>
        </is>
      </c>
      <c r="P10" s="2" t="n"/>
    </row>
    <row r="11">
      <c r="A11" s="2" t="inlineStr">
        <is>
          <t>Register Now for the 4th International Conference on Innovative Intelligent Industrial Production and Logistics (Rome, Italy - November 15-17, 2023) - ResearchAndMarkets.com | thepilotnews.com | Flex BLOX CMS</t>
        </is>
      </c>
      <c r="B11" s="2">
        <f>HYPERLINK("http://business.thepilotnews.com/thepilotnews/article/bizwire-2023-10-12-register-now-for-the-4th-international-conference-on-innovative-intelligent-industrial-production-and-logistics-rome-italy-november-15-17-2023-researchandmarketscom")</f>
        <v/>
      </c>
      <c r="C11" s="2" t="inlineStr"/>
      <c r="D11" s="2" t="inlineStr">
        <is>
          <t>Pilot News</t>
        </is>
      </c>
      <c r="E11" s="6" t="n">
        <v>45211.27569444444</v>
      </c>
      <c r="F1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1" s="2" t="n">
        <v>7832</v>
      </c>
      <c r="H11" s="2" t="n">
        <v>0</v>
      </c>
      <c r="I11" s="2" t="n">
        <v>0</v>
      </c>
      <c r="J11" s="2" t="n">
        <v>0</v>
      </c>
      <c r="K11" s="2" t="n">
        <v>0</v>
      </c>
      <c r="L11" s="2" t="n">
        <v>0</v>
      </c>
      <c r="M11" s="2" t="inlineStr">
        <is>
          <t>Positive</t>
        </is>
      </c>
      <c r="N11" s="2" t="inlineStr">
        <is>
          <t>Article (online)</t>
        </is>
      </c>
      <c r="O11" s="2" t="inlineStr">
        <is>
          <t>English</t>
        </is>
      </c>
      <c r="P11" s="2" t="n"/>
    </row>
    <row r="12">
      <c r="A12" s="2" t="inlineStr">
        <is>
          <t>Register Now for the 4th International Conference on Innovative Intelligent Industrial Production and Logistics (Rome, Italy - November 15-17, 2023) - ResearchAndMarkets.com | Daily Penny Alerts</t>
        </is>
      </c>
      <c r="B12" s="2">
        <f>HYPERLINK("http://finance.minyanville.com/minyanville/article/bizwire-2023-10-12-register-now-for-the-4th-international-conference-on-innovative-intelligent-industrial-production-and-logistics-rome-italy-november-15-17-2023-researchandmarketscom")</f>
        <v/>
      </c>
      <c r="C12" s="2" t="inlineStr"/>
      <c r="D12" s="2" t="inlineStr">
        <is>
          <t>Minyanville</t>
        </is>
      </c>
      <c r="E12" s="6" t="n">
        <v>45211.27569444444</v>
      </c>
      <c r="F1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2" s="2" t="n">
        <v>1084</v>
      </c>
      <c r="H12" s="2" t="n">
        <v>0</v>
      </c>
      <c r="I12" s="2" t="n">
        <v>0</v>
      </c>
      <c r="J12" s="2" t="n">
        <v>0</v>
      </c>
      <c r="K12" s="2" t="n">
        <v>0</v>
      </c>
      <c r="L12" s="2" t="n">
        <v>0</v>
      </c>
      <c r="M12" s="2" t="inlineStr">
        <is>
          <t>Positive</t>
        </is>
      </c>
      <c r="N12" s="2" t="inlineStr">
        <is>
          <t>Article (online)</t>
        </is>
      </c>
      <c r="O12" s="2" t="inlineStr">
        <is>
          <t>English</t>
        </is>
      </c>
      <c r="P12" s="2" t="n"/>
    </row>
    <row r="13">
      <c r="A13" s="2" t="inlineStr">
        <is>
          <t>Register Now for the 4th International Conference on Innovative Intelligent Industrial Production and Logistics (Rome, Italy - November 15-17, 2023) - ResearchAndMarkets.com | Markets</t>
        </is>
      </c>
      <c r="B13" s="2">
        <f>HYPERLINK("http://finance.pleasanton.com/camedia.pleasanton/article/bizwire-2023-10-12-register-now-for-the-4th-international-conference-on-innovative-intelligent-industrial-production-and-logistics-rome-italy-november-15-17-2023-researchandmarketscom")</f>
        <v/>
      </c>
      <c r="C13" s="2" t="inlineStr"/>
      <c r="D13" s="2" t="inlineStr">
        <is>
          <t>Pleasanton.com - Markets</t>
        </is>
      </c>
      <c r="E13" s="6" t="n">
        <v>45211.27569444444</v>
      </c>
      <c r="F1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3" s="2" t="n">
        <v>86</v>
      </c>
      <c r="H13" s="2" t="n">
        <v>0</v>
      </c>
      <c r="I13" s="2" t="n">
        <v>0</v>
      </c>
      <c r="J13" s="2" t="n">
        <v>0</v>
      </c>
      <c r="K13" s="2" t="n">
        <v>0</v>
      </c>
      <c r="L13" s="2" t="n">
        <v>0</v>
      </c>
      <c r="M13" s="2" t="inlineStr">
        <is>
          <t>Positive</t>
        </is>
      </c>
      <c r="N13" s="2" t="inlineStr">
        <is>
          <t>Article (online)</t>
        </is>
      </c>
      <c r="O13" s="2" t="inlineStr">
        <is>
          <t>English</t>
        </is>
      </c>
      <c r="P13" s="2" t="n"/>
    </row>
    <row r="14">
      <c r="A14" s="2" t="inlineStr">
        <is>
          <t>Register Now for the 4th International Conference on Innovative Intelligent Industrial Production and Logistics (Rome, Italy - November 15-17, 2023) - ResearchAndMarkets.com | Markets</t>
        </is>
      </c>
      <c r="B14" s="2">
        <f>HYPERLINK("http://finance.livermore.com/camedia.livermore/article/bizwire-2023-10-12-register-now-for-the-4th-international-conference-on-innovative-intelligent-industrial-production-and-logistics-rome-italy-november-15-17-2023-researchandmarketscom")</f>
        <v/>
      </c>
      <c r="C14" s="2" t="inlineStr"/>
      <c r="D14" s="2" t="inlineStr">
        <is>
          <t>Livermore.com - Markets</t>
        </is>
      </c>
      <c r="E14" s="6" t="n">
        <v>45211.27569444444</v>
      </c>
      <c r="F1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4" s="2" t="n">
        <v>282</v>
      </c>
      <c r="H14" s="2" t="n">
        <v>0</v>
      </c>
      <c r="I14" s="2" t="n">
        <v>0</v>
      </c>
      <c r="J14" s="2" t="n">
        <v>0</v>
      </c>
      <c r="K14" s="2" t="n">
        <v>0</v>
      </c>
      <c r="L14" s="2" t="n">
        <v>0</v>
      </c>
      <c r="M14" s="2" t="inlineStr">
        <is>
          <t>Positive</t>
        </is>
      </c>
      <c r="N14" s="2" t="inlineStr">
        <is>
          <t>Article (online)</t>
        </is>
      </c>
      <c r="O14" s="2" t="inlineStr">
        <is>
          <t>English</t>
        </is>
      </c>
      <c r="P14" s="2" t="n"/>
    </row>
    <row r="15">
      <c r="A15" s="2" t="inlineStr">
        <is>
          <t>Register Now for the 4th International Conference on Innovative Intelligent Industrial Production and Logistics (Rome, Italy - November 15-17, 2023) - ResearchAndMarkets.com | inyoregister.com</t>
        </is>
      </c>
      <c r="B15" s="2">
        <f>HYPERLINK("http://business.inyoregister.com/inyoregister/article/bizwire-2023-10-12-register-now-for-the-4th-international-conference-on-innovative-intelligent-industrial-production-and-logistics-rome-italy-november-15-17-2023-researchandmarketscom")</f>
        <v/>
      </c>
      <c r="C15" s="2" t="inlineStr"/>
      <c r="D15" s="2" t="inlineStr">
        <is>
          <t>Inyo Register</t>
        </is>
      </c>
      <c r="E15" s="6" t="n">
        <v>45211.27569444444</v>
      </c>
      <c r="F1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5" s="2" t="n">
        <v>2823</v>
      </c>
      <c r="H15" s="2" t="n">
        <v>0</v>
      </c>
      <c r="I15" s="2" t="n">
        <v>0</v>
      </c>
      <c r="J15" s="2" t="n">
        <v>0</v>
      </c>
      <c r="K15" s="2" t="n">
        <v>0</v>
      </c>
      <c r="L15" s="2" t="n">
        <v>0</v>
      </c>
      <c r="M15" s="2" t="inlineStr">
        <is>
          <t>Positive</t>
        </is>
      </c>
      <c r="N15" s="2" t="inlineStr">
        <is>
          <t>Article (online)</t>
        </is>
      </c>
      <c r="O15" s="2" t="inlineStr">
        <is>
          <t>English</t>
        </is>
      </c>
      <c r="P15" s="2" t="n"/>
    </row>
    <row r="16">
      <c r="A16" s="2" t="inlineStr">
        <is>
          <t>Register Now for the 4th International Conference on Innovative Intelligent Industrial Production and Logistics (Rome, Italy - November 15-17, 2023) - ResearchAndMarkets.com | smdailypress.com | The Daily Press</t>
        </is>
      </c>
      <c r="B16" s="2">
        <f>HYPERLINK("http://business.smdailypress.com/smdailypress/article/bizwire-2023-10-12-register-now-for-the-4th-international-conference-on-innovative-intelligent-industrial-production-and-logistics-rome-italy-november-15-17-2023-researchandmarketscom")</f>
        <v/>
      </c>
      <c r="C16" s="2" t="inlineStr"/>
      <c r="D16" s="2" t="inlineStr">
        <is>
          <t>Saint Mary's Daily Press</t>
        </is>
      </c>
      <c r="E16" s="6" t="n">
        <v>45211.27569444444</v>
      </c>
      <c r="F1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6" s="2" t="n">
        <v>10516</v>
      </c>
      <c r="H16" s="2" t="n">
        <v>0</v>
      </c>
      <c r="I16" s="2" t="n">
        <v>0</v>
      </c>
      <c r="J16" s="2" t="n">
        <v>0</v>
      </c>
      <c r="K16" s="2" t="n">
        <v>0</v>
      </c>
      <c r="L16" s="2" t="n">
        <v>0</v>
      </c>
      <c r="M16" s="2" t="inlineStr">
        <is>
          <t>Positive</t>
        </is>
      </c>
      <c r="N16" s="2" t="inlineStr">
        <is>
          <t>Article (online)</t>
        </is>
      </c>
      <c r="O16" s="2" t="inlineStr">
        <is>
          <t>English</t>
        </is>
      </c>
      <c r="P16" s="2" t="n"/>
    </row>
    <row r="17">
      <c r="A17" s="2" t="inlineStr">
        <is>
          <t>Register Now for the 4th International Conference on Innovative Intelligent Industrial Production and Logistics (Rome, Italy - November 15-17, 2023) - ResearchAndMarkets.com | The Antlers American | poteaudailynews.com</t>
        </is>
      </c>
      <c r="B17" s="2">
        <f>HYPERLINK("http://business.theantlersamerican.com/theantlersamerican/article/bizwire-2023-10-12-register-now-for-the-4th-international-conference-on-innovative-intelligent-industrial-production-and-logistics-rome-italy-november-15-17-2023-researchandmarketscom")</f>
        <v/>
      </c>
      <c r="C17" s="2" t="inlineStr"/>
      <c r="D17" s="2" t="inlineStr">
        <is>
          <t>The Antlers American</t>
        </is>
      </c>
      <c r="E17" s="6" t="n">
        <v>45211.27569444444</v>
      </c>
      <c r="F1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17" s="2" t="n">
        <v>10215</v>
      </c>
      <c r="H17" s="2" t="n">
        <v>0</v>
      </c>
      <c r="I17" s="2" t="n">
        <v>0</v>
      </c>
      <c r="J17" s="2" t="n">
        <v>0</v>
      </c>
      <c r="K17" s="2" t="n">
        <v>0</v>
      </c>
      <c r="L17" s="2" t="n">
        <v>0</v>
      </c>
      <c r="M17" s="2" t="inlineStr">
        <is>
          <t>Positive</t>
        </is>
      </c>
      <c r="N17" s="2" t="inlineStr">
        <is>
          <t>Article (online)</t>
        </is>
      </c>
      <c r="O17" s="2" t="inlineStr">
        <is>
          <t>English</t>
        </is>
      </c>
      <c r="P17" s="2" t="n"/>
    </row>
    <row r="18">
      <c r="A18" s="2" t="inlineStr">
        <is>
          <t>Top 10 Scholarships to Apply in at University of Liverpool</t>
        </is>
      </c>
      <c r="B18" s="2">
        <f>HYPERLINK("https://africa.businessinsider.com/local/lifestyle/top-10-scholarships-to-apply-in-at-university-of-liverpool/0cdeeq5")</f>
        <v/>
      </c>
      <c r="C18" s="2" t="inlineStr">
        <is>
          <t>BI Africa</t>
        </is>
      </c>
      <c r="D18" s="2" t="inlineStr">
        <is>
          <t>Business Insider Africa</t>
        </is>
      </c>
      <c r="E18" s="6" t="n">
        <v>45211.21881944445</v>
      </c>
      <c r="F18" s="2" t="inlineStr">
        <is>
          <t>This includes Study Abroad and Exchange students, as well as students from Xi'an Jiaotong-Liverpool University. If you are transitioning to a new postgraduate taught program, whether on a full-time or part-time basis, you qualify for the Postgraduate Progression Award.</t>
        </is>
      </c>
      <c r="G18" s="2" t="n">
        <v>3897711</v>
      </c>
      <c r="H18" s="2" t="n">
        <v>0</v>
      </c>
      <c r="I18" s="2" t="n">
        <v>0</v>
      </c>
      <c r="J18" s="2" t="n">
        <v>0</v>
      </c>
      <c r="K18" s="2" t="n">
        <v>0</v>
      </c>
      <c r="L18" s="2" t="n">
        <v>0</v>
      </c>
      <c r="M18" s="2" t="inlineStr">
        <is>
          <t>Positive</t>
        </is>
      </c>
      <c r="N18" s="2" t="inlineStr">
        <is>
          <t>Article (online)</t>
        </is>
      </c>
      <c r="O18" s="2" t="inlineStr">
        <is>
          <t>English</t>
        </is>
      </c>
      <c r="P18" s="2" t="n"/>
    </row>
    <row r="19">
      <c r="A19" s="2" t="inlineStr">
        <is>
          <t>News</t>
        </is>
      </c>
      <c r="B19" s="2">
        <f>HYPERLINK("http://business.starkvilledailynews.com/starkvilledailynews/article/bizwire-2023-10-12-register-now-for-the-4th-international-conference-on-innovative-intelligent-industrial-production-and-logistics-rome-italy-november-15-17-2023-researchandmarketscom")</f>
        <v/>
      </c>
      <c r="C19" s="2" t="inlineStr"/>
      <c r="D19" s="2" t="inlineStr">
        <is>
          <t>Starkville Daily News</t>
        </is>
      </c>
      <c r="E19" s="6" t="n">
        <v>45211.10902777778</v>
      </c>
      <c r="F19" s="2" t="inlineStr">
        <is>
          <t>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t>
        </is>
      </c>
      <c r="G19" s="2" t="n">
        <v>6602</v>
      </c>
      <c r="H19" s="2" t="n">
        <v>0</v>
      </c>
      <c r="I19" s="2" t="n">
        <v>0</v>
      </c>
      <c r="J19" s="2" t="n">
        <v>0</v>
      </c>
      <c r="K19" s="2" t="n">
        <v>0</v>
      </c>
      <c r="L19" s="2" t="n">
        <v>0</v>
      </c>
      <c r="M19" s="2" t="inlineStr">
        <is>
          <t>Positive</t>
        </is>
      </c>
      <c r="N19" s="2" t="inlineStr">
        <is>
          <t>Article (online)</t>
        </is>
      </c>
      <c r="O19" s="2" t="inlineStr">
        <is>
          <t>English</t>
        </is>
      </c>
      <c r="P19" s="2" t="n"/>
    </row>
    <row r="20">
      <c r="A20" s="2" t="inlineStr">
        <is>
          <t>不统考全日制硕士！西交利物浦大学24硕士申请，最高减免学费50%</t>
        </is>
      </c>
      <c r="B20" s="2">
        <f>HYPERLINK("https://www.bilibili.com/read/cv27012836/")</f>
        <v/>
      </c>
      <c r="C20" s="2" t="inlineStr"/>
      <c r="D20" s="2" t="inlineStr">
        <is>
          <t>bilibili.com</t>
        </is>
      </c>
      <c r="E20" s="6" t="n">
        <v>45211</v>
      </c>
      <c r="F20" s="2" t="inlineStr">
        <is>
          <t>1►
院校介绍
西交利物浦大学（Xi’an Jiaotong-liverpool University），简称“西浦”，位于江苏省苏州市，是由西安交通大学（985）和英国利物浦大学（英国红砖6校之一）合作创立的、教育部批准设立的中外合作办学全日制普通本科高等院校，中外合作大学联盟成员、江苏省省级硕士立项建设单位。
西浦目前开设48个本科、44个硕士和16个博士专业及方向，涵盖理学、工学、管理学、经济学、文学、艺术学、教育学等学科门类。学生本科毕业可获得西交利物浦大学学士学位、本科毕业证书，以及利物浦大学学士学位。目前注册学生23000余名，其中硕博士研究生近5000名。</t>
        </is>
      </c>
      <c r="G20" s="2" t="n"/>
      <c r="H20" s="2" t="n">
        <v>0</v>
      </c>
      <c r="I20" s="2" t="n">
        <v>0</v>
      </c>
      <c r="J20" s="2" t="n">
        <v>0</v>
      </c>
      <c r="K20" s="2" t="n">
        <v>0</v>
      </c>
      <c r="L20" s="2" t="n">
        <v>0</v>
      </c>
      <c r="M20" s="2" t="n"/>
      <c r="N20" s="2" t="inlineStr">
        <is>
          <t>Article (online)</t>
        </is>
      </c>
      <c r="O20" s="2" t="inlineStr">
        <is>
          <t>Chinese (Simplified)</t>
        </is>
      </c>
      <c r="P20" s="2" t="n"/>
    </row>
    <row r="21">
      <c r="A21" s="2" t="inlineStr">
        <is>
          <t>Register Now for the 4th International Conference on Innovative Intelligent Industrial Production and Logistics (Rome, Italy - November 15-17, 2023) - ResearchAndMarkets.com</t>
        </is>
      </c>
      <c r="B21" s="2">
        <f>HYPERLINK("https://www.galvnews.com/news_ap/business/register-now-for-the-4th-international-conference-on-innovative-intelligent-industrial-production-and-logistics-rome/article_d0655081-3d8a-5ec4-b7d4-1e73494f5b96.html")</f>
        <v/>
      </c>
      <c r="C21" s="2" t="inlineStr"/>
      <c r="D21" s="2" t="inlineStr">
        <is>
          <t>Galveston County Daily News</t>
        </is>
      </c>
      <c r="E21" s="6" t="n">
        <v>45211</v>
      </c>
      <c r="F2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ResearchAndMarkets.com is the world's leading source for international</t>
        </is>
      </c>
      <c r="G21" s="2" t="n">
        <v>259472</v>
      </c>
      <c r="H21" s="2" t="n">
        <v>0</v>
      </c>
      <c r="I21" s="2" t="n">
        <v>0</v>
      </c>
      <c r="J21" s="2" t="n">
        <v>0</v>
      </c>
      <c r="K21" s="2" t="n">
        <v>0</v>
      </c>
      <c r="L21" s="2" t="n">
        <v>0</v>
      </c>
      <c r="M21" s="2" t="inlineStr">
        <is>
          <t>Positive</t>
        </is>
      </c>
      <c r="N21" s="2" t="inlineStr">
        <is>
          <t>Article (online)</t>
        </is>
      </c>
      <c r="O21" s="2" t="inlineStr">
        <is>
          <t>English</t>
        </is>
      </c>
      <c r="P21" s="2" t="n"/>
    </row>
    <row r="22">
      <c r="A22" s="2" t="inlineStr">
        <is>
          <t>Register Now for the 4th International Conference on Innovative Intelligent Industrial Production and Logistics (Rome, Italy - November 15-17, 2023) -</t>
        </is>
      </c>
      <c r="B22" s="2">
        <f>HYPERLINK("http://us.acrofan.com/detail.php?number=889980Register_Now_for_the_4th_International_Conference_on_Innovative_Intelligent_Industrial_Production_and_Logistics_(Rome,_Italy_-_November_15-17,_2023)_-")</f>
        <v/>
      </c>
      <c r="C22" s="2" t="inlineStr"/>
      <c r="D22" s="2" t="inlineStr">
        <is>
          <t>ACROFAN</t>
        </is>
      </c>
      <c r="E22" s="6" t="n">
        <v>45210.73402777778</v>
      </c>
      <c r="F2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22" s="2" t="n">
        <v>2746</v>
      </c>
      <c r="H22" s="2" t="n">
        <v>0</v>
      </c>
      <c r="I22" s="2" t="n">
        <v>0</v>
      </c>
      <c r="J22" s="2" t="n">
        <v>0</v>
      </c>
      <c r="K22" s="2" t="n">
        <v>0</v>
      </c>
      <c r="L22" s="2" t="n">
        <v>0</v>
      </c>
      <c r="M22" s="2" t="inlineStr">
        <is>
          <t>Positive</t>
        </is>
      </c>
      <c r="N22" s="2" t="inlineStr">
        <is>
          <t>Article (online)</t>
        </is>
      </c>
      <c r="O22" s="2" t="inlineStr">
        <is>
          <t>English</t>
        </is>
      </c>
      <c r="P22" s="2" t="n"/>
    </row>
    <row r="23">
      <c r="A23" s="2" t="inlineStr">
        <is>
          <t>Early warning of telecom enterprise customer churn based on ensemble learning</t>
        </is>
      </c>
      <c r="B23" s="2">
        <f>HYPERLINK("https://journals.plos.org/plosone/article?id=10.1371/journal.pone.0292466")</f>
        <v/>
      </c>
      <c r="C23" s="2" t="inlineStr">
        <is>
          <t>Yancong Zhou, Wenyue Chen, Xiaochen Sun, Dandan Yang</t>
        </is>
      </c>
      <c r="D23" s="2" t="inlineStr">
        <is>
          <t>PLOS ONE</t>
        </is>
      </c>
      <c r="E23" s="6" t="n">
        <v>45210.59862268518</v>
      </c>
      <c r="F23" s="2" t="inlineStr">
        <is>
          <t>Abdul Majeed, XJTLU: Xi’an Jiaotong-Liverpool University, CHINA
Received: October 6, 2022; Accepted: September 21, 2023; Published: October 11, 2023
Copyright: © 2023 Zhou et al.</t>
        </is>
      </c>
      <c r="G23" s="2" t="n">
        <v>2511118</v>
      </c>
      <c r="H23" s="2" t="n">
        <v>0</v>
      </c>
      <c r="I23" s="2" t="n">
        <v>0</v>
      </c>
      <c r="J23" s="2" t="n">
        <v>0</v>
      </c>
      <c r="K23" s="2" t="n">
        <v>0</v>
      </c>
      <c r="L23" s="2" t="n">
        <v>0</v>
      </c>
      <c r="M23" s="2" t="inlineStr">
        <is>
          <t>Negative</t>
        </is>
      </c>
      <c r="N23" s="2" t="inlineStr">
        <is>
          <t>Article (online)</t>
        </is>
      </c>
      <c r="O23" s="2" t="inlineStr">
        <is>
          <t>English</t>
        </is>
      </c>
      <c r="P23" s="2" t="n"/>
    </row>
    <row r="24">
      <c r="A24" s="2" t="inlineStr">
        <is>
          <t>Nanoparticles Can Improve Stroke Recovery, Study Shows</t>
        </is>
      </c>
      <c r="B24" s="2">
        <f>HYPERLINK("https://statnano.com/news/71407/Nanoparticles-Can-Improve-Stroke-Recovery-Study-Shows")</f>
        <v/>
      </c>
      <c r="C24" s="2" t="inlineStr"/>
      <c r="D24" s="2" t="inlineStr">
        <is>
          <t>Nano Statistics</t>
        </is>
      </c>
      <c r="E24" s="6" t="n">
        <v>45209.32393518519</v>
      </c>
      <c r="F24" s="2" t="inlineStr">
        <is>
          <t>Read the 
original article on Xi'an Jiaotong-Liverpool University.</t>
        </is>
      </c>
      <c r="G24" s="2" t="n">
        <v>30294</v>
      </c>
      <c r="H24" s="2" t="n">
        <v>0</v>
      </c>
      <c r="I24" s="2" t="n">
        <v>0</v>
      </c>
      <c r="J24" s="2" t="n">
        <v>2</v>
      </c>
      <c r="K24" s="2" t="n">
        <v>2</v>
      </c>
      <c r="L24" s="2" t="n">
        <v>0</v>
      </c>
      <c r="M24" s="2" t="inlineStr">
        <is>
          <t>Positive</t>
        </is>
      </c>
      <c r="N24" s="2" t="inlineStr">
        <is>
          <t>Article (online)</t>
        </is>
      </c>
      <c r="O24" s="2" t="inlineStr">
        <is>
          <t>English</t>
        </is>
      </c>
      <c r="P24" s="2" t="n"/>
    </row>
    <row r="25">
      <c r="A25" s="2" t="inlineStr">
        <is>
          <t>Study Findings from Xi'an Jiaotong-Liverpool University Broaden Understanding of Social Science (Attention: The Cognitive Effects of Learning to Read in Arabic by Chinese Learners at</t>
        </is>
      </c>
      <c r="B25" s="2">
        <f>HYPERLINK("https://muckrack.com/link/gRRdrO/study-findings-from-xian-jiaotong-liverpool-university-broaden-understanding-of-social-science-attention-the-cognitive-effects-of-learning-to-read-in-arabic-by-chinese-learners-at-an-old-age")</f>
        <v/>
      </c>
      <c r="C25" s="2" t="inlineStr"/>
      <c r="D25" s="2" t="inlineStr">
        <is>
          <t>NewsRx Science Daily</t>
        </is>
      </c>
      <c r="E25" s="6" t="n">
        <v>45208.33333333334</v>
      </c>
      <c r="F25" s="2" t="inlineStr">
        <is>
          <t>The news reporters obtained a quote from the research from Xi'an Jiaotong-Liverpool University: "The learner group, consisting of 21 L1 Chinese speakers who have been learning to read Arabic for 2 years and 4 months, were compared to the matched group on their performance on a series of cognitive tasks</t>
        </is>
      </c>
      <c r="G25" s="2" t="n"/>
      <c r="H25" s="2" t="n">
        <v>0</v>
      </c>
      <c r="I25" s="2" t="n">
        <v>0</v>
      </c>
      <c r="J25" s="2" t="n">
        <v>0</v>
      </c>
      <c r="K25" s="2" t="n"/>
      <c r="L25" s="2" t="n">
        <v>0</v>
      </c>
      <c r="M25" s="2" t="n"/>
      <c r="N25" s="2" t="inlineStr">
        <is>
          <t>Article (print)</t>
        </is>
      </c>
      <c r="O25" s="2" t="n"/>
      <c r="P25" s="2" t="n"/>
    </row>
    <row r="26">
      <c r="A26" s="2" t="inlineStr">
        <is>
          <t>Art colleges and universities are an important part of higher education, and their development status also reflects the development trend of higher education to a certain extent. There are many undergraduate-level colleges and universities in China direct</t>
        </is>
      </c>
      <c r="B26" s="2">
        <f>HYPERLINK("https://daydaynews.cc/en/hotcomm/2432984.html")</f>
        <v/>
      </c>
      <c r="C26" s="2" t="inlineStr"/>
      <c r="D26" s="2" t="inlineStr">
        <is>
          <t>daydaynews.cc</t>
        </is>
      </c>
      <c r="E26" s="6" t="n">
        <v>45207.13163194444</v>
      </c>
      <c r="F26" s="2" t="inlineStr">
        <is>
          <t>Among them, Jiangsu Province alone has seen XJTLU Guangguang Film Academy (Jiangdu District, Yangzhou City), Jiangsu (or Suzhou) Film College and other news, the recent "Jiangsu Province's "14th Five-Year Plan" Culture and Tourism Development Plan" mentioned: In order to fill the gap in opera colleges</t>
        </is>
      </c>
      <c r="G26" s="2" t="n"/>
      <c r="H26" s="2" t="n">
        <v>0</v>
      </c>
      <c r="I26" s="2" t="n">
        <v>0</v>
      </c>
      <c r="J26" s="2" t="n">
        <v>0</v>
      </c>
      <c r="K26" s="2" t="n">
        <v>0</v>
      </c>
      <c r="L26" s="2" t="n">
        <v>0</v>
      </c>
      <c r="M26" s="2" t="inlineStr">
        <is>
          <t>Positive</t>
        </is>
      </c>
      <c r="N26" s="2" t="inlineStr">
        <is>
          <t>Article (online)</t>
        </is>
      </c>
      <c r="O26" s="2" t="inlineStr">
        <is>
          <t>English</t>
        </is>
      </c>
      <c r="P26" s="2" t="n"/>
    </row>
    <row r="27">
      <c r="A27" s="2" t="inlineStr">
        <is>
          <t>Register Now for the 4th International Conference on Innovative Intelligent Industrial Production and Logistics (Rome, Italy - November 15-17, 2023)</t>
        </is>
      </c>
      <c r="B27" s="2">
        <f>HYPERLINK("https://jimmyspost.com/register-now-for-the-4th-international-conference-on-innovative-intelligent-industrial-production-and-logistics-rome-italy-november-15-17-2023")</f>
        <v/>
      </c>
      <c r="C27" s="2" t="inlineStr"/>
      <c r="D27" s="2" t="inlineStr">
        <is>
          <t>jimmyspost.com</t>
        </is>
      </c>
      <c r="E27" s="6" t="n">
        <v>45206.44629629629</v>
      </c>
      <c r="F2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27" s="2" t="n"/>
      <c r="H27" s="2" t="n">
        <v>0</v>
      </c>
      <c r="I27" s="2" t="n">
        <v>0</v>
      </c>
      <c r="J27" s="2" t="n">
        <v>0</v>
      </c>
      <c r="K27" s="2" t="n"/>
      <c r="L27" s="2" t="n">
        <v>0</v>
      </c>
      <c r="M27" s="2" t="inlineStr">
        <is>
          <t>Positive</t>
        </is>
      </c>
      <c r="N27" s="2" t="inlineStr">
        <is>
          <t>Article (online)</t>
        </is>
      </c>
      <c r="O27" s="2" t="inlineStr">
        <is>
          <t>English</t>
        </is>
      </c>
      <c r="P27" s="2" t="n"/>
    </row>
    <row r="28">
      <c r="A28" s="2" t="inlineStr">
        <is>
          <t>Register Now for the 4th International Conference on Innovative Intelligent Industrial Production and Logistics (Rome, Italy - November 15-17, 2023)</t>
        </is>
      </c>
      <c r="B28" s="2">
        <f>HYPERLINK("https://samacharlive.com/register-now-for-the-4th-international-conference-on-innovative-intelligent-industrial-production-and-logistics-rome-italy-november-15-17-2023/")</f>
        <v/>
      </c>
      <c r="C28" s="2" t="inlineStr"/>
      <c r="D28" s="2" t="inlineStr">
        <is>
          <t>Samachar Live</t>
        </is>
      </c>
      <c r="E28" s="6" t="n">
        <v>45206.09670138889</v>
      </c>
      <c r="F2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28" s="2" t="n">
        <v>12550</v>
      </c>
      <c r="H28" s="2" t="n">
        <v>0</v>
      </c>
      <c r="I28" s="2" t="n">
        <v>0</v>
      </c>
      <c r="J28" s="2" t="n">
        <v>0</v>
      </c>
      <c r="K28" s="2" t="n">
        <v>0</v>
      </c>
      <c r="L28" s="2" t="n">
        <v>0</v>
      </c>
      <c r="M28" s="2" t="inlineStr">
        <is>
          <t>Positive</t>
        </is>
      </c>
      <c r="N28" s="2" t="inlineStr">
        <is>
          <t>Article (online)</t>
        </is>
      </c>
      <c r="O28" s="2" t="inlineStr">
        <is>
          <t>English</t>
        </is>
      </c>
      <c r="P28" s="2" t="n"/>
    </row>
    <row r="29">
      <c r="A29" s="2" t="inlineStr">
        <is>
          <t>Register Now for the 4th International Conference on Innovative Intelligent Industrial Production and Logistics (Rome, Italy</t>
        </is>
      </c>
      <c r="B29" s="2">
        <f>HYPERLINK("http://www.itnewsonline.com/PRNewswire/Register-Now-for-the-4th-International-Conference-on-Innovative-Intelligent-Industrial-Production-and-Logistics-Rome-Italy---November-15-17-2023/949678")</f>
        <v/>
      </c>
      <c r="C29" s="2" t="inlineStr"/>
      <c r="D29" s="2" t="inlineStr">
        <is>
          <t>IT News Online</t>
        </is>
      </c>
      <c r="E29" s="6" t="n">
        <v>45205.89472222222</v>
      </c>
      <c r="F2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29" s="2" t="n">
        <v>6638</v>
      </c>
      <c r="H29" s="2" t="n">
        <v>0</v>
      </c>
      <c r="I29" s="2" t="n">
        <v>0</v>
      </c>
      <c r="J29" s="2" t="n">
        <v>0</v>
      </c>
      <c r="K29" s="2" t="n">
        <v>0</v>
      </c>
      <c r="L29" s="2" t="n">
        <v>0</v>
      </c>
      <c r="M29" s="2" t="inlineStr">
        <is>
          <t>Positive</t>
        </is>
      </c>
      <c r="N29" s="2" t="inlineStr">
        <is>
          <t>Article (online)</t>
        </is>
      </c>
      <c r="O29" s="2" t="inlineStr">
        <is>
          <t>English</t>
        </is>
      </c>
      <c r="P29" s="2" t="n"/>
    </row>
    <row r="30">
      <c r="A30" s="2" t="inlineStr">
        <is>
          <t>Register Now for the 4th International Conference on Innovative Intelligent Industrial Production and Logistics (Rome, Italy - November 15-17, 2023)</t>
        </is>
      </c>
      <c r="B30" s="2">
        <f>HYPERLINK("https://contentenginellc.com/2023/10/07/register-now-for-the-4th-international-conference-on-innovative-intelligent-industrial-production-and-logistics-rome-italy-november-15-17-2023/")</f>
        <v/>
      </c>
      <c r="C30" s="2" t="inlineStr"/>
      <c r="D30" s="2" t="inlineStr">
        <is>
          <t>Content Engine News Syndication</t>
        </is>
      </c>
      <c r="E30" s="6" t="n">
        <v>45205.88759259259</v>
      </c>
      <c r="F3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30" s="2" t="n">
        <v>7063</v>
      </c>
      <c r="H30" s="2" t="n">
        <v>0</v>
      </c>
      <c r="I30" s="2" t="n">
        <v>0</v>
      </c>
      <c r="J30" s="2" t="n">
        <v>0</v>
      </c>
      <c r="K30" s="2" t="n"/>
      <c r="L30" s="2" t="n">
        <v>0</v>
      </c>
      <c r="M30" s="2" t="inlineStr">
        <is>
          <t>Positive</t>
        </is>
      </c>
      <c r="N30" s="2" t="inlineStr">
        <is>
          <t>Article (online)</t>
        </is>
      </c>
      <c r="O30" s="2" t="inlineStr">
        <is>
          <t>English</t>
        </is>
      </c>
      <c r="P30" s="2" t="n"/>
    </row>
    <row r="31">
      <c r="A31" s="2" t="inlineStr">
        <is>
          <t>Register Now for the 4th International Conference on Innovative Intelligent Industrial Production and Logistics (Rome, Italy - November 15-17, 2023)</t>
        </is>
      </c>
      <c r="B31" s="2">
        <f>HYPERLINK("https://www.snntv.com/story/49790249/register-now-for-the-4th-international-conference-on-innovative-intelligent-industrial-production-and-logistics-rome-italy-november-15-17-2023")</f>
        <v/>
      </c>
      <c r="C31" s="2" t="inlineStr"/>
      <c r="D31" s="2" t="inlineStr">
        <is>
          <t>WSNN-TV (Sarasota, FL)</t>
        </is>
      </c>
      <c r="E31" s="6" t="n">
        <v>45205.87847222222</v>
      </c>
      <c r="F3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About ResearchAndMarkets.com
ResearchAndMarkets.com is the</t>
        </is>
      </c>
      <c r="G31" s="2" t="n">
        <v>52586</v>
      </c>
      <c r="H31" s="2" t="n">
        <v>0</v>
      </c>
      <c r="I31" s="2" t="n">
        <v>0</v>
      </c>
      <c r="J31" s="2" t="n">
        <v>0</v>
      </c>
      <c r="K31" s="2" t="n">
        <v>0</v>
      </c>
      <c r="L31" s="2" t="n">
        <v>0</v>
      </c>
      <c r="M31" s="2" t="inlineStr">
        <is>
          <t>Positive</t>
        </is>
      </c>
      <c r="N31" s="2" t="inlineStr">
        <is>
          <t>Article (online)</t>
        </is>
      </c>
      <c r="O31" s="2" t="inlineStr">
        <is>
          <t>English</t>
        </is>
      </c>
      <c r="P31" s="2" t="n"/>
    </row>
    <row r="32">
      <c r="A32" s="2" t="inlineStr">
        <is>
          <t>Register Now for the 4th International Conference on Innovative Intelligent Industrial Production and Logistics (Rome, Italy - November 15-17, 2023)</t>
        </is>
      </c>
      <c r="B32" s="2">
        <f>HYPERLINK("https://www.prnewswire.com/news-releases/register-now-for-the-4th-international-conference-on-innovative-intelligent-industrial-production-and-logistics-rome-italy---november-15-17-2023-301949768.html")</f>
        <v/>
      </c>
      <c r="C32" s="2" t="inlineStr"/>
      <c r="D32" s="2" t="inlineStr">
        <is>
          <t>PR Newswire</t>
        </is>
      </c>
      <c r="E32" s="6" t="n">
        <v>45205.87616898148</v>
      </c>
      <c r="F3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2" s="2" t="n">
        <v>5825737</v>
      </c>
      <c r="H32" s="2" t="n">
        <v>0</v>
      </c>
      <c r="I32" s="2" t="n">
        <v>0</v>
      </c>
      <c r="J32" s="2" t="n">
        <v>0</v>
      </c>
      <c r="K32" s="2" t="n">
        <v>0</v>
      </c>
      <c r="L32" s="2" t="n">
        <v>0</v>
      </c>
      <c r="M32" s="2" t="inlineStr">
        <is>
          <t>Positive</t>
        </is>
      </c>
      <c r="N32" s="2" t="inlineStr">
        <is>
          <t>Article (online)</t>
        </is>
      </c>
      <c r="O32" s="2" t="inlineStr">
        <is>
          <t>English</t>
        </is>
      </c>
      <c r="P32" s="2" t="n"/>
    </row>
    <row r="33">
      <c r="A33" s="2" t="inlineStr">
        <is>
          <t>Register Now for the 4th International Conference on Innovative Intelligent Industrial Production and Logistics (Rome, Italy - November 15-17, 2023)</t>
        </is>
      </c>
      <c r="B33" s="2">
        <f>HYPERLINK("https://technews.tmcnet.com/news/2023/10/06/9894588.htm")</f>
        <v/>
      </c>
      <c r="C33" s="2" t="inlineStr"/>
      <c r="D33" s="2" t="inlineStr">
        <is>
          <t>TMCnet</t>
        </is>
      </c>
      <c r="E33" s="6" t="n">
        <v>45205.8753125</v>
      </c>
      <c r="F3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3" s="2" t="n">
        <v>49922</v>
      </c>
      <c r="H33" s="2" t="n">
        <v>0</v>
      </c>
      <c r="I33" s="2" t="n">
        <v>0</v>
      </c>
      <c r="J33" s="2" t="n">
        <v>0</v>
      </c>
      <c r="K33" s="2" t="n">
        <v>0</v>
      </c>
      <c r="L33" s="2" t="n">
        <v>0</v>
      </c>
      <c r="M33" s="2" t="inlineStr">
        <is>
          <t>Positive</t>
        </is>
      </c>
      <c r="N33" s="2" t="inlineStr">
        <is>
          <t>Article (online)</t>
        </is>
      </c>
      <c r="O33" s="2" t="inlineStr">
        <is>
          <t>English</t>
        </is>
      </c>
      <c r="P33" s="2" t="n"/>
    </row>
    <row r="34">
      <c r="A34" s="2" t="inlineStr">
        <is>
          <t>Register Now for the 4th International Conference on Innovative Intelligent Industrial Production and Logistics (Rome, Italy</t>
        </is>
      </c>
      <c r="B34" s="2">
        <f>HYPERLINK("https://www.businesslend.com/press-release/register-now-for-the-4th-international-conference-on-innovative-intelligent-industrial-production-and-logistics-rome-italy/")</f>
        <v/>
      </c>
      <c r="C34" s="2" t="inlineStr"/>
      <c r="D34" s="2" t="inlineStr">
        <is>
          <t>Businesslend.com</t>
        </is>
      </c>
      <c r="E34" s="6" t="n">
        <v>45205.875</v>
      </c>
      <c r="F3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 … ’an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t>
        </is>
      </c>
      <c r="G34" s="2" t="n">
        <v>26707</v>
      </c>
      <c r="H34" s="2" t="n">
        <v>0</v>
      </c>
      <c r="I34" s="2" t="n">
        <v>0</v>
      </c>
      <c r="J34" s="2" t="n">
        <v>0</v>
      </c>
      <c r="K34" s="2" t="n"/>
      <c r="L34" s="2" t="n">
        <v>0</v>
      </c>
      <c r="M34" s="2" t="inlineStr">
        <is>
          <t>Positive</t>
        </is>
      </c>
      <c r="N34" s="2" t="inlineStr">
        <is>
          <t>Article (online)</t>
        </is>
      </c>
      <c r="O34" s="2" t="inlineStr">
        <is>
          <t>English</t>
        </is>
      </c>
      <c r="P34" s="2" t="n"/>
    </row>
    <row r="35">
      <c r="A35" s="2" t="inlineStr">
        <is>
          <t>Register Now for the 4th International Conference on Innovative Intelligent Industrial Production and Logistics (Rome, Italy - November 15-17, 2023)</t>
        </is>
      </c>
      <c r="B35" s="2">
        <f>HYPERLINK("https://www.finanzen.net/nachricht/aktien/register-now-for-the-4th-international-conference-on-innovative-intelligent-industrial-production-and-logistics-rome-italy-november-15-17-2023-12897621")</f>
        <v/>
      </c>
      <c r="C35" s="2" t="inlineStr"/>
      <c r="D35" s="2" t="inlineStr">
        <is>
          <t>Finanzen.net</t>
        </is>
      </c>
      <c r="E35" s="6" t="n">
        <v>45205.875</v>
      </c>
      <c r="F3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5" s="2" t="n">
        <v>4799373</v>
      </c>
      <c r="H35" s="2" t="n">
        <v>0</v>
      </c>
      <c r="I35" s="2" t="n">
        <v>0</v>
      </c>
      <c r="J35" s="2" t="n">
        <v>0</v>
      </c>
      <c r="K35" s="2" t="n"/>
      <c r="L35" s="2" t="n">
        <v>0</v>
      </c>
      <c r="M35" s="2" t="inlineStr">
        <is>
          <t>Positive</t>
        </is>
      </c>
      <c r="N35" s="2" t="inlineStr">
        <is>
          <t>Article (online)</t>
        </is>
      </c>
      <c r="O35" s="2" t="inlineStr">
        <is>
          <t>English</t>
        </is>
      </c>
      <c r="P35" s="2" t="n"/>
    </row>
    <row r="36">
      <c r="A36" s="2" t="inlineStr">
        <is>
          <t xml:space="preserve">Register Now for the 4th International Conference on Innovative Intelligent Industrial Production and Logistics (Rome, Italy - November 15-17, 2023) </t>
        </is>
      </c>
      <c r="B36" s="2">
        <f>HYPERLINK("https://www.benzinga.com/pressreleases/23/10/n35135007/register-now-for-the-4th-international-conference-on-innovative-intelligent-industrial-production-")</f>
        <v/>
      </c>
      <c r="C36" s="2" t="inlineStr"/>
      <c r="D36" s="2" t="inlineStr">
        <is>
          <t>Benzinga</t>
        </is>
      </c>
      <c r="E36" s="6" t="n">
        <v>45205.875</v>
      </c>
      <c r="F3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6" s="2" t="n">
        <v>4876696</v>
      </c>
      <c r="H36" s="2" t="n">
        <v>0</v>
      </c>
      <c r="I36" s="2" t="n">
        <v>0</v>
      </c>
      <c r="J36" s="2" t="n">
        <v>0</v>
      </c>
      <c r="K36" s="2" t="n">
        <v>0</v>
      </c>
      <c r="L36" s="2" t="n">
        <v>0</v>
      </c>
      <c r="M36" s="2" t="inlineStr">
        <is>
          <t>Positive</t>
        </is>
      </c>
      <c r="N36" s="2" t="inlineStr">
        <is>
          <t>Article (online)</t>
        </is>
      </c>
      <c r="O36" s="2" t="inlineStr">
        <is>
          <t>English</t>
        </is>
      </c>
      <c r="P36" s="2" t="n"/>
    </row>
    <row r="37">
      <c r="A37" s="2" t="inlineStr">
        <is>
          <t>Data from Xi'an Jiaotong-Liverpool University Provide New Insights into Visual Informatics (MEinVR: Multimodal interaction techniques in immersive exploration)</t>
        </is>
      </c>
      <c r="B37" s="2">
        <f>HYPERLINK("https://muckrack.com/link/gzZPbB/data-from-xian-jiaotong-liverpool-university-provide-new-insights-into-visual-informatics-meinvr-multimodal-interaction-techniques-in-immersive-exploration")</f>
        <v/>
      </c>
      <c r="C37" s="2" t="inlineStr"/>
      <c r="D37" s="2" t="inlineStr">
        <is>
          <t>Information Technology Daily</t>
        </is>
      </c>
      <c r="E37" s="6" t="n">
        <v>45205.33333333334</v>
      </c>
      <c r="F37" s="2" t="inlineStr">
        <is>
          <t>Our news correspondents obtained a quote from the research from Xi'an Jiaotong-Liverpool University: "Virtual reality offers numerous new interaction possibilities, including tactile and tangible interactions, gestures, and voice commands.</t>
        </is>
      </c>
      <c r="G37" s="2" t="n"/>
      <c r="H37" s="2" t="n"/>
      <c r="I37" s="2" t="n"/>
      <c r="J37" s="2" t="n"/>
      <c r="K37" s="2" t="n"/>
      <c r="L37" s="2" t="n"/>
      <c r="M37" s="2" t="inlineStr">
        <is>
          <t>Positive</t>
        </is>
      </c>
      <c r="N37" s="2" t="inlineStr">
        <is>
          <t>Article (print)</t>
        </is>
      </c>
      <c r="O37" s="2" t="inlineStr">
        <is>
          <t>English</t>
        </is>
      </c>
      <c r="P37" s="2" t="n"/>
    </row>
    <row r="38">
      <c r="A38" s="2" t="inlineStr">
        <is>
          <t>Advance HE showcases award-winning projects from higher education providers worldwide</t>
        </is>
      </c>
      <c r="B38" s="2">
        <f>HYPERLINK("https://www.advance-he.ac.uk/news-and-views/advance-he-showcases-award-winning-projects-higher-education-providers-worldwide")</f>
        <v/>
      </c>
      <c r="C38" s="2" t="inlineStr"/>
      <c r="D38" s="2" t="inlineStr">
        <is>
          <t>Advance HE</t>
        </is>
      </c>
      <c r="E38" s="6" t="n">
        <v>45205.27435185185</v>
      </c>
      <c r="F38" s="2" t="inlineStr">
        <is>
          <t>Xi’an Jiaotong-Liverpool University, Gamifying digital learning across multiple disciplines in higher education
University of Cork, Podcasting for deep learning, inclusivity and education for sustainable development.</t>
        </is>
      </c>
      <c r="G38" s="2" t="n">
        <v>65639</v>
      </c>
      <c r="H38" s="2" t="n">
        <v>0</v>
      </c>
      <c r="I38" s="2" t="n">
        <v>0</v>
      </c>
      <c r="J38" s="2" t="n">
        <v>0</v>
      </c>
      <c r="K38" s="2" t="n">
        <v>0</v>
      </c>
      <c r="L38" s="2" t="n">
        <v>0</v>
      </c>
      <c r="M38" s="2" t="inlineStr">
        <is>
          <t>Positive</t>
        </is>
      </c>
      <c r="N38" s="2" t="inlineStr">
        <is>
          <t>Article (online)</t>
        </is>
      </c>
      <c r="O38" s="2" t="inlineStr">
        <is>
          <t>English</t>
        </is>
      </c>
      <c r="P38" s="2" t="n"/>
    </row>
    <row r="39">
      <c r="A39" s="2" t="inlineStr">
        <is>
          <t>Press Releases for Readers of Times of San Diego</t>
        </is>
      </c>
      <c r="B39" s="2">
        <f>HYPERLINK("https://pr.timesofsandiego.com/article/Register-Now-for-the-4th-International-Conference-on-Innovative-Intelligent-Industrial-Production-and-Logistics-Rome-Italy-November-15-17-2023?storyId=6520ae6969fa1a3c2d11bc11")</f>
        <v/>
      </c>
      <c r="C39" s="2" t="inlineStr"/>
      <c r="D39" s="2" t="inlineStr">
        <is>
          <t>Times of San Diego</t>
        </is>
      </c>
      <c r="E39" s="6" t="n">
        <v>45205</v>
      </c>
      <c r="F3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39" s="2" t="n">
        <v>552086</v>
      </c>
      <c r="H39" s="2" t="n"/>
      <c r="I39" s="2" t="n"/>
      <c r="J39" s="2" t="n"/>
      <c r="K39" s="2" t="n"/>
      <c r="L39" s="2" t="n"/>
      <c r="M39" s="2" t="inlineStr">
        <is>
          <t>Positive</t>
        </is>
      </c>
      <c r="N39" s="2" t="inlineStr">
        <is>
          <t>Article (online)</t>
        </is>
      </c>
      <c r="O39" s="2" t="inlineStr">
        <is>
          <t>English</t>
        </is>
      </c>
      <c r="P39" s="2" t="n"/>
    </row>
    <row r="40">
      <c r="A40" s="2" t="inlineStr">
        <is>
          <t>Small Business | L'Observateur</t>
        </is>
      </c>
      <c r="B40" s="2">
        <f>HYPERLINK("https://smb.lobservateur.com/article/Register-Now-for-the-4th-International-Conference-on-Innovative-Intelligent-Industrial-Production-and-Logistics-Rome-Italy-November-15-17-2023?storyId=6520ae6969fa1a3c2d11bc11")</f>
        <v/>
      </c>
      <c r="C40" s="2" t="inlineStr"/>
      <c r="D40" s="2" t="inlineStr">
        <is>
          <t>L'Observateur</t>
        </is>
      </c>
      <c r="E40" s="6" t="n">
        <v>45205</v>
      </c>
      <c r="F4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0" s="2" t="n">
        <v>43711</v>
      </c>
      <c r="H40" s="2" t="n">
        <v>0</v>
      </c>
      <c r="I40" s="2" t="n">
        <v>0</v>
      </c>
      <c r="J40" s="2" t="n">
        <v>0</v>
      </c>
      <c r="K40" s="2" t="n">
        <v>0</v>
      </c>
      <c r="L40" s="2" t="n">
        <v>0</v>
      </c>
      <c r="M40" s="2" t="inlineStr">
        <is>
          <t>Positive</t>
        </is>
      </c>
      <c r="N40" s="2" t="inlineStr">
        <is>
          <t>Article (online)</t>
        </is>
      </c>
      <c r="O40" s="2" t="inlineStr">
        <is>
          <t>English</t>
        </is>
      </c>
      <c r="P40" s="2" t="n"/>
    </row>
    <row r="41">
      <c r="A41" s="2" t="inlineStr">
        <is>
          <t>Small Business - Salisbury Post</t>
        </is>
      </c>
      <c r="B41" s="2">
        <f>HYPERLINK("https://smb.salisburypost.com/article/Register-Now-for-the-4th-International-Conference-on-Innovative-Intelligent-Industrial-Production-and-Logistics-Rome-Italy-November-15-17-2023?storyId=6520ae6969fa1a3c2d11bc11")</f>
        <v/>
      </c>
      <c r="C41" s="2" t="inlineStr"/>
      <c r="D41" s="2" t="inlineStr">
        <is>
          <t>Salisbury Post</t>
        </is>
      </c>
      <c r="E41" s="6" t="n">
        <v>45205</v>
      </c>
      <c r="F4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1" s="2" t="n">
        <v>113078</v>
      </c>
      <c r="H41" s="2" t="n">
        <v>0</v>
      </c>
      <c r="I41" s="2" t="n">
        <v>0</v>
      </c>
      <c r="J41" s="2" t="n">
        <v>0</v>
      </c>
      <c r="K41" s="2" t="n">
        <v>0</v>
      </c>
      <c r="L41" s="2" t="n">
        <v>0</v>
      </c>
      <c r="M41" s="2" t="inlineStr">
        <is>
          <t>Positive</t>
        </is>
      </c>
      <c r="N41" s="2" t="inlineStr">
        <is>
          <t>Article (online)</t>
        </is>
      </c>
      <c r="O41" s="2" t="inlineStr">
        <is>
          <t>English</t>
        </is>
      </c>
      <c r="P41" s="2" t="n"/>
    </row>
    <row r="42">
      <c r="A42" s="2" t="inlineStr">
        <is>
          <t>Small Business - The Clanton Advertiser</t>
        </is>
      </c>
      <c r="B42" s="2">
        <f>HYPERLINK("https://smb.clantonadvertiser.com/article/Register-Now-for-the-4th-International-Conference-on-Innovative-Intelligent-Industrial-Production-and-Logistics-Rome-Italy-November-15-17-2023?storyId=6520ae6969fa1a3c2d11bc11")</f>
        <v/>
      </c>
      <c r="C42" s="2" t="inlineStr"/>
      <c r="D42" s="2" t="inlineStr">
        <is>
          <t>The Clanton Advertiser</t>
        </is>
      </c>
      <c r="E42" s="6" t="n">
        <v>45205</v>
      </c>
      <c r="F4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2" s="2" t="n">
        <v>6567</v>
      </c>
      <c r="H42" s="2" t="n">
        <v>0</v>
      </c>
      <c r="I42" s="2" t="n">
        <v>0</v>
      </c>
      <c r="J42" s="2" t="n">
        <v>0</v>
      </c>
      <c r="K42" s="2" t="n">
        <v>0</v>
      </c>
      <c r="L42" s="2" t="n">
        <v>0</v>
      </c>
      <c r="M42" s="2" t="inlineStr">
        <is>
          <t>Positive</t>
        </is>
      </c>
      <c r="N42" s="2" t="inlineStr">
        <is>
          <t>Article (online)</t>
        </is>
      </c>
      <c r="O42" s="2" t="inlineStr">
        <is>
          <t>English</t>
        </is>
      </c>
      <c r="P42" s="2" t="n"/>
    </row>
    <row r="43">
      <c r="A43" s="2" t="inlineStr">
        <is>
          <t>Small Business - Magnolia State Live</t>
        </is>
      </c>
      <c r="B43" s="2">
        <f>HYPERLINK("https://smb.magnoliastatelive.com/article/Register-Now-for-the-4th-International-Conference-on-Innovative-Intelligent-Industrial-Production-and-Logistics-Rome-Italy-November-15-17-2023?storyId=6520ae6969fa1a3c2d11bc11")</f>
        <v/>
      </c>
      <c r="C43" s="2" t="inlineStr"/>
      <c r="D43" s="2" t="inlineStr">
        <is>
          <t>Magnolia State Live</t>
        </is>
      </c>
      <c r="E43" s="6" t="n">
        <v>45205</v>
      </c>
      <c r="F4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3" s="2" t="n">
        <v>64779</v>
      </c>
      <c r="H43" s="2" t="n"/>
      <c r="I43" s="2" t="n"/>
      <c r="J43" s="2" t="n"/>
      <c r="K43" s="2" t="n"/>
      <c r="L43" s="2" t="n"/>
      <c r="M43" s="2" t="inlineStr">
        <is>
          <t>Positive</t>
        </is>
      </c>
      <c r="N43" s="2" t="inlineStr">
        <is>
          <t>Article (online)</t>
        </is>
      </c>
      <c r="O43" s="2" t="inlineStr">
        <is>
          <t>English</t>
        </is>
      </c>
      <c r="P43" s="2" t="n"/>
    </row>
    <row r="44">
      <c r="A44" s="2" t="inlineStr">
        <is>
          <t xml:space="preserve">Small Business - Middlesboro News </t>
        </is>
      </c>
      <c r="B44" s="2">
        <f>HYPERLINK("https://smb.middlesboronews.com/article/Register-Now-for-the-4th-International-Conference-on-Innovative-Intelligent-Industrial-Production-and-Logistics-Rome-Italy-November-15-17-2023?storyId=6520ae6969fa1a3c2d11bc11")</f>
        <v/>
      </c>
      <c r="C44" s="2" t="inlineStr"/>
      <c r="D44" s="2" t="inlineStr">
        <is>
          <t>Middlesboro News</t>
        </is>
      </c>
      <c r="E44" s="6" t="n">
        <v>45205</v>
      </c>
      <c r="F4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4" s="2" t="n">
        <v>7700</v>
      </c>
      <c r="H44" s="2" t="n"/>
      <c r="I44" s="2" t="n"/>
      <c r="J44" s="2" t="n"/>
      <c r="K44" s="2" t="n"/>
      <c r="L44" s="2" t="n"/>
      <c r="M44" s="2" t="inlineStr">
        <is>
          <t>Positive</t>
        </is>
      </c>
      <c r="N44" s="2" t="inlineStr">
        <is>
          <t>Article (online)</t>
        </is>
      </c>
      <c r="O44" s="2" t="inlineStr">
        <is>
          <t>English</t>
        </is>
      </c>
      <c r="P44" s="2" t="n"/>
    </row>
    <row r="45">
      <c r="A45" s="2" t="inlineStr">
        <is>
          <t>Small Business - Lowndes Signal</t>
        </is>
      </c>
      <c r="B45" s="2">
        <f>HYPERLINK("https://smb.lowndessignal.com/article/Register-Now-for-the-4th-International-Conference-on-Innovative-Intelligent-Industrial-Production-and-Logistics-Rome-Italy-November-15-17-2023?storyId=6520ae6969fa1a3c2d11bc11")</f>
        <v/>
      </c>
      <c r="C45" s="2" t="inlineStr"/>
      <c r="D45" s="2" t="inlineStr">
        <is>
          <t>Lowndes Signal</t>
        </is>
      </c>
      <c r="E45" s="6" t="n">
        <v>45205</v>
      </c>
      <c r="F4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5" s="2" t="n">
        <v>211</v>
      </c>
      <c r="H45" s="2" t="n">
        <v>0</v>
      </c>
      <c r="I45" s="2" t="n">
        <v>0</v>
      </c>
      <c r="J45" s="2" t="n">
        <v>0</v>
      </c>
      <c r="K45" s="2" t="n">
        <v>0</v>
      </c>
      <c r="L45" s="2" t="n">
        <v>0</v>
      </c>
      <c r="M45" s="2" t="inlineStr">
        <is>
          <t>Positive</t>
        </is>
      </c>
      <c r="N45" s="2" t="inlineStr">
        <is>
          <t>Article (online)</t>
        </is>
      </c>
      <c r="O45" s="2" t="inlineStr">
        <is>
          <t>English</t>
        </is>
      </c>
      <c r="P45" s="2" t="n"/>
    </row>
    <row r="46">
      <c r="A46" s="2" t="inlineStr">
        <is>
          <t>Small Business - Vicksburg Warren County</t>
        </is>
      </c>
      <c r="B46" s="2">
        <f>HYPERLINK("https://smb.vicksburgpost.com/article/Register-Now-for-the-4th-International-Conference-on-Innovative-Intelligent-Industrial-Production-and-Logistics-Rome-Italy-November-15-17-2023?storyId=6520ae6969fa1a3c2d11bc11")</f>
        <v/>
      </c>
      <c r="C46" s="2" t="inlineStr"/>
      <c r="D46" s="2" t="inlineStr">
        <is>
          <t>The Vicksburg Post</t>
        </is>
      </c>
      <c r="E46" s="6" t="n">
        <v>45205</v>
      </c>
      <c r="F4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6" s="2" t="n">
        <v>56899</v>
      </c>
      <c r="H46" s="2" t="n">
        <v>0</v>
      </c>
      <c r="I46" s="2" t="n">
        <v>0</v>
      </c>
      <c r="J46" s="2" t="n">
        <v>0</v>
      </c>
      <c r="K46" s="2" t="n">
        <v>0</v>
      </c>
      <c r="L46" s="2" t="n">
        <v>0</v>
      </c>
      <c r="M46" s="2" t="inlineStr">
        <is>
          <t>Positive</t>
        </is>
      </c>
      <c r="N46" s="2" t="inlineStr">
        <is>
          <t>Article (online)</t>
        </is>
      </c>
      <c r="O46" s="2" t="inlineStr">
        <is>
          <t>English</t>
        </is>
      </c>
      <c r="P46" s="2" t="n"/>
    </row>
    <row r="47">
      <c r="A47" s="2" t="inlineStr">
        <is>
          <t>Small Business - LaGrange Daily News</t>
        </is>
      </c>
      <c r="B47" s="2">
        <f>HYPERLINK("https://smb.lagrangenews.com/article/Register-Now-for-the-4th-International-Conference-on-Innovative-Intelligent-Industrial-Production-and-Logistics-Rome-Italy-November-15-17-2023?storyId=6520ae6969fa1a3c2d11bc11")</f>
        <v/>
      </c>
      <c r="C47" s="2" t="inlineStr"/>
      <c r="D47" s="2" t="inlineStr">
        <is>
          <t>La Grange News</t>
        </is>
      </c>
      <c r="E47" s="6" t="n">
        <v>45205</v>
      </c>
      <c r="F4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7" s="2" t="n">
        <v>58193</v>
      </c>
      <c r="H47" s="2" t="n"/>
      <c r="I47" s="2" t="n"/>
      <c r="J47" s="2" t="n"/>
      <c r="K47" s="2" t="n"/>
      <c r="L47" s="2" t="n"/>
      <c r="M47" s="2" t="inlineStr">
        <is>
          <t>Positive</t>
        </is>
      </c>
      <c r="N47" s="2" t="inlineStr">
        <is>
          <t>Article (online)</t>
        </is>
      </c>
      <c r="O47" s="2" t="inlineStr">
        <is>
          <t>English</t>
        </is>
      </c>
      <c r="P47" s="2" t="n"/>
    </row>
    <row r="48">
      <c r="A48" s="2" t="inlineStr">
        <is>
          <t>Small Business - Winchester Sun</t>
        </is>
      </c>
      <c r="B48" s="2">
        <f>HYPERLINK("https://smb.winchestersun.com/article/Register-Now-for-the-4th-International-Conference-on-Innovative-Intelligent-Industrial-Production-and-Logistics-Rome-Italy-November-15-17-2023?storyId=6520ae6969fa1a3c2d11bc11")</f>
        <v/>
      </c>
      <c r="C48" s="2" t="inlineStr"/>
      <c r="D48" s="2" t="inlineStr">
        <is>
          <t>Winchester Sun</t>
        </is>
      </c>
      <c r="E48" s="6" t="n">
        <v>45205</v>
      </c>
      <c r="F4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8" s="2" t="n">
        <v>21163</v>
      </c>
      <c r="H48" s="2" t="n"/>
      <c r="I48" s="2" t="n"/>
      <c r="J48" s="2" t="n"/>
      <c r="K48" s="2" t="n"/>
      <c r="L48" s="2" t="n"/>
      <c r="M48" s="2" t="inlineStr">
        <is>
          <t>Positive</t>
        </is>
      </c>
      <c r="N48" s="2" t="inlineStr">
        <is>
          <t>Article (online)</t>
        </is>
      </c>
      <c r="O48" s="2" t="inlineStr">
        <is>
          <t>English</t>
        </is>
      </c>
      <c r="P48" s="2" t="n"/>
    </row>
    <row r="49">
      <c r="A49" s="2" t="inlineStr">
        <is>
          <t>Chester County Press | The Community Newspaper of Southern Chester County | Press Releases</t>
        </is>
      </c>
      <c r="B49" s="2">
        <f>HYPERLINK("https://pr.chestercounty.com/article/Register-Now-for-the-4th-International-Conference-on-Innovative-Intelligent-Industrial-Production-and-Logistics-Rome-Italy-November-15-17-2023?storyId=6520ae6969fa1a3c2d11bc11")</f>
        <v/>
      </c>
      <c r="C49" s="2" t="inlineStr"/>
      <c r="D49" s="2" t="inlineStr">
        <is>
          <t>Chester County Press</t>
        </is>
      </c>
      <c r="E49" s="6" t="n">
        <v>45205</v>
      </c>
      <c r="F4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49" s="2" t="n">
        <v>7992</v>
      </c>
      <c r="H49" s="2" t="n">
        <v>0</v>
      </c>
      <c r="I49" s="2" t="n">
        <v>0</v>
      </c>
      <c r="J49" s="2" t="n">
        <v>0</v>
      </c>
      <c r="K49" s="2" t="n">
        <v>0</v>
      </c>
      <c r="L49" s="2" t="n">
        <v>0</v>
      </c>
      <c r="M49" s="2" t="inlineStr">
        <is>
          <t>Positive</t>
        </is>
      </c>
      <c r="N49" s="2" t="inlineStr">
        <is>
          <t>Article (online)</t>
        </is>
      </c>
      <c r="O49" s="2" t="inlineStr">
        <is>
          <t>English</t>
        </is>
      </c>
      <c r="P49" s="2" t="n"/>
    </row>
    <row r="50">
      <c r="A50" s="2" t="inlineStr">
        <is>
          <t>RSW Living Magazine | Sponsored Stories</t>
        </is>
      </c>
      <c r="B50" s="2">
        <f>HYPERLINK("https://pr.rswliving.com/article/Register-Now-for-the-4th-International-Conference-on-Innovative-Intelligent-Industrial-Production-and-Logistics-Rome-Italy-November-15-17-2023?storyId=6520ae6969fa1a3c2d11bc11")</f>
        <v/>
      </c>
      <c r="C50" s="2" t="inlineStr"/>
      <c r="D50" s="2" t="inlineStr">
        <is>
          <t>RSW Living</t>
        </is>
      </c>
      <c r="E50" s="6" t="n">
        <v>45205</v>
      </c>
      <c r="F5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0" s="2" t="n">
        <v>0</v>
      </c>
      <c r="H50" s="2" t="n">
        <v>0</v>
      </c>
      <c r="I50" s="2" t="n">
        <v>0</v>
      </c>
      <c r="J50" s="2" t="n">
        <v>0</v>
      </c>
      <c r="K50" s="2" t="n">
        <v>0</v>
      </c>
      <c r="L50" s="2" t="n">
        <v>0</v>
      </c>
      <c r="M50" s="2" t="inlineStr">
        <is>
          <t>Positive</t>
        </is>
      </c>
      <c r="N50" s="2" t="inlineStr">
        <is>
          <t>Article (online)</t>
        </is>
      </c>
      <c r="O50" s="2" t="inlineStr">
        <is>
          <t>English</t>
        </is>
      </c>
      <c r="P50" s="2" t="n"/>
    </row>
    <row r="51">
      <c r="A51" s="2" t="inlineStr">
        <is>
          <t>Small Business - The Roanoke-Chowan News-Herald</t>
        </is>
      </c>
      <c r="B51" s="2">
        <f>HYPERLINK("https://smb.roanoke-chowannewsherald.com/article/Register-Now-for-the-4th-International-Conference-on-Innovative-Intelligent-Industrial-Production-and-Logistics-Rome-Italy-November-15-17-2023?storyId=6520ae6969fa1a3c2d11bc11")</f>
        <v/>
      </c>
      <c r="C51" s="2" t="inlineStr"/>
      <c r="D51" s="2" t="inlineStr">
        <is>
          <t>Roanoke-Chowan News-Herald</t>
        </is>
      </c>
      <c r="E51" s="6" t="n">
        <v>45205</v>
      </c>
      <c r="F5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1" s="2" t="n">
        <v>20901</v>
      </c>
      <c r="H51" s="2" t="n">
        <v>0</v>
      </c>
      <c r="I51" s="2" t="n">
        <v>0</v>
      </c>
      <c r="J51" s="2" t="n">
        <v>0</v>
      </c>
      <c r="K51" s="2" t="n">
        <v>0</v>
      </c>
      <c r="L51" s="2" t="n">
        <v>0</v>
      </c>
      <c r="M51" s="2" t="inlineStr">
        <is>
          <t>Positive</t>
        </is>
      </c>
      <c r="N51" s="2" t="inlineStr">
        <is>
          <t>Article (online)</t>
        </is>
      </c>
      <c r="O51" s="2" t="inlineStr">
        <is>
          <t>English</t>
        </is>
      </c>
      <c r="P51" s="2" t="n"/>
    </row>
    <row r="52">
      <c r="A52" s="2" t="inlineStr">
        <is>
          <t>Small Business - Jessamine Journal</t>
        </is>
      </c>
      <c r="B52" s="2">
        <f>HYPERLINK("https://smb.jessaminejournal.com/article/Register-Now-for-the-4th-International-Conference-on-Innovative-Intelligent-Industrial-Production-and-Logistics-Rome-Italy-November-15-17-2023?storyId=6520ae6969fa1a3c2d11bc11")</f>
        <v/>
      </c>
      <c r="C52" s="2" t="inlineStr"/>
      <c r="D52" s="2" t="inlineStr">
        <is>
          <t>Jessamine Journal</t>
        </is>
      </c>
      <c r="E52" s="6" t="n">
        <v>45205</v>
      </c>
      <c r="F5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2" s="2" t="n">
        <v>9397</v>
      </c>
      <c r="H52" s="2" t="n">
        <v>0</v>
      </c>
      <c r="I52" s="2" t="n">
        <v>0</v>
      </c>
      <c r="J52" s="2" t="n">
        <v>0</v>
      </c>
      <c r="K52" s="2" t="n"/>
      <c r="L52" s="2" t="n">
        <v>0</v>
      </c>
      <c r="M52" s="2" t="inlineStr">
        <is>
          <t>Positive</t>
        </is>
      </c>
      <c r="N52" s="2" t="inlineStr">
        <is>
          <t>Article (online)</t>
        </is>
      </c>
      <c r="O52" s="2" t="inlineStr">
        <is>
          <t>English</t>
        </is>
      </c>
      <c r="P52" s="2" t="n"/>
    </row>
    <row r="53">
      <c r="A53" s="2" t="inlineStr">
        <is>
          <t>Small Business - Kenbridge Victoria Dispatch</t>
        </is>
      </c>
      <c r="B53" s="2">
        <f>HYPERLINK("https://smb.kenbridgevictoriadispatch.com/article/Register-Now-for-the-4th-International-Conference-on-Innovative-Intelligent-Industrial-Production-and-Logistics-Rome-Italy-November-15-17-2023?storyId=6520ae6969fa1a3c2d11bc11")</f>
        <v/>
      </c>
      <c r="C53" s="2" t="inlineStr"/>
      <c r="D53" s="2" t="inlineStr">
        <is>
          <t>The Kenbridge-Victoria Dispatch</t>
        </is>
      </c>
      <c r="E53" s="6" t="n">
        <v>45205</v>
      </c>
      <c r="F5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3" s="2" t="n">
        <v>900</v>
      </c>
      <c r="H53" s="2" t="n"/>
      <c r="I53" s="2" t="n"/>
      <c r="J53" s="2" t="n"/>
      <c r="K53" s="2" t="n"/>
      <c r="L53" s="2" t="n"/>
      <c r="M53" s="2" t="inlineStr">
        <is>
          <t>Positive</t>
        </is>
      </c>
      <c r="N53" s="2" t="inlineStr">
        <is>
          <t>Article (online)</t>
        </is>
      </c>
      <c r="O53" s="2" t="inlineStr">
        <is>
          <t>English</t>
        </is>
      </c>
      <c r="P53" s="2" t="n"/>
    </row>
    <row r="54">
      <c r="A54" s="2" t="inlineStr">
        <is>
          <t>Millis/Medway - Local Town Pages</t>
        </is>
      </c>
      <c r="B54" s="2">
        <f>HYPERLINK("https://pr.millismedwaynews.com/article/Register-Now-for-the-4th-International-Conference-on-Innovative-Intelligent-Industrial-Production-and-Logistics-Rome-Italy-November-15-17-2023?storyId=6520ae6969fa1a3c2d11bc11")</f>
        <v/>
      </c>
      <c r="C54" s="2" t="inlineStr"/>
      <c r="D54" s="2" t="inlineStr">
        <is>
          <t>Medway &amp; Millis Town News</t>
        </is>
      </c>
      <c r="E54" s="6" t="n">
        <v>45205</v>
      </c>
      <c r="F5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4" s="2" t="n">
        <v>1162</v>
      </c>
      <c r="H54" s="2" t="n">
        <v>0</v>
      </c>
      <c r="I54" s="2" t="n">
        <v>0</v>
      </c>
      <c r="J54" s="2" t="n">
        <v>0</v>
      </c>
      <c r="K54" s="2" t="n">
        <v>0</v>
      </c>
      <c r="L54" s="2" t="n">
        <v>0</v>
      </c>
      <c r="M54" s="2" t="inlineStr">
        <is>
          <t>Positive</t>
        </is>
      </c>
      <c r="N54" s="2" t="inlineStr">
        <is>
          <t>Article (online)</t>
        </is>
      </c>
      <c r="O54" s="2" t="inlineStr">
        <is>
          <t>English</t>
        </is>
      </c>
      <c r="P54" s="2" t="n"/>
    </row>
    <row r="55">
      <c r="A55" s="2" t="inlineStr">
        <is>
          <t>Holladay Journal | Educating | Entertaining | Informing | Press Releases</t>
        </is>
      </c>
      <c r="B55" s="2">
        <f>HYPERLINK("https://pr.holladayjournal.com/article/Register-Now-for-the-4th-International-Conference-on-Innovative-Intelligent-Industrial-Production-and-Logistics-Rome-Italy-November-15-17-2023?storyId=6520ae6969fa1a3c2d11bc11")</f>
        <v/>
      </c>
      <c r="C55" s="2" t="inlineStr"/>
      <c r="D55" s="2" t="inlineStr">
        <is>
          <t>Holladay Journal</t>
        </is>
      </c>
      <c r="E55" s="6" t="n">
        <v>45205</v>
      </c>
      <c r="F5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5" s="2" t="n">
        <v>339</v>
      </c>
      <c r="H55" s="2" t="n"/>
      <c r="I55" s="2" t="n"/>
      <c r="J55" s="2" t="n"/>
      <c r="K55" s="2" t="n"/>
      <c r="L55" s="2" t="n"/>
      <c r="M55" s="2" t="inlineStr">
        <is>
          <t>Positive</t>
        </is>
      </c>
      <c r="N55" s="2" t="inlineStr">
        <is>
          <t>Article (online)</t>
        </is>
      </c>
      <c r="O55" s="2" t="inlineStr">
        <is>
          <t>English</t>
        </is>
      </c>
      <c r="P55" s="2" t="n"/>
    </row>
    <row r="56">
      <c r="A56" s="2" t="inlineStr">
        <is>
          <t>Small Business | Leader Publications</t>
        </is>
      </c>
      <c r="B56" s="2">
        <f>HYPERLINK("https://smb.leaderpub.com/article/Register-Now-for-the-4th-International-Conference-on-Innovative-Intelligent-Industrial-Production-and-Logistics-Rome-Italy-November-15-17-2023?storyId=6520ae6969fa1a3c2d11bc11")</f>
        <v/>
      </c>
      <c r="C56" s="2" t="inlineStr"/>
      <c r="D56" s="2" t="inlineStr">
        <is>
          <t>Leader Publications (Michigan)</t>
        </is>
      </c>
      <c r="E56" s="6" t="n">
        <v>45205</v>
      </c>
      <c r="F5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6" s="2" t="n">
        <v>38613</v>
      </c>
      <c r="H56" s="2" t="n">
        <v>0</v>
      </c>
      <c r="I56" s="2" t="n">
        <v>0</v>
      </c>
      <c r="J56" s="2" t="n">
        <v>67</v>
      </c>
      <c r="K56" s="2" t="n">
        <v>67</v>
      </c>
      <c r="L56" s="2" t="n">
        <v>0</v>
      </c>
      <c r="M56" s="2" t="inlineStr">
        <is>
          <t>Positive</t>
        </is>
      </c>
      <c r="N56" s="2" t="inlineStr">
        <is>
          <t>Article (online)</t>
        </is>
      </c>
      <c r="O56" s="2" t="inlineStr">
        <is>
          <t>English</t>
        </is>
      </c>
      <c r="P56" s="2" t="n"/>
    </row>
    <row r="57">
      <c r="A57" s="2" t="inlineStr">
        <is>
          <t>Times of the Islands Magazine</t>
        </is>
      </c>
      <c r="B57" s="2">
        <f>HYPERLINK("https://pr.timesoftheislands.com/article/Register-Now-for-the-4th-International-Conference-on-Innovative-Intelligent-Industrial-Production-and-Logistics-Rome-Italy-November-15-17-2023?storyId=6520ae6969fa1a3c2d11bc11")</f>
        <v/>
      </c>
      <c r="C57" s="2" t="inlineStr"/>
      <c r="D57" s="2" t="inlineStr">
        <is>
          <t>Times of the Islands</t>
        </is>
      </c>
      <c r="E57" s="6" t="n">
        <v>45205</v>
      </c>
      <c r="F5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7" s="2" t="n">
        <v>1119</v>
      </c>
      <c r="H57" s="2" t="n">
        <v>0</v>
      </c>
      <c r="I57" s="2" t="n">
        <v>0</v>
      </c>
      <c r="J57" s="2" t="n">
        <v>0</v>
      </c>
      <c r="K57" s="2" t="n">
        <v>0</v>
      </c>
      <c r="L57" s="2" t="n">
        <v>0</v>
      </c>
      <c r="M57" s="2" t="inlineStr">
        <is>
          <t>Positive</t>
        </is>
      </c>
      <c r="N57" s="2" t="inlineStr">
        <is>
          <t>Article (online)</t>
        </is>
      </c>
      <c r="O57" s="2" t="inlineStr">
        <is>
          <t>English</t>
        </is>
      </c>
      <c r="P57" s="2" t="n"/>
    </row>
    <row r="58">
      <c r="A58" s="2" t="inlineStr">
        <is>
          <t>Murray Journal | Educating | Entertaining | Informing | Press Releases</t>
        </is>
      </c>
      <c r="B58" s="2">
        <f>HYPERLINK("https://pr.murrayjournal.com/article/Register-Now-for-the-4th-International-Conference-on-Innovative-Intelligent-Industrial-Production-and-Logistics-Rome-Italy-November-15-17-2023?storyId=6520ae6969fa1a3c2d11bc11")</f>
        <v/>
      </c>
      <c r="C58" s="2" t="inlineStr"/>
      <c r="D58" s="2" t="inlineStr">
        <is>
          <t>Murray Journal</t>
        </is>
      </c>
      <c r="E58" s="6" t="n">
        <v>45205</v>
      </c>
      <c r="F5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8" s="2" t="n">
        <v>880</v>
      </c>
      <c r="H58" s="2" t="n">
        <v>0</v>
      </c>
      <c r="I58" s="2" t="n">
        <v>0</v>
      </c>
      <c r="J58" s="2" t="n">
        <v>0</v>
      </c>
      <c r="K58" s="2" t="n"/>
      <c r="L58" s="2" t="n">
        <v>0</v>
      </c>
      <c r="M58" s="2" t="inlineStr">
        <is>
          <t>Positive</t>
        </is>
      </c>
      <c r="N58" s="2" t="inlineStr">
        <is>
          <t>Article (online)</t>
        </is>
      </c>
      <c r="O58" s="2" t="inlineStr">
        <is>
          <t>English</t>
        </is>
      </c>
      <c r="P58" s="2" t="n"/>
    </row>
    <row r="59">
      <c r="A59" s="2" t="inlineStr">
        <is>
          <t>The City Journals | Educating | Entertaining | Informing | Press Releases</t>
        </is>
      </c>
      <c r="B59" s="2">
        <f>HYPERLINK("https://pr.valleyjournals.com/article/Register-Now-for-the-4th-International-Conference-on-Innovative-Intelligent-Industrial-Production-and-Logistics-Rome-Italy-November-15-17-2023?storyId=6520ae6969fa1a3c2d11bc11")</f>
        <v/>
      </c>
      <c r="C59" s="2" t="inlineStr"/>
      <c r="D59" s="2" t="inlineStr">
        <is>
          <t>The City Journals</t>
        </is>
      </c>
      <c r="E59" s="6" t="n">
        <v>45205</v>
      </c>
      <c r="F5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59" s="2" t="n">
        <v>839</v>
      </c>
      <c r="H59" s="2" t="n">
        <v>0</v>
      </c>
      <c r="I59" s="2" t="n">
        <v>0</v>
      </c>
      <c r="J59" s="2" t="n">
        <v>0</v>
      </c>
      <c r="K59" s="2" t="n">
        <v>0</v>
      </c>
      <c r="L59" s="2" t="n">
        <v>0</v>
      </c>
      <c r="M59" s="2" t="inlineStr">
        <is>
          <t>Positive</t>
        </is>
      </c>
      <c r="N59" s="2" t="inlineStr">
        <is>
          <t>Article (online)</t>
        </is>
      </c>
      <c r="O59" s="2" t="inlineStr">
        <is>
          <t>English</t>
        </is>
      </c>
      <c r="P59" s="2" t="n"/>
    </row>
    <row r="60">
      <c r="A60" s="2" t="inlineStr">
        <is>
          <t>Claiborne Progress | Claiborne Progress | Press Releases</t>
        </is>
      </c>
      <c r="B60" s="2">
        <f>HYPERLINK("https://smb.claiborneprogress.net/article/Register-Now-for-the-4th-International-Conference-on-Innovative-Intelligent-Industrial-Production-and-Logistics-Rome-Italy-November-15-17-2023?storyId=6520ae6969fa1a3c2d11bc11")</f>
        <v/>
      </c>
      <c r="C60" s="2" t="inlineStr"/>
      <c r="D60" s="2" t="inlineStr">
        <is>
          <t>Claiborne Progress</t>
        </is>
      </c>
      <c r="E60" s="6" t="n">
        <v>45205</v>
      </c>
      <c r="F6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0" s="2" t="n">
        <v>3280</v>
      </c>
      <c r="H60" s="2" t="n">
        <v>0</v>
      </c>
      <c r="I60" s="2" t="n">
        <v>0</v>
      </c>
      <c r="J60" s="2" t="n">
        <v>0</v>
      </c>
      <c r="K60" s="2" t="n">
        <v>0</v>
      </c>
      <c r="L60" s="2" t="n">
        <v>0</v>
      </c>
      <c r="M60" s="2" t="inlineStr">
        <is>
          <t>Positive</t>
        </is>
      </c>
      <c r="N60" s="2" t="inlineStr">
        <is>
          <t>Article (online)</t>
        </is>
      </c>
      <c r="O60" s="2" t="inlineStr">
        <is>
          <t>English</t>
        </is>
      </c>
      <c r="P60" s="2" t="n"/>
    </row>
    <row r="61">
      <c r="A61" s="2" t="inlineStr">
        <is>
          <t>Small Business - Smithfield Times</t>
        </is>
      </c>
      <c r="B61" s="2">
        <f>HYPERLINK("https://smb.smithfieldtimes.com/article/Register-Now-for-the-4th-International-Conference-on-Innovative-Intelligent-Industrial-Production-and-Logistics-Rome-Italy-November-15-17-2023?storyId=6520ae6969fa1a3c2d11bc11")</f>
        <v/>
      </c>
      <c r="C61" s="2" t="inlineStr"/>
      <c r="D61" s="2" t="inlineStr">
        <is>
          <t>The Smithfield Times</t>
        </is>
      </c>
      <c r="E61" s="6" t="n">
        <v>45205</v>
      </c>
      <c r="F6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1" s="2" t="n">
        <v>15616</v>
      </c>
      <c r="H61" s="2" t="n"/>
      <c r="I61" s="2" t="n"/>
      <c r="J61" s="2" t="n"/>
      <c r="K61" s="2" t="n"/>
      <c r="L61" s="2" t="n"/>
      <c r="M61" s="2" t="inlineStr">
        <is>
          <t>Positive</t>
        </is>
      </c>
      <c r="N61" s="2" t="inlineStr">
        <is>
          <t>Article (online)</t>
        </is>
      </c>
      <c r="O61" s="2" t="inlineStr">
        <is>
          <t>English</t>
        </is>
      </c>
      <c r="P61" s="2" t="n"/>
    </row>
    <row r="62">
      <c r="A62" s="2" t="inlineStr">
        <is>
          <t>Bradfordville Bugle | News Tallahassee readers really care about | Press Releases</t>
        </is>
      </c>
      <c r="B62" s="2">
        <f>HYPERLINK("https://pr.bradfordvillebugle.com/article/Register-Now-for-the-4th-International-Conference-on-Innovative-Intelligent-Industrial-Production-and-Logistics-Rome-Italy-November-15-17-2023?storyId=6520ae6969fa1a3c2d11bc11")</f>
        <v/>
      </c>
      <c r="C62" s="2" t="inlineStr"/>
      <c r="D62" s="2" t="inlineStr">
        <is>
          <t>The Bradfordville Bugle</t>
        </is>
      </c>
      <c r="E62" s="6" t="n">
        <v>45205</v>
      </c>
      <c r="F6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2" s="2" t="n">
        <v>2981</v>
      </c>
      <c r="H62" s="2" t="n"/>
      <c r="I62" s="2" t="n"/>
      <c r="J62" s="2" t="n"/>
      <c r="K62" s="2" t="n"/>
      <c r="L62" s="2" t="n"/>
      <c r="M62" s="2" t="inlineStr">
        <is>
          <t>Positive</t>
        </is>
      </c>
      <c r="N62" s="2" t="inlineStr">
        <is>
          <t>Article (online)</t>
        </is>
      </c>
      <c r="O62" s="2" t="inlineStr">
        <is>
          <t>English</t>
        </is>
      </c>
      <c r="P62" s="2" t="n"/>
    </row>
    <row r="63">
      <c r="A63" s="2" t="inlineStr">
        <is>
          <t>Small Business - Americus Times-Recorder</t>
        </is>
      </c>
      <c r="B63" s="2">
        <f>HYPERLINK("https://smb.americustimesrecorder.com/article/Register-Now-for-the-4th-International-Conference-on-Innovative-Intelligent-Industrial-Production-and-Logistics-Rome-Italy-November-15-17-2023?storyId=6520ae6969fa1a3c2d11bc11")</f>
        <v/>
      </c>
      <c r="C63" s="2" t="inlineStr"/>
      <c r="D63" s="2" t="inlineStr">
        <is>
          <t>Americus Times-Recorder</t>
        </is>
      </c>
      <c r="E63" s="6" t="n">
        <v>45205</v>
      </c>
      <c r="F6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3" s="2" t="n">
        <v>14676</v>
      </c>
      <c r="H63" s="2" t="n">
        <v>0</v>
      </c>
      <c r="I63" s="2" t="n">
        <v>0</v>
      </c>
      <c r="J63" s="2" t="n">
        <v>0</v>
      </c>
      <c r="K63" s="2" t="n">
        <v>0</v>
      </c>
      <c r="L63" s="2" t="n">
        <v>0</v>
      </c>
      <c r="M63" s="2" t="inlineStr">
        <is>
          <t>Positive</t>
        </is>
      </c>
      <c r="N63" s="2" t="inlineStr">
        <is>
          <t>Article (online)</t>
        </is>
      </c>
      <c r="O63" s="2" t="inlineStr">
        <is>
          <t>English</t>
        </is>
      </c>
      <c r="P63" s="2" t="n"/>
    </row>
    <row r="64">
      <c r="A64" s="2" t="inlineStr">
        <is>
          <t>News - Full Story</t>
        </is>
      </c>
      <c r="B64" s="2">
        <f>HYPERLINK("http://www.tickertech.com/cgi/?a=news&amp;ticker=a&amp;story=202310202310062100PR_NEWS_USPR_____IO31472")</f>
        <v/>
      </c>
      <c r="C64" s="2" t="inlineStr"/>
      <c r="D64" s="2" t="inlineStr">
        <is>
          <t>Ticker Technologies</t>
        </is>
      </c>
      <c r="E64" s="6" t="n">
        <v>45205</v>
      </c>
      <c r="F6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4" s="2" t="n">
        <v>1694</v>
      </c>
      <c r="H64" s="2" t="n">
        <v>0</v>
      </c>
      <c r="I64" s="2" t="n">
        <v>0</v>
      </c>
      <c r="J64" s="2" t="n">
        <v>0</v>
      </c>
      <c r="K64" s="2" t="n">
        <v>0</v>
      </c>
      <c r="L64" s="2" t="n">
        <v>0</v>
      </c>
      <c r="M64" s="2" t="inlineStr">
        <is>
          <t>Positive</t>
        </is>
      </c>
      <c r="N64" s="2" t="inlineStr">
        <is>
          <t>Article (online)</t>
        </is>
      </c>
      <c r="O64" s="2" t="inlineStr">
        <is>
          <t>English</t>
        </is>
      </c>
      <c r="P64" s="2" t="n"/>
    </row>
    <row r="65">
      <c r="A65" s="2" t="inlineStr">
        <is>
          <t>Small Business - Bluegrass Live</t>
        </is>
      </c>
      <c r="B65" s="2">
        <f>HYPERLINK("https://smb.bluegrasslive.com/article/Register-Now-for-the-4th-International-Conference-on-Innovative-Intelligent-Industrial-Production-and-Logistics-Rome-Italy-November-15-17-2023?storyId=6520ae6969fa1a3c2d11bc11")</f>
        <v/>
      </c>
      <c r="C65" s="2" t="inlineStr"/>
      <c r="D65" s="2" t="inlineStr">
        <is>
          <t>Bluegrass Live</t>
        </is>
      </c>
      <c r="E65" s="6" t="n">
        <v>45205</v>
      </c>
      <c r="F6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5" s="2" t="n">
        <v>688</v>
      </c>
      <c r="H65" s="2" t="n">
        <v>0</v>
      </c>
      <c r="I65" s="2" t="n">
        <v>0</v>
      </c>
      <c r="J65" s="2" t="n">
        <v>0</v>
      </c>
      <c r="K65" s="2" t="n">
        <v>0</v>
      </c>
      <c r="L65" s="2" t="n">
        <v>0</v>
      </c>
      <c r="M65" s="2" t="inlineStr">
        <is>
          <t>Positive</t>
        </is>
      </c>
      <c r="N65" s="2" t="inlineStr">
        <is>
          <t>Article (online)</t>
        </is>
      </c>
      <c r="O65" s="2" t="inlineStr">
        <is>
          <t>English</t>
        </is>
      </c>
      <c r="P65" s="2" t="n"/>
    </row>
    <row r="66">
      <c r="A66" s="2" t="inlineStr">
        <is>
          <t>Small Business - Leesville Leader</t>
        </is>
      </c>
      <c r="B66" s="2">
        <f>HYPERLINK("https://smb.theleesvilleleader.com/article/Register-Now-for-the-4th-International-Conference-on-Innovative-Intelligent-Industrial-Production-and-Logistics-Rome-Italy-November-15-17-2023?storyId=6520ae6969fa1a3c2d11bc11")</f>
        <v/>
      </c>
      <c r="C66" s="2" t="inlineStr"/>
      <c r="D66" s="2" t="inlineStr">
        <is>
          <t>Leesville Daily Leader</t>
        </is>
      </c>
      <c r="E66" s="6" t="n">
        <v>45205</v>
      </c>
      <c r="F6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6" s="2" t="n">
        <v>1169</v>
      </c>
      <c r="H66" s="2" t="n"/>
      <c r="I66" s="2" t="n"/>
      <c r="J66" s="2" t="n"/>
      <c r="K66" s="2" t="n"/>
      <c r="L66" s="2" t="n"/>
      <c r="M66" s="2" t="inlineStr">
        <is>
          <t>Positive</t>
        </is>
      </c>
      <c r="N66" s="2" t="inlineStr">
        <is>
          <t>Article (online)</t>
        </is>
      </c>
      <c r="O66" s="2" t="inlineStr">
        <is>
          <t>English</t>
        </is>
      </c>
      <c r="P66" s="2" t="n"/>
    </row>
    <row r="67">
      <c r="A67" s="2" t="inlineStr">
        <is>
          <t>Small Business - Harlan Enterprise</t>
        </is>
      </c>
      <c r="B67" s="2">
        <f>HYPERLINK("https://smb.harlandaily.com/article/Register-Now-for-the-4th-International-Conference-on-Innovative-Intelligent-Industrial-Production-and-Logistics-Rome-Italy-November-15-17-2023?storyId=6520ae6969fa1a3c2d11bc11")</f>
        <v/>
      </c>
      <c r="C67" s="2" t="inlineStr"/>
      <c r="D67" s="2" t="inlineStr">
        <is>
          <t>Harlan Daily Enterprise</t>
        </is>
      </c>
      <c r="E67" s="6" t="n">
        <v>45205</v>
      </c>
      <c r="F6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7" s="2" t="n">
        <v>10213</v>
      </c>
      <c r="H67" s="2" t="n"/>
      <c r="I67" s="2" t="n"/>
      <c r="J67" s="2" t="n"/>
      <c r="K67" s="2" t="n"/>
      <c r="L67" s="2" t="n"/>
      <c r="M67" s="2" t="inlineStr">
        <is>
          <t>Positive</t>
        </is>
      </c>
      <c r="N67" s="2" t="inlineStr">
        <is>
          <t>Article (online)</t>
        </is>
      </c>
      <c r="O67" s="2" t="inlineStr">
        <is>
          <t>English</t>
        </is>
      </c>
      <c r="P67" s="2" t="n"/>
    </row>
    <row r="68">
      <c r="A68" s="2" t="inlineStr">
        <is>
          <t>Cottonwood Heights Journal | Educating | Entertaining | Informing | Press Releases</t>
        </is>
      </c>
      <c r="B68" s="2">
        <f>HYPERLINK("https://pr.cottonwoodheightsjournal.com/article/Register-Now-for-the-4th-International-Conference-on-Innovative-Intelligent-Industrial-Production-and-Logistics-Rome-Italy-November-15-17-2023?storyId=6520ae6969fa1a3c2d11bc11")</f>
        <v/>
      </c>
      <c r="C68" s="2" t="inlineStr"/>
      <c r="D68" s="2" t="inlineStr">
        <is>
          <t>Cottonwood Heights Journal</t>
        </is>
      </c>
      <c r="E68" s="6" t="n">
        <v>45205</v>
      </c>
      <c r="F6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8" s="2" t="n">
        <v>1773</v>
      </c>
      <c r="H68" s="2" t="n">
        <v>0</v>
      </c>
      <c r="I68" s="2" t="n">
        <v>0</v>
      </c>
      <c r="J68" s="2" t="n">
        <v>0</v>
      </c>
      <c r="K68" s="2" t="n">
        <v>0</v>
      </c>
      <c r="L68" s="2" t="n">
        <v>0</v>
      </c>
      <c r="M68" s="2" t="inlineStr">
        <is>
          <t>Positive</t>
        </is>
      </c>
      <c r="N68" s="2" t="inlineStr">
        <is>
          <t>Article (online)</t>
        </is>
      </c>
      <c r="O68" s="2" t="inlineStr">
        <is>
          <t>English</t>
        </is>
      </c>
      <c r="P68" s="2" t="n"/>
    </row>
    <row r="69">
      <c r="A69" s="2" t="inlineStr">
        <is>
          <t>Register Now for the 4th International Conference on Innovative Intelligent Industrial Production and Logistics (Rome, Italy - November 15-17, 2023)</t>
        </is>
      </c>
      <c r="B69" s="2">
        <f>HYPERLINK("https://www.canadianinsider.com/register-now-for-the-4th-international-conference-on-innovative-intelligent-industrial-production-and-logistics-rome-italy---november-15-17-2023-")</f>
        <v/>
      </c>
      <c r="C69" s="2" t="inlineStr"/>
      <c r="D69" s="2" t="inlineStr">
        <is>
          <t>Canadian Insider</t>
        </is>
      </c>
      <c r="E69" s="6" t="n">
        <v>45205</v>
      </c>
      <c r="F6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69" s="2" t="n">
        <v>20518</v>
      </c>
      <c r="H69" s="2" t="n">
        <v>0</v>
      </c>
      <c r="I69" s="2" t="n">
        <v>0</v>
      </c>
      <c r="J69" s="2" t="n">
        <v>0</v>
      </c>
      <c r="K69" s="2" t="n"/>
      <c r="L69" s="2" t="n">
        <v>0</v>
      </c>
      <c r="M69" s="2" t="inlineStr">
        <is>
          <t>Positive</t>
        </is>
      </c>
      <c r="N69" s="2" t="inlineStr">
        <is>
          <t>Article (online)</t>
        </is>
      </c>
      <c r="O69" s="2" t="inlineStr">
        <is>
          <t>English</t>
        </is>
      </c>
      <c r="P69" s="2" t="n"/>
    </row>
    <row r="70">
      <c r="A70" s="2" t="inlineStr">
        <is>
          <t>Small Business - Valley Times-News</t>
        </is>
      </c>
      <c r="B70" s="2">
        <f>HYPERLINK("https://smb.valleytimes-news.com/article/Register-Now-for-the-4th-International-Conference-on-Innovative-Intelligent-Industrial-Production-and-Logistics-Rome-Italy-November-15-17-2023?storyId=6520ae6969fa1a3c2d11bc11")</f>
        <v/>
      </c>
      <c r="C70" s="2" t="inlineStr"/>
      <c r="D70" s="2" t="inlineStr">
        <is>
          <t>The Valley Times-News</t>
        </is>
      </c>
      <c r="E70" s="6" t="n">
        <v>45205</v>
      </c>
      <c r="F7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0" s="2" t="n">
        <v>15227</v>
      </c>
      <c r="H70" s="2" t="n">
        <v>0</v>
      </c>
      <c r="I70" s="2" t="n">
        <v>0</v>
      </c>
      <c r="J70" s="2" t="n">
        <v>0</v>
      </c>
      <c r="K70" s="2" t="n">
        <v>0</v>
      </c>
      <c r="L70" s="2" t="n">
        <v>0</v>
      </c>
      <c r="M70" s="2" t="inlineStr">
        <is>
          <t>Positive</t>
        </is>
      </c>
      <c r="N70" s="2" t="inlineStr">
        <is>
          <t>Article (online)</t>
        </is>
      </c>
      <c r="O70" s="2" t="inlineStr">
        <is>
          <t>English</t>
        </is>
      </c>
      <c r="P70" s="2" t="n"/>
    </row>
    <row r="71">
      <c r="A71" s="2" t="inlineStr">
        <is>
          <t>Small Business - Jefferson Davis County</t>
        </is>
      </c>
      <c r="B71" s="2">
        <f>HYPERLINK("https://smb.prentissheadlight.com/article/Register-Now-for-the-4th-International-Conference-on-Innovative-Intelligent-Industrial-Production-and-Logistics-Rome-Italy-November-15-17-2023?storyId=6520ae6969fa1a3c2d11bc11")</f>
        <v/>
      </c>
      <c r="C71" s="2" t="inlineStr"/>
      <c r="D71" s="2" t="inlineStr">
        <is>
          <t>The Prentiss Headlight</t>
        </is>
      </c>
      <c r="E71" s="6" t="n">
        <v>45205</v>
      </c>
      <c r="F7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1" s="2" t="n">
        <v>1185</v>
      </c>
      <c r="H71" s="2" t="n">
        <v>0</v>
      </c>
      <c r="I71" s="2" t="n">
        <v>0</v>
      </c>
      <c r="J71" s="2" t="n">
        <v>0</v>
      </c>
      <c r="K71" s="2" t="n">
        <v>0</v>
      </c>
      <c r="L71" s="2" t="n">
        <v>0</v>
      </c>
      <c r="M71" s="2" t="inlineStr">
        <is>
          <t>Positive</t>
        </is>
      </c>
      <c r="N71" s="2" t="inlineStr">
        <is>
          <t>Article (online)</t>
        </is>
      </c>
      <c r="O71" s="2" t="inlineStr">
        <is>
          <t>English</t>
        </is>
      </c>
      <c r="P71" s="2" t="n"/>
    </row>
    <row r="72">
      <c r="A72" s="2" t="inlineStr">
        <is>
          <t>Small Business - The Selma Times‑Journal</t>
        </is>
      </c>
      <c r="B72" s="2">
        <f>HYPERLINK("https://smb.selmatimesjournal.com/article/Register-Now-for-the-4th-International-Conference-on-Innovative-Intelligent-Industrial-Production-and-Logistics-Rome-Italy-November-15-17-2023?storyId=6520ae6969fa1a3c2d11bc11")</f>
        <v/>
      </c>
      <c r="C72" s="2" t="inlineStr"/>
      <c r="D72" s="2" t="inlineStr">
        <is>
          <t>The Selma Times Journal</t>
        </is>
      </c>
      <c r="E72" s="6" t="n">
        <v>45205</v>
      </c>
      <c r="F7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2" s="2" t="n">
        <v>130354</v>
      </c>
      <c r="H72" s="2" t="n"/>
      <c r="I72" s="2" t="n"/>
      <c r="J72" s="2" t="n"/>
      <c r="K72" s="2" t="n"/>
      <c r="L72" s="2" t="n"/>
      <c r="M72" s="2" t="inlineStr">
        <is>
          <t>Positive</t>
        </is>
      </c>
      <c r="N72" s="2" t="inlineStr">
        <is>
          <t>Article (online)</t>
        </is>
      </c>
      <c r="O72" s="2" t="inlineStr">
        <is>
          <t>English</t>
        </is>
      </c>
      <c r="P72" s="2" t="n"/>
    </row>
    <row r="73">
      <c r="A73" s="2" t="inlineStr">
        <is>
          <t>Register Now for the 4th International Conference on Innovative Intelligent Industrial Production and Logistics (Rome, Italy - November 15-17, 2023)</t>
        </is>
      </c>
      <c r="B73" s="2">
        <f>HYPERLINK("https://www.guidedcxforum.com/news/2023/10/06/9894588.htm")</f>
        <v/>
      </c>
      <c r="C73" s="2" t="inlineStr"/>
      <c r="D73" s="2" t="inlineStr">
        <is>
          <t>Guided CX Forum</t>
        </is>
      </c>
      <c r="E73" s="6" t="n">
        <v>45205</v>
      </c>
      <c r="F7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3" s="2" t="n">
        <v>107</v>
      </c>
      <c r="H73" s="2" t="n">
        <v>0</v>
      </c>
      <c r="I73" s="2" t="n">
        <v>0</v>
      </c>
      <c r="J73" s="2" t="n">
        <v>0</v>
      </c>
      <c r="K73" s="2" t="n">
        <v>0</v>
      </c>
      <c r="L73" s="2" t="n">
        <v>0</v>
      </c>
      <c r="M73" s="2" t="inlineStr">
        <is>
          <t>Positive</t>
        </is>
      </c>
      <c r="N73" s="2" t="inlineStr">
        <is>
          <t>Article (online)</t>
        </is>
      </c>
      <c r="O73" s="2" t="inlineStr">
        <is>
          <t>English</t>
        </is>
      </c>
      <c r="P73" s="2" t="n"/>
    </row>
    <row r="74">
      <c r="A74" s="2" t="inlineStr">
        <is>
          <t>Small Business - The Stanly News &amp; Press</t>
        </is>
      </c>
      <c r="B74" s="2">
        <f>HYPERLINK("https://smb.thesnaponline.com/article/Register-Now-for-the-4th-International-Conference-on-Innovative-Intelligent-Industrial-Production-and-Logistics-Rome-Italy-November-15-17-2023?storyId=6520ae6969fa1a3c2d11bc11")</f>
        <v/>
      </c>
      <c r="C74" s="2" t="inlineStr"/>
      <c r="D74" s="2" t="inlineStr">
        <is>
          <t>Stanly News &amp; Press</t>
        </is>
      </c>
      <c r="E74" s="6" t="n">
        <v>45205</v>
      </c>
      <c r="F7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4" s="2" t="n">
        <v>19965</v>
      </c>
      <c r="H74" s="2" t="n">
        <v>0</v>
      </c>
      <c r="I74" s="2" t="n">
        <v>0</v>
      </c>
      <c r="J74" s="2" t="n">
        <v>0</v>
      </c>
      <c r="K74" s="2" t="n">
        <v>0</v>
      </c>
      <c r="L74" s="2" t="n">
        <v>0</v>
      </c>
      <c r="M74" s="2" t="inlineStr">
        <is>
          <t>Positive</t>
        </is>
      </c>
      <c r="N74" s="2" t="inlineStr">
        <is>
          <t>Article (online)</t>
        </is>
      </c>
      <c r="O74" s="2" t="inlineStr">
        <is>
          <t>English</t>
        </is>
      </c>
      <c r="P74" s="2" t="n"/>
    </row>
    <row r="75">
      <c r="A75" s="2" t="inlineStr">
        <is>
          <t>Walnut Creek Magazine | Bringing you the latest culture, food, business, and travel news | Press Releases</t>
        </is>
      </c>
      <c r="B75" s="2">
        <f>HYPERLINK("https://pr.walnutcreekmagazine.com/article/Register-Now-for-the-4th-International-Conference-on-Innovative-Intelligent-Industrial-Production-and-Logistics-Rome-Italy-November-15-17-2023?storyId=6520ae6969fa1a3c2d11bc11")</f>
        <v/>
      </c>
      <c r="C75" s="2" t="inlineStr"/>
      <c r="D75" s="2" t="inlineStr">
        <is>
          <t>Walnut Creek Magazine</t>
        </is>
      </c>
      <c r="E75" s="6" t="n">
        <v>45205</v>
      </c>
      <c r="F7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5" s="2" t="n">
        <v>7860</v>
      </c>
      <c r="H75" s="2" t="n">
        <v>0</v>
      </c>
      <c r="I75" s="2" t="n">
        <v>0</v>
      </c>
      <c r="J75" s="2" t="n">
        <v>0</v>
      </c>
      <c r="K75" s="2" t="n">
        <v>0</v>
      </c>
      <c r="L75" s="2" t="n">
        <v>0</v>
      </c>
      <c r="M75" s="2" t="inlineStr">
        <is>
          <t>Positive</t>
        </is>
      </c>
      <c r="N75" s="2" t="inlineStr">
        <is>
          <t>Article (online)</t>
        </is>
      </c>
      <c r="O75" s="2" t="inlineStr">
        <is>
          <t>English</t>
        </is>
      </c>
      <c r="P75" s="2" t="n"/>
    </row>
    <row r="76">
      <c r="A76" s="2" t="inlineStr">
        <is>
          <t>Small Business - Alabama Now</t>
        </is>
      </c>
      <c r="B76" s="2">
        <f>HYPERLINK("https://smb.alabamanow.com/article/Register-Now-for-the-4th-International-Conference-on-Innovative-Intelligent-Industrial-Production-and-Logistics-Rome-Italy-November-15-17-2023?storyId=6520ae6969fa1a3c2d11bc11")</f>
        <v/>
      </c>
      <c r="C76" s="2" t="inlineStr"/>
      <c r="D76" s="2" t="inlineStr">
        <is>
          <t>Alabama Now</t>
        </is>
      </c>
      <c r="E76" s="6" t="n">
        <v>45205</v>
      </c>
      <c r="F7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6" s="2" t="n">
        <v>4883</v>
      </c>
      <c r="H76" s="2" t="n">
        <v>0</v>
      </c>
      <c r="I76" s="2" t="n">
        <v>0</v>
      </c>
      <c r="J76" s="2" t="n">
        <v>19</v>
      </c>
      <c r="K76" s="2" t="n">
        <v>19</v>
      </c>
      <c r="L76" s="2" t="n">
        <v>0</v>
      </c>
      <c r="M76" s="2" t="inlineStr">
        <is>
          <t>Positive</t>
        </is>
      </c>
      <c r="N76" s="2" t="inlineStr">
        <is>
          <t>Article (online)</t>
        </is>
      </c>
      <c r="O76" s="2" t="inlineStr">
        <is>
          <t>English</t>
        </is>
      </c>
      <c r="P76" s="2" t="n"/>
    </row>
    <row r="77">
      <c r="A77" s="2" t="inlineStr">
        <is>
          <t>Jewish Link, Jewish Link of New Jersey, News, Press Releases</t>
        </is>
      </c>
      <c r="B77" s="2">
        <f>HYPERLINK("https://pr.jewishlink.news/article/Register-Now-for-the-4th-International-Conference-on-Innovative-Intelligent-Industrial-Production-and-Logistics-Rome-Italy-November-15-17-2023?storyId=6520ae6969fa1a3c2d11bc11")</f>
        <v/>
      </c>
      <c r="C77" s="2" t="inlineStr"/>
      <c r="D77" s="2" t="inlineStr">
        <is>
          <t>The Jewish Link of New Jersey</t>
        </is>
      </c>
      <c r="E77" s="6" t="n">
        <v>45205</v>
      </c>
      <c r="F7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7" s="2" t="n">
        <v>69993</v>
      </c>
      <c r="H77" s="2" t="n">
        <v>0</v>
      </c>
      <c r="I77" s="2" t="n">
        <v>0</v>
      </c>
      <c r="J77" s="2" t="n">
        <v>0</v>
      </c>
      <c r="K77" s="2" t="n"/>
      <c r="L77" s="2" t="n">
        <v>0</v>
      </c>
      <c r="M77" s="2" t="inlineStr">
        <is>
          <t>Positive</t>
        </is>
      </c>
      <c r="N77" s="2" t="inlineStr">
        <is>
          <t>Article (online)</t>
        </is>
      </c>
      <c r="O77" s="2" t="inlineStr">
        <is>
          <t>English</t>
        </is>
      </c>
      <c r="P77" s="2" t="n"/>
    </row>
    <row r="78">
      <c r="A78" s="2" t="inlineStr">
        <is>
          <t>Small Business - www.elizabethton.com</t>
        </is>
      </c>
      <c r="B78" s="2">
        <f>HYPERLINK("https://smb.elizabethton.com/article/Register-Now-for-the-4th-International-Conference-on-Innovative-Intelligent-Industrial-Production-and-Logistics-Rome-Italy-November-15-17-2023?storyId=6520ae6969fa1a3c2d11bc11")</f>
        <v/>
      </c>
      <c r="C78" s="2" t="inlineStr"/>
      <c r="D78" s="2" t="inlineStr">
        <is>
          <t>Elizabethton Star</t>
        </is>
      </c>
      <c r="E78" s="6" t="n">
        <v>45205</v>
      </c>
      <c r="F7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8" s="2" t="n">
        <v>42613</v>
      </c>
      <c r="H78" s="2" t="n"/>
      <c r="I78" s="2" t="n"/>
      <c r="J78" s="2" t="n"/>
      <c r="K78" s="2" t="n"/>
      <c r="L78" s="2" t="n"/>
      <c r="M78" s="2" t="inlineStr">
        <is>
          <t>Positive</t>
        </is>
      </c>
      <c r="N78" s="2" t="inlineStr">
        <is>
          <t>Article (online)</t>
        </is>
      </c>
      <c r="O78" s="2" t="inlineStr">
        <is>
          <t>English</t>
        </is>
      </c>
      <c r="P78" s="2" t="n"/>
    </row>
    <row r="79">
      <c r="A79" s="2" t="inlineStr">
        <is>
          <t>Toti.com | Sponsored Stories</t>
        </is>
      </c>
      <c r="B79" s="2">
        <f>HYPERLINK("https://pr.toti.com/article/Register-Now-for-the-4th-International-Conference-on-Innovative-Intelligent-Industrial-Production-and-Logistics-Rome-Italy-November-15-17-2023?storyId=6520ae6969fa1a3c2d11bc11")</f>
        <v/>
      </c>
      <c r="C79" s="2" t="inlineStr"/>
      <c r="D79" s="2" t="inlineStr">
        <is>
          <t>toti.com</t>
        </is>
      </c>
      <c r="E79" s="6" t="n">
        <v>45205</v>
      </c>
      <c r="F7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79" s="2" t="n">
        <v>1202</v>
      </c>
      <c r="H79" s="2" t="n">
        <v>0</v>
      </c>
      <c r="I79" s="2" t="n">
        <v>0</v>
      </c>
      <c r="J79" s="2" t="n">
        <v>0</v>
      </c>
      <c r="K79" s="2" t="n">
        <v>0</v>
      </c>
      <c r="L79" s="2" t="n">
        <v>0</v>
      </c>
      <c r="M79" s="2" t="inlineStr">
        <is>
          <t>Positive</t>
        </is>
      </c>
      <c r="N79" s="2" t="inlineStr">
        <is>
          <t>Article (online)</t>
        </is>
      </c>
      <c r="O79" s="2" t="inlineStr">
        <is>
          <t>English</t>
        </is>
      </c>
      <c r="P79" s="2" t="n"/>
    </row>
    <row r="80">
      <c r="A80" s="2" t="inlineStr">
        <is>
          <t>WNC Business | Connect | Inform | Inspire | Press Releases</t>
        </is>
      </c>
      <c r="B80" s="2">
        <f>HYPERLINK("https://pr.wncbusiness.com/article/Register-Now-for-the-4th-International-Conference-on-Innovative-Intelligent-Industrial-Production-and-Logistics-Rome-Italy-November-15-17-2023?storyId=6520ae6969fa1a3c2d11bc11")</f>
        <v/>
      </c>
      <c r="C80" s="2" t="inlineStr"/>
      <c r="D80" s="2" t="inlineStr">
        <is>
          <t>pr.wncbusiness.com</t>
        </is>
      </c>
      <c r="E80" s="6" t="n">
        <v>45205</v>
      </c>
      <c r="F8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0" s="2" t="n"/>
      <c r="H80" s="2" t="n">
        <v>0</v>
      </c>
      <c r="I80" s="2" t="n">
        <v>0</v>
      </c>
      <c r="J80" s="2" t="n">
        <v>0</v>
      </c>
      <c r="K80" s="2" t="n">
        <v>0</v>
      </c>
      <c r="L80" s="2" t="n">
        <v>0</v>
      </c>
      <c r="M80" s="2" t="inlineStr">
        <is>
          <t>Positive</t>
        </is>
      </c>
      <c r="N80" s="2" t="inlineStr">
        <is>
          <t>Article (online)</t>
        </is>
      </c>
      <c r="O80" s="2" t="inlineStr">
        <is>
          <t>English</t>
        </is>
      </c>
      <c r="P80" s="2" t="n"/>
    </row>
    <row r="81">
      <c r="A81" s="2" t="inlineStr">
        <is>
          <t>Small Business - Austin Daily Herald</t>
        </is>
      </c>
      <c r="B81" s="2">
        <f>HYPERLINK("https://smb.austindailyherald.com/article/Register-Now-for-the-4th-International-Conference-on-Innovative-Intelligent-Industrial-Production-and-Logistics-Rome-Italy-November-15-17-2023?storyId=6520ae6969fa1a3c2d11bc11")</f>
        <v/>
      </c>
      <c r="C81" s="2" t="inlineStr"/>
      <c r="D81" s="2" t="inlineStr">
        <is>
          <t>Austin Daily Herald</t>
        </is>
      </c>
      <c r="E81" s="6" t="n">
        <v>45205</v>
      </c>
      <c r="F8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1" s="2" t="n">
        <v>35239</v>
      </c>
      <c r="H81" s="2" t="n">
        <v>0</v>
      </c>
      <c r="I81" s="2" t="n">
        <v>0</v>
      </c>
      <c r="J81" s="2" t="n">
        <v>0</v>
      </c>
      <c r="K81" s="2" t="n">
        <v>0</v>
      </c>
      <c r="L81" s="2" t="n">
        <v>0</v>
      </c>
      <c r="M81" s="2" t="inlineStr">
        <is>
          <t>Positive</t>
        </is>
      </c>
      <c r="N81" s="2" t="inlineStr">
        <is>
          <t>Article (online)</t>
        </is>
      </c>
      <c r="O81" s="2" t="inlineStr">
        <is>
          <t>English</t>
        </is>
      </c>
      <c r="P81" s="2" t="n"/>
    </row>
    <row r="82">
      <c r="A82" s="2" t="inlineStr">
        <is>
          <t>West Valley Utah News</t>
        </is>
      </c>
      <c r="B82" s="2">
        <f>HYPERLINK("https://pr.wvcjournal.com/article/Register-Now-for-the-4th-International-Conference-on-Innovative-Intelligent-Industrial-Production-and-Logistics-Rome-Italy-November-15-17-2023?storyId=6520ae6969fa1a3c2d11bc11")</f>
        <v/>
      </c>
      <c r="C82" s="2" t="inlineStr"/>
      <c r="D82" s="2" t="inlineStr">
        <is>
          <t>West Valley City Journal</t>
        </is>
      </c>
      <c r="E82" s="6" t="n">
        <v>45205</v>
      </c>
      <c r="F8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2" s="2" t="n">
        <v>301</v>
      </c>
      <c r="H82" s="2" t="n">
        <v>0</v>
      </c>
      <c r="I82" s="2" t="n">
        <v>0</v>
      </c>
      <c r="J82" s="2" t="n">
        <v>0</v>
      </c>
      <c r="K82" s="2" t="n">
        <v>0</v>
      </c>
      <c r="L82" s="2" t="n">
        <v>0</v>
      </c>
      <c r="M82" s="2" t="inlineStr">
        <is>
          <t>Positive</t>
        </is>
      </c>
      <c r="N82" s="2" t="inlineStr">
        <is>
          <t>Article (online)</t>
        </is>
      </c>
      <c r="O82" s="2" t="inlineStr">
        <is>
          <t>English</t>
        </is>
      </c>
      <c r="P82" s="2" t="n"/>
    </row>
    <row r="83">
      <c r="A83" s="2" t="inlineStr">
        <is>
          <t>Small Business - Port Arthur News</t>
        </is>
      </c>
      <c r="B83" s="2">
        <f>HYPERLINK("https://smb.panews.com/article/Register-Now-for-the-4th-International-Conference-on-Innovative-Intelligent-Industrial-Production-and-Logistics-Rome-Italy-November-15-17-2023?storyId=6520ae6969fa1a3c2d11bc11")</f>
        <v/>
      </c>
      <c r="C83" s="2" t="inlineStr"/>
      <c r="D83" s="2" t="inlineStr">
        <is>
          <t>Port Arthur News</t>
        </is>
      </c>
      <c r="E83" s="6" t="n">
        <v>45205</v>
      </c>
      <c r="F8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3" s="2" t="n">
        <v>62585</v>
      </c>
      <c r="H83" s="2" t="n"/>
      <c r="I83" s="2" t="n"/>
      <c r="J83" s="2" t="n"/>
      <c r="K83" s="2" t="n"/>
      <c r="L83" s="2" t="n"/>
      <c r="M83" s="2" t="inlineStr">
        <is>
          <t>Positive</t>
        </is>
      </c>
      <c r="N83" s="2" t="inlineStr">
        <is>
          <t>Article (online)</t>
        </is>
      </c>
      <c r="O83" s="2" t="inlineStr">
        <is>
          <t>English</t>
        </is>
      </c>
      <c r="P83" s="2" t="n"/>
    </row>
    <row r="84">
      <c r="A84" s="2" t="inlineStr">
        <is>
          <t>Small Business | The Suffolk News-Herald</t>
        </is>
      </c>
      <c r="B84" s="2">
        <f>HYPERLINK("https://smb.suffolknewsherald.com/article/Register-Now-for-the-4th-International-Conference-on-Innovative-Intelligent-Industrial-Production-and-Logistics-Rome-Italy-November-15-17-2023?storyId=6520ae6969fa1a3c2d11bc11")</f>
        <v/>
      </c>
      <c r="C84" s="2" t="inlineStr"/>
      <c r="D84" s="2" t="inlineStr">
        <is>
          <t>Suffolk News Herald</t>
        </is>
      </c>
      <c r="E84" s="6" t="n">
        <v>45205</v>
      </c>
      <c r="F8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4" s="2" t="n">
        <v>28040</v>
      </c>
      <c r="H84" s="2" t="n"/>
      <c r="I84" s="2" t="n"/>
      <c r="J84" s="2" t="n"/>
      <c r="K84" s="2" t="n"/>
      <c r="L84" s="2" t="n"/>
      <c r="M84" s="2" t="inlineStr">
        <is>
          <t>Positive</t>
        </is>
      </c>
      <c r="N84" s="2" t="inlineStr">
        <is>
          <t>Article (online)</t>
        </is>
      </c>
      <c r="O84" s="2" t="inlineStr">
        <is>
          <t>English</t>
        </is>
      </c>
      <c r="P84" s="2" t="n"/>
    </row>
    <row r="85">
      <c r="A85" s="2" t="inlineStr">
        <is>
          <t>Small Business - The Tidewater News</t>
        </is>
      </c>
      <c r="B85" s="2">
        <f>HYPERLINK("https://smb.thetidewaternews.com/article/Register-Now-for-the-4th-International-Conference-on-Innovative-Intelligent-Industrial-Production-and-Logistics-Rome-Italy-November-15-17-2023?storyId=6520ae6969fa1a3c2d11bc11")</f>
        <v/>
      </c>
      <c r="C85" s="2" t="inlineStr"/>
      <c r="D85" s="2" t="inlineStr">
        <is>
          <t>The Tidewater News</t>
        </is>
      </c>
      <c r="E85" s="6" t="n">
        <v>45205</v>
      </c>
      <c r="F8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5" s="2" t="n">
        <v>8838</v>
      </c>
      <c r="H85" s="2" t="n">
        <v>0</v>
      </c>
      <c r="I85" s="2" t="n">
        <v>0</v>
      </c>
      <c r="J85" s="2" t="n">
        <v>0</v>
      </c>
      <c r="K85" s="2" t="n">
        <v>0</v>
      </c>
      <c r="L85" s="2" t="n">
        <v>0</v>
      </c>
      <c r="M85" s="2" t="inlineStr">
        <is>
          <t>Positive</t>
        </is>
      </c>
      <c r="N85" s="2" t="inlineStr">
        <is>
          <t>Article (online)</t>
        </is>
      </c>
      <c r="O85" s="2" t="inlineStr">
        <is>
          <t>English</t>
        </is>
      </c>
      <c r="P85" s="2" t="n"/>
    </row>
    <row r="86">
      <c r="A86" s="2" t="inlineStr">
        <is>
          <t>Small Business - Shelby County Reporter</t>
        </is>
      </c>
      <c r="B86" s="2">
        <f>HYPERLINK("https://smb.shelbycountyreporter.com/article/Register-Now-for-the-4th-International-Conference-on-Innovative-Intelligent-Industrial-Production-and-Logistics-Rome-Italy-November-15-17-2023?storyId=6520ae6969fa1a3c2d11bc11")</f>
        <v/>
      </c>
      <c r="C86" s="2" t="inlineStr"/>
      <c r="D86" s="2" t="inlineStr">
        <is>
          <t>Shelby County Reporter</t>
        </is>
      </c>
      <c r="E86" s="6" t="n">
        <v>45205</v>
      </c>
      <c r="F86"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6" s="2" t="n">
        <v>63016</v>
      </c>
      <c r="H86" s="2" t="n">
        <v>0</v>
      </c>
      <c r="I86" s="2" t="n">
        <v>0</v>
      </c>
      <c r="J86" s="2" t="n">
        <v>0</v>
      </c>
      <c r="K86" s="2" t="n">
        <v>0</v>
      </c>
      <c r="L86" s="2" t="n">
        <v>0</v>
      </c>
      <c r="M86" s="2" t="inlineStr">
        <is>
          <t>Positive</t>
        </is>
      </c>
      <c r="N86" s="2" t="inlineStr">
        <is>
          <t>Article (online)</t>
        </is>
      </c>
      <c r="O86" s="2" t="inlineStr">
        <is>
          <t>English</t>
        </is>
      </c>
      <c r="P86" s="2" t="n"/>
    </row>
    <row r="87">
      <c r="A87" s="2" t="inlineStr">
        <is>
          <t>Small Business - Picayune Item</t>
        </is>
      </c>
      <c r="B87" s="2">
        <f>HYPERLINK("https://smb.picayuneitem.com/article/Register-Now-for-the-4th-International-Conference-on-Innovative-Intelligent-Industrial-Production-and-Logistics-Rome-Italy-November-15-17-2023?storyId=6520ae6969fa1a3c2d11bc11")</f>
        <v/>
      </c>
      <c r="C87" s="2" t="inlineStr"/>
      <c r="D87" s="2" t="inlineStr">
        <is>
          <t>Picayune Item</t>
        </is>
      </c>
      <c r="E87" s="6" t="n">
        <v>45205</v>
      </c>
      <c r="F87"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7" s="2" t="n">
        <v>39532</v>
      </c>
      <c r="H87" s="2" t="n">
        <v>0</v>
      </c>
      <c r="I87" s="2" t="n">
        <v>0</v>
      </c>
      <c r="J87" s="2" t="n">
        <v>0</v>
      </c>
      <c r="K87" s="2" t="n">
        <v>0</v>
      </c>
      <c r="L87" s="2" t="n">
        <v>0</v>
      </c>
      <c r="M87" s="2" t="inlineStr">
        <is>
          <t>Positive</t>
        </is>
      </c>
      <c r="N87" s="2" t="inlineStr">
        <is>
          <t>Article (online)</t>
        </is>
      </c>
      <c r="O87" s="2" t="inlineStr">
        <is>
          <t>English</t>
        </is>
      </c>
      <c r="P87" s="2" t="n"/>
    </row>
    <row r="88">
      <c r="A88" s="2" t="inlineStr">
        <is>
          <t>News - Full Story</t>
        </is>
      </c>
      <c r="B88" s="2">
        <f>HYPERLINK("http://www.profitquotes.com/cgi/?a=news&amp;ticker=a&amp;story=202310202310062100PR_NEWS_USPR_____IO31472")</f>
        <v/>
      </c>
      <c r="C88" s="2" t="inlineStr"/>
      <c r="D88" s="2" t="inlineStr">
        <is>
          <t>Profitquotes.com</t>
        </is>
      </c>
      <c r="E88" s="6" t="n">
        <v>45205</v>
      </c>
      <c r="F88"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8" s="2" t="n">
        <v>703</v>
      </c>
      <c r="H88" s="2" t="n">
        <v>0</v>
      </c>
      <c r="I88" s="2" t="n">
        <v>0</v>
      </c>
      <c r="J88" s="2" t="n">
        <v>0</v>
      </c>
      <c r="K88" s="2" t="n"/>
      <c r="L88" s="2" t="n">
        <v>0</v>
      </c>
      <c r="M88" s="2" t="inlineStr">
        <is>
          <t>Positive</t>
        </is>
      </c>
      <c r="N88" s="2" t="inlineStr">
        <is>
          <t>Article (online)</t>
        </is>
      </c>
      <c r="O88" s="2" t="inlineStr">
        <is>
          <t>English</t>
        </is>
      </c>
      <c r="P88" s="2" t="n"/>
    </row>
    <row r="89">
      <c r="A89" s="2" t="inlineStr">
        <is>
          <t>West Jordan Journal | Educating | Entertaining | Informing | Press Releases</t>
        </is>
      </c>
      <c r="B89" s="2">
        <f>HYPERLINK("https://pr.westjordanjournal.com/article/Register-Now-for-the-4th-International-Conference-on-Innovative-Intelligent-Industrial-Production-and-Logistics-Rome-Italy-November-15-17-2023?storyId=6520ae6969fa1a3c2d11bc11")</f>
        <v/>
      </c>
      <c r="C89" s="2" t="inlineStr"/>
      <c r="D89" s="2" t="inlineStr">
        <is>
          <t>West Jordan Journal</t>
        </is>
      </c>
      <c r="E89" s="6" t="n">
        <v>45205</v>
      </c>
      <c r="F89"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89" s="2" t="n">
        <v>66</v>
      </c>
      <c r="H89" s="2" t="n">
        <v>0</v>
      </c>
      <c r="I89" s="2" t="n">
        <v>0</v>
      </c>
      <c r="J89" s="2" t="n">
        <v>0</v>
      </c>
      <c r="K89" s="2" t="n"/>
      <c r="L89" s="2" t="n">
        <v>0</v>
      </c>
      <c r="M89" s="2" t="inlineStr">
        <is>
          <t>Positive</t>
        </is>
      </c>
      <c r="N89" s="2" t="inlineStr">
        <is>
          <t>Article (online)</t>
        </is>
      </c>
      <c r="O89" s="2" t="inlineStr">
        <is>
          <t>English</t>
        </is>
      </c>
      <c r="P89" s="2" t="n"/>
    </row>
    <row r="90">
      <c r="A90" s="2" t="inlineStr">
        <is>
          <t>Holliston - Local Town Pages</t>
        </is>
      </c>
      <c r="B90" s="2">
        <f>HYPERLINK("https://pr.hollistontownnews.com/article/Register-Now-for-the-4th-International-Conference-on-Innovative-Intelligent-Industrial-Production-and-Logistics-Rome-Italy-November-15-17-2023?storyId=6520ae6969fa1a3c2d11bc11")</f>
        <v/>
      </c>
      <c r="C90" s="2" t="inlineStr"/>
      <c r="D90" s="2" t="inlineStr">
        <is>
          <t>Holliston Town News</t>
        </is>
      </c>
      <c r="E90" s="6" t="n">
        <v>45205</v>
      </c>
      <c r="F90"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0" s="2" t="n">
        <v>3336</v>
      </c>
      <c r="H90" s="2" t="n">
        <v>0</v>
      </c>
      <c r="I90" s="2" t="n">
        <v>0</v>
      </c>
      <c r="J90" s="2" t="n">
        <v>0</v>
      </c>
      <c r="K90" s="2" t="n"/>
      <c r="L90" s="2" t="n">
        <v>0</v>
      </c>
      <c r="M90" s="2" t="inlineStr">
        <is>
          <t>Positive</t>
        </is>
      </c>
      <c r="N90" s="2" t="inlineStr">
        <is>
          <t>Article (online)</t>
        </is>
      </c>
      <c r="O90" s="2" t="inlineStr">
        <is>
          <t>English</t>
        </is>
      </c>
      <c r="P90" s="2" t="n"/>
    </row>
    <row r="91">
      <c r="A91" s="2" t="inlineStr">
        <is>
          <t>Hattiesburg MS news and directory</t>
        </is>
      </c>
      <c r="B91" s="2">
        <f>HYPERLINK("https://pr.hattiesburg.com/article/Register-Now-for-the-4th-International-Conference-on-Innovative-Intelligent-Industrial-Production-and-Logistics-Rome-Italy-November-15-17-2023?storyId=6520ae6969fa1a3c2d11bc11")</f>
        <v/>
      </c>
      <c r="C91" s="2" t="inlineStr"/>
      <c r="D91" s="2" t="inlineStr">
        <is>
          <t>pr.hattiesburg.com</t>
        </is>
      </c>
      <c r="E91" s="6" t="n">
        <v>45205</v>
      </c>
      <c r="F91"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1" s="2" t="n"/>
      <c r="H91" s="2" t="n">
        <v>0</v>
      </c>
      <c r="I91" s="2" t="n">
        <v>0</v>
      </c>
      <c r="J91" s="2" t="n">
        <v>0</v>
      </c>
      <c r="K91" s="2" t="n">
        <v>0</v>
      </c>
      <c r="L91" s="2" t="n">
        <v>0</v>
      </c>
      <c r="M91" s="2" t="inlineStr">
        <is>
          <t>Positive</t>
        </is>
      </c>
      <c r="N91" s="2" t="inlineStr">
        <is>
          <t>Article (online)</t>
        </is>
      </c>
      <c r="O91" s="2" t="inlineStr">
        <is>
          <t>English</t>
        </is>
      </c>
      <c r="P91" s="2" t="n"/>
    </row>
    <row r="92">
      <c r="A92" s="2" t="inlineStr">
        <is>
          <t>Small Business | The Luverne Journal</t>
        </is>
      </c>
      <c r="B92" s="2">
        <f>HYPERLINK("https://smb.luvernejournal.com/article/Register-Now-for-the-4th-International-Conference-on-Innovative-Intelligent-Industrial-Production-and-Logistics-Rome-Italy-November-15-17-2023?storyId=6520ae6969fa1a3c2d11bc11")</f>
        <v/>
      </c>
      <c r="C92" s="2" t="inlineStr"/>
      <c r="D92" s="2" t="inlineStr">
        <is>
          <t>Luverne Journal</t>
        </is>
      </c>
      <c r="E92" s="6" t="n">
        <v>45205</v>
      </c>
      <c r="F92"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2" s="2" t="n">
        <v>375</v>
      </c>
      <c r="H92" s="2" t="n">
        <v>0</v>
      </c>
      <c r="I92" s="2" t="n">
        <v>0</v>
      </c>
      <c r="J92" s="2" t="n">
        <v>0</v>
      </c>
      <c r="K92" s="2" t="n">
        <v>0</v>
      </c>
      <c r="L92" s="2" t="n">
        <v>0</v>
      </c>
      <c r="M92" s="2" t="inlineStr">
        <is>
          <t>Positive</t>
        </is>
      </c>
      <c r="N92" s="2" t="inlineStr">
        <is>
          <t>Article (online)</t>
        </is>
      </c>
      <c r="O92" s="2" t="inlineStr">
        <is>
          <t>English</t>
        </is>
      </c>
      <c r="P92" s="2" t="n"/>
    </row>
    <row r="93">
      <c r="A93" s="2" t="inlineStr">
        <is>
          <t>Small Business - Cordele Dispatch</t>
        </is>
      </c>
      <c r="B93" s="2">
        <f>HYPERLINK("https://smb.cordeledispatch.com/article/Register-Now-for-the-4th-International-Conference-on-Innovative-Intelligent-Industrial-Production-and-Logistics-Rome-Italy-November-15-17-2023?storyId=6520ae6969fa1a3c2d11bc11")</f>
        <v/>
      </c>
      <c r="C93" s="2" t="inlineStr"/>
      <c r="D93" s="2" t="inlineStr">
        <is>
          <t>The Cordele Dispatch</t>
        </is>
      </c>
      <c r="E93" s="6" t="n">
        <v>45205</v>
      </c>
      <c r="F93"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3" s="2" t="n">
        <v>5655</v>
      </c>
      <c r="H93" s="2" t="n">
        <v>0</v>
      </c>
      <c r="I93" s="2" t="n">
        <v>0</v>
      </c>
      <c r="J93" s="2" t="n">
        <v>0</v>
      </c>
      <c r="K93" s="2" t="n">
        <v>0</v>
      </c>
      <c r="L93" s="2" t="n">
        <v>0</v>
      </c>
      <c r="M93" s="2" t="inlineStr">
        <is>
          <t>Positive</t>
        </is>
      </c>
      <c r="N93" s="2" t="inlineStr">
        <is>
          <t>Article (online)</t>
        </is>
      </c>
      <c r="O93" s="2" t="inlineStr">
        <is>
          <t>English</t>
        </is>
      </c>
      <c r="P93" s="2" t="n"/>
    </row>
    <row r="94">
      <c r="A94" s="2" t="inlineStr">
        <is>
          <t>Small Business - The Troy Messenger</t>
        </is>
      </c>
      <c r="B94" s="2">
        <f>HYPERLINK("https://smb.troymessenger.com/article/Register-Now-for-the-4th-International-Conference-on-Innovative-Intelligent-Industrial-Production-and-Logistics-Rome-Italy-November-15-17-2023?storyId=6520ae6969fa1a3c2d11bc11")</f>
        <v/>
      </c>
      <c r="C94" s="2" t="inlineStr"/>
      <c r="D94" s="2" t="inlineStr">
        <is>
          <t>Troy Messenger</t>
        </is>
      </c>
      <c r="E94" s="6" t="n">
        <v>45205</v>
      </c>
      <c r="F94"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4" s="2" t="n">
        <v>39948</v>
      </c>
      <c r="H94" s="2" t="n">
        <v>0</v>
      </c>
      <c r="I94" s="2" t="n">
        <v>0</v>
      </c>
      <c r="J94" s="2" t="n">
        <v>0</v>
      </c>
      <c r="K94" s="2" t="n">
        <v>0</v>
      </c>
      <c r="L94" s="2" t="n">
        <v>0</v>
      </c>
      <c r="M94" s="2" t="inlineStr">
        <is>
          <t>Positive</t>
        </is>
      </c>
      <c r="N94" s="2" t="inlineStr">
        <is>
          <t>Article (online)</t>
        </is>
      </c>
      <c r="O94" s="2" t="inlineStr">
        <is>
          <t>English</t>
        </is>
      </c>
      <c r="P94" s="2" t="n"/>
    </row>
    <row r="95">
      <c r="A95" s="2" t="inlineStr">
        <is>
          <t>Small Business - The Tryon Daily Bulletin</t>
        </is>
      </c>
      <c r="B95" s="2">
        <f>HYPERLINK("https://smb.tryondailybulletin.com/article/Register-Now-for-the-4th-International-Conference-on-Innovative-Intelligent-Industrial-Production-and-Logistics-Rome-Italy-November-15-17-2023?storyId=6520ae6969fa1a3c2d11bc11")</f>
        <v/>
      </c>
      <c r="C95" s="2" t="inlineStr"/>
      <c r="D95" s="2" t="inlineStr">
        <is>
          <t>Tryon Daily Bulletin</t>
        </is>
      </c>
      <c r="E95" s="6" t="n">
        <v>45205</v>
      </c>
      <c r="F95" s="2" t="inlineStr">
        <is>
          <t>, United Kingdom
Samir K Srivastava, Indian Institute Management Ranchi, India
Bruno Vallespir, University of Bordeaux, France
Nubia Velasco, Universidad de los Andes, Colombia
Francois Vernadat, University of Lorraine, France
Ramon Vilanova, Universitat Autonoma de Barcelona, Spain
Wei Wang, Xi'an … Jiaotong Liverpool University, China
Morteza Yazdani, Universidad Autonoma de Madrid, Spain
Yuehwern Yih, Purdue University, United States
Hongnian Yu, Bournemouth University, United Kingdom
Simone Zanoni, University of Brescia, Italy
For more information about this conference visit https://www.researchandmarkets.com</t>
        </is>
      </c>
      <c r="G95" s="2" t="n">
        <v>16222</v>
      </c>
      <c r="H95" s="2" t="n">
        <v>0</v>
      </c>
      <c r="I95" s="2" t="n">
        <v>0</v>
      </c>
      <c r="J95" s="2" t="n">
        <v>0</v>
      </c>
      <c r="K95" s="2" t="n">
        <v>0</v>
      </c>
      <c r="L95" s="2" t="n">
        <v>0</v>
      </c>
      <c r="M95" s="2" t="inlineStr">
        <is>
          <t>Positive</t>
        </is>
      </c>
      <c r="N95" s="2" t="inlineStr">
        <is>
          <t>Article (online)</t>
        </is>
      </c>
      <c r="O95" s="2" t="inlineStr">
        <is>
          <t>English</t>
        </is>
      </c>
      <c r="P95" s="2" t="n"/>
    </row>
    <row r="96">
      <c r="A96" s="2" t="inlineStr">
        <is>
          <t>Reports on Energy from Xi'an Jiaotong Liverpool University Provide New Insights (Cooperative Multi-agent Deep Reinforcement Learning Based Decentralized Framework for Dynamic Renewable Hosting Capacity Assessment</t>
        </is>
      </c>
      <c r="B96" s="2" t="inlineStr">
        <is>
          <t>https://muckrack.com/link/geXmJH/reports-on-energy-from-xian-jiaotong-liverpool-university-provide-new-insights-cooperative-multi-agent-deep-reinforcement-learning-based-decentralized-framework-for-dynamic-renewable-hosting-capacity-assessment-in-distribution-grids</t>
        </is>
      </c>
      <c r="C96" s="2" t="inlineStr"/>
      <c r="D96" s="2" t="inlineStr">
        <is>
          <t>Energy Daily News</t>
        </is>
      </c>
      <c r="E96" s="6" t="n">
        <v>45203.33333333334</v>
      </c>
      <c r="F96" s="2" t="inlineStr">
        <is>
          <t>Our news journalists obtained a quote from the research from Xi'an Jiaotong Liverpool University, "According to the time-varying load-generation operation conditions, the proposed CMADRL method can continuously derive multi-timescale operation strategies for volt-var control devices, e.g., static var</t>
        </is>
      </c>
      <c r="G96" s="2" t="n"/>
      <c r="H96" s="2" t="n">
        <v>0</v>
      </c>
      <c r="I96" s="2" t="n">
        <v>0</v>
      </c>
      <c r="J96" s="2" t="n">
        <v>0</v>
      </c>
      <c r="K96" s="2" t="n"/>
      <c r="L96" s="2" t="n">
        <v>0</v>
      </c>
      <c r="M96" s="2" t="inlineStr">
        <is>
          <t>Positive</t>
        </is>
      </c>
      <c r="N96" s="2" t="inlineStr">
        <is>
          <t>Article (print)</t>
        </is>
      </c>
      <c r="O96" s="2" t="inlineStr">
        <is>
          <t>English</t>
        </is>
      </c>
      <c r="P96" s="2" t="n"/>
    </row>
    <row r="97">
      <c r="A97" s="2" t="inlineStr">
        <is>
          <t>Znanstvenoraziskovalni seminar: Dragan Pavlićević (Xi</t>
        </is>
      </c>
      <c r="B97" s="2">
        <f>HYPERLINK("http://efnet.si/2023/10/znanstvenoraziskovalni-seminar-dragan-pavlicevic-xian-jiaotong-liverpool-university/")</f>
        <v/>
      </c>
      <c r="C97" s="2" t="inlineStr"/>
      <c r="D97" s="2" t="inlineStr">
        <is>
          <t>efnet.si</t>
        </is>
      </c>
      <c r="E97" s="6" t="n">
        <v>45203</v>
      </c>
      <c r="F97" s="2" t="inlineStr">
        <is>
          <t>Znanstvenoraziskovalni seminar: Dragan Pavlićević (Xi’an Jiaotong-Liverpool University)
04.10.2023
Vabimo vas na znanstvenoraziskovalni seminar, ki bo potekal v torek, 17. oktobra 2023, s pričetkom ob 14. uri v sobi P-201/202.</t>
        </is>
      </c>
      <c r="G97" s="2" t="n"/>
      <c r="H97" s="2" t="n">
        <v>0</v>
      </c>
      <c r="I97" s="2" t="n">
        <v>0</v>
      </c>
      <c r="J97" s="2" t="n">
        <v>0</v>
      </c>
      <c r="K97" s="2" t="n">
        <v>0</v>
      </c>
      <c r="L97" s="2" t="n">
        <v>0</v>
      </c>
      <c r="M97" s="2" t="n"/>
      <c r="N97" s="2" t="inlineStr">
        <is>
          <t>Article (online)</t>
        </is>
      </c>
      <c r="O97" s="2" t="inlineStr">
        <is>
          <t>Slovenian</t>
        </is>
      </c>
      <c r="P97" s="2" t="n"/>
    </row>
    <row r="98">
      <c r="A98" s="2" t="inlineStr">
        <is>
          <t>Data from School of Mathematics and Physics Provide New Insights into Engineering (Optimal Siting and Sizing of Electric Vehicle Energy Supplement Infrastructure in Highway Networks)</t>
        </is>
      </c>
      <c r="B98" s="2">
        <f>HYPERLINK("https://muckrack.com/link/geizrj/data-from-school-of-mathematics-and-physics-provide-new-insights-into-engineering-optimal-siting-and-sizing-of-electric-vehicle-energy-supplement-infrastructure-in-highway-networks")</f>
        <v/>
      </c>
      <c r="C98" s="2" t="inlineStr"/>
      <c r="D98" s="2" t="inlineStr">
        <is>
          <t>Engineering Daily News</t>
        </is>
      </c>
      <c r="E98" s="6" t="n">
        <v>45202.33333333334</v>
      </c>
      <c r="F98" s="2" t="inlineStr">
        <is>
          <t>Funders for this research include Xjtlu Ai University Research Centre, Jiangsu Province Engineering Research Centre of Data Science And Cognitive Computation At Xjtlu And Sip Ai Innovation Platform; Xjtlu Research Development Funding. … Our news journalists report that additional information may be obtained by contacting Ding Jin, School of Mathematics and Physics, Xi'an Jiaotong-Liverpool University, Suzhou 215123, People's Republic of China.</t>
        </is>
      </c>
      <c r="G98" s="2" t="n"/>
      <c r="H98" s="2" t="n">
        <v>0</v>
      </c>
      <c r="I98" s="2" t="n">
        <v>0</v>
      </c>
      <c r="J98" s="2" t="n">
        <v>0</v>
      </c>
      <c r="K98" s="2" t="n">
        <v>0</v>
      </c>
      <c r="L98" s="2" t="n">
        <v>0</v>
      </c>
      <c r="M98" s="2" t="inlineStr">
        <is>
          <t>Positive</t>
        </is>
      </c>
      <c r="N98" s="2" t="inlineStr">
        <is>
          <t>Article (print)</t>
        </is>
      </c>
      <c r="O98" s="2" t="inlineStr">
        <is>
          <t>English</t>
        </is>
      </c>
      <c r="P98" s="2" t="n"/>
    </row>
    <row r="99">
      <c r="A99" s="2" t="inlineStr">
        <is>
          <t>School of Advanced Technology Researchers Broaden Understanding of Algorithms (Spatial Variation Generation Algorithm for Motor Imagery Data Augmentation: Increasing the Density of Sample Vicinity)</t>
        </is>
      </c>
      <c r="B99" s="2">
        <f>HYPERLINK("https://muckrack.com/link/geqg6u/school-of-advanced-technology-researchers-broaden-understanding-of-algorithms-spatial-variation-generation-algorithm-for-motor-imagery-data-augmentation-increasing-the-density-of-sample-vicinity")</f>
        <v/>
      </c>
      <c r="C99" s="2" t="inlineStr"/>
      <c r="D99" s="2" t="inlineStr">
        <is>
          <t>Math Daily News</t>
        </is>
      </c>
      <c r="E99" s="6" t="n">
        <v>45202.33333333334</v>
      </c>
      <c r="F99" s="2" t="inlineStr">
        <is>
          <t>Funders for this research include Jiangsu Provincial Qinglan Project; Suzhou Science And Technology Program; Research Development Fund of Xi'an Jiaotong-liverpool University; Natural Science Foundation of The Jiangsu Higher Education Institutions of China.</t>
        </is>
      </c>
      <c r="G99" s="2" t="n"/>
      <c r="H99" s="2" t="n"/>
      <c r="I99" s="2" t="n"/>
      <c r="J99" s="2" t="n"/>
      <c r="K99" s="2" t="n"/>
      <c r="L99" s="2" t="n"/>
      <c r="M99" s="2" t="inlineStr">
        <is>
          <t>Positive</t>
        </is>
      </c>
      <c r="N99" s="2" t="inlineStr">
        <is>
          <t>Article (print)</t>
        </is>
      </c>
      <c r="O99" s="2" t="inlineStr">
        <is>
          <t>English</t>
        </is>
      </c>
      <c r="P99" s="2" t="n"/>
    </row>
    <row r="100">
      <c r="A100" s="2" t="inlineStr">
        <is>
          <t>Xi'an Jiaotong-Liverpool University Researchers Add New Findings in the Area of Economics (The impact of regional economic incentives on underwriters' market share in China)</t>
        </is>
      </c>
      <c r="B100" s="2">
        <f>HYPERLINK("https://muckrack.com/link/geIX0q/xian-jiaotong-liverpool-university-researchers-add-new-findings-in-the-area-of-economics-the-impact-of-regional-economic-incentives-on-underwriters-market-share-in-china")</f>
        <v/>
      </c>
      <c r="C100" s="2" t="inlineStr"/>
      <c r="D100" s="2" t="inlineStr">
        <is>
          <t>Economics Daily Report</t>
        </is>
      </c>
      <c r="E100" s="6" t="n">
        <v>45201.33333333334</v>
      </c>
      <c r="F100" s="2" t="inlineStr">
        <is>
          <t>According to news reporting from Xi'an Jiaotong-Liverpool University by NewsRx journalists, research stated, "To examine whether and how the different levels of regional economic incentives would have an effect on underwriters' market share in general."</t>
        </is>
      </c>
      <c r="G100" s="2" t="n"/>
      <c r="H100" s="2" t="n">
        <v>0</v>
      </c>
      <c r="I100" s="2" t="n">
        <v>0</v>
      </c>
      <c r="J100" s="2" t="n">
        <v>0</v>
      </c>
      <c r="K100" s="2" t="n">
        <v>0</v>
      </c>
      <c r="L100" s="2" t="n">
        <v>0</v>
      </c>
      <c r="M100" s="2" t="inlineStr">
        <is>
          <t>Positive</t>
        </is>
      </c>
      <c r="N100" s="2" t="inlineStr">
        <is>
          <t>Article (print)</t>
        </is>
      </c>
      <c r="O100" s="2" t="inlineStr">
        <is>
          <t>English</t>
        </is>
      </c>
      <c r="P100" s="2" t="n"/>
    </row>
    <row r="101">
      <c r="A101" s="2" t="inlineStr">
        <is>
          <t>New Economics and Finance Findings from Xi'an Jiaotong Liverpool University Discussed (The Volatility Index and Volatility Risk Premium In China)</t>
        </is>
      </c>
      <c r="B101" s="2">
        <f>HYPERLINK("https://muckrack.com/link/ggMaLw/new-economics-and-finance-findings-from-xian-jiaotong-liverpool-university-discussed-the-volatility-index-and-volatility-risk-premium-in-china")</f>
        <v/>
      </c>
      <c r="C101" s="2" t="inlineStr"/>
      <c r="D101" s="2" t="inlineStr">
        <is>
          <t>Daily China News</t>
        </is>
      </c>
      <c r="E101" s="6" t="n">
        <v>45198.33333333334</v>
      </c>
      <c r="F101" s="2" t="inlineStr">
        <is>
          <t>Our news journalists obtained a quote from the research from Xi'an Jiaotong Liverpool University, "To construct the CNVIX, we extend the Chicago Board Options Exchange (CBOE) methodology in the emerging Chinese options market.</t>
        </is>
      </c>
      <c r="G101" s="2" t="n"/>
      <c r="H101" s="2" t="n">
        <v>0</v>
      </c>
      <c r="I101" s="2" t="n">
        <v>0</v>
      </c>
      <c r="J101" s="2" t="n">
        <v>0</v>
      </c>
      <c r="K101" s="2" t="n">
        <v>0</v>
      </c>
      <c r="L101" s="2" t="n">
        <v>0</v>
      </c>
      <c r="M101" s="2" t="inlineStr">
        <is>
          <t>Negative</t>
        </is>
      </c>
      <c r="N101" s="2" t="inlineStr">
        <is>
          <t>Article (print)</t>
        </is>
      </c>
      <c r="O101" s="2" t="inlineStr">
        <is>
          <t>English</t>
        </is>
      </c>
      <c r="P101" s="2" t="n"/>
    </row>
    <row r="102">
      <c r="A102" s="2" t="inlineStr">
        <is>
          <t>Jalal Mousavirad - ny postdok vid STC</t>
        </is>
      </c>
      <c r="B102" s="2">
        <f>HYPERLINK("https://www.miun.se/Forskning/forskningscentra/sensible-things-that-communicate/nyheter/press-and-news/2023-9/jalal-mousavirad-new-postdoc-at-stc/")</f>
        <v/>
      </c>
      <c r="C102" s="2" t="inlineStr"/>
      <c r="D102" s="2" t="inlineStr">
        <is>
          <t>miun.se</t>
        </is>
      </c>
      <c r="E102" s="6" t="n">
        <v>45198</v>
      </c>
      <c r="F102" s="2" t="inlineStr">
        <is>
          <t>., I undertook an academic experience as a visiting student with a research group at Xian Jiaotong-Liverpool University, China. In this role, I focused on enhancing the performance of multi-objective optimization.</t>
        </is>
      </c>
      <c r="G102" s="2" t="n">
        <v>117794</v>
      </c>
      <c r="H102" s="2" t="n">
        <v>0</v>
      </c>
      <c r="I102" s="2" t="n">
        <v>0</v>
      </c>
      <c r="J102" s="2" t="n">
        <v>0</v>
      </c>
      <c r="K102" s="2" t="n">
        <v>0</v>
      </c>
      <c r="L102" s="2" t="n">
        <v>0</v>
      </c>
      <c r="M102" s="2" t="inlineStr">
        <is>
          <t>Positive</t>
        </is>
      </c>
      <c r="N102" s="2" t="inlineStr">
        <is>
          <t>Article (online)</t>
        </is>
      </c>
      <c r="O102" s="2" t="inlineStr">
        <is>
          <t>English</t>
        </is>
      </c>
      <c r="P102" s="2" t="n"/>
    </row>
    <row r="103">
      <c r="A103" s="2" t="inlineStr">
        <is>
          <t>苏州“高校月饼”上新！是谁被馋哭了……</t>
        </is>
      </c>
      <c r="B103" s="2">
        <f>HYPERLINK("http://abroad.2500sz.com/doc/2023/09/29/1036675.shtml")</f>
        <v/>
      </c>
      <c r="C103" s="2" t="inlineStr"/>
      <c r="D103" s="2" t="inlineStr">
        <is>
          <t>abroad.2500sz.com</t>
        </is>
      </c>
      <c r="E103" s="6" t="n">
        <v>45197.90596064815</v>
      </c>
      <c r="F103" s="2" t="inlineStr">
        <is>
          <t>一起来看看
苏州的高校都有哪些特制月饼
苏州大学
“苏大牌”月饼
在今年中秋如约而至
除了豆沙、五仁、蛋黄、紫薯
四种口味的广式月饼外
还有紫薯、奶酪、抹茶、奶黄、水蜜桃
五种口味的冰皮月饼
两款月饼均印有苏大校训校徽
既有创意又有“颜值”
此外，苏大定制版苏式肉月饼
也为离家求学的学子们
带来了一份别样的苏州风情
西交利物浦大学
西交利物浦限定月饼选择了
表白语“我❤西浦”、“❤XJTLU”
以及校训“博学明道”、“笃行任事”
四句话作为标识
用红、黄、绿、咖等颜色
分别对应
红酒蔓越莓、炭烧咖啡、榴莲、
绿豆、牛奶红豆、抹茶红豆
六种各具特色的口味</t>
        </is>
      </c>
      <c r="G103" s="2" t="n"/>
      <c r="H103" s="2" t="n">
        <v>0</v>
      </c>
      <c r="I103" s="2" t="n">
        <v>0</v>
      </c>
      <c r="J103" s="2" t="n">
        <v>0</v>
      </c>
      <c r="K103" s="2" t="n"/>
      <c r="L103" s="2" t="n">
        <v>0</v>
      </c>
      <c r="M103" s="2" t="n"/>
      <c r="N103" s="2" t="inlineStr">
        <is>
          <t>Article (online)</t>
        </is>
      </c>
      <c r="O103" s="2" t="inlineStr">
        <is>
          <t>Chinese (Simplified)</t>
        </is>
      </c>
      <c r="P103" s="2" t="n"/>
    </row>
    <row r="104">
      <c r="A104" s="2" t="inlineStr">
        <is>
          <t>代做DTS301TC、R编程设计辅导-科技</t>
        </is>
      </c>
      <c r="B104" s="2">
        <f>HYPERLINK("http://www.meirizhongwen.com/v-1-171608.html")</f>
        <v/>
      </c>
      <c r="C104" s="2" t="inlineStr"/>
      <c r="D104" s="2" t="inlineStr">
        <is>
          <t>Meirizhongwen</t>
        </is>
      </c>
      <c r="E104" s="6" t="n">
        <v>45197.89008101852</v>
      </c>
      <c r="F104" s="2" t="inlineStr">
        <is>
          <t>XJTLU Entrepreneur College (Taicang) Cover Sheet
Module code and Title DTS301TC Data Mining
School Title School of AI and Advanced Computing
Assignment Title Group Assignment
Submission Deadline Sunday, October 15th 23:59 (Beijing Time), 2023
Final Word Count
If you agree to let the university</t>
        </is>
      </c>
      <c r="G104" s="2" t="n">
        <v>190</v>
      </c>
      <c r="H104" s="2" t="n">
        <v>0</v>
      </c>
      <c r="I104" s="2" t="n">
        <v>0</v>
      </c>
      <c r="J104" s="2" t="n">
        <v>0</v>
      </c>
      <c r="K104" s="2" t="n"/>
      <c r="L104" s="2" t="n">
        <v>0</v>
      </c>
      <c r="M104" s="2" t="inlineStr">
        <is>
          <t>Neutral</t>
        </is>
      </c>
      <c r="N104" s="2" t="inlineStr">
        <is>
          <t>Article (online)</t>
        </is>
      </c>
      <c r="O104" s="2" t="inlineStr">
        <is>
          <t>English</t>
        </is>
      </c>
      <c r="P104" s="2" t="n"/>
    </row>
    <row r="105">
      <c r="A105" s="2" t="inlineStr">
        <is>
          <t>Screening and Functional Analyses of Novel Cecropins from Insect Transcriptome</t>
        </is>
      </c>
      <c r="B105" s="2">
        <f>HYPERLINK("https://www.mdpi.com/2075-4450/14/10/794")</f>
        <v/>
      </c>
      <c r="C105" s="2" t="inlineStr">
        <is>
          <t>Lizhen Guo, Min Tang, Shiqi Luo, Xin Zhou</t>
        </is>
      </c>
      <c r="D105" s="2" t="inlineStr">
        <is>
          <t>MDPI</t>
        </is>
      </c>
      <c r="E105" s="6" t="n">
        <v>45197.83333333334</v>
      </c>
      <c r="F105" s="2" t="inlineStr">
        <is>
          <t>Open AccessArticle
by
 1,2, 
 1,3, 
 1,* and 
 1,2,* 
1
Department of Entomology, College of Plant Protection, China Agricultural University, Beijing 100193, China
2
Sanya Institute of China Agricultural University, Sanya 572000, China
3
Department of Biological Sciences, Xi’an Jiaotong-Liverpool … University, Suzhou 215123, China
*
Authors to whom correspondence should be addressed.</t>
        </is>
      </c>
      <c r="G105" s="2" t="n">
        <v>9215802</v>
      </c>
      <c r="H105" s="2" t="n">
        <v>0</v>
      </c>
      <c r="I105" s="2" t="n">
        <v>0</v>
      </c>
      <c r="J105" s="2" t="n">
        <v>0</v>
      </c>
      <c r="K105" s="2" t="n">
        <v>0</v>
      </c>
      <c r="L105" s="2" t="n">
        <v>0</v>
      </c>
      <c r="M105" s="2" t="inlineStr">
        <is>
          <t>Positive</t>
        </is>
      </c>
      <c r="N105" s="2" t="inlineStr">
        <is>
          <t>Article (online)</t>
        </is>
      </c>
      <c r="O105" s="2" t="inlineStr">
        <is>
          <t>English</t>
        </is>
      </c>
      <c r="P105" s="2" t="n"/>
    </row>
    <row r="106">
      <c r="A106" s="2" t="inlineStr">
        <is>
          <t>Moon bay / 3 rooms / central ac / good comunity / near xjtlu dushulake, House for rent in Suzhou China</t>
        </is>
      </c>
      <c r="B106" s="2">
        <f>HYPERLINK("https://www.expat.com/en/housing/asia/china/suzhou/39-houses-for-rent/751250-moon-bay-3-rooms-central-ac-good-comunity-near.html")</f>
        <v/>
      </c>
      <c r="C106" s="2" t="inlineStr"/>
      <c r="D106" s="2" t="inlineStr">
        <is>
          <t>expat.com</t>
        </is>
      </c>
      <c r="E106" s="6" t="n">
        <v>45197.58204861111</v>
      </c>
      <c r="F106" s="2" t="n"/>
      <c r="G106" s="2" t="n">
        <v>1309165</v>
      </c>
      <c r="H106" s="2" t="n"/>
      <c r="I106" s="2" t="n"/>
      <c r="J106" s="2" t="n"/>
      <c r="K106" s="2" t="n"/>
      <c r="L106" s="2" t="n"/>
      <c r="M106" s="2" t="inlineStr">
        <is>
          <t>Positive</t>
        </is>
      </c>
      <c r="N106" s="2" t="inlineStr">
        <is>
          <t>Article (online)</t>
        </is>
      </c>
      <c r="O106" s="2" t="inlineStr">
        <is>
          <t>English</t>
        </is>
      </c>
      <c r="P106" s="2" t="n"/>
    </row>
    <row r="107">
      <c r="A107" s="2" t="inlineStr">
        <is>
          <t>Peer Review Week 2023: Views on the future of code peer review</t>
        </is>
      </c>
      <c r="B107" s="2">
        <f>HYPERLINK("https://blogs.biomedcentral.com/bmcseriesblog/2023/09/27/peer-review-week-2023-views-on-the-future-of-code-peer-review/")</f>
        <v/>
      </c>
      <c r="C107" s="2" t="inlineStr">
        <is>
          <t>Alison Cuff</t>
        </is>
      </c>
      <c r="D107" s="2" t="inlineStr">
        <is>
          <t>Biomed Central (BMC)</t>
        </is>
      </c>
      <c r="E107" s="6" t="n">
        <v>45196.21547453704</v>
      </c>
      <c r="F107" s="2" t="inlineStr">
        <is>
          <t>Jia Meng from Xi’an Jiaotong-Liverpool University was more cautious, stating that they were not convinced that ChatGPT is currently able to perform peer review of code well at present, but this might change in the future.
Polychronopoulos was particularly enthusiastic, stating “I am a big fan.</t>
        </is>
      </c>
      <c r="G107" s="2" t="n">
        <v>6929168</v>
      </c>
      <c r="H107" s="2" t="n">
        <v>0</v>
      </c>
      <c r="I107" s="2" t="n">
        <v>0</v>
      </c>
      <c r="J107" s="2" t="n">
        <v>0</v>
      </c>
      <c r="K107" s="2" t="n"/>
      <c r="L107" s="2" t="n">
        <v>0</v>
      </c>
      <c r="M107" s="2" t="inlineStr">
        <is>
          <t>Positive</t>
        </is>
      </c>
      <c r="N107" s="2" t="inlineStr">
        <is>
          <t>Article (online)</t>
        </is>
      </c>
      <c r="O107" s="2" t="inlineStr">
        <is>
          <t>English</t>
        </is>
      </c>
      <c r="P107" s="2" t="n"/>
    </row>
    <row r="108">
      <c r="A108" s="2" t="inlineStr">
        <is>
          <t>Microbiology Spectrum</t>
        </is>
      </c>
      <c r="B108" s="2">
        <f>HYPERLINK("https://journals.asm.org/journal/spectrum/reviewing-editors")</f>
        <v/>
      </c>
      <c r="C108" s="2" t="inlineStr"/>
      <c r="D108" s="2" t="inlineStr">
        <is>
          <t>ASM Journals</t>
        </is>
      </c>
      <c r="E108" s="6" t="n">
        <v>45195.62748842593</v>
      </c>
      <c r="F108" s="2" t="inlineStr">
        <is>
          <t>Garima Singh (2025)
 Senckenberg Climate and Biodiversity Research Centre, Frankfurt am Main, Germany
 Research Interests: Microbiology, natural product research, genomics, environmental and population genomics, fungal genomics, biosynthetic genes 
Xinzhao Tong (2025)
Xi'an … Jiaotong-Liverpool University, Suzhou, China
Research Interests: Environmental microbiology, skin microbiome, built environment microbiome, microbial ecology
Vanessa Varaljay (2025)
 Infectious Diseases Institute, The Ohio State University, Columbus, OH
 Research Interests: Genomics,</t>
        </is>
      </c>
      <c r="G108" s="2" t="n">
        <v>373180</v>
      </c>
      <c r="H108" s="2" t="n">
        <v>1</v>
      </c>
      <c r="I108" s="2" t="n">
        <v>653</v>
      </c>
      <c r="J108" s="2" t="n">
        <v>1</v>
      </c>
      <c r="K108" s="2" t="n">
        <v>0</v>
      </c>
      <c r="L108" s="2" t="n">
        <v>0</v>
      </c>
      <c r="M108" s="2" t="inlineStr">
        <is>
          <t>Positive</t>
        </is>
      </c>
      <c r="N108" s="2" t="inlineStr">
        <is>
          <t>Article (online)</t>
        </is>
      </c>
      <c r="O108" s="2" t="inlineStr">
        <is>
          <t>English</t>
        </is>
      </c>
      <c r="P108" s="2" t="n"/>
    </row>
    <row r="109">
      <c r="A109" s="2" t="inlineStr">
        <is>
          <t>Research on Sustainability Research Detailed by Researchers at Wuhan University of Technology (A Sustainability Analysis Based on the LCA-Emergy-Carbon Emission Approach in the Building System)</t>
        </is>
      </c>
      <c r="B109" s="2">
        <f>HYPERLINK("https://muckrack.com/link/gymIFf/research-on-sustainability-research-detailed-by-researchers-at-wuhan-university-of-technology-a-sustainability-analysis-based-on-the-lca-emergy-carbon-emission-approach-in-the-building-system")</f>
        <v/>
      </c>
      <c r="C109" s="2" t="inlineStr"/>
      <c r="D109" s="2" t="inlineStr">
        <is>
          <t>Climate Change Daily News</t>
        </is>
      </c>
      <c r="E109" s="6" t="n">
        <v>45195.33333333334</v>
      </c>
      <c r="F109" s="2" t="inlineStr">
        <is>
          <t>Financial supporters for this research include State Key Laboratory of Silicate Materials For Architectures; Xjtlu Urban And Environmental Studies University Research Centre.</t>
        </is>
      </c>
      <c r="G109" s="2" t="n"/>
      <c r="H109" s="2" t="n"/>
      <c r="I109" s="2" t="n"/>
      <c r="J109" s="2" t="n"/>
      <c r="K109" s="2" t="n"/>
      <c r="L109" s="2" t="n"/>
      <c r="M109" s="2" t="inlineStr">
        <is>
          <t>Neutral</t>
        </is>
      </c>
      <c r="N109" s="2" t="inlineStr">
        <is>
          <t>Article (print)</t>
        </is>
      </c>
      <c r="O109" s="2" t="inlineStr">
        <is>
          <t>English</t>
        </is>
      </c>
      <c r="P109" s="2" t="n"/>
    </row>
    <row r="110">
      <c r="A110" s="2" t="inlineStr">
        <is>
          <t>Xi'an Jiaotong-Liverpool University Reports Findings in Chemicals and Chemistry (Life-cycle selenium accumulation and its correlations with the rhizobacteria and endophytes in the hyperaccumulating plant Cardamine</t>
        </is>
      </c>
      <c r="B110" s="2" t="inlineStr">
        <is>
          <t>https://muckrack.com/link/gym4jF/xian-jiaotong-liverpool-university-reports-findings-in-chemicals-and-chemistry-life-cycle-selenium-accumulation-and-its-correlations-with-the-rhizobacteria-and-endophytes-in-the-hyperaccumulating-plant-cardamine-hupingshanensis</t>
        </is>
      </c>
      <c r="C110" s="2" t="inlineStr"/>
      <c r="D110" s="2" t="inlineStr">
        <is>
          <t>Chemicals &amp; Chemistry Daily</t>
        </is>
      </c>
      <c r="E110" s="6" t="n">
        <v>45195.33333333334</v>
      </c>
      <c r="F110" s="2" t="inlineStr">
        <is>
          <t>The news correspondents obtained a quote from the research from Xi'an Jiaotong-Liverpool University, "Here, in-situ-like pot experiments were conducted to investigate the characteristics of Se accumulation throughout C. hupingshanensis growth stages and its correlations with rhizobacteria and endophytes</t>
        </is>
      </c>
      <c r="G110" s="2" t="n"/>
      <c r="H110" s="2" t="n">
        <v>0</v>
      </c>
      <c r="I110" s="2" t="n">
        <v>0</v>
      </c>
      <c r="J110" s="2" t="n">
        <v>0</v>
      </c>
      <c r="K110" s="2" t="n"/>
      <c r="L110" s="2" t="n">
        <v>0</v>
      </c>
      <c r="M110" s="2" t="inlineStr">
        <is>
          <t>Neutral</t>
        </is>
      </c>
      <c r="N110" s="2" t="inlineStr">
        <is>
          <t>Article (print)</t>
        </is>
      </c>
      <c r="O110" s="2" t="inlineStr">
        <is>
          <t>English</t>
        </is>
      </c>
      <c r="P110" s="2" t="n"/>
    </row>
    <row r="111">
      <c r="A111" s="2" t="inlineStr">
        <is>
          <t>New Findings in Physics Described from Xi'an Jiaotong Liverpool University (Three Generations of Colored Fermions With S-3 Family Symmetry From Cayley-dickson Sedenions)</t>
        </is>
      </c>
      <c r="B111" s="2">
        <f>HYPERLINK("https://muckrack.com/link/gymkl1/new-findings-in-physics-described-from-xian-jiaotong-liverpool-university-three-generations-of-colored-fermions-with-s-3-family-symmetry-from-cayley-dickson-sedenions")</f>
        <v/>
      </c>
      <c r="C111" s="2" t="inlineStr"/>
      <c r="D111" s="2" t="inlineStr">
        <is>
          <t>Physics Daily News</t>
        </is>
      </c>
      <c r="E111" s="6" t="n">
        <v>45195.33333333334</v>
      </c>
      <c r="F111" s="2" t="inlineStr">
        <is>
          <t>Our news editors obtained a quote from the research from Xi'an Jiaotong Liverpool University, "Recent constructions based on division algebras convincingly describe a single generation of leptons and quarks with Standard Model gauge symmetries."</t>
        </is>
      </c>
      <c r="G111" s="2" t="n"/>
      <c r="H111" s="2" t="n"/>
      <c r="I111" s="2" t="n"/>
      <c r="J111" s="2" t="n"/>
      <c r="K111" s="2" t="n"/>
      <c r="L111" s="2" t="n"/>
      <c r="M111" s="2" t="inlineStr">
        <is>
          <t>Neutral</t>
        </is>
      </c>
      <c r="N111" s="2" t="inlineStr">
        <is>
          <t>Article (print)</t>
        </is>
      </c>
      <c r="O111" s="2" t="inlineStr">
        <is>
          <t>English</t>
        </is>
      </c>
      <c r="P111" s="2" t="n"/>
    </row>
    <row r="112">
      <c r="A112" s="2" t="inlineStr">
        <is>
          <t>Fermare la guerra, imporre la pace. Un appello #finsubito #adessonews</t>
        </is>
      </c>
      <c r="B112" s="2">
        <f>HYPERLINK("https://www.retefin.it/2023/09/26/fermare-la-guerra-imporre-la-pace-un-appello-finsubito-adessonews/")</f>
        <v/>
      </c>
      <c r="C112" s="2" t="inlineStr"/>
      <c r="D112" s="2" t="inlineStr">
        <is>
          <t>retefin.it</t>
        </is>
      </c>
      <c r="E112" s="6" t="n">
        <v>45195.30409722222</v>
      </c>
      <c r="F112" s="2" t="inlineStr">
        <is>
          <t>Giuliano Granato, portavoce nazionale di Potere al Popolo
Elisabetta Grande, professore ordinario diritto comparato, l’Università del Piemonte Orientale
Salvatore Izzo, direttore del “Faro di Roma” e presidente dell’Associazione Rotondi per un giornalismo di Pace ETS
Francesco Macheda, docente Xi … ’an jiaotong Liverpool University
Simona Maggiorelli, Direttore responsabile di “Left”
Rita Martufi, ricercatrice del Cestes
Christian Meier, Redattore “Faro di Roma”
Herta Manenti, sinologa
Fabio Marcelli, co-presidente del Centro di ricerca ed elaborazione per la democrazia (CRED)
Mirella Madaferri</t>
        </is>
      </c>
      <c r="G112" s="2" t="n">
        <v>2967</v>
      </c>
      <c r="H112" s="2" t="n">
        <v>0</v>
      </c>
      <c r="I112" s="2" t="n">
        <v>0</v>
      </c>
      <c r="J112" s="2" t="n">
        <v>0</v>
      </c>
      <c r="K112" s="2" t="n">
        <v>0</v>
      </c>
      <c r="L112" s="2" t="n">
        <v>0</v>
      </c>
      <c r="M112" s="2" t="n"/>
      <c r="N112" s="2" t="inlineStr">
        <is>
          <t>Article (online)</t>
        </is>
      </c>
      <c r="O112" s="2" t="inlineStr">
        <is>
          <t>Italian</t>
        </is>
      </c>
      <c r="P112" s="2" t="n"/>
    </row>
    <row r="113">
      <c r="A113" s="2" t="inlineStr">
        <is>
          <t>International Business School Suzhou di XJTLU Rayakan Hari Jadi Ke-10 lewat Acara Reuni</t>
        </is>
      </c>
      <c r="B113" s="2">
        <f>HYPERLINK("https://infobandung.biz.id/international-business-school-suzhou-di-xjtlu-rayakan-hari-jadi-ke-10-lewat-acara-reuni/")</f>
        <v/>
      </c>
      <c r="C113" s="2" t="inlineStr"/>
      <c r="D113" s="2" t="inlineStr">
        <is>
          <t>infobandung.biz.id</t>
        </is>
      </c>
      <c r="E113" s="6" t="n">
        <v>45193.99344907407</v>
      </c>
      <c r="F113" s="2" t="n"/>
      <c r="G113" s="2" t="n"/>
      <c r="H113" s="2" t="n"/>
      <c r="I113" s="2" t="n"/>
      <c r="J113" s="2" t="n"/>
      <c r="K113" s="2" t="n"/>
      <c r="L113" s="2" t="n"/>
      <c r="M113" s="2" t="n"/>
      <c r="N113" s="2" t="inlineStr">
        <is>
          <t>Article (online)</t>
        </is>
      </c>
      <c r="O113" s="2" t="inlineStr">
        <is>
          <t>Indonesian</t>
        </is>
      </c>
      <c r="P113" s="2" t="n"/>
    </row>
    <row r="114">
      <c r="A114" s="2" t="inlineStr">
        <is>
          <t>International Business School Suzhou di XJTLU Rayakan Hari Jadi Ke-10 lewat Acara Reuni</t>
        </is>
      </c>
      <c r="B114" s="2">
        <f>HYPERLINK("https://wartabeta.com/international-business-school-suzhou-di-xjtlu-rayakan-hari-jadi-ke-10-lewat-acara-reuni/")</f>
        <v/>
      </c>
      <c r="C114" s="2" t="inlineStr"/>
      <c r="D114" s="2" t="inlineStr">
        <is>
          <t>wartabeta.com</t>
        </is>
      </c>
      <c r="E114" s="6" t="n">
        <v>45193.99258101852</v>
      </c>
      <c r="F114" s="2" t="n"/>
      <c r="G114" s="2" t="n"/>
      <c r="H114" s="2" t="n"/>
      <c r="I114" s="2" t="n"/>
      <c r="J114" s="2" t="n"/>
      <c r="K114" s="2" t="n"/>
      <c r="L114" s="2" t="n"/>
      <c r="M114" s="2" t="n"/>
      <c r="N114" s="2" t="inlineStr">
        <is>
          <t>Article (online)</t>
        </is>
      </c>
      <c r="O114" s="2" t="inlineStr">
        <is>
          <t>Indonesian</t>
        </is>
      </c>
      <c r="P114" s="2" t="n"/>
    </row>
    <row r="115">
      <c r="A115" s="2" t="inlineStr">
        <is>
          <t>International Business School Suzhou di XJTLU Rayakan Hari Jadi Ke-10 lewat Acara Reuni</t>
        </is>
      </c>
      <c r="B115" s="2">
        <f>HYPERLINK("https://portalutama.com/gaya-hidup/international-business-school-suzhou-di-xjtlu-rayakan-hari-jadi-ke-10-lewat-acara-reuni/")</f>
        <v/>
      </c>
      <c r="C115" s="2" t="inlineStr"/>
      <c r="D115" s="2" t="inlineStr">
        <is>
          <t>portalutama.com</t>
        </is>
      </c>
      <c r="E115" s="6" t="n">
        <v>45193.99256944445</v>
      </c>
      <c r="F115" s="2" t="n"/>
      <c r="G115" s="2" t="n"/>
      <c r="H115" s="2" t="n"/>
      <c r="I115" s="2" t="n"/>
      <c r="J115" s="2" t="n"/>
      <c r="K115" s="2" t="n"/>
      <c r="L115" s="2" t="n"/>
      <c r="M115" s="2" t="n"/>
      <c r="N115" s="2" t="inlineStr">
        <is>
          <t>Article (online)</t>
        </is>
      </c>
      <c r="O115" s="2" t="inlineStr">
        <is>
          <t>Indonesian</t>
        </is>
      </c>
      <c r="P115" s="2" t="n"/>
    </row>
    <row r="116">
      <c r="A116" s="2" t="inlineStr">
        <is>
          <t>International Business School Suzhou di XJTLU Rayakan Hari Jadi Ke-10 lewat Acara Reuni</t>
        </is>
      </c>
      <c r="B116" s="2">
        <f>HYPERLINK("https://syair.co.id/international-business-school-suzhou-di-xjtlu-rayakan-hari-jadi-ke-10-lewat-acara-reuni/")</f>
        <v/>
      </c>
      <c r="C116" s="2" t="inlineStr"/>
      <c r="D116" s="2" t="inlineStr">
        <is>
          <t>syair.co.id</t>
        </is>
      </c>
      <c r="E116" s="6" t="n">
        <v>45193.99196759259</v>
      </c>
      <c r="F116" s="2" t="n"/>
      <c r="G116" s="2" t="n"/>
      <c r="H116" s="2" t="n"/>
      <c r="I116" s="2" t="n"/>
      <c r="J116" s="2" t="n"/>
      <c r="K116" s="2" t="n"/>
      <c r="L116" s="2" t="n"/>
      <c r="M116" s="2" t="n"/>
      <c r="N116" s="2" t="inlineStr">
        <is>
          <t>Article (online)</t>
        </is>
      </c>
      <c r="O116" s="2" t="inlineStr">
        <is>
          <t>Indonesian</t>
        </is>
      </c>
      <c r="P116" s="2" t="n"/>
    </row>
    <row r="117">
      <c r="A117" s="2" t="inlineStr">
        <is>
          <t>International Business School Suzhou di XJTLU Rayakan Hari Jadi Ke-10 lewat Acara Reuni</t>
        </is>
      </c>
      <c r="B117" s="2">
        <f>HYPERLINK("https://redaksiharian.com/international-business-school-suzhou-di-xjtlu-rayakan-hari-jadi-ke-10-lewat-acara-reuni/")</f>
        <v/>
      </c>
      <c r="C117" s="2" t="inlineStr"/>
      <c r="D117" s="2" t="inlineStr">
        <is>
          <t>redaksiharian.com</t>
        </is>
      </c>
      <c r="E117" s="6" t="n">
        <v>45193.99180555555</v>
      </c>
      <c r="F117" s="2" t="n"/>
      <c r="G117" s="2" t="n"/>
      <c r="H117" s="2" t="n"/>
      <c r="I117" s="2" t="n"/>
      <c r="J117" s="2" t="n"/>
      <c r="K117" s="2" t="n"/>
      <c r="L117" s="2" t="n"/>
      <c r="M117" s="2" t="n"/>
      <c r="N117" s="2" t="inlineStr">
        <is>
          <t>Article (online)</t>
        </is>
      </c>
      <c r="O117" s="2" t="inlineStr">
        <is>
          <t>Indonesian</t>
        </is>
      </c>
      <c r="P117" s="2" t="n"/>
    </row>
    <row r="118">
      <c r="A118" s="2" t="inlineStr">
        <is>
          <t>International Business School Suzhou di XJTLU Rayakan Hari Jadi Ke-10 lewat Acara Reuni</t>
        </is>
      </c>
      <c r="B118" s="2">
        <f>HYPERLINK("https://indonesia.shafaqna.com/ID/AL/6242447")</f>
        <v/>
      </c>
      <c r="C118" s="2" t="inlineStr"/>
      <c r="D118" s="2" t="inlineStr">
        <is>
          <t>Shafaqna</t>
        </is>
      </c>
      <c r="E118" s="6" t="n">
        <v>45193.98921296297</v>
      </c>
      <c r="F118" s="2" t="n"/>
      <c r="G118" s="2" t="n">
        <v>636185</v>
      </c>
      <c r="H118" s="2" t="n"/>
      <c r="I118" s="2" t="n"/>
      <c r="J118" s="2" t="n"/>
      <c r="K118" s="2" t="n"/>
      <c r="L118" s="2" t="n"/>
      <c r="M118" s="2" t="n"/>
      <c r="N118" s="2" t="inlineStr">
        <is>
          <t>Article (online)</t>
        </is>
      </c>
      <c r="O118" s="2" t="inlineStr">
        <is>
          <t>Indonesian</t>
        </is>
      </c>
      <c r="P118" s="2" t="n"/>
    </row>
    <row r="119">
      <c r="A119" s="2" t="inlineStr">
        <is>
          <t>International Business School Suzhou di XJTLU Rayakan Hari Jadi Ke-10 lewat Acara Reuni</t>
        </is>
      </c>
      <c r="B119" s="2">
        <f>HYPERLINK("https://www.antaranews.com/berita/3742047/international-business-school-suzhou-di-xjtlu-rayakan-hari-jadi-ke-10-lewat-acara-reuni")</f>
        <v/>
      </c>
      <c r="C119" s="2" t="inlineStr"/>
      <c r="D119" s="2" t="inlineStr">
        <is>
          <t>Antara News</t>
        </is>
      </c>
      <c r="E119" s="6" t="n">
        <v>45193.97369212963</v>
      </c>
      <c r="F119" s="2" t="inlineStr">
        <is>
          <t>Suzhou, China (ANTARA/PRNewswire)- International Business School Suzhou (IBSS) di Xi'an Jiaotong-Liverpool University merayakan hari jadi ke-10 dengan acara reuni yang melibatkan alumni pada 9 September lalu.</t>
        </is>
      </c>
      <c r="G119" s="2" t="n">
        <v>4331565</v>
      </c>
      <c r="H119" s="2" t="n">
        <v>0</v>
      </c>
      <c r="I119" s="2" t="n">
        <v>0</v>
      </c>
      <c r="J119" s="2" t="n">
        <v>0</v>
      </c>
      <c r="K119" s="2" t="n">
        <v>0</v>
      </c>
      <c r="L119" s="2" t="n">
        <v>0</v>
      </c>
      <c r="M119" s="2" t="n"/>
      <c r="N119" s="2" t="inlineStr">
        <is>
          <t>Article (online)</t>
        </is>
      </c>
      <c r="O119" s="2" t="inlineStr">
        <is>
          <t>Indonesian</t>
        </is>
      </c>
      <c r="P119" s="2" t="n"/>
    </row>
    <row r="120">
      <c r="A120" s="2" t="inlineStr">
        <is>
          <t>New Hybrid Graph Convolution Neural Network with Applications in Game Strategy</t>
        </is>
      </c>
      <c r="B120" s="2">
        <f>HYPERLINK("https://www.mdpi.com/2079-9292/12/19/4020")</f>
        <v/>
      </c>
      <c r="C120" s="2" t="inlineStr">
        <is>
          <t>Hanyue Xu, Kah Phooi Seng, Li-Minn Ang, Kah Phooi</t>
        </is>
      </c>
      <c r="D120" s="2" t="inlineStr">
        <is>
          <t>MDPI</t>
        </is>
      </c>
      <c r="E120" s="6" t="n">
        <v>45193.26030092593</v>
      </c>
      <c r="F120" s="2" t="inlineStr">
        <is>
          <t>Open AccessArticle
by
 1, 
 1,2,3,* and 
 3 
1
School of AI &amp; Advanced Computing, Xi’an Jiaotong Liverpool University, Suzhou 215123, China
2
School of Computer Science, Queensland University of Technology, Brisbane, QLD 4000, Australia
3
School of Science, Technology and Engineering, University</t>
        </is>
      </c>
      <c r="G120" s="2" t="n">
        <v>9215802</v>
      </c>
      <c r="H120" s="2" t="n">
        <v>0</v>
      </c>
      <c r="I120" s="2" t="n">
        <v>0</v>
      </c>
      <c r="J120" s="2" t="n">
        <v>0</v>
      </c>
      <c r="K120" s="2" t="n">
        <v>0</v>
      </c>
      <c r="L120" s="2" t="n">
        <v>0</v>
      </c>
      <c r="M120" s="2" t="inlineStr">
        <is>
          <t>Neutral</t>
        </is>
      </c>
      <c r="N120" s="2" t="inlineStr">
        <is>
          <t>Article (online)</t>
        </is>
      </c>
      <c r="O120" s="2" t="inlineStr">
        <is>
          <t>English</t>
        </is>
      </c>
      <c r="P120" s="2" t="n"/>
    </row>
    <row r="121">
      <c r="A121" s="2" t="inlineStr">
        <is>
          <t>Moisture Diffusion Coefficient of Concrete under Different Conditions</t>
        </is>
      </c>
      <c r="B121" s="2">
        <f>HYPERLINK("https://www.mdpi.com/2075-5309/13/10/2421")</f>
        <v/>
      </c>
      <c r="C121" s="2" t="inlineStr">
        <is>
          <t>Fengbin Zhou, Wenhao Li, Ying Hu, Lepeng Huang</t>
        </is>
      </c>
      <c r="D121" s="2" t="inlineStr">
        <is>
          <t>MDPI</t>
        </is>
      </c>
      <c r="E121" s="6" t="n">
        <v>45191.43069444445</v>
      </c>
      <c r="F121" s="2" t="inlineStr">
        <is>
          <t>., Chongqing 400045, China
3
Department of Civil Engineering, Xi’an Jiaotong-Liverpool University, Suzhou 215123, China
*
Author to whom correspondence should be addressed.</t>
        </is>
      </c>
      <c r="G121" s="2" t="n">
        <v>9215802</v>
      </c>
      <c r="H121" s="2" t="n">
        <v>0</v>
      </c>
      <c r="I121" s="2" t="n">
        <v>0</v>
      </c>
      <c r="J121" s="2" t="n">
        <v>0</v>
      </c>
      <c r="K121" s="2" t="n">
        <v>0</v>
      </c>
      <c r="L121" s="2" t="n">
        <v>0</v>
      </c>
      <c r="M121" s="2" t="inlineStr">
        <is>
          <t>Neutral</t>
        </is>
      </c>
      <c r="N121" s="2" t="inlineStr">
        <is>
          <t>Article (online)</t>
        </is>
      </c>
      <c r="O121" s="2" t="inlineStr">
        <is>
          <t>English</t>
        </is>
      </c>
      <c r="P121" s="2" t="n"/>
    </row>
    <row r="122">
      <c r="A122" s="2" t="inlineStr">
        <is>
          <t>Xi'an Jiaotong Liverpool University Reports Findings in Gingivitis (Development of a machine learning multiclass screening tool for periodontal health status based on non-clinical parameters and</t>
        </is>
      </c>
      <c r="B122" s="2">
        <f>HYPERLINK("https://muckrack.com/link/go2CID/xian-jiaotong-liverpool-university-reports-findings-in-gingivitis-development-of-a-machine-learning-multiclass-screening-tool-for-periodontal-health-status-based-on-non-clinical-parameters-and-salivary-biomarkers")</f>
        <v/>
      </c>
      <c r="C122" s="2" t="inlineStr"/>
      <c r="D122" s="2" t="inlineStr">
        <is>
          <t>Robotics &amp; Machine Learning Daily News</t>
        </is>
      </c>
      <c r="E122" s="6" t="n">
        <v>45190.33333333334</v>
      </c>
      <c r="F122" s="2" t="inlineStr">
        <is>
          <t>Our news editors obtained a quote from the research from Xi'an Jiaotong Liverpool University, "Full-mouth periodontal examination was the reference standard. The periodontal diagnosis was made on the basis of the 2017 classification of periodontal diseases and conditions.</t>
        </is>
      </c>
      <c r="G122" s="2" t="n"/>
      <c r="H122" s="2" t="n"/>
      <c r="I122" s="2" t="n"/>
      <c r="J122" s="2" t="n"/>
      <c r="K122" s="2" t="n"/>
      <c r="L122" s="2" t="n"/>
      <c r="M122" s="2" t="inlineStr">
        <is>
          <t>Neutral</t>
        </is>
      </c>
      <c r="N122" s="2" t="inlineStr">
        <is>
          <t>Article (print)</t>
        </is>
      </c>
      <c r="O122" s="2" t="inlineStr">
        <is>
          <t>English</t>
        </is>
      </c>
      <c r="P122" s="2" t="n"/>
    </row>
    <row r="123">
      <c r="A123" s="2" t="inlineStr">
        <is>
          <t>Trường Kinh doanh Quốc tế Tô Châu thuộc Đại học Giao thông Tây An-Liverpool (XJTLU) tổ chức sự kiện kỷ niệm 10 năm thành lập trường dành cho cưu sinh viên - Sport Times</t>
        </is>
      </c>
      <c r="B123" s="2">
        <f>HYPERLINK("https://sporttimes.vn/truong-kinh-doanh-quoc-te-to-chau-thuoc-dai-hoc-giao-thong-tay-an-liverpool-xjtlu-to-chuc-su-kien-ky-niem-10-nam-thanh-lap-truong-danh-cho-cuu-sinh-vien/")</f>
        <v/>
      </c>
      <c r="C123" s="2" t="inlineStr"/>
      <c r="D123" s="2" t="inlineStr">
        <is>
          <t>sporttimes.vn</t>
        </is>
      </c>
      <c r="E123" s="6" t="n">
        <v>45189.34266203704</v>
      </c>
      <c r="F123" s="2" t="n"/>
      <c r="G123" s="2" t="n"/>
      <c r="H123" s="2" t="n">
        <v>0</v>
      </c>
      <c r="I123" s="2" t="n">
        <v>0</v>
      </c>
      <c r="J123" s="2" t="n">
        <v>0</v>
      </c>
      <c r="K123" s="2" t="n">
        <v>0</v>
      </c>
      <c r="L123" s="2" t="n">
        <v>0</v>
      </c>
      <c r="M123" s="2" t="n"/>
      <c r="N123" s="2" t="inlineStr">
        <is>
          <t>Article (online)</t>
        </is>
      </c>
      <c r="O123" s="2" t="inlineStr">
        <is>
          <t>Vietnamese</t>
        </is>
      </c>
      <c r="P123" s="2" t="n"/>
    </row>
    <row r="124">
      <c r="A124" s="2" t="inlineStr">
        <is>
          <t>Trường Kinh doanh Quốc tế Tô Châu thuộc Đại học Giao thông Tây An-Liverpool (XJTLU) tổ chức sự kiện kỷ niệm 10 năm thành lập trường dành cho cựu sinh viên</t>
        </is>
      </c>
      <c r="B124" s="2">
        <f>HYPERLINK("https://techtimesvn.com/truong-kinh-doanh-quoc-te-to-chau-thuoc-dai-hoc-giao-thong-tay-an-liverpool-xjtlu-to-chuc-su-kien-ky-niem-10-nam-thanh-lap-truong-danh-cho-cuu-sinh-vien/")</f>
        <v/>
      </c>
      <c r="C124" s="2" t="inlineStr"/>
      <c r="D124" s="2" t="inlineStr">
        <is>
          <t>techtimesvn.com</t>
        </is>
      </c>
      <c r="E124" s="6" t="n">
        <v>45189.34119212963</v>
      </c>
      <c r="F124" s="2" t="n"/>
      <c r="G124" s="2" t="n"/>
      <c r="H124" s="2" t="n">
        <v>0</v>
      </c>
      <c r="I124" s="2" t="n">
        <v>0</v>
      </c>
      <c r="J124" s="2" t="n">
        <v>0</v>
      </c>
      <c r="K124" s="2" t="n">
        <v>0</v>
      </c>
      <c r="L124" s="2" t="n">
        <v>0</v>
      </c>
      <c r="M124" s="2" t="n"/>
      <c r="N124" s="2" t="inlineStr">
        <is>
          <t>Article (online)</t>
        </is>
      </c>
      <c r="O124" s="2" t="inlineStr">
        <is>
          <t>Vietnamese</t>
        </is>
      </c>
      <c r="P124" s="2" t="n"/>
    </row>
    <row r="125">
      <c r="A125" s="2" t="inlineStr">
        <is>
          <t>New Energy and Environment Findings from Xi'an Jiaotong Liverpool University Described (High-performance Inverted Perovskite Solar Cells With Sol-gel-processed Sliver-doped Niox Hole Transporting Layer)</t>
        </is>
      </c>
      <c r="B125" s="2">
        <f>HYPERLINK("https://muckrack.com/link/goHYfX/new-energy-and-environment-findings-from-xian-jiaotong-liverpool-university-described-high-performance-inverted-perovskite-solar-cells-with-sol-gel-processed-sliver-doped-niox-hole-transporting-layer")</f>
        <v/>
      </c>
      <c r="C125" s="2" t="inlineStr"/>
      <c r="D125" s="2" t="inlineStr">
        <is>
          <t>Energy Daily News</t>
        </is>
      </c>
      <c r="E125" s="6" t="n">
        <v>45189.33333333334</v>
      </c>
      <c r="F125" s="2" t="inlineStr">
        <is>
          <t>Our news journalists obtained a quote from the research from Xi'an Jiaotong Liverpool University, "Accordingly, we explored the application of NiOX as a hybrid HTL through a sol-gel process, where a NiOX film was pre-doped with Ag ions, forming a p/p(+) homojunction in the NiOX-based inverted PSCs.</t>
        </is>
      </c>
      <c r="G125" s="2" t="n"/>
      <c r="H125" s="2" t="n">
        <v>0</v>
      </c>
      <c r="I125" s="2" t="n">
        <v>0</v>
      </c>
      <c r="J125" s="2" t="n">
        <v>0</v>
      </c>
      <c r="K125" s="2" t="n">
        <v>0</v>
      </c>
      <c r="L125" s="2" t="n">
        <v>0</v>
      </c>
      <c r="M125" s="2" t="inlineStr">
        <is>
          <t>Positive</t>
        </is>
      </c>
      <c r="N125" s="2" t="inlineStr">
        <is>
          <t>Article (print)</t>
        </is>
      </c>
      <c r="O125" s="2" t="inlineStr">
        <is>
          <t>English</t>
        </is>
      </c>
      <c r="P125" s="2" t="n"/>
    </row>
    <row r="126">
      <c r="A126" s="2" t="inlineStr">
        <is>
          <t>Trường Kinh doanh Quốc tế Tô Châu thuộc Đại học Giao thông Tây An-Liverpool (XJTLU) tổ chức sự kiện kỷ niệm 10 năm thành lập trường dành cho cưu sinh viên</t>
        </is>
      </c>
      <c r="B126" s="2">
        <f>HYPERLINK("https://autotimes.vn/truong-kinh-doanh-quoc-te-to-chau-thuoc-dai-hoc-giao-thong-tay-an-liverpool-xjtlu-to-chuc-su-kien-ky-niem-10-nam-thanh-lap-truong-danh-cho-cuu-sinh-vien/")</f>
        <v/>
      </c>
      <c r="C126" s="2" t="inlineStr">
        <is>
          <t>Nguyen Gia</t>
        </is>
      </c>
      <c r="D126" s="2" t="inlineStr">
        <is>
          <t>autotimes.vn</t>
        </is>
      </c>
      <c r="E126" s="6" t="n">
        <v>45189.18697916667</v>
      </c>
      <c r="F126" s="2" t="inlineStr">
        <is>
          <t>SOURCE Xi’an Jiaotong-Liverpool University
Nguồn: PR Newswire</t>
        </is>
      </c>
      <c r="G126" s="2" t="n"/>
      <c r="H126" s="2" t="n">
        <v>0</v>
      </c>
      <c r="I126" s="2" t="n">
        <v>0</v>
      </c>
      <c r="J126" s="2" t="n">
        <v>0</v>
      </c>
      <c r="K126" s="2" t="n"/>
      <c r="L126" s="2" t="n">
        <v>0</v>
      </c>
      <c r="M126" s="2" t="n"/>
      <c r="N126" s="2" t="inlineStr">
        <is>
          <t>Article (online)</t>
        </is>
      </c>
      <c r="O126" s="2" t="inlineStr">
        <is>
          <t>Vietnamese</t>
        </is>
      </c>
      <c r="P126" s="2" t="n"/>
    </row>
    <row r="127">
      <c r="A127" s="2" t="inlineStr">
        <is>
          <t>Trường Kinh doanh Quốc tế Tô Châu thuộc Đại học Giao thông Tây An-Liverpool (XJTLU) tổ chức sự kiện kỷ niệm 10 năm thành lập trường dành cho cưu sinh viên</t>
        </is>
      </c>
      <c r="B127" s="2">
        <f>HYPERLINK("https://vnbiznews.com/truong-kinh-doanh-quoc-te-to-chau-thuoc-dai-hoc-giao-thong-tay-an-liverpool-xjtlu-to-chuc-su-kien-ky-niem-10-nam-thanh-lap-truong-danh-cho-cuu-sinh-vien-pid1989138554")</f>
        <v/>
      </c>
      <c r="C127" s="2" t="inlineStr"/>
      <c r="D127" s="2" t="inlineStr">
        <is>
          <t>vnbiznews.com</t>
        </is>
      </c>
      <c r="E127" s="6" t="n">
        <v>45189.17452546296</v>
      </c>
      <c r="F127" s="2" t="inlineStr">
        <is>
          <t>More than 300 alumni, academic staff and industry leaders attended an alumni reunion at Xi’an Jiaotong-Liverpool University to celebrate the 10th anniversary of International Business School Suzhou (IBSS).</t>
        </is>
      </c>
      <c r="G127" s="2" t="n"/>
      <c r="H127" s="2" t="n">
        <v>0</v>
      </c>
      <c r="I127" s="2" t="n">
        <v>0</v>
      </c>
      <c r="J127" s="2" t="n">
        <v>0</v>
      </c>
      <c r="K127" s="2" t="n">
        <v>0</v>
      </c>
      <c r="L127" s="2" t="n">
        <v>0</v>
      </c>
      <c r="M127" s="2" t="n"/>
      <c r="N127" s="2" t="inlineStr">
        <is>
          <t>Article (online)</t>
        </is>
      </c>
      <c r="O127" s="2" t="inlineStr">
        <is>
          <t>Vietnamese</t>
        </is>
      </c>
      <c r="P127" s="2" t="n"/>
    </row>
    <row r="128">
      <c r="A128" s="2" t="inlineStr">
        <is>
          <t>Trường Kinh doanh Quốc tế Tô Châu thuộc Đại học Giao thông Tây An-Liverpool (XJTLU) tổ chức sự kiện kỷ niệm 10 năm thành lập trường dành cho cưu sinh viên-PR Newswire APAC</t>
        </is>
      </c>
      <c r="B128" s="2">
        <f>HYPERLINK("https://vn.prnasia.com/story/100099-11.shtml")</f>
        <v/>
      </c>
      <c r="C128" s="2" t="inlineStr"/>
      <c r="D128" s="2" t="inlineStr">
        <is>
          <t>PR Newswire Asia</t>
        </is>
      </c>
      <c r="E128" s="6" t="n">
        <v>45189.16533564815</v>
      </c>
      <c r="F128" s="2" t="inlineStr">
        <is>
          <t>More than 300 alumni, academic staff and industry leaders attended an alumni reunion at Xi’an Jiaotong-Liverpool University to celebrate the 10th anniversary of International Business School Suzhou (IBSS).</t>
        </is>
      </c>
      <c r="G128" s="2" t="n">
        <v>35871</v>
      </c>
      <c r="H128" s="2" t="n">
        <v>0</v>
      </c>
      <c r="I128" s="2" t="n">
        <v>0</v>
      </c>
      <c r="J128" s="2" t="n">
        <v>0</v>
      </c>
      <c r="K128" s="2" t="n">
        <v>0</v>
      </c>
      <c r="L128" s="2" t="n">
        <v>0</v>
      </c>
      <c r="M128" s="2" t="n"/>
      <c r="N128" s="2" t="inlineStr">
        <is>
          <t>Article (online)</t>
        </is>
      </c>
      <c r="O128" s="2" t="inlineStr">
        <is>
          <t>Vietnamese</t>
        </is>
      </c>
      <c r="P128" s="2" t="n"/>
    </row>
    <row r="129">
      <c r="A129" s="2" t="inlineStr">
        <is>
          <t>Trường Kinh doanh Quốc tế Tô Châu thuộc Đại học Giao thông Tây An-Liverpool (XJTLU) tổ chức sự kiện kỷ niệm 10 năm thành lập trường dành cho cưu sinh viên</t>
        </is>
      </c>
      <c r="B129" s="2">
        <f>HYPERLINK("https://saigonbiz.com.vn/truong-kinh-doanh-quoc-te-to-chau-thuoc-dai-hoc-giao-thong-tay-an-liverpool-xjtlu-to-chuc-su-kien-ky-niem-10-nam-thanh-lap-truong-danh-cho-cuu-sinh-vien/")</f>
        <v/>
      </c>
      <c r="C129" s="2" t="inlineStr"/>
      <c r="D129" s="2" t="inlineStr">
        <is>
          <t>saigonbiz.com.vn</t>
        </is>
      </c>
      <c r="E129" s="6" t="n">
        <v>45189.15625</v>
      </c>
      <c r="F129" s="2" t="inlineStr">
        <is>
          <t>More than 300 alumni, academic staff and industry leaders attended an alumni reunion at Xi’an Jiaotong-Liverpool University to celebrate the 10th anniversary of International Business School Suzhou (IBSS).</t>
        </is>
      </c>
      <c r="G129" s="2" t="n"/>
      <c r="H129" s="2" t="n">
        <v>0</v>
      </c>
      <c r="I129" s="2" t="n">
        <v>0</v>
      </c>
      <c r="J129" s="2" t="n">
        <v>0</v>
      </c>
      <c r="K129" s="2" t="n"/>
      <c r="L129" s="2" t="n">
        <v>0</v>
      </c>
      <c r="M129" s="2" t="n"/>
      <c r="N129" s="2" t="inlineStr">
        <is>
          <t>Article (online)</t>
        </is>
      </c>
      <c r="O129" s="2" t="inlineStr">
        <is>
          <t>Vietnamese</t>
        </is>
      </c>
      <c r="P129" s="2" t="n"/>
    </row>
    <row r="130">
      <c r="A130" s="2" t="inlineStr">
        <is>
          <t>International Business School Suzhou na univerzitě XJTLU slaví 10 let na akci s absolventy</t>
        </is>
      </c>
      <c r="B130" s="2">
        <f>HYPERLINK("https://www.wn24.cz/international-business-school-suzhou-na-univerzite-xjtlu-slavi-10-let-na-akci-s-absolventy/")</f>
        <v/>
      </c>
      <c r="C130" s="2" t="inlineStr"/>
      <c r="D130" s="2" t="inlineStr">
        <is>
          <t>World news 24</t>
        </is>
      </c>
      <c r="E130" s="6" t="n">
        <v>45189.12225694444</v>
      </c>
      <c r="F130" s="2" t="inlineStr">
        <is>
          <t>Su-čou (Čína) 20. září 2023 (PROTEXT/PRNewswire) – International Business School Suzhou (IBSS) při univerzitě Xi'an Jiaotong-Liverpool University zahájila 9. září jubilejní 10. ročník srazem absolventů. … „Podnikatelský duch je v podnikání zásadní a investice do sociální péče může firmě přinést nečekané výhody.“
Foto – 
https://mma.prnewswire.com/media/2212699/Alumni_reunion_9_2023.jpg
XJTLU Media E-mail:</t>
        </is>
      </c>
      <c r="G130" s="2" t="n"/>
      <c r="H130" s="2" t="n">
        <v>0</v>
      </c>
      <c r="I130" s="2" t="n">
        <v>0</v>
      </c>
      <c r="J130" s="2" t="n">
        <v>0</v>
      </c>
      <c r="K130" s="2" t="n"/>
      <c r="L130" s="2" t="n">
        <v>0</v>
      </c>
      <c r="M130" s="2" t="n"/>
      <c r="N130" s="2" t="inlineStr">
        <is>
          <t>Article (online)</t>
        </is>
      </c>
      <c r="O130" s="2" t="inlineStr">
        <is>
          <t>Czech</t>
        </is>
      </c>
      <c r="P130" s="2" t="n"/>
    </row>
    <row r="131">
      <c r="A131" s="2" t="inlineStr">
        <is>
          <t>International Business School Suzhou na univerzitě XJTLU slaví 10 let na akci s absolventy</t>
        </is>
      </c>
      <c r="B131" s="2">
        <f>HYPERLINK("https://www.metro.cz/protext/international-business-school-suzhou-na-univerzite-xjtlu-slavi-10-let-na-akci-s-absolventy.A230920_082300_metro-protext_air")</f>
        <v/>
      </c>
      <c r="C131" s="2" t="inlineStr"/>
      <c r="D131" s="2" t="inlineStr">
        <is>
          <t>Deník Metro</t>
        </is>
      </c>
      <c r="E131" s="6" t="n">
        <v>45189.10626157407</v>
      </c>
      <c r="F131" s="2" t="inlineStr">
        <is>
          <t>Foto – 
 https://mma.prnewswire.com/media/2212699/Alumni_reunion_9_2023.jpg
XJTLU Media E-mail: Tamara.Kaup@xjtlu.edu.cn</t>
        </is>
      </c>
      <c r="G131" s="2" t="n">
        <v>119694</v>
      </c>
      <c r="H131" s="2" t="n">
        <v>0</v>
      </c>
      <c r="I131" s="2" t="n">
        <v>0</v>
      </c>
      <c r="J131" s="2" t="n">
        <v>0</v>
      </c>
      <c r="K131" s="2" t="n">
        <v>0</v>
      </c>
      <c r="L131" s="2" t="n">
        <v>0</v>
      </c>
      <c r="M131" s="2" t="n"/>
      <c r="N131" s="2" t="inlineStr">
        <is>
          <t>Article (online)</t>
        </is>
      </c>
      <c r="O131" s="2" t="inlineStr">
        <is>
          <t>Czech</t>
        </is>
      </c>
      <c r="P131" s="2" t="n"/>
    </row>
    <row r="132">
      <c r="A132" s="2" t="inlineStr">
        <is>
          <t>International Business School Suzhou na univerzitě XJTLU slaví 10 let na akci s absolventy</t>
        </is>
      </c>
      <c r="B132" s="2">
        <f>HYPERLINK("https://www.barrandov.tv/rubriky/zpravy/protext/international-business-school-suzhou-na-univerzite-xjtlu-slavi-10-let-na-akci-s-absolventy_27838.html")</f>
        <v/>
      </c>
      <c r="C132" s="2" t="inlineStr"/>
      <c r="D132" s="2" t="inlineStr">
        <is>
          <t>barrandov.tv</t>
        </is>
      </c>
      <c r="E132" s="6" t="n">
        <v>45189</v>
      </c>
      <c r="F132" s="2" t="inlineStr">
        <is>
          <t>Su-čou (Čína) 20. září 2023 (PROTEXT/PRNewswire) - International Business School Suzhou (IBSS) při univerzitě Xi'an Jiaotong-Liverpool University zahájila 9. září jubilejní 10. ročník srazem absolventů. … Foto – 
https://mma.prnewswire.com/media/2212699/Alumni_reunion_9_2023.jpg
XJTLU Media E-mail: Tamara.Kaup@xjtlu.edu.cn</t>
        </is>
      </c>
      <c r="G132" s="2" t="n">
        <v>21046</v>
      </c>
      <c r="H132" s="2" t="n">
        <v>0</v>
      </c>
      <c r="I132" s="2" t="n">
        <v>0</v>
      </c>
      <c r="J132" s="2" t="n">
        <v>0</v>
      </c>
      <c r="K132" s="2" t="n">
        <v>0</v>
      </c>
      <c r="L132" s="2" t="n">
        <v>0</v>
      </c>
      <c r="M132" s="2" t="n"/>
      <c r="N132" s="2" t="inlineStr">
        <is>
          <t>Article (online)</t>
        </is>
      </c>
      <c r="O132" s="2" t="inlineStr">
        <is>
          <t>Czech</t>
        </is>
      </c>
      <c r="P132" s="2" t="n"/>
    </row>
    <row r="133">
      <c r="A133" s="2" t="inlineStr">
        <is>
          <t>International Business School Suzhou na univerzitě XJTLU slaví 10 let na akci s absolventy</t>
        </is>
      </c>
      <c r="B133" s="2">
        <f>HYPERLINK("https://www.ceskenoviny.cz/tiskove/zpravy/international-business-school-suzhou-na-univerzite-xjtlu-slavi-10-let-na-akci-s-absolventy/2415785")</f>
        <v/>
      </c>
      <c r="C133" s="2" t="inlineStr"/>
      <c r="D133" s="2" t="inlineStr">
        <is>
          <t>České Noviny</t>
        </is>
      </c>
      <c r="E133" s="6" t="n">
        <v>45189</v>
      </c>
      <c r="F133" s="2" t="inlineStr">
        <is>
          <t>Su-čou (Čína) 20. září 2023 (PROTEXT/PRNewswire) - International Business School Suzhou (IBSS) při univerzitě Xi'an Jiaotong-Liverpool University zahájila 9. září jubilejní 10. ročník srazem absolventů. … Foto – 
https://mma.prnewswire.com/media/2212699/Alumni_reunion_9_2023.jpg
XJTLU Media E-mail: Tamara.Kaup@xjtlu.edu.cn</t>
        </is>
      </c>
      <c r="G133" s="2" t="n">
        <v>1215398</v>
      </c>
      <c r="H133" s="2" t="n">
        <v>0</v>
      </c>
      <c r="I133" s="2" t="n">
        <v>0</v>
      </c>
      <c r="J133" s="2" t="n">
        <v>0</v>
      </c>
      <c r="K133" s="2" t="n">
        <v>0</v>
      </c>
      <c r="L133" s="2" t="n">
        <v>0</v>
      </c>
      <c r="M133" s="2" t="n"/>
      <c r="N133" s="2" t="inlineStr">
        <is>
          <t>Article (online)</t>
        </is>
      </c>
      <c r="O133" s="2" t="inlineStr">
        <is>
          <t>Czech</t>
        </is>
      </c>
      <c r="P133" s="2" t="n"/>
    </row>
    <row r="134">
      <c r="A134" s="2" t="inlineStr">
        <is>
          <t>Effect Modifications of Overhead-View and Eye-Level Urban Greenery on Heat-Mortality Associations: Small-Area Analyses Using Case Time Series Design and Different Greenery Measurements | Environmental Health Perspectives | Vol. 131, No. 9</t>
        </is>
      </c>
      <c r="B134" s="2">
        <f>HYPERLINK("https://ehp.niehs.nih.gov/doi/10.1289/EHP12589")</f>
        <v/>
      </c>
      <c r="C134" s="2" t="inlineStr">
        <is>
          <t>Jinglu Song, Antonio Gasparrini, Thomas Fischer, Kejia Hu</t>
        </is>
      </c>
      <c r="D134" s="2" t="inlineStr">
        <is>
          <t>Environmental Health Perspectives</t>
        </is>
      </c>
      <c r="E134" s="6" t="n">
        <v>45189</v>
      </c>
      <c r="F134" s="2" t="inlineStr">
        <is>
          <t>.), Medical Research Council-UK (grants MR/R013349/1 and MR/V034162/1, both to A.G.) and Research Development Fund (grant RDF-19-02-13, to J.S.) of Xi’an Jiaotong-Liverpool University.</t>
        </is>
      </c>
      <c r="G134" s="2" t="n">
        <v>89189</v>
      </c>
      <c r="H134" s="2" t="n">
        <v>0</v>
      </c>
      <c r="I134" s="2" t="n">
        <v>0</v>
      </c>
      <c r="J134" s="2" t="n">
        <v>0</v>
      </c>
      <c r="K134" s="2" t="n"/>
      <c r="L134" s="2" t="n">
        <v>0</v>
      </c>
      <c r="M134" s="2" t="inlineStr">
        <is>
          <t>Negative</t>
        </is>
      </c>
      <c r="N134" s="2" t="inlineStr">
        <is>
          <t>Article (online)</t>
        </is>
      </c>
      <c r="O134" s="2" t="inlineStr">
        <is>
          <t>English</t>
        </is>
      </c>
      <c r="P134" s="2" t="n"/>
    </row>
    <row r="135">
      <c r="A135" s="2" t="inlineStr">
        <is>
          <t>International Business School Suzhou na univerzitě XJTLU slaví 10 let na akci s absolventy</t>
        </is>
      </c>
      <c r="B135" s="2">
        <f>HYPERLINK("https://www.protext.sk/zprava.php?id=44767")</f>
        <v/>
      </c>
      <c r="C135" s="2" t="inlineStr"/>
      <c r="D135" s="2" t="inlineStr">
        <is>
          <t>protext.sk</t>
        </is>
      </c>
      <c r="E135" s="6" t="n">
        <v>45189</v>
      </c>
      <c r="F135" s="2" t="inlineStr">
        <is>
          <t>International Business School Suzhou (IBSS) při univerzitě Xi'an Jiaotong-Liverpool University zahájila 9. září jubilejní 10. ročník srazem absolventů. … Foto – 
 https://mma.prnewswire.com/media/2212699/Alumni_reunion_9_2023.jpg
XJTLU Media E-mail: Tamara.Kaup@xjtlu.edu.cn</t>
        </is>
      </c>
      <c r="G135" s="2" t="n">
        <v>45</v>
      </c>
      <c r="H135" s="2" t="n">
        <v>0</v>
      </c>
      <c r="I135" s="2" t="n">
        <v>0</v>
      </c>
      <c r="J135" s="2" t="n">
        <v>0</v>
      </c>
      <c r="K135" s="2" t="n">
        <v>0</v>
      </c>
      <c r="L135" s="2" t="n">
        <v>0</v>
      </c>
      <c r="M135" s="2" t="n"/>
      <c r="N135" s="2" t="inlineStr">
        <is>
          <t>Article (online)</t>
        </is>
      </c>
      <c r="O135" s="2" t="inlineStr">
        <is>
          <t>Czech</t>
        </is>
      </c>
      <c r="P135" s="2" t="n"/>
    </row>
    <row r="136">
      <c r="A136" s="2" t="inlineStr">
        <is>
          <t>International Business School Suzhou na univerzitě XJTLU slaví 10 let na akci s absolventy</t>
        </is>
      </c>
      <c r="B136" s="2">
        <f>HYPERLINK("https://www.protext.cz/zprava.php?id=44767")</f>
        <v/>
      </c>
      <c r="C136" s="2" t="inlineStr"/>
      <c r="D136" s="2" t="inlineStr">
        <is>
          <t>protext.cz</t>
        </is>
      </c>
      <c r="E136" s="6" t="n">
        <v>45189</v>
      </c>
      <c r="F136" s="2" t="inlineStr">
        <is>
          <t>International Business School Suzhou (IBSS) při univerzitě Xi'an Jiaotong-Liverpool University zahájila 9. září jubilejní 10. ročník srazem absolventů. … Foto – 
 https://mma.prnewswire.com/media/2212699/Alumni_reunion_9_2023.jpg
XJTLU Media E-mail: Tamara.Kaup@xjtlu.edu.cn</t>
        </is>
      </c>
      <c r="G136" s="2" t="n">
        <v>14176</v>
      </c>
      <c r="H136" s="2" t="n">
        <v>0</v>
      </c>
      <c r="I136" s="2" t="n">
        <v>0</v>
      </c>
      <c r="J136" s="2" t="n">
        <v>0</v>
      </c>
      <c r="K136" s="2" t="n">
        <v>0</v>
      </c>
      <c r="L136" s="2" t="n">
        <v>0</v>
      </c>
      <c r="M136" s="2" t="n"/>
      <c r="N136" s="2" t="inlineStr">
        <is>
          <t>Article (online)</t>
        </is>
      </c>
      <c r="O136" s="2" t="inlineStr">
        <is>
          <t>Czech</t>
        </is>
      </c>
      <c r="P136" s="2" t="n"/>
    </row>
    <row r="137">
      <c r="A137" s="2" t="inlineStr">
        <is>
          <t>Международная бизнес-школа в Сучжоу в XJTLU празднует 10-летие встречей выпускников - Новая общественная газета</t>
        </is>
      </c>
      <c r="B137" s="2">
        <f>HYPERLINK("https://belnovosti.firenews.video/obshestvo/mezhdunarodnaya-biznes-shkola-v-suchzhou-v-xjtlu-prazdnuet-10-letie-vstrechej-vypusknikov-novaya-obshhestvennaya-gazeta/")</f>
        <v/>
      </c>
      <c r="C137" s="2" t="inlineStr"/>
      <c r="D137" s="2" t="inlineStr">
        <is>
          <t>belnovosti.firenews.video</t>
        </is>
      </c>
      <c r="E137" s="6" t="n">
        <v>45188.73505787037</v>
      </c>
      <c r="F137"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37" s="2" t="n"/>
      <c r="H137" s="2" t="n">
        <v>0</v>
      </c>
      <c r="I137" s="2" t="n">
        <v>0</v>
      </c>
      <c r="J137" s="2" t="n">
        <v>0</v>
      </c>
      <c r="K137" s="2" t="n">
        <v>0</v>
      </c>
      <c r="L137" s="2" t="n">
        <v>0</v>
      </c>
      <c r="M137" s="2" t="n"/>
      <c r="N137" s="2" t="inlineStr">
        <is>
          <t>Article (online)</t>
        </is>
      </c>
      <c r="O137" s="2" t="inlineStr">
        <is>
          <t>Russian</t>
        </is>
      </c>
      <c r="P137" s="2" t="n"/>
    </row>
    <row r="138">
      <c r="A138" s="2" t="inlineStr">
        <is>
          <t>Международная бизнес-школа в Сучжоу в XJTLU празднует 10-летие встречей выпускников</t>
        </is>
      </c>
      <c r="B138" s="2">
        <f>HYPERLINK("https://tolyatti.bezformata.com/listnews/biznes-shkola-v-suchzhou-v-xjtlu/121687219/")</f>
        <v/>
      </c>
      <c r="C138" s="2" t="inlineStr"/>
      <c r="D138" s="2" t="inlineStr">
        <is>
          <t>bezformata.com</t>
        </is>
      </c>
      <c r="E138" s="6" t="n">
        <v>45188.73230324074</v>
      </c>
      <c r="F138"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38" s="2" t="n">
        <v>3126590</v>
      </c>
      <c r="H138" s="2" t="n">
        <v>0</v>
      </c>
      <c r="I138" s="2" t="n">
        <v>0</v>
      </c>
      <c r="J138" s="2" t="n">
        <v>0</v>
      </c>
      <c r="K138" s="2" t="n">
        <v>0</v>
      </c>
      <c r="L138" s="2" t="n">
        <v>0</v>
      </c>
      <c r="M138" s="2" t="n"/>
      <c r="N138" s="2" t="inlineStr">
        <is>
          <t>Article (online)</t>
        </is>
      </c>
      <c r="O138" s="2" t="inlineStr">
        <is>
          <t>Russian</t>
        </is>
      </c>
      <c r="P138" s="2" t="n"/>
    </row>
    <row r="139">
      <c r="A139" s="2" t="inlineStr">
        <is>
          <t>Международная бизнес-школа в Сучжоу в XJTLU празднует 10-летие встречей выпускников - Новая общественная газета » Информационное агентство «Объединённая Европа»</t>
        </is>
      </c>
      <c r="B139" s="2">
        <f>HYPERLINK("https://uenews.ru/exclusive/188072-mezhdunarodnaja-biznes-shkola-v-suchzhou-v-xjtlu-prazdnuet-10-letie-vstrechej-vypusknikov-novaja-obschestvennaja-gazeta.html")</f>
        <v/>
      </c>
      <c r="C139" s="2" t="inlineStr"/>
      <c r="D139" s="2" t="inlineStr">
        <is>
          <t>Объединённая Европа</t>
        </is>
      </c>
      <c r="E139" s="6" t="n">
        <v>45188.73142361111</v>
      </c>
      <c r="F139"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39" s="2" t="n">
        <v>1317</v>
      </c>
      <c r="H139" s="2" t="n">
        <v>0</v>
      </c>
      <c r="I139" s="2" t="n">
        <v>0</v>
      </c>
      <c r="J139" s="2" t="n">
        <v>0</v>
      </c>
      <c r="K139" s="2" t="n">
        <v>0</v>
      </c>
      <c r="L139" s="2" t="n">
        <v>0</v>
      </c>
      <c r="M139" s="2" t="n"/>
      <c r="N139" s="2" t="inlineStr">
        <is>
          <t>Article (online)</t>
        </is>
      </c>
      <c r="O139" s="2" t="inlineStr">
        <is>
          <t>Russian</t>
        </is>
      </c>
      <c r="P139" s="2" t="n"/>
    </row>
    <row r="140">
      <c r="A140" s="2" t="inlineStr">
        <is>
          <t>Международная бизнес-школа в Сучжоу в XJTLU празднует 10-летие встречей выпускников</t>
        </is>
      </c>
      <c r="B140" s="2">
        <f>HYPERLINK("https://neelov.ru/116072-mejdynarodnaia-biznes-shkola-v-sychjoy-v-xjtlu-prazdnyet-10-letie-vstrechei-vypysknikov.html")</f>
        <v/>
      </c>
      <c r="C140" s="2" t="inlineStr"/>
      <c r="D140" s="2" t="inlineStr">
        <is>
          <t>neelov.ru</t>
        </is>
      </c>
      <c r="E140" s="6" t="n">
        <v>45188.70496527778</v>
      </c>
      <c r="F140"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0" s="2" t="n"/>
      <c r="H140" s="2" t="n">
        <v>0</v>
      </c>
      <c r="I140" s="2" t="n">
        <v>0</v>
      </c>
      <c r="J140" s="2" t="n">
        <v>0</v>
      </c>
      <c r="K140" s="2" t="n"/>
      <c r="L140" s="2" t="n">
        <v>0</v>
      </c>
      <c r="M140" s="2" t="n"/>
      <c r="N140" s="2" t="inlineStr">
        <is>
          <t>Article (online)</t>
        </is>
      </c>
      <c r="O140" s="2" t="inlineStr">
        <is>
          <t>Russian</t>
        </is>
      </c>
      <c r="P140" s="2" t="n"/>
    </row>
    <row r="141">
      <c r="A141" s="2" t="inlineStr">
        <is>
          <t>Международная бизнес-школа в Сучжоу в XJTLU празднует 10-летие встречей выпускников - Новая общественная газета » Информационно аналитический портал «Твоя Свободная трибуна»</t>
        </is>
      </c>
      <c r="B141" s="2">
        <f>HYPERLINK("https://triboona.ru/exclusive/328128-mezhdunarodnaja-biznes-shkola-v-suchzhou-v-xjtlu-prazdnuet-10-letie-vstrechej-vypusknikov-novaja-obschestvennaja-gazeta.html")</f>
        <v/>
      </c>
      <c r="C141" s="2" t="inlineStr"/>
      <c r="D141" s="2" t="inlineStr">
        <is>
          <t>Свободная трибуна</t>
        </is>
      </c>
      <c r="E141" s="6" t="n">
        <v>45188.69590277778</v>
      </c>
      <c r="F141"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1" s="2" t="n">
        <v>62643</v>
      </c>
      <c r="H141" s="2" t="n">
        <v>0</v>
      </c>
      <c r="I141" s="2" t="n">
        <v>0</v>
      </c>
      <c r="J141" s="2" t="n">
        <v>0</v>
      </c>
      <c r="K141" s="2" t="n"/>
      <c r="L141" s="2" t="n">
        <v>0</v>
      </c>
      <c r="M141" s="2" t="n"/>
      <c r="N141" s="2" t="inlineStr">
        <is>
          <t>Article (online)</t>
        </is>
      </c>
      <c r="O141" s="2" t="inlineStr">
        <is>
          <t>Russian</t>
        </is>
      </c>
      <c r="P141" s="2" t="n"/>
    </row>
    <row r="142">
      <c r="A142" s="2" t="inlineStr">
        <is>
          <t>Международная бизнес-школа в Сучжоу в XJTLU празднует 10-летие встречей выпускников - Новая общественная газета » Информационно аналитический портал «Вопрос-Ответ»</t>
        </is>
      </c>
      <c r="B142" s="2">
        <f>HYPERLINK("https://vo-gazeta.ru/exclusive/83325-mezhdunarodnaja-biznes-shkola-v-suchzhou-v-xjtlu-prazdnuet-10-letie-vstrechej-vypusknikov-novaja-obschestvennaja-gazeta.html")</f>
        <v/>
      </c>
      <c r="C142" s="2" t="inlineStr"/>
      <c r="D142" s="2" t="inlineStr">
        <is>
          <t>Вопрос-Ответ</t>
        </is>
      </c>
      <c r="E142" s="6" t="n">
        <v>45188.69560185185</v>
      </c>
      <c r="F142"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2" s="2" t="n">
        <v>25059</v>
      </c>
      <c r="H142" s="2" t="n">
        <v>0</v>
      </c>
      <c r="I142" s="2" t="n">
        <v>0</v>
      </c>
      <c r="J142" s="2" t="n">
        <v>0</v>
      </c>
      <c r="K142" s="2" t="n">
        <v>0</v>
      </c>
      <c r="L142" s="2" t="n">
        <v>0</v>
      </c>
      <c r="M142" s="2" t="n"/>
      <c r="N142" s="2" t="inlineStr">
        <is>
          <t>Article (online)</t>
        </is>
      </c>
      <c r="O142" s="2" t="inlineStr">
        <is>
          <t>Russian</t>
        </is>
      </c>
      <c r="P142" s="2" t="n"/>
    </row>
    <row r="143">
      <c r="A143" s="2" t="inlineStr">
        <is>
          <t>Международная бизнес-школа в Сучжоу в XJTLU празднует 10-летие встречей выпускников</t>
        </is>
      </c>
      <c r="B143" s="2">
        <f>HYPERLINK("https://tolkochto.ru/news/144569.html")</f>
        <v/>
      </c>
      <c r="C143" s="2" t="inlineStr"/>
      <c r="D143" s="2" t="inlineStr">
        <is>
          <t>tolkochto.ru</t>
        </is>
      </c>
      <c r="E143" s="6" t="n">
        <v>45188.68292824074</v>
      </c>
      <c r="F143"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3" s="2" t="n">
        <v>0</v>
      </c>
      <c r="H143" s="2" t="n"/>
      <c r="I143" s="2" t="n"/>
      <c r="J143" s="2" t="n"/>
      <c r="K143" s="2" t="n"/>
      <c r="L143" s="2" t="n"/>
      <c r="M143" s="2" t="n"/>
      <c r="N143" s="2" t="inlineStr">
        <is>
          <t>Article (online)</t>
        </is>
      </c>
      <c r="O143" s="2" t="inlineStr">
        <is>
          <t>Russian</t>
        </is>
      </c>
      <c r="P143" s="2" t="n"/>
    </row>
    <row r="144">
      <c r="A144" s="2" t="inlineStr">
        <is>
          <t>Международная бизнес-школа в Сучжоу в XJTLU празднует 10-летие встречей выпускников</t>
        </is>
      </c>
      <c r="B144" s="2">
        <f>HYPERLINK("https://nuus.ru/news/mezhdunarodnaya-biznes-shkola-v-suchzhou-v-xjtlu-prazdnuet-10-letie-vstrechej-vypusknikov.html")</f>
        <v/>
      </c>
      <c r="C144" s="2" t="inlineStr"/>
      <c r="D144" s="2" t="inlineStr">
        <is>
          <t>nuus.ru</t>
        </is>
      </c>
      <c r="E144" s="6" t="n">
        <v>45188.68239583333</v>
      </c>
      <c r="F144"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4" s="2" t="n">
        <v>255</v>
      </c>
      <c r="H144" s="2" t="n"/>
      <c r="I144" s="2" t="n"/>
      <c r="J144" s="2" t="n"/>
      <c r="K144" s="2" t="n"/>
      <c r="L144" s="2" t="n"/>
      <c r="M144" s="2" t="n"/>
      <c r="N144" s="2" t="inlineStr">
        <is>
          <t>Article (online)</t>
        </is>
      </c>
      <c r="O144" s="2" t="inlineStr">
        <is>
          <t>Russian</t>
        </is>
      </c>
      <c r="P144" s="2" t="n"/>
    </row>
    <row r="145">
      <c r="A145" s="2" t="inlineStr">
        <is>
          <t>The international business school to Suzhou in XJTLU celebrates the 10 anniversary a class reunion</t>
        </is>
      </c>
      <c r="B145" s="2">
        <f>HYPERLINK("https://news.myseldon.com/en/news/index/295198687")</f>
        <v/>
      </c>
      <c r="C145" s="2" t="inlineStr"/>
      <c r="D145" s="2" t="inlineStr">
        <is>
          <t>Seldon News</t>
        </is>
      </c>
      <c r="E145" s="6" t="n">
        <v>45188.68239583333</v>
      </c>
      <c r="F145" s="2" t="inlineStr">
        <is>
          <t>The international business school to Suzhou (IBSS) at Xi'an Tszyaotun-Liverpulsky university (Xi’an Jiaotong-Liverpool University) celebrated the 10-year anniversary with a class reunion. … leaders of branch gathered to note progress of schools, including its transformation into the largest English-speaking business school in China and receiving "a threefold crown" accreditations (AACSB, EQUIS and AMBA) which only one percent […] the Message the International business school to Suzhou in XJTLU</t>
        </is>
      </c>
      <c r="G145" s="2" t="n">
        <v>2432141</v>
      </c>
      <c r="H145" s="2" t="n">
        <v>0</v>
      </c>
      <c r="I145" s="2" t="n">
        <v>0</v>
      </c>
      <c r="J145" s="2" t="n">
        <v>0</v>
      </c>
      <c r="K145" s="2" t="n"/>
      <c r="L145" s="2" t="n">
        <v>0</v>
      </c>
      <c r="M145" s="2" t="inlineStr">
        <is>
          <t>Positive</t>
        </is>
      </c>
      <c r="N145" s="2" t="inlineStr">
        <is>
          <t>Article (online)</t>
        </is>
      </c>
      <c r="O145" s="2" t="inlineStr">
        <is>
          <t>English</t>
        </is>
      </c>
      <c r="P145" s="2" t="n"/>
    </row>
    <row r="146">
      <c r="A146" s="2" t="inlineStr">
        <is>
          <t>Международная бизнес-школа в Сучжоу в XJTLU празднует 10-летие встречей выпускников</t>
        </is>
      </c>
      <c r="B146" s="2">
        <f>HYPERLINK("https://life-24.com/post/127439")</f>
        <v/>
      </c>
      <c r="C146" s="2" t="inlineStr"/>
      <c r="D146" s="2" t="inlineStr">
        <is>
          <t>life-24.com</t>
        </is>
      </c>
      <c r="E146" s="6" t="n">
        <v>45188.67459490741</v>
      </c>
      <c r="F146"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6" s="2" t="n">
        <v>2760</v>
      </c>
      <c r="H146" s="2" t="n">
        <v>0</v>
      </c>
      <c r="I146" s="2" t="n">
        <v>0</v>
      </c>
      <c r="J146" s="2" t="n">
        <v>0</v>
      </c>
      <c r="K146" s="2" t="n"/>
      <c r="L146" s="2" t="n">
        <v>0</v>
      </c>
      <c r="M146" s="2" t="n"/>
      <c r="N146" s="2" t="inlineStr">
        <is>
          <t>Article (online)</t>
        </is>
      </c>
      <c r="O146" s="2" t="inlineStr">
        <is>
          <t>Russian</t>
        </is>
      </c>
      <c r="P146" s="2" t="n"/>
    </row>
    <row r="147">
      <c r="A147" s="2" t="inlineStr">
        <is>
          <t>Международная бизнес-школа в Сучжоу в XJTLU празднует 10-летие встречей выпускников</t>
        </is>
      </c>
      <c r="B147" s="2">
        <f>HYPERLINK("https://hronika.org/2023/09/mezhdunarodnaya-biznes-shkola-v-suchzhou-v-xjtlu-prazdnuet-10-letie-vstrechej-vypusknikov/")</f>
        <v/>
      </c>
      <c r="C147" s="2" t="inlineStr"/>
      <c r="D147" s="2" t="inlineStr">
        <is>
          <t>hronika.org</t>
        </is>
      </c>
      <c r="E147" s="6" t="n">
        <v>45188.67417824074</v>
      </c>
      <c r="F147"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7" s="2" t="n">
        <v>36630</v>
      </c>
      <c r="H147" s="2" t="n"/>
      <c r="I147" s="2" t="n"/>
      <c r="J147" s="2" t="n"/>
      <c r="K147" s="2" t="n"/>
      <c r="L147" s="2" t="n"/>
      <c r="M147" s="2" t="n"/>
      <c r="N147" s="2" t="inlineStr">
        <is>
          <t>Article (online)</t>
        </is>
      </c>
      <c r="O147" s="2" t="inlineStr">
        <is>
          <t>Russian</t>
        </is>
      </c>
      <c r="P147" s="2" t="n"/>
    </row>
    <row r="148">
      <c r="A148" s="2" t="inlineStr">
        <is>
          <t>Международная бизнес-школа в Сучжоу в XJTLU празднует 10-летие встречей выпускников</t>
        </is>
      </c>
      <c r="B148" s="2">
        <f>HYPERLINK("https://news.rambler.ru/education/51447840-mezhdunarodnaya-biznes-shkola-v-suchzhou-v-xjtlu-prazdnuet-10-letie-vstrechey-vypusknikov/")</f>
        <v/>
      </c>
      <c r="C148" s="2" t="inlineStr"/>
      <c r="D148" s="2" t="inlineStr">
        <is>
          <t>Rambler News</t>
        </is>
      </c>
      <c r="E148" s="6" t="n">
        <v>45188.67291666667</v>
      </c>
      <c r="F148"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48" s="2" t="n">
        <v>9424627</v>
      </c>
      <c r="H148" s="2" t="n"/>
      <c r="I148" s="2" t="n"/>
      <c r="J148" s="2" t="n"/>
      <c r="K148" s="2" t="n"/>
      <c r="L148" s="2" t="n"/>
      <c r="M148" s="2" t="n"/>
      <c r="N148" s="2" t="inlineStr">
        <is>
          <t>Article (online)</t>
        </is>
      </c>
      <c r="O148" s="2" t="inlineStr">
        <is>
          <t>Russian</t>
        </is>
      </c>
      <c r="P148" s="2" t="n"/>
    </row>
    <row r="149">
      <c r="A149" s="2" t="inlineStr">
        <is>
          <t>كلية إدارة الأعمال الدولية سوتشو في XJTLU تحتفل بمرور 10 سنوات مع حدث الخريجين</t>
        </is>
      </c>
      <c r="B149" s="2">
        <f>HYPERLINK("https://sirajarabi.com/%D9%83%D9%84%D9%8A%D8%A9-%D8%A5%D8%AF%D8%A7%D8%B1%D8%A9-%D8%A7%D9%84%D8%A3%D8%B9%D9%85%D8%A7%D9%84-%D8%A7%D9%84%D8%AF%D9%88%D9%84%D9%8A%D8%A9-%D8%B3%D9%88%D8%AA%D8%B4%D9%88-%D9%81%D9%8A-xjtlu-%D8%AA/")</f>
        <v/>
      </c>
      <c r="C149" s="2" t="inlineStr"/>
      <c r="D149" s="2" t="inlineStr">
        <is>
          <t>Siraj Arabi</t>
        </is>
      </c>
      <c r="E149" s="6" t="n">
        <v>45188.57138888889</v>
      </c>
      <c r="F149" s="2" t="inlineStr">
        <is>
          <t>الصورة – https://mma.prnewswire.com/media/2212699/Alumni_reunion_9_2023.jpg
البريد الإلكتروني لـ XJTLU Media: Tamara.Kaup@xjtlu.edu.cn</t>
        </is>
      </c>
      <c r="G149" s="2" t="n"/>
      <c r="H149" s="2" t="n">
        <v>0</v>
      </c>
      <c r="I149" s="2" t="n">
        <v>0</v>
      </c>
      <c r="J149" s="2" t="n">
        <v>0</v>
      </c>
      <c r="K149" s="2" t="n">
        <v>0</v>
      </c>
      <c r="L149" s="2" t="n">
        <v>0</v>
      </c>
      <c r="M149" s="2" t="n"/>
      <c r="N149" s="2" t="inlineStr">
        <is>
          <t>Article (online)</t>
        </is>
      </c>
      <c r="O149" s="2" t="inlineStr">
        <is>
          <t>Arabic</t>
        </is>
      </c>
      <c r="P149" s="2" t="n"/>
    </row>
    <row r="150">
      <c r="A150" s="2" t="inlineStr">
        <is>
          <t>كلية إدارة الأعمال الدولية سوتشو في XJTLU تحتفل بمرور 10 سنوات مع حدث الخريجين</t>
        </is>
      </c>
      <c r="B150" s="2">
        <f>HYPERLINK("https://tahqiqsahafi.com/%D9%83%D9%84%D9%8A%D8%A9-%D8%A5%D8%AF%D8%A7%D8%B1%D8%A9-%D8%A7%D9%84%D8%A3%D8%B9%D9%85%D8%A7%D9%84-%D8%A7%D9%84%D8%AF%D9%88%D9%84%D9%8A%D8%A9-%D8%B3%D9%88%D8%AA%D8%B4%D9%88-%D9%81%D9%8A-xjtlu-%D8%AA/")</f>
        <v/>
      </c>
      <c r="C150" s="2" t="inlineStr"/>
      <c r="D150" s="2" t="inlineStr">
        <is>
          <t>Tahqiqsahafi</t>
        </is>
      </c>
      <c r="E150" s="6" t="n">
        <v>45188.56652777778</v>
      </c>
      <c r="F150" s="2" t="inlineStr">
        <is>
          <t>الصورة – https://mma.prnewswire.com/media/2212699/Alumni_reunion_9_2023.jpg
البريد الإلكتروني لـ XJTLU Media: Tamara.Kaup@xjtlu.edu.cn</t>
        </is>
      </c>
      <c r="G150" s="2" t="n"/>
      <c r="H150" s="2" t="n">
        <v>0</v>
      </c>
      <c r="I150" s="2" t="n">
        <v>0</v>
      </c>
      <c r="J150" s="2" t="n">
        <v>0</v>
      </c>
      <c r="K150" s="2" t="n">
        <v>0</v>
      </c>
      <c r="L150" s="2" t="n">
        <v>0</v>
      </c>
      <c r="M150" s="2" t="n"/>
      <c r="N150" s="2" t="inlineStr">
        <is>
          <t>Article (online)</t>
        </is>
      </c>
      <c r="O150" s="2" t="inlineStr">
        <is>
          <t>Arabic</t>
        </is>
      </c>
      <c r="P150" s="2" t="n"/>
    </row>
    <row r="151">
      <c r="A151" s="2" t="inlineStr">
        <is>
          <t>Международная бизнес-школа в Сучжоу в XJTLU празднует 10-летие встречей выпускников</t>
        </is>
      </c>
      <c r="B151" s="2">
        <f>HYPERLINK("https://i-busines.ru/mezhdunarodnaya-biznes-shkola-v-suchzhou-v-xjtlu-prazdnuet-10-letie-vstrechej-vypusknikov.html")</f>
        <v/>
      </c>
      <c r="C151" s="2" t="inlineStr"/>
      <c r="D151" s="2" t="inlineStr">
        <is>
          <t>i-busines.ru</t>
        </is>
      </c>
      <c r="E151" s="6" t="n">
        <v>45188.5493287037</v>
      </c>
      <c r="F151"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51" s="2" t="n"/>
      <c r="H151" s="2" t="n">
        <v>0</v>
      </c>
      <c r="I151" s="2" t="n">
        <v>0</v>
      </c>
      <c r="J151" s="2" t="n">
        <v>0</v>
      </c>
      <c r="K151" s="2" t="n"/>
      <c r="L151" s="2" t="n">
        <v>0</v>
      </c>
      <c r="M151" s="2" t="n"/>
      <c r="N151" s="2" t="inlineStr">
        <is>
          <t>Article (online)</t>
        </is>
      </c>
      <c r="O151" s="2" t="inlineStr">
        <is>
          <t>Russian</t>
        </is>
      </c>
      <c r="P151" s="2" t="n"/>
    </row>
    <row r="152">
      <c r="A152" s="2" t="inlineStr">
        <is>
          <t>كلية إدارة الأعمال الدولية سوتشو في XJTLU تحتفل بمرور 10 سنوات مع حدث الخريجين</t>
        </is>
      </c>
      <c r="B152" s="2">
        <f>HYPERLINK("https://sahatalarab.com/%D9%83%D9%84%D9%8A%D8%A9-%D8%A5%D8%AF%D8%A7%D8%B1%D8%A9-%D8%A7%D9%84%D8%A3%D8%B9%D9%85%D8%A7%D9%84-%D8%A7%D9%84%D8%AF%D9%88%D9%84%D9%8A%D8%A9-%D8%B3%D9%88%D8%AA%D8%B4%D9%88-%D9%81%D9%8A-xjtlu-%D8%AA/")</f>
        <v/>
      </c>
      <c r="C152" s="2" t="inlineStr"/>
      <c r="D152" s="2" t="inlineStr">
        <is>
          <t>Sahat Alarab</t>
        </is>
      </c>
      <c r="E152" s="6" t="n">
        <v>45188.5471875</v>
      </c>
      <c r="F152" s="2" t="inlineStr">
        <is>
          <t>الصورة – https://mma.prnewswire.com/media/2212699/Alumni_reunion_9_2023.jpg
البريد الإلكتروني لـ XJTLU Media: Tamara.Kaup@xjtlu.edu.cn</t>
        </is>
      </c>
      <c r="G152" s="2" t="n"/>
      <c r="H152" s="2" t="n"/>
      <c r="I152" s="2" t="n"/>
      <c r="J152" s="2" t="n"/>
      <c r="K152" s="2" t="n"/>
      <c r="L152" s="2" t="n"/>
      <c r="M152" s="2" t="n"/>
      <c r="N152" s="2" t="inlineStr">
        <is>
          <t>Article (online)</t>
        </is>
      </c>
      <c r="O152" s="2" t="inlineStr">
        <is>
          <t>Arabic</t>
        </is>
      </c>
      <c r="P152" s="2" t="n"/>
    </row>
    <row r="153">
      <c r="A153" s="2" t="inlineStr">
        <is>
          <t>كلية إدارة الأعمال الدولية سوتشو في XJTLU تحتفل بمرور 10 سنوات مع حدث الخريجين</t>
        </is>
      </c>
      <c r="B153" s="2">
        <f>HYPERLINK("https://maqalalyoum.com/%D9%83%D9%84%D9%8A%D8%A9-%D8%A5%D8%AF%D8%A7%D8%B1%D8%A9-%D8%A7%D9%84%D8%A3%D8%B9%D9%85%D8%A7%D9%84-%D8%A7%D9%84%D8%AF%D9%88%D9%84%D9%8A%D8%A9-%D8%B3%D9%88%D8%AA%D8%B4%D9%88-%D9%81%D9%8A-xjtlu-%D8%AA/")</f>
        <v/>
      </c>
      <c r="C153" s="2" t="inlineStr"/>
      <c r="D153" s="2" t="inlineStr">
        <is>
          <t>Maqal Alyoum</t>
        </is>
      </c>
      <c r="E153" s="6" t="n">
        <v>45188.54716435185</v>
      </c>
      <c r="F153" s="2" t="inlineStr">
        <is>
          <t>الصورة – https://mma.prnewswire.com/media/2212699/Alumni_reunion_9_2023.jpg
البريد الإلكتروني لـ XJTLU Media: Tamara.Kaup@xjtlu.edu.cn</t>
        </is>
      </c>
      <c r="G153" s="2" t="n"/>
      <c r="H153" s="2" t="n"/>
      <c r="I153" s="2" t="n"/>
      <c r="J153" s="2" t="n"/>
      <c r="K153" s="2" t="n"/>
      <c r="L153" s="2" t="n"/>
      <c r="M153" s="2" t="n"/>
      <c r="N153" s="2" t="inlineStr">
        <is>
          <t>Article (online)</t>
        </is>
      </c>
      <c r="O153" s="2" t="inlineStr">
        <is>
          <t>Arabic</t>
        </is>
      </c>
      <c r="P153" s="2" t="n"/>
    </row>
    <row r="154">
      <c r="A154" s="2" t="inlineStr">
        <is>
          <t>كلية إدارة الأعمال الدولية سوتشو في XJTLU تحتفل بمرور 10 سنوات مع حدث الخريجين</t>
        </is>
      </c>
      <c r="B154" s="2">
        <f>HYPERLINK("https://www.nabddubai.com/%D9%83%D9%84%D9%8A%D8%A9-%D8%A5%D8%AF%D8%A7%D8%B1%D8%A9-%D8%A7%D9%84%D8%A3%D8%B9%D9%85%D8%A7%D9%84-%D8%A7%D9%84%D8%AF%D9%88%D9%84%D9%8A%D8%A9-%D8%B3%D9%88%D8%AA%D8%B4%D9%88-%D9%81%D9%8A-xjtlu-%D8%AA/")</f>
        <v/>
      </c>
      <c r="C154" s="2" t="inlineStr"/>
      <c r="D154" s="2" t="inlineStr">
        <is>
          <t>nabddubai.com</t>
        </is>
      </c>
      <c r="E154" s="6" t="n">
        <v>45188.53861111111</v>
      </c>
      <c r="F154" s="2" t="inlineStr">
        <is>
          <t>الصورة – https://mma.prnewswire.com/media/2212699/Alumni_reunion_9_2023.jpg
البريد الإلكتروني لـ XJTLU Media: Tamara.Kaup@xjtlu.edu.cn</t>
        </is>
      </c>
      <c r="G154" s="2" t="n">
        <v>0</v>
      </c>
      <c r="H154" s="2" t="n"/>
      <c r="I154" s="2" t="n"/>
      <c r="J154" s="2" t="n"/>
      <c r="K154" s="2" t="n"/>
      <c r="L154" s="2" t="n"/>
      <c r="M154" s="2" t="n"/>
      <c r="N154" s="2" t="inlineStr">
        <is>
          <t>Article (online)</t>
        </is>
      </c>
      <c r="O154" s="2" t="inlineStr">
        <is>
          <t>Arabic</t>
        </is>
      </c>
      <c r="P154" s="2" t="n"/>
    </row>
    <row r="155">
      <c r="A155" s="2" t="inlineStr">
        <is>
          <t>كلية إدارة الأعمال الدولية سوتشو في XJTLU تحتفل بمرور 10 سنوات مع حدث الخريجين</t>
        </is>
      </c>
      <c r="B155" s="2">
        <f>HYPERLINK("https://maaehtarami.com/%D9%83%D9%84%D9%8A%D8%A9-%D8%A5%D8%AF%D8%A7%D8%B1%D8%A9-%D8%A7%D9%84%D8%A3%D8%B9%D9%85%D8%A7%D9%84-%D8%A7%D9%84%D8%AF%D9%88%D9%84%D9%8A%D8%A9-%D8%B3%D9%88%D8%AA%D8%B4%D9%88-%D9%81%D9%8A-xjtlu-%D8%AA/")</f>
        <v/>
      </c>
      <c r="C155" s="2" t="inlineStr"/>
      <c r="D155" s="2" t="inlineStr">
        <is>
          <t>Maaehtarami</t>
        </is>
      </c>
      <c r="E155" s="6" t="n">
        <v>45188.53861111111</v>
      </c>
      <c r="F155" s="2" t="inlineStr">
        <is>
          <t>الصورة – https://mma.prnewswire.com/media/2212699/Alumni_reunion_9_2023.jpg
البريد الإلكتروني لـ XJTLU Media: Tamara.Kaup@xjtlu.edu.cn</t>
        </is>
      </c>
      <c r="G155" s="2" t="n"/>
      <c r="H155" s="2" t="n"/>
      <c r="I155" s="2" t="n"/>
      <c r="J155" s="2" t="n"/>
      <c r="K155" s="2" t="n"/>
      <c r="L155" s="2" t="n"/>
      <c r="M155" s="2" t="n"/>
      <c r="N155" s="2" t="inlineStr">
        <is>
          <t>Article (online)</t>
        </is>
      </c>
      <c r="O155" s="2" t="inlineStr">
        <is>
          <t>Arabic</t>
        </is>
      </c>
      <c r="P155" s="2" t="n"/>
    </row>
    <row r="156">
      <c r="A156" s="2" t="inlineStr">
        <is>
          <t>كلية إدارة الأعمال الدولية سوتشو في XJTLU تحتفل بمرور 10 سنوات مع حدث الخريجين</t>
        </is>
      </c>
      <c r="B156" s="2">
        <f>HYPERLINK("https://taqdeerarabi.com/%D9%83%D9%84%D9%8A%D8%A9-%D8%A5%D8%AF%D8%A7%D8%B1%D8%A9-%D8%A7%D9%84%D8%A3%D8%B9%D9%85%D8%A7%D9%84-%D8%A7%D9%84%D8%AF%D9%88%D9%84%D9%8A%D8%A9-%D8%B3%D9%88%D8%AA%D8%B4%D9%88-%D9%81%D9%8A-xjtlu-%D8%AA/")</f>
        <v/>
      </c>
      <c r="C156" s="2" t="inlineStr"/>
      <c r="D156" s="2" t="inlineStr">
        <is>
          <t>taqdeerarabi.com</t>
        </is>
      </c>
      <c r="E156" s="6" t="n">
        <v>45188.53861111111</v>
      </c>
      <c r="F156" s="2" t="inlineStr">
        <is>
          <t>الصورة – https://mma.prnewswire.com/media/2212699/Alumni_reunion_9_2023.jpg
البريد الإلكتروني لـ XJTLU Media: Tamara.Kaup@xjtlu.edu.cn</t>
        </is>
      </c>
      <c r="G156" s="2" t="n"/>
      <c r="H156" s="2" t="n"/>
      <c r="I156" s="2" t="n"/>
      <c r="J156" s="2" t="n"/>
      <c r="K156" s="2" t="n"/>
      <c r="L156" s="2" t="n"/>
      <c r="M156" s="2" t="n"/>
      <c r="N156" s="2" t="inlineStr">
        <is>
          <t>Article (online)</t>
        </is>
      </c>
      <c r="O156" s="2" t="inlineStr">
        <is>
          <t>Arabic</t>
        </is>
      </c>
      <c r="P156" s="2" t="n"/>
    </row>
    <row r="157">
      <c r="A157" s="2" t="inlineStr">
        <is>
          <t>كلية إدارة الأعمال الدولية سوتشو في XJTLU تحتفل بمرور 10 سنوات مع حدث الخريجين</t>
        </is>
      </c>
      <c r="B157" s="2">
        <f>HYPERLINK("https://arisalanews.com/%D9%83%D9%84%D9%8A%D8%A9-%D8%A5%D8%AF%D8%A7%D8%B1%D8%A9-%D8%A7%D9%84%D8%A3%D8%B9%D9%85%D8%A7%D9%84-%D8%A7%D9%84%D8%AF%D9%88%D9%84%D9%8A%D8%A9-%D8%B3%D9%88%D8%AA%D8%B4%D9%88-%D9%81%D9%8A-xjtlu-%D8%AA/")</f>
        <v/>
      </c>
      <c r="C157" s="2" t="inlineStr"/>
      <c r="D157" s="2" t="inlineStr">
        <is>
          <t>arisalanews.com</t>
        </is>
      </c>
      <c r="E157" s="6" t="n">
        <v>45188.53861111111</v>
      </c>
      <c r="F157" s="2" t="inlineStr">
        <is>
          <t>الصورة – https://mma.prnewswire.com/media/2212699/Alumni_reunion_9_2023.jpg
البريد الإلكتروني لـ XJTLU Media: Tamara.Kaup@xjtlu.edu.cn</t>
        </is>
      </c>
      <c r="G157" s="2" t="n"/>
      <c r="H157" s="2" t="n"/>
      <c r="I157" s="2" t="n"/>
      <c r="J157" s="2" t="n"/>
      <c r="K157" s="2" t="n"/>
      <c r="L157" s="2" t="n"/>
      <c r="M157" s="2" t="n"/>
      <c r="N157" s="2" t="inlineStr">
        <is>
          <t>Article (online)</t>
        </is>
      </c>
      <c r="O157" s="2" t="inlineStr">
        <is>
          <t>Arabic</t>
        </is>
      </c>
      <c r="P157" s="2" t="n"/>
    </row>
    <row r="158">
      <c r="A158" s="2" t="inlineStr">
        <is>
          <t>كلية إدارة الأعمال الدولية سوتشو في XJTLU تحتفل بمرور 10 سنوات مع حدث الخريجين</t>
        </is>
      </c>
      <c r="B158" s="2">
        <f>HYPERLINK("https://alarabee.com/%D9%83%D9%84%D9%8A%D8%A9-%D8%A5%D8%AF%D8%A7%D8%B1%D8%A9-%D8%A7%D9%84%D8%A3%D8%B9%D9%85%D8%A7%D9%84-%D8%A7%D9%84%D8%AF%D9%88%D9%84%D9%8A%D8%A9-%D8%B3%D9%88%D8%AA%D8%B4%D9%88-%D9%81%D9%8A-xjtlu-%D8%AA/")</f>
        <v/>
      </c>
      <c r="C158" s="2" t="inlineStr"/>
      <c r="D158" s="2" t="inlineStr">
        <is>
          <t>alarabee.com</t>
        </is>
      </c>
      <c r="E158" s="6" t="n">
        <v>45188.53861111111</v>
      </c>
      <c r="F158" s="2" t="inlineStr">
        <is>
          <t>الصورة – https://mma.prnewswire.com/media/2212699/Alumni_reunion_9_2023.jpg
البريد الإلكتروني لـ XJTLU Media: Tamara.Kaup@xjtlu.edu.cn</t>
        </is>
      </c>
      <c r="G158" s="2" t="n"/>
      <c r="H158" s="2" t="n"/>
      <c r="I158" s="2" t="n"/>
      <c r="J158" s="2" t="n"/>
      <c r="K158" s="2" t="n"/>
      <c r="L158" s="2" t="n"/>
      <c r="M158" s="2" t="n"/>
      <c r="N158" s="2" t="inlineStr">
        <is>
          <t>Article (online)</t>
        </is>
      </c>
      <c r="O158" s="2" t="inlineStr">
        <is>
          <t>Arabic</t>
        </is>
      </c>
      <c r="P158" s="2" t="n"/>
    </row>
    <row r="159">
      <c r="A159" s="2" t="inlineStr">
        <is>
          <t>كلية إدارة الأعمال الدولية سوتشو في XJTLU تحتفل بمرور 10 سنوات مع حدث الخريجين</t>
        </is>
      </c>
      <c r="B159" s="2">
        <f>HYPERLINK("https://habeebti.com/%D9%83%D9%84%D9%8A%D8%A9-%D8%A5%D8%AF%D8%A7%D8%B1%D8%A9-%D8%A7%D9%84%D8%A3%D8%B9%D9%85%D8%A7%D9%84-%D8%A7%D9%84%D8%AF%D9%88%D9%84%D9%8A%D8%A9-%D8%B3%D9%88%D8%AA%D8%B4%D9%88-%D9%81%D9%8A-xjtlu-%D8%AA/")</f>
        <v/>
      </c>
      <c r="C159" s="2" t="inlineStr"/>
      <c r="D159" s="2" t="inlineStr">
        <is>
          <t>habeebti.com</t>
        </is>
      </c>
      <c r="E159" s="6" t="n">
        <v>45188.53861111111</v>
      </c>
      <c r="F159" s="2" t="inlineStr">
        <is>
          <t>الصورة – https://mma.prnewswire.com/media/2212699/Alumni_reunion_9_2023.jpg
البريد الإلكتروني لـ XJTLU Media: Tamara.Kaup@xjtlu.edu.cn</t>
        </is>
      </c>
      <c r="G159" s="2" t="n"/>
      <c r="H159" s="2" t="n"/>
      <c r="I159" s="2" t="n"/>
      <c r="J159" s="2" t="n"/>
      <c r="K159" s="2" t="n"/>
      <c r="L159" s="2" t="n"/>
      <c r="M159" s="2" t="n"/>
      <c r="N159" s="2" t="inlineStr">
        <is>
          <t>Article (online)</t>
        </is>
      </c>
      <c r="O159" s="2" t="inlineStr">
        <is>
          <t>Arabic</t>
        </is>
      </c>
      <c r="P159" s="2" t="n"/>
    </row>
    <row r="160">
      <c r="A160" s="2" t="inlineStr">
        <is>
          <t>كلية إدارة الأعمال الدولية سوتشو في XJTLU تحتفل بمرور 10 سنوات مع حدث الخريجين</t>
        </is>
      </c>
      <c r="B160" s="2">
        <f>HYPERLINK("https://hasadalbashar.com/%D9%83%D9%84%D9%8A%D8%A9-%D8%A5%D8%AF%D8%A7%D8%B1%D8%A9-%D8%A7%D9%84%D8%A3%D8%B9%D9%85%D8%A7%D9%84-%D8%A7%D9%84%D8%AF%D9%88%D9%84%D9%8A%D8%A9-%D8%B3%D9%88%D8%AA%D8%B4%D9%88-%D9%81%D9%8A-xjtlu-%D8%AA/")</f>
        <v/>
      </c>
      <c r="C160" s="2" t="inlineStr"/>
      <c r="D160" s="2" t="inlineStr">
        <is>
          <t>hasadalbashar.com</t>
        </is>
      </c>
      <c r="E160" s="6" t="n">
        <v>45188.53861111111</v>
      </c>
      <c r="F160" s="2" t="inlineStr">
        <is>
          <t>الصورة – https://mma.prnewswire.com/media/2212699/Alumni_reunion_9_2023.jpg
البريد الإلكتروني لـ XJTLU Media: Tamara.Kaup@xjtlu.edu.cn</t>
        </is>
      </c>
      <c r="G160" s="2" t="n"/>
      <c r="H160" s="2" t="n"/>
      <c r="I160" s="2" t="n"/>
      <c r="J160" s="2" t="n"/>
      <c r="K160" s="2" t="n"/>
      <c r="L160" s="2" t="n"/>
      <c r="M160" s="2" t="n"/>
      <c r="N160" s="2" t="inlineStr">
        <is>
          <t>Article (online)</t>
        </is>
      </c>
      <c r="O160" s="2" t="inlineStr">
        <is>
          <t>Arabic</t>
        </is>
      </c>
      <c r="P160" s="2" t="n"/>
    </row>
    <row r="161">
      <c r="A161" s="2" t="inlineStr">
        <is>
          <t>كلية إدارة الأعمال الدولية سوتشو في XJTLU تحتفل بمرور 10 سنوات مع حدث الخريجين</t>
        </is>
      </c>
      <c r="B161" s="2">
        <f>HYPERLINK("https://asa7ifa.com/%D9%83%D9%84%D9%8A%D8%A9-%D8%A5%D8%AF%D8%A7%D8%B1%D8%A9-%D8%A7%D9%84%D8%A3%D8%B9%D9%85%D8%A7%D9%84-%D8%A7%D9%84%D8%AF%D9%88%D9%84%D9%8A%D8%A9-%D8%B3%D9%88%D8%AA%D8%B4%D9%88-%D9%81%D9%8A-xjtlu-%D8%AA/")</f>
        <v/>
      </c>
      <c r="C161" s="2" t="inlineStr"/>
      <c r="D161" s="2" t="inlineStr">
        <is>
          <t>asa7ifa.com</t>
        </is>
      </c>
      <c r="E161" s="6" t="n">
        <v>45188.53861111111</v>
      </c>
      <c r="F161" s="2" t="inlineStr">
        <is>
          <t>الصورة – https://mma.prnewswire.com/media/2212699/Alumni_reunion_9_2023.jpg
البريد الإلكتروني لـ XJTLU Media: Tamara.Kaup@xjtlu.edu.cn</t>
        </is>
      </c>
      <c r="G161" s="2" t="n"/>
      <c r="H161" s="2" t="n"/>
      <c r="I161" s="2" t="n"/>
      <c r="J161" s="2" t="n"/>
      <c r="K161" s="2" t="n"/>
      <c r="L161" s="2" t="n"/>
      <c r="M161" s="2" t="n"/>
      <c r="N161" s="2" t="inlineStr">
        <is>
          <t>Article (online)</t>
        </is>
      </c>
      <c r="O161" s="2" t="inlineStr">
        <is>
          <t>Arabic</t>
        </is>
      </c>
      <c r="P161" s="2" t="n"/>
    </row>
    <row r="162">
      <c r="A162" s="2" t="inlineStr">
        <is>
          <t>كلية إدارة الأعمال الدولية سوتشو في XJTLU تحتفل بمرور 10 سنوات مع حدث الخريجين</t>
        </is>
      </c>
      <c r="B162" s="2">
        <f>HYPERLINK("https://qimatelkalima.com/%D9%83%D9%84%D9%8A%D8%A9-%D8%A5%D8%AF%D8%A7%D8%B1%D8%A9-%D8%A7%D9%84%D8%A3%D8%B9%D9%85%D8%A7%D9%84-%D8%A7%D9%84%D8%AF%D9%88%D9%84%D9%8A%D8%A9-%D8%B3%D9%88%D8%AA%D8%B4%D9%88-%D9%81%D9%8A-xjtlu-%D8%AA/")</f>
        <v/>
      </c>
      <c r="C162" s="2" t="inlineStr"/>
      <c r="D162" s="2" t="inlineStr">
        <is>
          <t>qimatelkalima.com</t>
        </is>
      </c>
      <c r="E162" s="6" t="n">
        <v>45188.53861111111</v>
      </c>
      <c r="F162" s="2" t="inlineStr">
        <is>
          <t>الصورة – https://mma.prnewswire.com/media/2212699/Alumni_reunion_9_2023.jpg
البريد الإلكتروني لـ XJTLU Media: Tamara.Kaup@xjtlu.edu.cn
 View original content:https://www.prnewswire.com/ae/ar/news-releases/u0643u0644u064Au0629u002Du0625u062Fu0627u0631u0629u002Du0627u0644u0623u0639u0645u0627u0644u002Du0627u0644u062Fu0648u0644u064Au0629u002Du0633</t>
        </is>
      </c>
      <c r="G162" s="2" t="n"/>
      <c r="H162" s="2" t="n"/>
      <c r="I162" s="2" t="n"/>
      <c r="J162" s="2" t="n"/>
      <c r="K162" s="2" t="n"/>
      <c r="L162" s="2" t="n"/>
      <c r="M162" s="2" t="n"/>
      <c r="N162" s="2" t="inlineStr">
        <is>
          <t>Article (online)</t>
        </is>
      </c>
      <c r="O162" s="2" t="inlineStr">
        <is>
          <t>Arabic</t>
        </is>
      </c>
      <c r="P162" s="2" t="n"/>
    </row>
    <row r="163">
      <c r="A163" s="2" t="inlineStr">
        <is>
          <t>كلية إدارة الأعمال الدولية سوتشو في XJTLU تحتفل بمرور 10 سنوات مع حدث الخريجين</t>
        </is>
      </c>
      <c r="B163" s="2">
        <f>HYPERLINK("https://akhbaralmanteqa.com/%D9%83%D9%84%D9%8A%D8%A9-%D8%A5%D8%AF%D8%A7%D8%B1%D8%A9-%D8%A7%D9%84%D8%A3%D8%B9%D9%85%D8%A7%D9%84-%D8%A7%D9%84%D8%AF%D9%88%D9%84%D9%8A%D8%A9-%D8%B3%D9%88%D8%AA%D8%B4%D9%88-%D9%81%D9%8A-xjtlu-%D8%AA/")</f>
        <v/>
      </c>
      <c r="C163" s="2" t="inlineStr"/>
      <c r="D163" s="2" t="inlineStr">
        <is>
          <t>akhbaralmanteqa.com</t>
        </is>
      </c>
      <c r="E163" s="6" t="n">
        <v>45188.53861111111</v>
      </c>
      <c r="F163" s="2" t="inlineStr">
        <is>
          <t>الصورة – https://mma.prnewswire.com/media/2212699/Alumni_reunion_9_2023.jpg
البريد الإلكتروني لـ XJTLU Media: Tamara.Kaup@xjtlu.edu.cn</t>
        </is>
      </c>
      <c r="G163" s="2" t="n"/>
      <c r="H163" s="2" t="n"/>
      <c r="I163" s="2" t="n"/>
      <c r="J163" s="2" t="n"/>
      <c r="K163" s="2" t="n"/>
      <c r="L163" s="2" t="n"/>
      <c r="M163" s="2" t="n"/>
      <c r="N163" s="2" t="inlineStr">
        <is>
          <t>Article (online)</t>
        </is>
      </c>
      <c r="O163" s="2" t="inlineStr">
        <is>
          <t>Arabic</t>
        </is>
      </c>
      <c r="P163" s="2" t="n"/>
    </row>
    <row r="164">
      <c r="A164" s="2" t="inlineStr">
        <is>
          <t>كلية إدارة الأعمال الدولية سوتشو في XJTLU تحتفل بمرور 10 سنوات مع حدث الخريجين</t>
        </is>
      </c>
      <c r="B164" s="2">
        <f>HYPERLINK("https://alamanas.com/%D9%83%D9%84%D9%8A%D8%A9-%D8%A5%D8%AF%D8%A7%D8%B1%D8%A9-%D8%A7%D9%84%D8%A3%D8%B9%D9%85%D8%A7%D9%84-%D8%A7%D9%84%D8%AF%D9%88%D9%84%D9%8A%D8%A9-%D8%B3%D9%88%D8%AA%D8%B4%D9%88-%D9%81%D9%8A-xjtlu-%D8%AA/")</f>
        <v/>
      </c>
      <c r="C164" s="2" t="inlineStr"/>
      <c r="D164" s="2" t="inlineStr">
        <is>
          <t>alamanas.com</t>
        </is>
      </c>
      <c r="E164" s="6" t="n">
        <v>45188.53861111111</v>
      </c>
      <c r="F164" s="2" t="inlineStr">
        <is>
          <t>الصورة – https://mma.prnewswire.com/media/2212699/Alumni_reunion_9_2023.jpg
البريد الإلكتروني لـ XJTLU Media: Tamara.Kaup@xjtlu.edu.cn</t>
        </is>
      </c>
      <c r="G164" s="2" t="n"/>
      <c r="H164" s="2" t="n"/>
      <c r="I164" s="2" t="n"/>
      <c r="J164" s="2" t="n"/>
      <c r="K164" s="2" t="n"/>
      <c r="L164" s="2" t="n"/>
      <c r="M164" s="2" t="n"/>
      <c r="N164" s="2" t="inlineStr">
        <is>
          <t>Article (online)</t>
        </is>
      </c>
      <c r="O164" s="2" t="inlineStr">
        <is>
          <t>Arabic</t>
        </is>
      </c>
      <c r="P164" s="2" t="n"/>
    </row>
    <row r="165">
      <c r="A165" s="2" t="inlineStr">
        <is>
          <t>كلية إدارة الأعمال الدولية سوتشو في XJTLU تحتفل بمرور 10 سنوات مع حدث الخريجين</t>
        </is>
      </c>
      <c r="B165" s="2">
        <f>HYPERLINK("https://anabalaan.com/%D9%83%D9%84%D9%8A%D8%A9-%D8%A5%D8%AF%D8%A7%D8%B1%D8%A9-%D8%A7%D9%84%D8%A3%D8%B9%D9%85%D8%A7%D9%84-%D8%A7%D9%84%D8%AF%D9%88%D9%84%D9%8A%D8%A9-%D8%B3%D9%88%D8%AA%D8%B4%D9%88-%D9%81%D9%8A-xjtlu-%D8%AA/")</f>
        <v/>
      </c>
      <c r="C165" s="2" t="inlineStr"/>
      <c r="D165" s="2" t="inlineStr">
        <is>
          <t>Anaba Alaan</t>
        </is>
      </c>
      <c r="E165" s="6" t="n">
        <v>45188.53861111111</v>
      </c>
      <c r="F165" s="2" t="inlineStr">
        <is>
          <t>الصورة – https://mma.prnewswire.com/media/2212699/Alumni_reunion_9_2023.jpg
البريد الإلكتروني لـ XJTLU Media: Tamara.Kaup@xjtlu.edu.cn
 View original content:https://www.prnewswire.com/ae/ar/news-releases/u0643u0644u064Au0629u002Du0625u062Fu0627u0631u0629u002Du0627u0644u0623u0639u0645u0627u0644u002Du0627u0644u062Fu0648u0644u064Au0629u002Du0633</t>
        </is>
      </c>
      <c r="G165" s="2" t="n"/>
      <c r="H165" s="2" t="n">
        <v>0</v>
      </c>
      <c r="I165" s="2" t="n">
        <v>0</v>
      </c>
      <c r="J165" s="2" t="n">
        <v>0</v>
      </c>
      <c r="K165" s="2" t="n">
        <v>0</v>
      </c>
      <c r="L165" s="2" t="n">
        <v>0</v>
      </c>
      <c r="M165" s="2" t="n"/>
      <c r="N165" s="2" t="inlineStr">
        <is>
          <t>Article (online)</t>
        </is>
      </c>
      <c r="O165" s="2" t="inlineStr">
        <is>
          <t>Arabic</t>
        </is>
      </c>
      <c r="P165" s="2" t="n"/>
    </row>
    <row r="166">
      <c r="A166" s="2" t="inlineStr">
        <is>
          <t>كلية إدارة الأعمال الدولية سوتشو في XJTLU تحتفل بمرور 10 سنوات مع حدث الخريجين</t>
        </is>
      </c>
      <c r="B166" s="2">
        <f>HYPERLINK("https://ourobatimes.com/%D9%83%D9%84%D9%8A%D8%A9-%D8%A5%D8%AF%D8%A7%D8%B1%D8%A9-%D8%A7%D9%84%D8%A3%D8%B9%D9%85%D8%A7%D9%84-%D8%A7%D9%84%D8%AF%D9%88%D9%84%D9%8A%D8%A9-%D8%B3%D9%88%D8%AA%D8%B4%D9%88-%D9%81%D9%8A-xjtlu-%D8%AA/")</f>
        <v/>
      </c>
      <c r="C166" s="2" t="inlineStr"/>
      <c r="D166" s="2" t="inlineStr">
        <is>
          <t>ourobatimes.com</t>
        </is>
      </c>
      <c r="E166" s="6" t="n">
        <v>45188.53861111111</v>
      </c>
      <c r="F166" s="2" t="inlineStr">
        <is>
          <t>الصورة – https://mma.prnewswire.com/media/2212699/Alumni_reunion_9_2023.jpg
البريد الإلكتروني لـ XJTLU Media: Tamara.Kaup@xjtlu.edu.cn</t>
        </is>
      </c>
      <c r="G166" s="2" t="n"/>
      <c r="H166" s="2" t="n"/>
      <c r="I166" s="2" t="n"/>
      <c r="J166" s="2" t="n"/>
      <c r="K166" s="2" t="n"/>
      <c r="L166" s="2" t="n"/>
      <c r="M166" s="2" t="n"/>
      <c r="N166" s="2" t="inlineStr">
        <is>
          <t>Article (online)</t>
        </is>
      </c>
      <c r="O166" s="2" t="inlineStr">
        <is>
          <t>Arabic</t>
        </is>
      </c>
      <c r="P166" s="2" t="n"/>
    </row>
    <row r="167">
      <c r="A167" s="2" t="inlineStr">
        <is>
          <t>كلية إدارة الأعمال الدولية سوتشو في XJTLU تحتفل بمرور 10 سنوات مع حدث الخريجين</t>
        </is>
      </c>
      <c r="B167" s="2">
        <f>HYPERLINK("https://kitabatee.com/%D9%83%D9%84%D9%8A%D8%A9-%D8%A5%D8%AF%D8%A7%D8%B1%D8%A9-%D8%A7%D9%84%D8%A3%D8%B9%D9%85%D8%A7%D9%84-%D8%A7%D9%84%D8%AF%D9%88%D9%84%D9%8A%D8%A9-%D8%B3%D9%88%D8%AA%D8%B4%D9%88-%D9%81%D9%8A-xjtlu-%D8%AA/")</f>
        <v/>
      </c>
      <c r="C167" s="2" t="inlineStr"/>
      <c r="D167" s="2" t="inlineStr">
        <is>
          <t>kitabatee.com</t>
        </is>
      </c>
      <c r="E167" s="6" t="n">
        <v>45188.53861111111</v>
      </c>
      <c r="F167" s="2" t="inlineStr">
        <is>
          <t>الصورة – https://mma.prnewswire.com/media/2212699/Alumni_reunion_9_2023.jpg
البريد الإلكتروني لـ XJTLU Media: Tamara.Kaup@xjtlu.edu.cn</t>
        </is>
      </c>
      <c r="G167" s="2" t="n"/>
      <c r="H167" s="2" t="n"/>
      <c r="I167" s="2" t="n"/>
      <c r="J167" s="2" t="n"/>
      <c r="K167" s="2" t="n"/>
      <c r="L167" s="2" t="n"/>
      <c r="M167" s="2" t="n"/>
      <c r="N167" s="2" t="inlineStr">
        <is>
          <t>Article (online)</t>
        </is>
      </c>
      <c r="O167" s="2" t="inlineStr">
        <is>
          <t>Arabic</t>
        </is>
      </c>
      <c r="P167" s="2" t="n"/>
    </row>
    <row r="168">
      <c r="A168" s="2" t="inlineStr">
        <is>
          <t>كلية إدارة الأعمال الدولية سوتشو في XJTLU تحتفل بمرور 10 سنوات مع حدث الخريجين</t>
        </is>
      </c>
      <c r="B168" s="2">
        <f>HYPERLINK("https://minbaraljamaheer.com/%D9%83%D9%84%D9%8A%D8%A9-%D8%A5%D8%AF%D8%A7%D8%B1%D8%A9-%D8%A7%D9%84%D8%A3%D8%B9%D9%85%D8%A7%D9%84-%D8%A7%D9%84%D8%AF%D9%88%D9%84%D9%8A%D8%A9-%D8%B3%D9%88%D8%AA%D8%B4%D9%88-%D9%81%D9%8A-xjtlu-%D8%AA/")</f>
        <v/>
      </c>
      <c r="C168" s="2" t="inlineStr"/>
      <c r="D168" s="2" t="inlineStr">
        <is>
          <t>Minbar Al Jamaheer منبر الجماهير</t>
        </is>
      </c>
      <c r="E168" s="6" t="n">
        <v>45188.53861111111</v>
      </c>
      <c r="F168" s="2" t="inlineStr">
        <is>
          <t>الصورة – https://mma.prnewswire.com/media/2212699/Alumni_reunion_9_2023.jpg
البريد الإلكتروني لـ XJTLU Media: Tamara.Kaup@xjtlu.edu.cn</t>
        </is>
      </c>
      <c r="G168" s="2" t="n"/>
      <c r="H168" s="2" t="n"/>
      <c r="I168" s="2" t="n"/>
      <c r="J168" s="2" t="n"/>
      <c r="K168" s="2" t="n"/>
      <c r="L168" s="2" t="n"/>
      <c r="M168" s="2" t="n"/>
      <c r="N168" s="2" t="inlineStr">
        <is>
          <t>Article (online)</t>
        </is>
      </c>
      <c r="O168" s="2" t="inlineStr">
        <is>
          <t>Arabic</t>
        </is>
      </c>
      <c r="P168" s="2" t="n"/>
    </row>
    <row r="169">
      <c r="A169" s="2" t="inlineStr">
        <is>
          <t>كلية إدارة الأعمال الدولية سوتشو في XJTLU تحتفل بمرور 10 سنوات مع حدث الخريجين</t>
        </is>
      </c>
      <c r="B169" s="2">
        <f>HYPERLINK("https://alahduljadid.com/%D9%83%D9%84%D9%8A%D8%A9-%D8%A5%D8%AF%D8%A7%D8%B1%D8%A9-%D8%A7%D9%84%D8%A3%D8%B9%D9%85%D8%A7%D9%84-%D8%A7%D9%84%D8%AF%D9%88%D9%84%D9%8A%D8%A9-%D8%B3%D9%88%D8%AA%D8%B4%D9%88-%D9%81%D9%8A-xjtlu-%D8%AA/")</f>
        <v/>
      </c>
      <c r="C169" s="2" t="inlineStr"/>
      <c r="D169" s="2" t="inlineStr">
        <is>
          <t>alahduljadid.com</t>
        </is>
      </c>
      <c r="E169" s="6" t="n">
        <v>45188.53861111111</v>
      </c>
      <c r="F169" s="2" t="inlineStr">
        <is>
          <t>الصورة – https://mma.prnewswire.com/media/2212699/Alumni_reunion_9_2023.jpg
البريد الإلكتروني لـ XJTLU Media: Tamara.Kaup@xjtlu.edu.cn</t>
        </is>
      </c>
      <c r="G169" s="2" t="n"/>
      <c r="H169" s="2" t="n"/>
      <c r="I169" s="2" t="n"/>
      <c r="J169" s="2" t="n"/>
      <c r="K169" s="2" t="n"/>
      <c r="L169" s="2" t="n"/>
      <c r="M169" s="2" t="n"/>
      <c r="N169" s="2" t="inlineStr">
        <is>
          <t>Article (online)</t>
        </is>
      </c>
      <c r="O169" s="2" t="inlineStr">
        <is>
          <t>Arabic</t>
        </is>
      </c>
      <c r="P169" s="2" t="n"/>
    </row>
    <row r="170">
      <c r="A170" s="2" t="inlineStr">
        <is>
          <t>كلية إدارة الأعمال الدولية سوتشو في XJTLU تحتفل بمرور 10 سنوات مع حدث الخريجين</t>
        </is>
      </c>
      <c r="B170" s="2">
        <f>HYPERLINK("https://bayanalbalad.com/%D9%83%D9%84%D9%8A%D8%A9-%D8%A5%D8%AF%D8%A7%D8%B1%D8%A9-%D8%A7%D9%84%D8%A3%D8%B9%D9%85%D8%A7%D9%84-%D8%A7%D9%84%D8%AF%D9%88%D9%84%D9%8A%D8%A9-%D8%B3%D9%88%D8%AA%D8%B4%D9%88-%D9%81%D9%8A-xjtlu-%D8%AA/")</f>
        <v/>
      </c>
      <c r="C170" s="2" t="inlineStr"/>
      <c r="D170" s="2" t="inlineStr">
        <is>
          <t>bayanalbalad.com</t>
        </is>
      </c>
      <c r="E170" s="6" t="n">
        <v>45188.53861111111</v>
      </c>
      <c r="F170" s="2" t="inlineStr">
        <is>
          <t>الصورة – https://mma.prnewswire.com/media/2212699/Alumni_reunion_9_2023.jpg
البريد الإلكتروني لـ XJTLU Media: Tamara.Kaup@xjtlu.edu.cn</t>
        </is>
      </c>
      <c r="G170" s="2" t="n"/>
      <c r="H170" s="2" t="n"/>
      <c r="I170" s="2" t="n"/>
      <c r="J170" s="2" t="n"/>
      <c r="K170" s="2" t="n"/>
      <c r="L170" s="2" t="n"/>
      <c r="M170" s="2" t="n"/>
      <c r="N170" s="2" t="inlineStr">
        <is>
          <t>Article (online)</t>
        </is>
      </c>
      <c r="O170" s="2" t="inlineStr">
        <is>
          <t>Arabic</t>
        </is>
      </c>
      <c r="P170" s="2" t="n"/>
    </row>
    <row r="171">
      <c r="A171" s="2" t="inlineStr">
        <is>
          <t>كلية إدارة الأعمال الدولية سوتشو في XJTLU تحتفل بمرور 10 سنوات مع حدث الخريجين</t>
        </is>
      </c>
      <c r="B171" s="2">
        <f>HYPERLINK("https://idaatarabia.com/%D9%83%D9%84%D9%8A%D8%A9-%D8%A5%D8%AF%D8%A7%D8%B1%D8%A9-%D8%A7%D9%84%D8%A3%D8%B9%D9%85%D8%A7%D9%84-%D8%A7%D9%84%D8%AF%D9%88%D9%84%D9%8A%D8%A9-%D8%B3%D9%88%D8%AA%D8%B4%D9%88-%D9%81%D9%8A-xjtlu-%D8%AA/")</f>
        <v/>
      </c>
      <c r="C171" s="2" t="inlineStr"/>
      <c r="D171" s="2" t="inlineStr">
        <is>
          <t>idaatarabia.com</t>
        </is>
      </c>
      <c r="E171" s="6" t="n">
        <v>45188.53861111111</v>
      </c>
      <c r="F171" s="2" t="inlineStr">
        <is>
          <t>الصورة – https://mma.prnewswire.com/media/2212699/Alumni_reunion_9_2023.jpg
البريد الإلكتروني لـ XJTLU Media: Tamara.Kaup@xjtlu.edu.cn</t>
        </is>
      </c>
      <c r="G171" s="2" t="n"/>
      <c r="H171" s="2" t="n"/>
      <c r="I171" s="2" t="n"/>
      <c r="J171" s="2" t="n"/>
      <c r="K171" s="2" t="n"/>
      <c r="L171" s="2" t="n"/>
      <c r="M171" s="2" t="n"/>
      <c r="N171" s="2" t="inlineStr">
        <is>
          <t>Article (online)</t>
        </is>
      </c>
      <c r="O171" s="2" t="inlineStr">
        <is>
          <t>Arabic</t>
        </is>
      </c>
      <c r="P171" s="2" t="n"/>
    </row>
    <row r="172">
      <c r="A172" s="2" t="inlineStr">
        <is>
          <t>كلية إدارة الأعمال الدولية سوتشو في XJTLU تحتفل بمرور 10 سنوات مع حدث الخريجين</t>
        </is>
      </c>
      <c r="B172" s="2">
        <f>HYPERLINK("https://jeddahlive.com/%D9%83%D9%84%D9%8A%D8%A9-%D8%A5%D8%AF%D8%A7%D8%B1%D8%A9-%D8%A7%D9%84%D8%A3%D8%B9%D9%85%D8%A7%D9%84-%D8%A7%D9%84%D8%AF%D9%88%D9%84%D9%8A%D8%A9-%D8%B3%D9%88%D8%AA%D8%B4%D9%88-%D9%81%D9%8A-xjtlu-%D8%AA/")</f>
        <v/>
      </c>
      <c r="C172" s="2" t="inlineStr"/>
      <c r="D172" s="2" t="inlineStr">
        <is>
          <t>jeddahlive.com</t>
        </is>
      </c>
      <c r="E172" s="6" t="n">
        <v>45188.53861111111</v>
      </c>
      <c r="F172" s="2" t="inlineStr">
        <is>
          <t>الصورة – https://mma.prnewswire.com/media/2212699/Alumni_reunion_9_2023.jpg
البريد الإلكتروني لـ XJTLU Media: Tamara.Kaup@xjtlu.edu.cn</t>
        </is>
      </c>
      <c r="G172" s="2" t="n"/>
      <c r="H172" s="2" t="n"/>
      <c r="I172" s="2" t="n"/>
      <c r="J172" s="2" t="n"/>
      <c r="K172" s="2" t="n"/>
      <c r="L172" s="2" t="n"/>
      <c r="M172" s="2" t="n"/>
      <c r="N172" s="2" t="inlineStr">
        <is>
          <t>Article (online)</t>
        </is>
      </c>
      <c r="O172" s="2" t="inlineStr">
        <is>
          <t>Arabic</t>
        </is>
      </c>
      <c r="P172" s="2" t="n"/>
    </row>
    <row r="173">
      <c r="A173" s="2" t="inlineStr">
        <is>
          <t>كلية إدارة الأعمال الدولية سوتشو في XJTLU تحتفل بمرور 10 سنوات مع حدث الخريجين</t>
        </is>
      </c>
      <c r="B173" s="2">
        <f>HYPERLINK("https://www.newssah.com/%D9%83%D9%84%D9%8A%D8%A9-%D8%A5%D8%AF%D8%A7%D8%B1%D8%A9-%D8%A7%D9%84%D8%A3%D8%B9%D9%85%D8%A7%D9%84-%D8%A7%D9%84%D8%AF%D9%88%D9%84%D9%8A%D8%A9-%D8%B3%D9%88%D8%AA%D8%B4%D9%88-%D9%81%D9%8A-xjtlu-%D8%AA/")</f>
        <v/>
      </c>
      <c r="C173" s="2" t="inlineStr"/>
      <c r="D173" s="2" t="inlineStr">
        <is>
          <t>newssah.com</t>
        </is>
      </c>
      <c r="E173" s="6" t="n">
        <v>45188.53861111111</v>
      </c>
      <c r="F173" s="2" t="inlineStr">
        <is>
          <t>الصورة – https://mma.prnewswire.com/media/2212699/Alumni_reunion_9_2023.jpg
البريد الإلكتروني لـ XJTLU Media: Tamara.Kaup@xjtlu.edu.cn</t>
        </is>
      </c>
      <c r="G173" s="2" t="n"/>
      <c r="H173" s="2" t="n"/>
      <c r="I173" s="2" t="n"/>
      <c r="J173" s="2" t="n"/>
      <c r="K173" s="2" t="n"/>
      <c r="L173" s="2" t="n"/>
      <c r="M173" s="2" t="n"/>
      <c r="N173" s="2" t="inlineStr">
        <is>
          <t>Article (online)</t>
        </is>
      </c>
      <c r="O173" s="2" t="inlineStr">
        <is>
          <t>Arabic</t>
        </is>
      </c>
      <c r="P173" s="2" t="n"/>
    </row>
    <row r="174">
      <c r="A174" s="2" t="inlineStr">
        <is>
          <t>كلية إدارة الأعمال الدولية سوتشو في XJTLU تحتفل بمرور 10 سنوات مع حدث الخريجين</t>
        </is>
      </c>
      <c r="B174" s="2">
        <f>HYPERLINK("https://majalatmahatat.com/%D9%83%D9%84%D9%8A%D8%A9-%D8%A5%D8%AF%D8%A7%D8%B1%D8%A9-%D8%A7%D9%84%D8%A3%D8%B9%D9%85%D8%A7%D9%84-%D8%A7%D9%84%D8%AF%D9%88%D9%84%D9%8A%D8%A9-%D8%B3%D9%88%D8%AA%D8%B4%D9%88-%D9%81%D9%8A-xjtlu-%D8%AA/")</f>
        <v/>
      </c>
      <c r="C174" s="2" t="inlineStr"/>
      <c r="D174" s="2" t="inlineStr">
        <is>
          <t>majalatmahatat.com</t>
        </is>
      </c>
      <c r="E174" s="6" t="n">
        <v>45188.53861111111</v>
      </c>
      <c r="F174" s="2" t="inlineStr">
        <is>
          <t>الصورة – https://mma.prnewswire.com/media/2212699/Alumni_reunion_9_2023.jpg
البريد الإلكتروني لـ XJTLU Media: Tamara.Kaup@xjtlu.edu.cn</t>
        </is>
      </c>
      <c r="G174" s="2" t="n"/>
      <c r="H174" s="2" t="n"/>
      <c r="I174" s="2" t="n"/>
      <c r="J174" s="2" t="n"/>
      <c r="K174" s="2" t="n"/>
      <c r="L174" s="2" t="n"/>
      <c r="M174" s="2" t="n"/>
      <c r="N174" s="2" t="inlineStr">
        <is>
          <t>Article (online)</t>
        </is>
      </c>
      <c r="O174" s="2" t="inlineStr">
        <is>
          <t>Arabic</t>
        </is>
      </c>
      <c r="P174" s="2" t="n"/>
    </row>
    <row r="175">
      <c r="A175" s="2" t="inlineStr">
        <is>
          <t>Recent Studies from Hubei University of Technology Add New Data to Sustainability Research (A Study on Ecological Emergy and Carbon-Emissions-Coupling Sustainability of Building Systems)</t>
        </is>
      </c>
      <c r="B175" s="2">
        <f>HYPERLINK("https://muckrack.com/link/goonJR/recent-studies-from-hubei-university-of-technology-add-new-data-to-sustainability-research-a-study-on-ecological-emergy-and-carbon-emissions-coupling-sustainability-of-building-systems")</f>
        <v/>
      </c>
      <c r="C175" s="2" t="inlineStr"/>
      <c r="D175" s="2" t="inlineStr">
        <is>
          <t>Climate Change Daily News</t>
        </is>
      </c>
      <c r="E175" s="6" t="n">
        <v>45188.33333333334</v>
      </c>
      <c r="F175" s="2" t="inlineStr">
        <is>
          <t>Funders for this research include Hubei University of Technology; Wuhan University of Technology; Xjtlu Urban And Environmental Studies University Research Centre.</t>
        </is>
      </c>
      <c r="G175" s="2" t="n"/>
      <c r="H175" s="2" t="n">
        <v>0</v>
      </c>
      <c r="I175" s="2" t="n">
        <v>0</v>
      </c>
      <c r="J175" s="2" t="n">
        <v>0</v>
      </c>
      <c r="K175" s="2" t="n"/>
      <c r="L175" s="2" t="n">
        <v>0</v>
      </c>
      <c r="M175" s="2" t="inlineStr">
        <is>
          <t>Neutral</t>
        </is>
      </c>
      <c r="N175" s="2" t="inlineStr">
        <is>
          <t>Article (print)</t>
        </is>
      </c>
      <c r="O175" s="2" t="inlineStr">
        <is>
          <t>English</t>
        </is>
      </c>
      <c r="P175" s="2" t="n"/>
    </row>
    <row r="176">
      <c r="A176" s="2" t="inlineStr">
        <is>
          <t>New Electronics Research from Suzhou Discussed [Application of Building Integrated Photovoltaic (BIPV) in Net-Zero Energy Buildings (NZEBs)]</t>
        </is>
      </c>
      <c r="B176" s="2">
        <f>HYPERLINK("https://muckrack.com/link/goonzo/new-electronics-research-from-suzhou-discussed-application-of-building-integrated-photovoltaic-bipv-in-net-zero-energy-buildings-nzebs")</f>
        <v/>
      </c>
      <c r="C176" s="2" t="inlineStr"/>
      <c r="D176" s="2" t="inlineStr">
        <is>
          <t>Electronics Daily</t>
        </is>
      </c>
      <c r="E176" s="6" t="n">
        <v>45188.33333333334</v>
      </c>
      <c r="F176" s="2" t="inlineStr">
        <is>
          <t>Our news editors report that additional information may be obtained by contacting Jiashu Kong, Department of Civil Engineering, Xi'an Jiaotong-Liverpool University, Suzhou 215123, People's Republic of China.</t>
        </is>
      </c>
      <c r="G176" s="2" t="n"/>
      <c r="H176" s="2" t="n">
        <v>0</v>
      </c>
      <c r="I176" s="2" t="n">
        <v>0</v>
      </c>
      <c r="J176" s="2" t="n">
        <v>0</v>
      </c>
      <c r="K176" s="2" t="n">
        <v>0</v>
      </c>
      <c r="L176" s="2" t="n">
        <v>0</v>
      </c>
      <c r="M176" s="2" t="inlineStr">
        <is>
          <t>Positive</t>
        </is>
      </c>
      <c r="N176" s="2" t="inlineStr">
        <is>
          <t>Article (print)</t>
        </is>
      </c>
      <c r="O176" s="2" t="inlineStr">
        <is>
          <t>English</t>
        </is>
      </c>
      <c r="P176" s="2" t="n"/>
    </row>
    <row r="177">
      <c r="A177" s="2" t="inlineStr">
        <is>
          <t>Zjazd absolwentów Międzynarodowej Szkoły Biznesu przy Uniwersytecie Xi</t>
        </is>
      </c>
      <c r="B177" s="2">
        <f>HYPERLINK("https://radio.opole.pl/104,746576,zjazd-absolwentow-miedzynarodowej-szkoly-biznesu")</f>
        <v/>
      </c>
      <c r="C177" s="2" t="inlineStr"/>
      <c r="D177" s="2" t="inlineStr">
        <is>
          <t>Radio Opole</t>
        </is>
      </c>
      <c r="E177" s="6" t="n">
        <v>45188.32910879629</v>
      </c>
      <c r="F177" s="2" t="inlineStr">
        <is>
          <t>Zdjęcie - https://mma.prnewswire.com/media/2212699/Alumni_reunion_9_2023.jpg
Źródło: Xi'an Jiaotong-Liverpool University
KONTAKT:
Dział Mediów
e-mail: Tamara.Kaup@xjtlu.edu.cn
Źródło informacji: PR Newswire
UWAGA: Za materiał opublikowany przez redakcję PAP MediaRoom odpowiedzialność ponosi jego</t>
        </is>
      </c>
      <c r="G177" s="2" t="n">
        <v>173533</v>
      </c>
      <c r="H177" s="2" t="n"/>
      <c r="I177" s="2" t="n"/>
      <c r="J177" s="2" t="n"/>
      <c r="K177" s="2" t="n"/>
      <c r="L177" s="2" t="n"/>
      <c r="M177" s="2" t="n"/>
      <c r="N177" s="2" t="inlineStr">
        <is>
          <t>Article (online)</t>
        </is>
      </c>
      <c r="O177" s="2" t="inlineStr">
        <is>
          <t>Polish</t>
        </is>
      </c>
      <c r="P177" s="2" t="n"/>
    </row>
    <row r="178">
      <c r="A178" s="2" t="inlineStr">
        <is>
          <t>OTS: Medzinárodná obchodná škola v Su-Čou na univerzite ...</t>
        </is>
      </c>
      <c r="B178" s="2">
        <f>HYPERLINK("https://www.tasr.sk/ots/ots-medzinarodna-obchodna-skola-v-s/34164-clanok.html")</f>
        <v/>
      </c>
      <c r="C178" s="2" t="inlineStr"/>
      <c r="D178" s="2" t="inlineStr">
        <is>
          <t>tasr.sk</t>
        </is>
      </c>
      <c r="E178" s="6" t="n">
        <v>45188.25101851852</v>
      </c>
      <c r="F178" s="2" t="inlineStr">
        <is>
          <t>OTS: Medzinárodná obchodná škola v Su-Čou na univerzite XJTLU oslavuje 10. výročie podujatím pre absolventov
Su-Čou 19. septembra (TASR/OTS) - /PRNewswire/ - Medzinárodná obchodná škola v Su-Čou (IBSS) na univerzite Xi'an Jiaotong-Liverpool University (XJTLU) odštartovala svoj 10. jubilejný rok dňa</t>
        </is>
      </c>
      <c r="G178" s="2" t="n">
        <v>24577</v>
      </c>
      <c r="H178" s="2" t="n">
        <v>0</v>
      </c>
      <c r="I178" s="2" t="n">
        <v>0</v>
      </c>
      <c r="J178" s="2" t="n">
        <v>0</v>
      </c>
      <c r="K178" s="2" t="n"/>
      <c r="L178" s="2" t="n">
        <v>0</v>
      </c>
      <c r="M178" s="2" t="n"/>
      <c r="N178" s="2" t="inlineStr">
        <is>
          <t>Article (online)</t>
        </is>
      </c>
      <c r="O178" s="2" t="inlineStr">
        <is>
          <t>Slovak</t>
        </is>
      </c>
      <c r="P178" s="2" t="n"/>
    </row>
    <row r="179">
      <c r="A179" s="2" t="inlineStr">
        <is>
          <t>International Business School Suzhou di XJTLU sambut 10 tahun dengan majlis alumni</t>
        </is>
      </c>
      <c r="B179" s="2">
        <f>HYPERLINK("https://en.prnasia.com/releases/apac/99988-0.shtml")</f>
        <v/>
      </c>
      <c r="C179" s="2" t="inlineStr">
        <is>
          <t>Xi'an Jiaotong-Liverpool</t>
        </is>
      </c>
      <c r="D179" s="2" t="inlineStr">
        <is>
          <t>PR Newswire Asia</t>
        </is>
      </c>
      <c r="E179" s="6" t="n">
        <v>45188.00509259259</v>
      </c>
      <c r="F179" s="2" t="inlineStr">
        <is>
          <t>SUZHOU, China, 19 September 2023 /PRNewswire/ -- International Business School Suzhou (IBSS) di Xi'an Jiaotong-Liverpool University memulakan tahun ulang tahun ke-10 dengan majlis perjumpaan alumni pada 9 September. … More than 300 alumni, academic staff and industry leaders attended an alumni reunion at Xi’an Jiaotong-Liverpool University to celebrate the 10th anniversary of International Business School Suzhou (IBSS).</t>
        </is>
      </c>
      <c r="G179" s="2" t="n">
        <v>35871</v>
      </c>
      <c r="H179" s="2" t="n"/>
      <c r="I179" s="2" t="n"/>
      <c r="J179" s="2" t="n"/>
      <c r="K179" s="2" t="n"/>
      <c r="L179" s="2" t="n"/>
      <c r="M179" s="2" t="n"/>
      <c r="N179" s="2" t="inlineStr">
        <is>
          <t>Article (online)</t>
        </is>
      </c>
      <c r="O179" s="2" t="inlineStr">
        <is>
          <t>Malay</t>
        </is>
      </c>
      <c r="P179" s="2" t="n"/>
    </row>
    <row r="180">
      <c r="A180" s="2" t="inlineStr">
        <is>
          <t>Международная бизнес-школа в Сучжоу в XJTLU празднует 10-летие встречей выпускников - Новая общественная газета</t>
        </is>
      </c>
      <c r="B180" s="2">
        <f>HYPERLINK("https://123ru.net/various/360132885/")</f>
        <v/>
      </c>
      <c r="C180" s="2" t="inlineStr"/>
      <c r="D180" s="2" t="inlineStr">
        <is>
          <t>123ru.net</t>
        </is>
      </c>
      <c r="E180" s="6" t="n">
        <v>45188</v>
      </c>
      <c r="F180" s="2" t="inlineStr">
        <is>
          <t>Международная бизнес-школа в Сучжоу (IBSS) при Сиань Цзяотун-Ливерпульском университете (Xi’an Jiaotong-Liverpool University) отпраздновала свой 10-летний юбилей встречей выпускников.</t>
        </is>
      </c>
      <c r="G180" s="2" t="n">
        <v>21741</v>
      </c>
      <c r="H180" s="2" t="n"/>
      <c r="I180" s="2" t="n"/>
      <c r="J180" s="2" t="n"/>
      <c r="K180" s="2" t="n"/>
      <c r="L180" s="2" t="n"/>
      <c r="M180" s="2" t="n"/>
      <c r="N180" s="2" t="inlineStr">
        <is>
          <t>Article (online)</t>
        </is>
      </c>
      <c r="O180" s="2" t="inlineStr">
        <is>
          <t>Russian</t>
        </is>
      </c>
      <c r="P180" s="2" t="n"/>
    </row>
    <row r="181">
      <c r="A181" s="2" t="inlineStr">
        <is>
          <t>Zjazd absolwentów Międzynarodowej Szkoły Biznesu przy Uniwersytecie Xian Jiaotong-Liverpool w Suzhou z okazji 10. rocznicy powstania placówki</t>
        </is>
      </c>
      <c r="B181" s="2">
        <f>HYPERLINK("http://www.polskaprasa.pl/3216629-Zjazd-absolwentow-Miedzynarodowej-Szkoly-Biznesu-przy-Uniwersytecie-Xian-Jiaotong-Liverpool-w-Suzhou-z-okazji-10-rocznicy-powstania-placowki.html")</f>
        <v/>
      </c>
      <c r="C181" s="2" t="inlineStr"/>
      <c r="D181" s="2" t="inlineStr">
        <is>
          <t>polskaprasa.pl</t>
        </is>
      </c>
      <c r="E181" s="6" t="n">
        <v>45188</v>
      </c>
      <c r="F181" s="2" t="inlineStr">
        <is>
          <t>., 09/19/2023 - 13:09
 PR Newswire/ Xian Jiaotong-Liverpool University
 SUZHOU, Chiny, 19 września 2023 r. /PRNewswire/ - 9 września odbył się zjazd absolwentów Międzynarodowej Szkoły Biznesu w Suzhou (ang. International Business School Suzhou, IBSS)...
Czytaj dalej...</t>
        </is>
      </c>
      <c r="G181" s="2" t="n"/>
      <c r="H181" s="2" t="n"/>
      <c r="I181" s="2" t="n"/>
      <c r="J181" s="2" t="n"/>
      <c r="K181" s="2" t="n"/>
      <c r="L181" s="2" t="n"/>
      <c r="M181" s="2" t="n"/>
      <c r="N181" s="2" t="inlineStr">
        <is>
          <t>Article (online)</t>
        </is>
      </c>
      <c r="O181" s="2" t="inlineStr">
        <is>
          <t>Polish</t>
        </is>
      </c>
      <c r="P181" s="2" t="n"/>
    </row>
    <row r="182">
      <c r="A182" s="2" t="inlineStr">
        <is>
          <t>Zjazd absolwentów Międzynarodowej Szkoły Biznesu przy Uniwersytecie Xi'an Jiaotong-Liverpool w Suzhou z okazji 10. rocznicy powstania placówki</t>
        </is>
      </c>
      <c r="B182" s="2">
        <f>HYPERLINK("https://pap-mediaroom.pl/polityka-i-spoleczenstwo/zjazd-absolwentow-miedzynarodowej-szkoly-biznesu-przy-uniwersytecie-xian")</f>
        <v/>
      </c>
      <c r="C182" s="2" t="inlineStr"/>
      <c r="D182" s="2" t="inlineStr">
        <is>
          <t>pap-mediaroom.pl</t>
        </is>
      </c>
      <c r="E182" s="6" t="n">
        <v>45188</v>
      </c>
      <c r="F182" s="2" t="inlineStr">
        <is>
          <t>Zdjęcie - https://mma.prnewswire.com/media/2212699/Alumni_reunion_9_2023.jpg 
Źródło: Xi'an Jiaotong-Liverpool University
Źródło informacji: PR Newswire</t>
        </is>
      </c>
      <c r="G182" s="2" t="n"/>
      <c r="H182" s="2" t="n">
        <v>0</v>
      </c>
      <c r="I182" s="2" t="n">
        <v>0</v>
      </c>
      <c r="J182" s="2" t="n">
        <v>0</v>
      </c>
      <c r="K182" s="2" t="n">
        <v>0</v>
      </c>
      <c r="L182" s="2" t="n">
        <v>0</v>
      </c>
      <c r="M182" s="2" t="n"/>
      <c r="N182" s="2" t="inlineStr">
        <is>
          <t>Article (online)</t>
        </is>
      </c>
      <c r="O182" s="2" t="inlineStr">
        <is>
          <t>Polish</t>
        </is>
      </c>
      <c r="P182" s="2" t="n"/>
    </row>
    <row r="183">
      <c r="A183" s="2" t="inlineStr">
        <is>
          <t>International Business School Suzhou di XJTLU Rayakan Hari Jadi Ke-10 lewat Acara Reuni</t>
        </is>
      </c>
      <c r="B183" s="2">
        <f>HYPERLINK("https://id.prnasia.com/story/100011-5.shtml")</f>
        <v/>
      </c>
      <c r="C183" s="2" t="inlineStr"/>
      <c r="D183" s="2" t="inlineStr">
        <is>
          <t>PR Newswire Asia</t>
        </is>
      </c>
      <c r="E183" s="6" t="n">
        <v>45188</v>
      </c>
      <c r="F183" s="2" t="inlineStr">
        <is>
          <t>, /PRNewswire/ -- International Business School Suzhou (IBSS) di Xi'an Jiaotong-Liverpool University merayakan hari jadi ke-10 dengan acara reuni yang melibatkan alumni pada 9 September lalu. … More than 300 alumni, academic staff and industry leaders attended an alumni reunion at Xi’an Jiaotong-Liverpool University to celebrate the 10th anniversary of International Business School Suzhou (IBSS).</t>
        </is>
      </c>
      <c r="G183" s="2" t="n">
        <v>35871</v>
      </c>
      <c r="H183" s="2" t="n">
        <v>0</v>
      </c>
      <c r="I183" s="2" t="n">
        <v>0</v>
      </c>
      <c r="J183" s="2" t="n">
        <v>0</v>
      </c>
      <c r="K183" s="2" t="n">
        <v>0</v>
      </c>
      <c r="L183" s="2" t="n">
        <v>0</v>
      </c>
      <c r="M183" s="2" t="n"/>
      <c r="N183" s="2" t="inlineStr">
        <is>
          <t>Article (online)</t>
        </is>
      </c>
      <c r="O183" s="2" t="inlineStr">
        <is>
          <t>Indonesian</t>
        </is>
      </c>
      <c r="P183" s="2" t="n"/>
    </row>
    <row r="184">
      <c r="A184" s="2" t="inlineStr">
        <is>
          <t>Zjazd absolwentów Międzynarodowej Szkoły Biznesu przy Uniwersytecie Xi'an Jiaotong-Liverpool w Suzhou z okazji 10. rocznicy powstania placówki</t>
        </is>
      </c>
      <c r="B184" s="2">
        <f>HYPERLINK("https://www.pap.pl/mediaroom/zjazd-absolwentow-miedzynarodowej-szkoly-biznesu-przy-uniwersytecie-xian-jiaotong")</f>
        <v/>
      </c>
      <c r="C184" s="2" t="inlineStr"/>
      <c r="D184" s="2" t="inlineStr">
        <is>
          <t>Polish Press Agency</t>
        </is>
      </c>
      <c r="E184" s="6" t="n">
        <v>45188</v>
      </c>
      <c r="F184" s="2" t="inlineStr">
        <is>
          <t>Zdjęcie - https://mma.prnewswire.com/media/2212699/Alumni_reunion_9_2023.jpg 
Źródło: Xi'an Jiaotong-Liverpool University
Źródło informacji: PR Newswire</t>
        </is>
      </c>
      <c r="G184" s="2" t="n">
        <v>2395421</v>
      </c>
      <c r="H184" s="2" t="n">
        <v>0</v>
      </c>
      <c r="I184" s="2" t="n">
        <v>0</v>
      </c>
      <c r="J184" s="2" t="n">
        <v>0</v>
      </c>
      <c r="K184" s="2" t="n">
        <v>0</v>
      </c>
      <c r="L184" s="2" t="n">
        <v>0</v>
      </c>
      <c r="M184" s="2" t="n"/>
      <c r="N184" s="2" t="inlineStr">
        <is>
          <t>Article (online)</t>
        </is>
      </c>
      <c r="O184" s="2" t="inlineStr">
        <is>
          <t>Polish</t>
        </is>
      </c>
      <c r="P184" s="2" t="n"/>
    </row>
    <row r="185">
      <c r="A185" s="2" t="inlineStr">
        <is>
          <t>Assessing Environmental Attitudes under China’s Accelerating Ecological Civilization: A Case of the Urban Green Infrastructure Project in Zhangjiagang Bay | Journal of Urban Planning and Development | Vol 149, No 4</t>
        </is>
      </c>
      <c r="B185" s="2">
        <f>HYPERLINK("https://ascelibrary.org/doi/10.1061/JUPDDM.UPENG-4277")</f>
        <v/>
      </c>
      <c r="C185" s="2" t="inlineStr">
        <is>
          <t>Jing Lu</t>
        </is>
      </c>
      <c r="D185" s="2" t="inlineStr">
        <is>
          <t>ascelibrary.org</t>
        </is>
      </c>
      <c r="E185" s="6" t="n">
        <v>45188</v>
      </c>
      <c r="F185" s="2" t="inlineStr">
        <is>
          <t>Acknowledgments
This project is funded by the University Research Centre for Urban and Environmental Studies of Xi’an Jiaotong-Liverpool University (UES-WJ-21032106) and Jing Lu's Marie Skłodowska-Curie Actions Grant No. 945139 (European Union’s Horizon 2020 Research and Innovative Programme) as part</t>
        </is>
      </c>
      <c r="G185" s="2" t="n">
        <v>375879</v>
      </c>
      <c r="H185" s="2" t="n"/>
      <c r="I185" s="2" t="n"/>
      <c r="J185" s="2" t="n"/>
      <c r="K185" s="2" t="n"/>
      <c r="L185" s="2" t="n"/>
      <c r="M185" s="2" t="inlineStr">
        <is>
          <t>Negative</t>
        </is>
      </c>
      <c r="N185" s="2" t="inlineStr">
        <is>
          <t>Article (online)</t>
        </is>
      </c>
      <c r="O185" s="2" t="inlineStr">
        <is>
          <t>English</t>
        </is>
      </c>
      <c r="P185" s="2" t="n"/>
    </row>
    <row r="186">
      <c r="A186"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186" s="2">
        <f>HYPERLINK("https://blog.addnine.com/web/iqmedia/news/6508df337e132bfa300248c2")</f>
        <v/>
      </c>
      <c r="C186" s="2" t="inlineStr"/>
      <c r="D186" s="2" t="inlineStr">
        <is>
          <t>blog.addnine.com</t>
        </is>
      </c>
      <c r="E186" s="6" t="n">
        <v>45187.81762731481</v>
      </c>
      <c r="F186"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186" s="2" t="n"/>
      <c r="H186" s="2" t="n">
        <v>0</v>
      </c>
      <c r="I186" s="2" t="n">
        <v>0</v>
      </c>
      <c r="J186" s="2" t="n">
        <v>0</v>
      </c>
      <c r="K186" s="2" t="n">
        <v>0</v>
      </c>
      <c r="L186" s="2" t="n">
        <v>0</v>
      </c>
      <c r="M186" s="2" t="n"/>
      <c r="N186" s="2" t="inlineStr">
        <is>
          <t>Article (online)</t>
        </is>
      </c>
      <c r="O186" s="2" t="inlineStr">
        <is>
          <t>Thai</t>
        </is>
      </c>
      <c r="P186" s="2" t="n"/>
    </row>
    <row r="187">
      <c r="A187"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187" s="2">
        <f>HYPERLINK("https://www.siamadvisor.com/topic/viewtopic.php?t=65295")</f>
        <v/>
      </c>
      <c r="C187" s="2" t="inlineStr"/>
      <c r="D187" s="2" t="inlineStr">
        <is>
          <t>Siam Advisor</t>
        </is>
      </c>
      <c r="E187" s="6" t="n">
        <v>45187.81596064815</v>
      </c>
      <c r="F187"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187" s="2" t="n">
        <v>8086</v>
      </c>
      <c r="H187" s="2" t="n">
        <v>0</v>
      </c>
      <c r="I187" s="2" t="n">
        <v>0</v>
      </c>
      <c r="J187" s="2" t="n">
        <v>0</v>
      </c>
      <c r="K187" s="2" t="n">
        <v>0</v>
      </c>
      <c r="L187" s="2" t="n">
        <v>0</v>
      </c>
      <c r="M187" s="2" t="n"/>
      <c r="N187" s="2" t="inlineStr">
        <is>
          <t>Article (online)</t>
        </is>
      </c>
      <c r="O187" s="2" t="inlineStr">
        <is>
          <t>Thai</t>
        </is>
      </c>
      <c r="P187" s="2" t="n"/>
    </row>
    <row r="188">
      <c r="A188" s="2" t="inlineStr">
        <is>
          <t>Instituciones de Educación Superior (IES) socias para la movilidad estudiantil - PEA 2024 A</t>
        </is>
      </c>
      <c r="B188" s="2">
        <f>HYPERLINK("http://www.ci.cgai.udg.mx/es/convenios/instituciones-socias-movilidad-estudiantil-24a")</f>
        <v/>
      </c>
      <c r="C188" s="2" t="inlineStr"/>
      <c r="D188" s="2" t="inlineStr">
        <is>
          <t>udg.mx</t>
        </is>
      </c>
      <c r="E188" s="6" t="n">
        <v>45187.78456018519</v>
      </c>
      <c r="F188" s="2" t="inlineStr">
        <is>
          <t>septiembre
Universidad Finis Terrae
Chile
Sí
No
14 de septiembre
Universidad Técnica Federico Santa María
Chile
Sí
No
14 de septiembre
Universidad Tecnológica Metropolitana
Chile
Sí
No
14 de septiembre
Xi … ’an Jiaotong-Liverpool University (
China
Sí
No
30 de septiembre
Corporación Universidad de la Costa
Colombia
Sí
Sí
30 de septiembre
Corporación Universitaria Comfacauca
Colombia
Sí
Sí
30 de septiembre
Corporación</t>
        </is>
      </c>
      <c r="G188" s="2" t="n">
        <v>1879646</v>
      </c>
      <c r="H188" s="2" t="n">
        <v>0</v>
      </c>
      <c r="I188" s="2" t="n">
        <v>0</v>
      </c>
      <c r="J188" s="2" t="n">
        <v>1</v>
      </c>
      <c r="K188" s="2" t="n">
        <v>1</v>
      </c>
      <c r="L188" s="2" t="n">
        <v>0</v>
      </c>
      <c r="M188" s="2" t="n"/>
      <c r="N188" s="2" t="inlineStr">
        <is>
          <t>Article (online)</t>
        </is>
      </c>
      <c r="O188" s="2" t="inlineStr">
        <is>
          <t>Spanish</t>
        </is>
      </c>
      <c r="P188" s="2" t="n"/>
    </row>
    <row r="189">
      <c r="A189" s="2" t="inlineStr">
        <is>
          <t>Joining the dots: Mathematicians solve hot coloring problem</t>
        </is>
      </c>
      <c r="B189" s="2">
        <f>HYPERLINK("https://techandsciencepost.com/news/other-sciences/joining-the-dots-mathematicians-solve-hot-coloring-problem/")</f>
        <v/>
      </c>
      <c r="C189" s="2" t="inlineStr"/>
      <c r="D189" s="2" t="inlineStr">
        <is>
          <t>Tech and Science Post</t>
        </is>
      </c>
      <c r="E189" s="6" t="n">
        <v>45187.60305555556</v>
      </c>
      <c r="F189" s="2" t="inlineStr">
        <is>
          <t>An example of a pair of edges that do not share an endpoint. © Xi’an Jiaotong-Liverpool University (XJTLU)
Type II—requires that each pair of edges within it not only do not share an endpoint but also that their endpoints are not connected by another edge.</t>
        </is>
      </c>
      <c r="G189" s="2" t="n">
        <v>250</v>
      </c>
      <c r="H189" s="2" t="n">
        <v>0</v>
      </c>
      <c r="I189" s="2" t="n">
        <v>0</v>
      </c>
      <c r="J189" s="2" t="n">
        <v>0</v>
      </c>
      <c r="K189" s="2" t="n"/>
      <c r="L189" s="2" t="n">
        <v>0</v>
      </c>
      <c r="M189" s="2" t="inlineStr">
        <is>
          <t>Negative</t>
        </is>
      </c>
      <c r="N189" s="2" t="inlineStr">
        <is>
          <t>Article (online)</t>
        </is>
      </c>
      <c r="O189" s="2" t="inlineStr">
        <is>
          <t>English</t>
        </is>
      </c>
      <c r="P189" s="2" t="n"/>
    </row>
    <row r="190">
      <c r="A190" s="2" t="inlineStr">
        <is>
          <t>Joining the dots: Mathematicians solve hot coloring problem</t>
        </is>
      </c>
      <c r="B190" s="2">
        <f>HYPERLINK("https://phys.org/news/2023-09-dots-mathematicians-hot-problem.html")</f>
        <v/>
      </c>
      <c r="C190" s="2" t="inlineStr">
        <is>
          <t>Xi'an jiaotong-Liverpool</t>
        </is>
      </c>
      <c r="D190" s="2" t="inlineStr">
        <is>
          <t>Phys.org</t>
        </is>
      </c>
      <c r="E190" s="6" t="n">
        <v>45187.58982638889</v>
      </c>
      <c r="F190" s="2" t="inlineStr">
        <is>
          <t>Xujun Liu of Xi'an Jiaotong-Liverpool University, China.
"My initial plan was to pursue a different field of mathematics, but I became captivated by the elegance and beauty of proof ideas in graph theory," says Dr. Liu.</t>
        </is>
      </c>
      <c r="G190" s="2" t="n">
        <v>6846868</v>
      </c>
      <c r="H190" s="2" t="n">
        <v>0</v>
      </c>
      <c r="I190" s="2" t="n">
        <v>0</v>
      </c>
      <c r="J190" s="2" t="n">
        <v>0</v>
      </c>
      <c r="K190" s="2" t="n"/>
      <c r="L190" s="2" t="n">
        <v>0</v>
      </c>
      <c r="M190" s="2" t="inlineStr">
        <is>
          <t>Negative</t>
        </is>
      </c>
      <c r="N190" s="2" t="inlineStr">
        <is>
          <t>Article (online)</t>
        </is>
      </c>
      <c r="O190" s="2" t="inlineStr">
        <is>
          <t>English</t>
        </is>
      </c>
      <c r="P190" s="2" t="n"/>
    </row>
    <row r="191">
      <c r="A191" s="2" t="inlineStr">
        <is>
          <t>Joining the dots: Mathematicians solve hot coloring problem</t>
        </is>
      </c>
      <c r="B191" s="2">
        <f>HYPERLINK("https://www.dailyadvent.com/news/11f2afdb9fe8b2a1dbc2ed982c5d206a-Joining-the-dots-Mathematicians-solve-hot-coloring-problem")</f>
        <v/>
      </c>
      <c r="C191" s="2" t="inlineStr"/>
      <c r="D191" s="2" t="inlineStr">
        <is>
          <t>Opera News</t>
        </is>
      </c>
      <c r="E191" s="6" t="n">
        <v>45187.5813425926</v>
      </c>
      <c r="F191" s="2" t="inlineStr">
        <is>
          <t>Credit: XJTLU
Have you ever tried to do a brainteaser in which you have to connect the dots to make the outline of a house in one continuous stroke without going back over your lines?... 
 Read Full Story
 Graph
 Xujun</t>
        </is>
      </c>
      <c r="G191" s="2" t="n">
        <v>280116</v>
      </c>
      <c r="H191" s="2" t="n"/>
      <c r="I191" s="2" t="n"/>
      <c r="J191" s="2" t="n"/>
      <c r="K191" s="2" t="n"/>
      <c r="L191" s="2" t="n"/>
      <c r="M191" s="2" t="inlineStr">
        <is>
          <t>Negative</t>
        </is>
      </c>
      <c r="N191" s="2" t="inlineStr">
        <is>
          <t>Article (online)</t>
        </is>
      </c>
      <c r="O191" s="2" t="inlineStr">
        <is>
          <t>English</t>
        </is>
      </c>
      <c r="P191" s="2" t="n"/>
    </row>
    <row r="192">
      <c r="A192" s="2" t="inlineStr">
        <is>
          <t xml:space="preserve">โรงเรียนธุรกิจนานาชาติซูโจวของมหาวิทยาลัยซีอานเจียวทง-ลิเวอร์พูล จัดงานคืนสู่เหย้าให้ศิษย์เก่า พร้อมฉลองครบรอบ 10 ปี      </t>
        </is>
      </c>
      <c r="B192" s="2">
        <f>HYPERLINK("https://www.hooninside.com/news-feed/312634/view/")</f>
        <v/>
      </c>
      <c r="C192" s="2" t="inlineStr"/>
      <c r="D192" s="2" t="inlineStr">
        <is>
          <t>hooninside.com</t>
        </is>
      </c>
      <c r="E192" s="6" t="n">
        <v>45187.53086805555</v>
      </c>
      <c r="F192" s="2" t="inlineStr">
        <is>
          <t>สำนักข่าวหุ้นอินไซด์(18กันยายน 2566)-----โรงเรียนธุรกิจนานาชาติซูโจว (International Business School Suzhou หรือ IBSS) ประจำมหาวิทยาลัยซีอานเจียวทง-ลิเวอร์พูล (Xi'an …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 300 คน ได้มารวมตัวกันเพื่อเฉลิมฉลองความสำเร็จของโรงเรียนธุรกิจนานาชาติซูโจว ซึ่งความสำเร็จที่โดดเด่นอย่างหนึ่งคือการก้าวขึ้นเป็นโรงเรียนธุรกิจที่สอนเป็นภาษาอังกฤษที่ใหญ่ที่สุดในประเทศจีน</t>
        </is>
      </c>
      <c r="G192" s="2" t="n"/>
      <c r="H192" s="2" t="n"/>
      <c r="I192" s="2" t="n"/>
      <c r="J192" s="2" t="n"/>
      <c r="K192" s="2" t="n"/>
      <c r="L192" s="2" t="n"/>
      <c r="M192" s="2" t="n"/>
      <c r="N192" s="2" t="inlineStr">
        <is>
          <t>Article (online)</t>
        </is>
      </c>
      <c r="O192" s="2" t="inlineStr">
        <is>
          <t>Thai</t>
        </is>
      </c>
      <c r="P192" s="2" t="n"/>
    </row>
    <row r="193">
      <c r="A193" s="2" t="inlineStr">
        <is>
          <t>Mathematicians solve hot coloring problem</t>
        </is>
      </c>
      <c r="B193" s="2">
        <f>HYPERLINK("https://scienmag.com/joining-the-dots-mathematicians-solve-hot-coloring-problem/")</f>
        <v/>
      </c>
      <c r="C193" s="2" t="inlineStr"/>
      <c r="D193" s="2" t="inlineStr">
        <is>
          <t>SCIENMAG</t>
        </is>
      </c>
      <c r="E193" s="6" t="n">
        <v>45187.48947916667</v>
      </c>
      <c r="F193" s="2" t="inlineStr">
        <is>
          <t>Credit: XJTLU
Have you ever tried to do the brainteaser below, where you have to connect the dots to make the outline of a house in one continuous stroke without going back over your lines? Or perhaps you've clicked on Facebook's friend recommendations or played Settlers of Catan. … If so, you've experienced a form of graph theory, a field of mathematics that fascinates Dr Xujun Liu of Xi'an Jiaotong-Liverpool University, China.</t>
        </is>
      </c>
      <c r="G193" s="2" t="n">
        <v>19043</v>
      </c>
      <c r="H193" s="2" t="n">
        <v>0</v>
      </c>
      <c r="I193" s="2" t="n">
        <v>0</v>
      </c>
      <c r="J193" s="2" t="n">
        <v>0</v>
      </c>
      <c r="K193" s="2" t="n">
        <v>0</v>
      </c>
      <c r="L193" s="2" t="n">
        <v>0</v>
      </c>
      <c r="M193" s="2" t="inlineStr">
        <is>
          <t>Negative</t>
        </is>
      </c>
      <c r="N193" s="2" t="inlineStr">
        <is>
          <t>Article (online)</t>
        </is>
      </c>
      <c r="O193" s="2" t="inlineStr">
        <is>
          <t>English</t>
        </is>
      </c>
      <c r="P193" s="2" t="n"/>
    </row>
    <row r="194">
      <c r="A194" s="2" t="inlineStr">
        <is>
          <t>International Business School Suzhou at XJTLU celebrates 10 years with alumni event</t>
        </is>
      </c>
      <c r="B194" s="2">
        <f>HYPERLINK("https://lifecarenews.in/international-business-school-suzhou-at-xjtlu-celebrates-10-years-with-alumni-event/")</f>
        <v/>
      </c>
      <c r="C194" s="2" t="inlineStr">
        <is>
          <t>PRNW Agency</t>
        </is>
      </c>
      <c r="D194" s="2" t="inlineStr">
        <is>
          <t>Life Care News</t>
        </is>
      </c>
      <c r="E194" s="6" t="n">
        <v>45187.31995370371</v>
      </c>
      <c r="F194" s="2" t="inlineStr">
        <is>
          <t>Share
SUZHOU, China, Sept. 18, 2023 /PRNewswire/ — International Business School Suzhou (IBSS) at Xi … ’an Jiaotong-Liverpool University kicked off its 10th anniversary year with an alumni reunion on 9 September. … Photo – https://mma.prnewswire.com/media/2212699/Alumni_reunion_9_2023.jpg
 View original content:https://www.prnewswire.co.uk/news-releases/international-business-school-suzhou-at-xjtlu-celebrates-10-years-with-alumni-event-301930222.html</t>
        </is>
      </c>
      <c r="G194" s="2" t="n">
        <v>4766</v>
      </c>
      <c r="H194" s="2" t="n">
        <v>0</v>
      </c>
      <c r="I194" s="2" t="n">
        <v>0</v>
      </c>
      <c r="J194" s="2" t="n">
        <v>0</v>
      </c>
      <c r="K194" s="2" t="n"/>
      <c r="L194" s="2" t="n">
        <v>0</v>
      </c>
      <c r="M194" s="2" t="inlineStr">
        <is>
          <t>Positive</t>
        </is>
      </c>
      <c r="N194" s="2" t="inlineStr">
        <is>
          <t>Article (online)</t>
        </is>
      </c>
      <c r="O194" s="2" t="inlineStr">
        <is>
          <t>English</t>
        </is>
      </c>
      <c r="P194" s="2" t="n"/>
    </row>
    <row r="195">
      <c r="A195" s="2" t="inlineStr">
        <is>
          <t>International Business School Suzhou at XJTLU celebrates 10 years with alumni event</t>
        </is>
      </c>
      <c r="B195" s="2">
        <f>HYPERLINK("https://indiashorts.com/international-business-school-suzhou-at-xjtlu-celebrates-10-years-with-alumni-event/144345/")</f>
        <v/>
      </c>
      <c r="C195" s="2" t="inlineStr"/>
      <c r="D195" s="2" t="inlineStr">
        <is>
          <t>indiashorts.com</t>
        </is>
      </c>
      <c r="E195" s="6" t="n">
        <v>45187.29858796296</v>
      </c>
      <c r="F195" s="2" t="inlineStr">
        <is>
          <t>SUZHOU, China, Sept. 18, 2023 /PRNewswire/ — International Business School Suzhou (IBSS) at Xi’an Jiaotong-Liverpool University kicked off its 10th anniversary year with an alumni reunion on 9 September. … Photo – https://indiashorts.com/wp-content/uploads/2023/09/international-business-school-suzhou-at-xjtlu-celebrates-10-years-with-alumni-event.jpg
 View original content:https://www.prnewswire.co.uk/news-releases/international-business-school-suzhou-at-xjtlu-celebrates-10-years-with-alumni-event-301930222</t>
        </is>
      </c>
      <c r="G195" s="2" t="n"/>
      <c r="H195" s="2" t="n">
        <v>0</v>
      </c>
      <c r="I195" s="2" t="n">
        <v>0</v>
      </c>
      <c r="J195" s="2" t="n">
        <v>0</v>
      </c>
      <c r="K195" s="2" t="n">
        <v>0</v>
      </c>
      <c r="L195" s="2" t="n">
        <v>0</v>
      </c>
      <c r="M195" s="2" t="inlineStr">
        <is>
          <t>Positive</t>
        </is>
      </c>
      <c r="N195" s="2" t="inlineStr">
        <is>
          <t>Article (online)</t>
        </is>
      </c>
      <c r="O195" s="2" t="inlineStr">
        <is>
          <t>English</t>
        </is>
      </c>
      <c r="P195" s="2" t="n"/>
    </row>
    <row r="196">
      <c r="A196"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196" s="2">
        <f>HYPERLINK("https://en.prnasia.com/releases/apac/99941-0.shtml")</f>
        <v/>
      </c>
      <c r="C196" s="2" t="inlineStr">
        <is>
          <t>Xi'an Jiaotong-Liverpool</t>
        </is>
      </c>
      <c r="D196" s="2" t="inlineStr">
        <is>
          <t>PR Newswire Asia</t>
        </is>
      </c>
      <c r="E196" s="6" t="n">
        <v>45187.29599537037</v>
      </c>
      <c r="F196" s="2" t="inlineStr">
        <is>
          <t>ซูโจว, จีน--18 ก.ย. 2566--พีอาร์นิวส์ไวร์/ดาต้าเซ็ต
More than 300 alumni, academic staff and industry leaders attended an alumni reunion at Xi’an Jiaotong-Liverpool University to celebrate the 10th anniversary of International Business School Suzhou (IBSS). … 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196" s="2" t="n">
        <v>35871</v>
      </c>
      <c r="H196" s="2" t="n">
        <v>0</v>
      </c>
      <c r="I196" s="2" t="n">
        <v>0</v>
      </c>
      <c r="J196" s="2" t="n">
        <v>0</v>
      </c>
      <c r="K196" s="2" t="n"/>
      <c r="L196" s="2" t="n">
        <v>0</v>
      </c>
      <c r="M196" s="2" t="n"/>
      <c r="N196" s="2" t="inlineStr">
        <is>
          <t>Article (online)</t>
        </is>
      </c>
      <c r="O196" s="2" t="inlineStr">
        <is>
          <t>Thai</t>
        </is>
      </c>
      <c r="P196" s="2" t="n"/>
    </row>
    <row r="197">
      <c r="A197" s="2" t="inlineStr">
        <is>
          <t>Joining the dots: Mathematicians solve hot coloring problem</t>
        </is>
      </c>
      <c r="B197" s="2">
        <f>HYPERLINK("https://headtopics.com/us/joining-the-dots-mathematicians-solve-hot-coloring-problem-44623961")</f>
        <v/>
      </c>
      <c r="C197" s="2" t="inlineStr"/>
      <c r="D197" s="2" t="inlineStr">
        <is>
          <t>Head Topics</t>
        </is>
      </c>
      <c r="E197" s="6" t="n">
        <v>45187.29236111111</v>
      </c>
      <c r="F197" s="2" t="inlineStr">
        <is>
          <t>Credit: Xi'an Jiaotong-Liverpool University (XJTLU)
theory For example, imagine you wanted to color each dot below so that there were never two dots of the same color next to each other—this is an example of coloring. broadcast networks "There are many broadcast stations in the world, and we would like</t>
        </is>
      </c>
      <c r="G197" s="2" t="n">
        <v>1108337</v>
      </c>
      <c r="H197" s="2" t="n">
        <v>0</v>
      </c>
      <c r="I197" s="2" t="n">
        <v>0</v>
      </c>
      <c r="J197" s="2" t="n">
        <v>0</v>
      </c>
      <c r="K197" s="2" t="n">
        <v>0</v>
      </c>
      <c r="L197" s="2" t="n">
        <v>0</v>
      </c>
      <c r="M197" s="2" t="inlineStr">
        <is>
          <t>Negative</t>
        </is>
      </c>
      <c r="N197" s="2" t="inlineStr">
        <is>
          <t>Article (online)</t>
        </is>
      </c>
      <c r="O197" s="2" t="inlineStr">
        <is>
          <t>English</t>
        </is>
      </c>
      <c r="P197" s="2" t="n"/>
    </row>
    <row r="198">
      <c r="A198" s="2" t="inlineStr">
        <is>
          <t>Setting Sail: Tales of an Academic Nomad</t>
        </is>
      </c>
      <c r="B198" s="2">
        <f>HYPERLINK("http://opiniojuris.org/2023/09/18/setting-sail-tales-of-an-academic-nomad/")</f>
        <v/>
      </c>
      <c r="C198" s="2" t="inlineStr"/>
      <c r="D198" s="2" t="inlineStr">
        <is>
          <t>Opinio Juris</t>
        </is>
      </c>
      <c r="E198" s="6" t="n">
        <v>45187.2696412037</v>
      </c>
      <c r="F198" s="2" t="inlineStr">
        <is>
          <t>XJTLU, I don’t mind admitting, has been on my radar for years. It encapsulates a fascinating fusion between East and West, between Chinese and British approaches to modern pedagogy, and is the epicentre of syntegrative education.</t>
        </is>
      </c>
      <c r="G198" s="2" t="n">
        <v>33095</v>
      </c>
      <c r="H198" s="2" t="n">
        <v>0</v>
      </c>
      <c r="I198" s="2" t="n">
        <v>0</v>
      </c>
      <c r="J198" s="2" t="n">
        <v>0</v>
      </c>
      <c r="K198" s="2" t="n"/>
      <c r="L198" s="2" t="n">
        <v>0</v>
      </c>
      <c r="M198" s="2" t="inlineStr">
        <is>
          <t>Neutral</t>
        </is>
      </c>
      <c r="N198" s="2" t="inlineStr">
        <is>
          <t>Article (online)</t>
        </is>
      </c>
      <c r="O198" s="2" t="inlineStr">
        <is>
          <t>English</t>
        </is>
      </c>
      <c r="P198" s="2" t="n"/>
    </row>
    <row r="199">
      <c r="A199" s="2" t="inlineStr">
        <is>
          <t>International Business School Suzhou at XJTLU celebrates 10 years with alumni event</t>
        </is>
      </c>
      <c r="B199" s="2">
        <f>HYPERLINK("https://papernewsnetwork.com/business-news/international-business-school-suzhou-at-xjtlu-celebrates-10-years-with-alumni-event/")</f>
        <v/>
      </c>
      <c r="C199" s="2" t="inlineStr"/>
      <c r="D199" s="2" t="inlineStr">
        <is>
          <t>Paper News Network</t>
        </is>
      </c>
      <c r="E199" s="6" t="n">
        <v>45187.26849537037</v>
      </c>
      <c r="F199" s="2" t="inlineStr">
        <is>
          <t>alumni, business, celebrates, event, International, School, Suzhou, XJTLU, years
SUZHOU, China, Sept. 18, 2023 /PRNewswire/ — International Business School Suzhou (IBSS) at Xi’an Jiaotong-Liverpool University kicked off its 10th anniversary year with an alumni reunion on 9 September.</t>
        </is>
      </c>
      <c r="G199" s="2" t="n">
        <v>733</v>
      </c>
      <c r="H199" s="2" t="n">
        <v>0</v>
      </c>
      <c r="I199" s="2" t="n">
        <v>0</v>
      </c>
      <c r="J199" s="2" t="n">
        <v>0</v>
      </c>
      <c r="K199" s="2" t="n"/>
      <c r="L199" s="2" t="n">
        <v>0</v>
      </c>
      <c r="M199" s="2" t="inlineStr">
        <is>
          <t>Positive</t>
        </is>
      </c>
      <c r="N199" s="2" t="inlineStr">
        <is>
          <t>Article (online)</t>
        </is>
      </c>
      <c r="O199" s="2" t="inlineStr">
        <is>
          <t>English</t>
        </is>
      </c>
      <c r="P199" s="2" t="n"/>
    </row>
    <row r="200">
      <c r="A200" s="2" t="inlineStr">
        <is>
          <t>International Business School at XJTLU Suzhou celebrates 10 years with alumni event</t>
        </is>
      </c>
      <c r="B200" s="2">
        <f>HYPERLINK("https://biz.crast.net/international-business-school-at-xjtlu-suzhou-celebrates-10-years-with-alumni-event/")</f>
        <v/>
      </c>
      <c r="C200" s="2" t="inlineStr"/>
      <c r="D200" s="2" t="inlineStr">
        <is>
          <t>BusinessNews</t>
        </is>
      </c>
      <c r="E200" s="6" t="n">
        <v>45187.19834490741</v>
      </c>
      <c r="F200" s="2" t="inlineStr">
        <is>
          <t>SUZhou, China, Sept. 18, 2023 /PRNewswire/ — International Business School Suzhou (IBSS) at Xi’an Jiaotong-Liverpool University kicked off its 10th anniversary year with an alumni reunion on September 9.</t>
        </is>
      </c>
      <c r="G200" s="2" t="n">
        <v>169949</v>
      </c>
      <c r="H200" s="2" t="n">
        <v>0</v>
      </c>
      <c r="I200" s="2" t="n">
        <v>0</v>
      </c>
      <c r="J200" s="2" t="n">
        <v>0</v>
      </c>
      <c r="K200" s="2" t="n">
        <v>0</v>
      </c>
      <c r="L200" s="2" t="n">
        <v>0</v>
      </c>
      <c r="M200" s="2" t="inlineStr">
        <is>
          <t>Positive</t>
        </is>
      </c>
      <c r="N200" s="2" t="inlineStr">
        <is>
          <t>Article (online)</t>
        </is>
      </c>
      <c r="O200" s="2" t="inlineStr">
        <is>
          <t>English</t>
        </is>
      </c>
      <c r="P200" s="2" t="n"/>
    </row>
    <row r="201">
      <c r="A201" s="2" t="inlineStr">
        <is>
          <t>Xi'an Jiaotong-Liverpool University: International Business School Suzhou at XJTLU celebrates 10 years with alumni event</t>
        </is>
      </c>
      <c r="B201" s="2">
        <f>HYPERLINK("https://www.finanznachrichten.de/nachrichten-2023-09/60133805-xi-an-jiaotong-liverpool-university-international-business-school-suzhou-at-xjtlu-celebrates-10-years-with-alumni-event-008.htm")</f>
        <v/>
      </c>
      <c r="C201" s="2" t="inlineStr"/>
      <c r="D201" s="2" t="inlineStr">
        <is>
          <t>FinanzNachrichten.de</t>
        </is>
      </c>
      <c r="E201" s="6" t="n">
        <v>45187.19813657407</v>
      </c>
      <c r="F201" s="2" t="inlineStr">
        <is>
          <t>SUZHOU, China, Sept. 18, 2023 /PRNewswire/ -- International Business School Suzhou (IBSS) at Xi'an Jiaotong-Liverpool University kicked off its 10th anniversary year with an alumni reunion on 9 September. … Photo - https://mma.prnewswire.com/media/2212699/Alumni_reunion_9_2023.jpg
 View original content:https://www.prnewswire.co.uk/news-releases/international-business-school-suzhou-at-xjtlu-celebrates-10-years-with-alumni-event-301930222.html</t>
        </is>
      </c>
      <c r="G201" s="2" t="n">
        <v>750862</v>
      </c>
      <c r="H201" s="2" t="n">
        <v>0</v>
      </c>
      <c r="I201" s="2" t="n">
        <v>0</v>
      </c>
      <c r="J201" s="2" t="n">
        <v>0</v>
      </c>
      <c r="K201" s="2" t="n">
        <v>0</v>
      </c>
      <c r="L201" s="2" t="n">
        <v>0</v>
      </c>
      <c r="M201" s="2" t="inlineStr">
        <is>
          <t>Positive</t>
        </is>
      </c>
      <c r="N201" s="2" t="inlineStr">
        <is>
          <t>Article (online)</t>
        </is>
      </c>
      <c r="O201" s="2" t="inlineStr">
        <is>
          <t>English</t>
        </is>
      </c>
      <c r="P201" s="2" t="n"/>
    </row>
    <row r="202">
      <c r="A202" s="2" t="inlineStr">
        <is>
          <t>International Business School Suzhou at XJTLU celebrates 10 years with alumni event</t>
        </is>
      </c>
      <c r="B202" s="2">
        <f>HYPERLINK("http://pr-junction.blogspot.com/2023/09/international-business-school-suzhou-at.html")</f>
        <v/>
      </c>
      <c r="C202" s="2" t="inlineStr">
        <is>
          <t>PR Junction</t>
        </is>
      </c>
      <c r="D202" s="2" t="inlineStr">
        <is>
          <t>blogspot.com</t>
        </is>
      </c>
      <c r="E202" s="6" t="n">
        <v>45187.19513888889</v>
      </c>
      <c r="F202" s="2" t="n"/>
      <c r="G202" s="2" t="n"/>
      <c r="H202" s="2" t="n">
        <v>0</v>
      </c>
      <c r="I202" s="2" t="n">
        <v>0</v>
      </c>
      <c r="J202" s="2" t="n">
        <v>0</v>
      </c>
      <c r="K202" s="2" t="n"/>
      <c r="L202" s="2" t="n">
        <v>0</v>
      </c>
      <c r="M202" s="2" t="inlineStr">
        <is>
          <t>Positive</t>
        </is>
      </c>
      <c r="N202" s="2" t="inlineStr">
        <is>
          <t>Article (online)</t>
        </is>
      </c>
      <c r="O202" s="2" t="inlineStr">
        <is>
          <t>English</t>
        </is>
      </c>
      <c r="P202" s="2" t="n"/>
    </row>
    <row r="203">
      <c r="A203" s="2" t="inlineStr">
        <is>
          <t>International Business School Suzhou at XJTLU celebrates 10 years with alumni event</t>
        </is>
      </c>
      <c r="B203" s="2">
        <f>HYPERLINK("https://www.prnewswire.com/in/news-releases/international-business-school-suzhou-at-xjtlu-celebrates-10-years-with-alumni-event-301930222.html")</f>
        <v/>
      </c>
      <c r="C203" s="2" t="inlineStr">
        <is>
          <t>Xi'an Jiaotong-Liverpool</t>
        </is>
      </c>
      <c r="D203" s="2" t="inlineStr">
        <is>
          <t>PR Newswire</t>
        </is>
      </c>
      <c r="E203" s="6" t="n">
        <v>45187.19236111111</v>
      </c>
      <c r="F203" s="2" t="inlineStr">
        <is>
          <t>SUZHOU, China, Sept. 18, 2023 /PRNewswire/ -- International Business School Suzhou (IBSS) at Xi'an Jiaotong-Liverpool University kicked off its 10th anniversary year with an alumni reunion on 9 September.</t>
        </is>
      </c>
      <c r="G203" s="2" t="n">
        <v>5825737</v>
      </c>
      <c r="H203" s="2" t="n">
        <v>0</v>
      </c>
      <c r="I203" s="2" t="n">
        <v>0</v>
      </c>
      <c r="J203" s="2" t="n">
        <v>0</v>
      </c>
      <c r="K203" s="2" t="n">
        <v>0</v>
      </c>
      <c r="L203" s="2" t="n">
        <v>0</v>
      </c>
      <c r="M203" s="2" t="inlineStr">
        <is>
          <t>Positive</t>
        </is>
      </c>
      <c r="N203" s="2" t="inlineStr">
        <is>
          <t>Article (online)</t>
        </is>
      </c>
      <c r="O203" s="2" t="inlineStr">
        <is>
          <t>English</t>
        </is>
      </c>
      <c r="P203" s="2" t="n"/>
    </row>
    <row r="204">
      <c r="A204" s="2" t="inlineStr">
        <is>
          <t>International Business School Suzhou at XJTLU celebrates 10 years with alumni event</t>
        </is>
      </c>
      <c r="B204" s="2">
        <f>HYPERLINK("https://www.prnewswire.co.uk/news-releases/international-business-school-suzhou-at-xjtlu-celebrates-10-years-with-alumni-event-301930222.html")</f>
        <v/>
      </c>
      <c r="C204" s="2" t="inlineStr">
        <is>
          <t>Xi'an Jiaotong-Liverpool</t>
        </is>
      </c>
      <c r="D204" s="2" t="inlineStr">
        <is>
          <t>PR Newswire UK</t>
        </is>
      </c>
      <c r="E204" s="6" t="n">
        <v>45187.19236111111</v>
      </c>
      <c r="F204" s="2" t="inlineStr">
        <is>
          <t>SUZHOU, China, Sept. 18, 2023 /PRNewswire/ -- International Business School Suzhou (IBSS) at Xi'an Jiaotong-Liverpool University kicked off its 10th anniversary year with an alumni reunion on 9 September.</t>
        </is>
      </c>
      <c r="G204" s="2" t="n">
        <v>44568</v>
      </c>
      <c r="H204" s="2" t="n">
        <v>0</v>
      </c>
      <c r="I204" s="2" t="n">
        <v>0</v>
      </c>
      <c r="J204" s="2" t="n">
        <v>0</v>
      </c>
      <c r="K204" s="2" t="n">
        <v>0</v>
      </c>
      <c r="L204" s="2" t="n">
        <v>0</v>
      </c>
      <c r="M204" s="2" t="inlineStr">
        <is>
          <t>Positive</t>
        </is>
      </c>
      <c r="N204" s="2" t="inlineStr">
        <is>
          <t>Article (online)</t>
        </is>
      </c>
      <c r="O204" s="2" t="inlineStr">
        <is>
          <t>English</t>
        </is>
      </c>
      <c r="P204" s="2" t="n"/>
    </row>
    <row r="205">
      <c r="A205" s="2" t="inlineStr">
        <is>
          <t>โรงเรียนธุรกิจนานาชาติซูโจวของมหาวิทยาลัยซีอานเจียวทง-ลิเวอร์พูล จัดงานคืนสู่เหย้าให้ศิษย์เก่า</t>
        </is>
      </c>
      <c r="B205" s="2">
        <f>HYPERLINK("https://www.ryt9.com/s/anpi/3454424")</f>
        <v/>
      </c>
      <c r="C205" s="2" t="inlineStr"/>
      <c r="D205" s="2" t="inlineStr">
        <is>
          <t>RYT9</t>
        </is>
      </c>
      <c r="E205" s="6" t="n">
        <v>45187.18738425926</v>
      </c>
      <c r="F205"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05" s="2" t="n">
        <v>421470</v>
      </c>
      <c r="H205" s="2" t="n">
        <v>0</v>
      </c>
      <c r="I205" s="2" t="n">
        <v>0</v>
      </c>
      <c r="J205" s="2" t="n">
        <v>0</v>
      </c>
      <c r="K205" s="2" t="n">
        <v>0</v>
      </c>
      <c r="L205" s="2" t="n">
        <v>0</v>
      </c>
      <c r="M205" s="2" t="n"/>
      <c r="N205" s="2" t="inlineStr">
        <is>
          <t>Article (online)</t>
        </is>
      </c>
      <c r="O205" s="2" t="inlineStr">
        <is>
          <t>Thai</t>
        </is>
      </c>
      <c r="P205" s="2" t="n"/>
    </row>
    <row r="206">
      <c r="A206" s="2" t="inlineStr">
        <is>
          <t>Suzhou International Business School Celebrates 10th Anniversary Reunion and Prestigious Achievements</t>
        </is>
      </c>
      <c r="B206" s="2">
        <f>HYPERLINK("https://www.newsdirectory3.com/suzhou-international-business-school-celebrates-10th-anniversary-reunion-and-prestigious-achievements/")</f>
        <v/>
      </c>
      <c r="C206" s="2" t="inlineStr"/>
      <c r="D206" s="2" t="inlineStr">
        <is>
          <t>Newsdirectory3</t>
        </is>
      </c>
      <c r="E206" s="6" t="n">
        <v>45187.18606481481</v>
      </c>
      <c r="F206" s="2" t="inlineStr">
        <is>
          <t>Suzhou International Business School Celebrates 10th Anniversary with Alumni Reunion
The Suzhou International Business School (IBSS) at Xi’an Jiaotong-Liverpool University (XJTLU) recently held a grand reunion for its alumni, marking the school’s 10th anniversary.</t>
        </is>
      </c>
      <c r="G206" s="2" t="n">
        <v>88985</v>
      </c>
      <c r="H206" s="2" t="n">
        <v>0</v>
      </c>
      <c r="I206" s="2" t="n">
        <v>0</v>
      </c>
      <c r="J206" s="2" t="n">
        <v>0</v>
      </c>
      <c r="K206" s="2" t="n"/>
      <c r="L206" s="2" t="n">
        <v>0</v>
      </c>
      <c r="M206" s="2" t="inlineStr">
        <is>
          <t>Positive</t>
        </is>
      </c>
      <c r="N206" s="2" t="inlineStr">
        <is>
          <t>Article (online)</t>
        </is>
      </c>
      <c r="O206" s="2" t="inlineStr">
        <is>
          <t>English</t>
        </is>
      </c>
      <c r="P206" s="2" t="n"/>
    </row>
    <row r="207">
      <c r="A207"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207" s="2">
        <f>HYPERLINK("https://thailand.shafaqna.com/TH/AL/1820168")</f>
        <v/>
      </c>
      <c r="C207" s="2" t="inlineStr"/>
      <c r="D207" s="2" t="inlineStr">
        <is>
          <t>Shafaqna</t>
        </is>
      </c>
      <c r="E207" s="6" t="n">
        <v>45187.18373842593</v>
      </c>
      <c r="F207" s="2" t="inlineStr">
        <is>
          <t>โรงเรียนธุรกิจนานาชาติซูโจว (International Business School Suzhou หรือ IBSS) ประจำมหาวิทยาลัยซีอานเจียวทง-ลิเวอร์พูล (Xi 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07" s="2" t="n">
        <v>636185</v>
      </c>
      <c r="H207" s="2" t="n">
        <v>0</v>
      </c>
      <c r="I207" s="2" t="n">
        <v>0</v>
      </c>
      <c r="J207" s="2" t="n">
        <v>0</v>
      </c>
      <c r="K207" s="2" t="n"/>
      <c r="L207" s="2" t="n">
        <v>0</v>
      </c>
      <c r="M207" s="2" t="n"/>
      <c r="N207" s="2" t="inlineStr">
        <is>
          <t>Article (online)</t>
        </is>
      </c>
      <c r="O207" s="2" t="inlineStr">
        <is>
          <t>Thai</t>
        </is>
      </c>
      <c r="P207" s="2" t="n"/>
    </row>
    <row r="208">
      <c r="A208"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208" s="2">
        <f>HYPERLINK("https://www.thaipr.net/general/3384503")</f>
        <v/>
      </c>
      <c r="C208" s="2" t="inlineStr"/>
      <c r="D208" s="2" t="inlineStr">
        <is>
          <t>Thai PR</t>
        </is>
      </c>
      <c r="E208" s="6" t="n">
        <v>45187.18186342593</v>
      </c>
      <c r="F208"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08" s="2" t="n">
        <v>61877</v>
      </c>
      <c r="H208" s="2" t="n">
        <v>0</v>
      </c>
      <c r="I208" s="2" t="n">
        <v>0</v>
      </c>
      <c r="J208" s="2" t="n">
        <v>0</v>
      </c>
      <c r="K208" s="2" t="n">
        <v>0</v>
      </c>
      <c r="L208" s="2" t="n">
        <v>0</v>
      </c>
      <c r="M208" s="2" t="n"/>
      <c r="N208" s="2" t="inlineStr">
        <is>
          <t>Article (online)</t>
        </is>
      </c>
      <c r="O208" s="2" t="inlineStr">
        <is>
          <t>Thai</t>
        </is>
      </c>
      <c r="P208" s="2" t="n"/>
    </row>
    <row r="209">
      <c r="A209" s="2" t="inlineStr">
        <is>
          <t>Sekolah Perniagaan Antarabangsa Suzhou di XJTLU meraikan 10 tahun dengan acara alumni</t>
        </is>
      </c>
      <c r="B209" s="2">
        <f>HYPERLINK("https://www.pressmalaysia.com/finance/sekolah-perniagaan-antarabangsa-suzhou-di-xjtlu-meraikan-10-tahun-dengan-acara-alumni/")</f>
        <v/>
      </c>
      <c r="C209" s="2" t="inlineStr"/>
      <c r="D209" s="2" t="inlineStr">
        <is>
          <t>Press Malaysia</t>
        </is>
      </c>
      <c r="E209" s="6" t="n">
        <v>45187.16099537037</v>
      </c>
      <c r="F209" s="2" t="n"/>
      <c r="G209" s="2" t="n">
        <v>117</v>
      </c>
      <c r="H209" s="2" t="n"/>
      <c r="I209" s="2" t="n"/>
      <c r="J209" s="2" t="n"/>
      <c r="K209" s="2" t="n"/>
      <c r="L209" s="2" t="n"/>
      <c r="M209" s="2" t="n"/>
      <c r="N209" s="2" t="inlineStr">
        <is>
          <t>Article (online)</t>
        </is>
      </c>
      <c r="O209" s="2" t="inlineStr">
        <is>
          <t>Malay</t>
        </is>
      </c>
      <c r="P209" s="2" t="n"/>
    </row>
    <row r="210">
      <c r="A210" s="2" t="inlineStr">
        <is>
          <t>International Business School Suzhou at XJTLU celebrates 10 years with alumni</t>
        </is>
      </c>
      <c r="B210" s="2">
        <f>HYPERLINK("https://www.ryt9.com/en/anpi/271214")</f>
        <v/>
      </c>
      <c r="C210" s="2" t="inlineStr"/>
      <c r="D210" s="2" t="inlineStr">
        <is>
          <t>RYT9</t>
        </is>
      </c>
      <c r="E210" s="6" t="n">
        <v>45187.15752314815</v>
      </c>
      <c r="F210" s="2" t="inlineStr">
        <is>
          <t>International Business School Suzhou (IBSS) at Xi'an Jiaotong-Liverpool University kicked off its 10th anniversary year with an alumni reunion on 9 September.</t>
        </is>
      </c>
      <c r="G210" s="2" t="n">
        <v>421470</v>
      </c>
      <c r="H210" s="2" t="n">
        <v>0</v>
      </c>
      <c r="I210" s="2" t="n">
        <v>0</v>
      </c>
      <c r="J210" s="2" t="n">
        <v>0</v>
      </c>
      <c r="K210" s="2" t="n">
        <v>0</v>
      </c>
      <c r="L210" s="2" t="n">
        <v>0</v>
      </c>
      <c r="M210" s="2" t="inlineStr">
        <is>
          <t>Positive</t>
        </is>
      </c>
      <c r="N210" s="2" t="inlineStr">
        <is>
          <t>Article (online)</t>
        </is>
      </c>
      <c r="O210" s="2" t="inlineStr">
        <is>
          <t>English</t>
        </is>
      </c>
      <c r="P210" s="2" t="n"/>
    </row>
    <row r="211">
      <c r="A211" s="2" t="inlineStr">
        <is>
          <t>Trường Kinh doanh Quốc tế Suzhou tại XJTLU kỷ niệm 10 năm với sự kiện cựu sinh viên</t>
        </is>
      </c>
      <c r="B211" s="2">
        <f>HYPERLINK("https://www.hanoipr.com/finance/truong-kinh-doanh-quoc-te-suzhou-tai-xjtlu-ky-niem-10-nam-voi-su-kien-cuu-sinh-vien/")</f>
        <v/>
      </c>
      <c r="C211" s="2" t="inlineStr"/>
      <c r="D211" s="2" t="inlineStr">
        <is>
          <t>Hanoipr.com</t>
        </is>
      </c>
      <c r="E211" s="6" t="n">
        <v>45187.15353009259</v>
      </c>
      <c r="F211" s="2" t="n"/>
      <c r="G211" s="2" t="n">
        <v>102</v>
      </c>
      <c r="H211" s="2" t="n"/>
      <c r="I211" s="2" t="n"/>
      <c r="J211" s="2" t="n"/>
      <c r="K211" s="2" t="n"/>
      <c r="L211" s="2" t="n"/>
      <c r="M211" s="2" t="n"/>
      <c r="N211" s="2" t="inlineStr">
        <is>
          <t>Article (online)</t>
        </is>
      </c>
      <c r="O211" s="2" t="inlineStr">
        <is>
          <t>Vietnamese</t>
        </is>
      </c>
      <c r="P211" s="2" t="n"/>
    </row>
    <row r="212">
      <c r="A212" s="2" t="inlineStr">
        <is>
          <t>International Business School Suzhou at XJTLU celebrates 10 years with alumni event</t>
        </is>
      </c>
      <c r="B212" s="2">
        <f>HYPERLINK("https://www.thaipr.net/en/general_en/3384389")</f>
        <v/>
      </c>
      <c r="C212" s="2" t="inlineStr"/>
      <c r="D212" s="2" t="inlineStr">
        <is>
          <t>Thai PR</t>
        </is>
      </c>
      <c r="E212" s="6" t="n">
        <v>45187.14476851852</v>
      </c>
      <c r="F212" s="2" t="inlineStr">
        <is>
          <t>International Business School Suzhou (IBSS) at Xi’an Jiaotong-Liverpool University kicked off its 10th anniversary year with an alumni reunion on 9 September.</t>
        </is>
      </c>
      <c r="G212" s="2" t="n">
        <v>61877</v>
      </c>
      <c r="H212" s="2" t="n">
        <v>0</v>
      </c>
      <c r="I212" s="2" t="n">
        <v>0</v>
      </c>
      <c r="J212" s="2" t="n">
        <v>0</v>
      </c>
      <c r="K212" s="2" t="n">
        <v>0</v>
      </c>
      <c r="L212" s="2" t="n">
        <v>0</v>
      </c>
      <c r="M212" s="2" t="inlineStr">
        <is>
          <t>Positive</t>
        </is>
      </c>
      <c r="N212" s="2" t="inlineStr">
        <is>
          <t>Article (online)</t>
        </is>
      </c>
      <c r="O212" s="2" t="inlineStr">
        <is>
          <t>English</t>
        </is>
      </c>
      <c r="P212" s="2" t="n"/>
    </row>
    <row r="213">
      <c r="A213" s="2" t="inlineStr">
        <is>
          <t>International Business School Suzhou at XJTLU celebrates 10 years with alumni event</t>
        </is>
      </c>
      <c r="B213" s="2">
        <f>HYPERLINK("http://thailand.shafaqna.com/TH/AL/1820143")</f>
        <v/>
      </c>
      <c r="C213" s="2" t="inlineStr"/>
      <c r="D213" s="2" t="inlineStr">
        <is>
          <t>Shafaqna</t>
        </is>
      </c>
      <c r="E213" s="6" t="n">
        <v>45187.14436342593</v>
      </c>
      <c r="F213" s="2" t="inlineStr">
        <is>
          <t>More than 300 alumni, academic staff, and industry leaders gathered to celebrate the school s successes, including rising to be the largest English-language business school in China and earning the Triple Crown of accreditations (AACSB, EQUIS [ ]
The post International Business School Suzhou at XJTLU</t>
        </is>
      </c>
      <c r="G213" s="2" t="n">
        <v>636185</v>
      </c>
      <c r="H213" s="2" t="n"/>
      <c r="I213" s="2" t="n"/>
      <c r="J213" s="2" t="n"/>
      <c r="K213" s="2" t="n"/>
      <c r="L213" s="2" t="n"/>
      <c r="M213" s="2" t="n"/>
      <c r="N213" s="2" t="inlineStr">
        <is>
          <t>Article (online)</t>
        </is>
      </c>
      <c r="O213" s="2" t="inlineStr">
        <is>
          <t>Thai</t>
        </is>
      </c>
      <c r="P213" s="2" t="n"/>
    </row>
    <row r="214">
      <c r="A214" s="2" t="inlineStr">
        <is>
          <t>Trường Kinh doanh Quốc tế Suzhou tại XJTLU kỷ niệm 10 năm với sự kiện cựu sinh viên</t>
        </is>
      </c>
      <c r="B214" s="2">
        <f>HYPERLINK("https://www.tintucfn.com/finance/truong-kinh-doanh-quoc-te-suzhou-tai-xjtlu-ky-niem-10-nam-voi-su-kien-cuu-sinh-vien/")</f>
        <v/>
      </c>
      <c r="C214" s="2" t="inlineStr"/>
      <c r="D214" s="2" t="inlineStr">
        <is>
          <t>Tintucfn.com</t>
        </is>
      </c>
      <c r="E214" s="6" t="n">
        <v>45187.14311342593</v>
      </c>
      <c r="F214" s="2" t="n"/>
      <c r="G214" s="2" t="n">
        <v>190</v>
      </c>
      <c r="H214" s="2" t="n">
        <v>0</v>
      </c>
      <c r="I214" s="2" t="n">
        <v>0</v>
      </c>
      <c r="J214" s="2" t="n">
        <v>0</v>
      </c>
      <c r="K214" s="2" t="n"/>
      <c r="L214" s="2" t="n">
        <v>0</v>
      </c>
      <c r="M214" s="2" t="n"/>
      <c r="N214" s="2" t="inlineStr">
        <is>
          <t>Article (online)</t>
        </is>
      </c>
      <c r="O214" s="2" t="inlineStr">
        <is>
          <t>Vietnamese</t>
        </is>
      </c>
      <c r="P214" s="2" t="n"/>
    </row>
    <row r="215">
      <c r="A215" s="2" t="inlineStr">
        <is>
          <t>International Business School Suzhou at XJTLU celebrates 10 years with alumni event</t>
        </is>
      </c>
      <c r="B215" s="2">
        <f>HYPERLINK("https://transmediavictoria.net.au/?p=22159")</f>
        <v/>
      </c>
      <c r="C215" s="2" t="inlineStr"/>
      <c r="D215" s="2" t="inlineStr">
        <is>
          <t>Transmedia Victoria</t>
        </is>
      </c>
      <c r="E215" s="6" t="n">
        <v>45187.13657407407</v>
      </c>
      <c r="F215" s="2" t="inlineStr">
        <is>
          <t>SUZHOU, China, Sept. 18, 2023 /PRNewswire/ — International Business School Suzhou (IBSS) at Xi’an Jiaotong-Liverpool University kicked off its 10th anniversary year with an alumni reunion on 9 September.</t>
        </is>
      </c>
      <c r="G215" s="2" t="n">
        <v>188</v>
      </c>
      <c r="H215" s="2" t="n">
        <v>0</v>
      </c>
      <c r="I215" s="2" t="n">
        <v>0</v>
      </c>
      <c r="J215" s="2" t="n">
        <v>0</v>
      </c>
      <c r="K215" s="2" t="n">
        <v>0</v>
      </c>
      <c r="L215" s="2" t="n">
        <v>0</v>
      </c>
      <c r="M215" s="2" t="inlineStr">
        <is>
          <t>Positive</t>
        </is>
      </c>
      <c r="N215" s="2" t="inlineStr">
        <is>
          <t>Article (online)</t>
        </is>
      </c>
      <c r="O215" s="2" t="inlineStr">
        <is>
          <t>English</t>
        </is>
      </c>
      <c r="P215" s="2" t="n"/>
    </row>
    <row r="216">
      <c r="A216" s="2" t="inlineStr">
        <is>
          <t>International Business School Suzhou at XJTLU celebrates 10 years with alumni event</t>
        </is>
      </c>
      <c r="B216" s="2">
        <f>HYPERLINK("https://moneycompass.com.my/2023/09/18/international-business-school-suzhou-at-xjtlu-celebrates-10-years-with-alumni-event/")</f>
        <v/>
      </c>
      <c r="C216" s="2" t="inlineStr"/>
      <c r="D216" s="2" t="inlineStr">
        <is>
          <t>Money Compass</t>
        </is>
      </c>
      <c r="E216" s="6" t="n">
        <v>45187.13372685185</v>
      </c>
      <c r="F216" s="2" t="inlineStr">
        <is>
          <t>SUZHOU, China, Sept. 18, 2023 /PRNewswire/ — International Business School Suzhou (IBSS) at Xi’an Jiaotong-Liverpool University kicked off its 10th anniversary year with an alumni reunion on 9 September.</t>
        </is>
      </c>
      <c r="G216" s="2" t="n">
        <v>7251</v>
      </c>
      <c r="H216" s="2" t="n">
        <v>0</v>
      </c>
      <c r="I216" s="2" t="n">
        <v>0</v>
      </c>
      <c r="J216" s="2" t="n">
        <v>0</v>
      </c>
      <c r="K216" s="2" t="n">
        <v>0</v>
      </c>
      <c r="L216" s="2" t="n">
        <v>0</v>
      </c>
      <c r="M216" s="2" t="inlineStr">
        <is>
          <t>Positive</t>
        </is>
      </c>
      <c r="N216" s="2" t="inlineStr">
        <is>
          <t>Article (online)</t>
        </is>
      </c>
      <c r="O216" s="2" t="inlineStr">
        <is>
          <t>English</t>
        </is>
      </c>
      <c r="P216" s="2" t="n"/>
    </row>
    <row r="217">
      <c r="A217" s="2" t="inlineStr">
        <is>
          <t>Sekolah Bisnis Internasional Suzhou di XJTLU merayakan 10 tahun dengan acara alumni</t>
        </is>
      </c>
      <c r="B217" s="2">
        <f>HYPERLINK("https://www.dailyberita.com/bisnis/sekolah-bisnis-internasional-suzhou-di-xjtlu-merayakan-10-tahun-dengan-acara-alumni/")</f>
        <v/>
      </c>
      <c r="C217" s="2" t="inlineStr"/>
      <c r="D217" s="2" t="inlineStr">
        <is>
          <t>Daily Berita</t>
        </is>
      </c>
      <c r="E217" s="6" t="n">
        <v>45187.13332175926</v>
      </c>
      <c r="F217" s="2" t="inlineStr">
        <is>
          <t>SUZHOU, China, 18 September 2023 — Sekolah Bisnis Internasional Suzhou (IBSS) di Xi’an Jiaotong-Liverpool University memulai tahun perayaan ulang tahun ke-10 dengan reuni alumni pada tanggal 9 September.</t>
        </is>
      </c>
      <c r="G217" s="2" t="n">
        <v>106</v>
      </c>
      <c r="H217" s="2" t="n">
        <v>0</v>
      </c>
      <c r="I217" s="2" t="n">
        <v>0</v>
      </c>
      <c r="J217" s="2" t="n">
        <v>0</v>
      </c>
      <c r="K217" s="2" t="n">
        <v>0</v>
      </c>
      <c r="L217" s="2" t="n">
        <v>0</v>
      </c>
      <c r="M217" s="2" t="n"/>
      <c r="N217" s="2" t="inlineStr">
        <is>
          <t>Article (online)</t>
        </is>
      </c>
      <c r="O217" s="2" t="inlineStr">
        <is>
          <t>Indonesian</t>
        </is>
      </c>
      <c r="P217" s="2" t="n"/>
    </row>
    <row r="218">
      <c r="A218" s="2" t="inlineStr">
        <is>
          <t>Pandaigdigang Paaralan ng Negosyo Suzhou sa XJTLU ipinagdiriwang ang 10 taon sa pamamagitan ng alumni event</t>
        </is>
      </c>
      <c r="B218" s="2">
        <f>HYPERLINK("https://www.phbiznews.com/business/pandaigdigang-paaralan-ng-negosyo-suzhou-sa-xjtlu-ipinagdiriwang-ang-10-taon-sa-pamamagitan-ng-alumni-event/")</f>
        <v/>
      </c>
      <c r="C218" s="2" t="inlineStr"/>
      <c r="D218" s="2" t="inlineStr">
        <is>
          <t>phbiznews.com</t>
        </is>
      </c>
      <c r="E218" s="6" t="n">
        <v>45187.13299768518</v>
      </c>
      <c r="F218" s="2" t="inlineStr">
        <is>
          <t>SUZHOU, Tsina, Sept. 18, 2023 — Pinagdiwang ng International Business School Suzhou (IBSS) sa Xi’an Jiaotong-Liverpool University ang ika-10th anibersaryo nito sa pamamagitan ng isang pagtitipon ng mga alumni noong ika-9 ng Setyembre.</t>
        </is>
      </c>
      <c r="G218" s="2" t="n"/>
      <c r="H218" s="2" t="n">
        <v>0</v>
      </c>
      <c r="I218" s="2" t="n">
        <v>0</v>
      </c>
      <c r="J218" s="2" t="n">
        <v>0</v>
      </c>
      <c r="K218" s="2" t="n"/>
      <c r="L218" s="2" t="n">
        <v>0</v>
      </c>
      <c r="M218" s="2" t="n"/>
      <c r="N218" s="2" t="inlineStr">
        <is>
          <t>Article (online)</t>
        </is>
      </c>
      <c r="O218" s="2" t="inlineStr">
        <is>
          <t>Tagalog</t>
        </is>
      </c>
      <c r="P218" s="2" t="n"/>
    </row>
    <row r="219">
      <c r="A219" s="2" t="inlineStr">
        <is>
          <t>International Business School Suzhou at XJTLU celebrates 10 years with alumni event</t>
        </is>
      </c>
      <c r="B219" s="2">
        <f>HYPERLINK("https://www.itbiznews.com/news/articleView.html?idxno=111274")</f>
        <v/>
      </c>
      <c r="C219" s="2" t="inlineStr"/>
      <c r="D219" s="2" t="inlineStr">
        <is>
          <t>ITBizNews</t>
        </is>
      </c>
      <c r="E219" s="6" t="n">
        <v>45187.11299768519</v>
      </c>
      <c r="F219" s="2" t="inlineStr">
        <is>
          <t>SUZHOU, China, Sept. 18, 2023 /PRNewswire/ -- International Business School Suzhou (IBSS) at Xi'an Jiaotong-Liverpool University kicked off its 10th anniversary year with an alumni reunion on 9 September.</t>
        </is>
      </c>
      <c r="G219" s="2" t="n">
        <v>53107</v>
      </c>
      <c r="H219" s="2" t="n">
        <v>0</v>
      </c>
      <c r="I219" s="2" t="n">
        <v>0</v>
      </c>
      <c r="J219" s="2" t="n">
        <v>0</v>
      </c>
      <c r="K219" s="2" t="n">
        <v>0</v>
      </c>
      <c r="L219" s="2" t="n">
        <v>0</v>
      </c>
      <c r="M219" s="2" t="inlineStr">
        <is>
          <t>Positive</t>
        </is>
      </c>
      <c r="N219" s="2" t="inlineStr">
        <is>
          <t>Article (online)</t>
        </is>
      </c>
      <c r="O219" s="2" t="inlineStr">
        <is>
          <t>English</t>
        </is>
      </c>
      <c r="P219" s="2" t="n"/>
    </row>
    <row r="220">
      <c r="A220" s="2" t="inlineStr">
        <is>
          <t>International Business School Suzhou at XJTLU celebrates 10 years with alumni event</t>
        </is>
      </c>
      <c r="B220" s="2">
        <f>HYPERLINK("https://www.macaubusiness.com/international-business-school-suzhou-at-xjtlu-celebrates-10-years-with-alumni-event/")</f>
        <v/>
      </c>
      <c r="C220" s="2" t="inlineStr"/>
      <c r="D220" s="2" t="inlineStr">
        <is>
          <t>macaubusiness.com</t>
        </is>
      </c>
      <c r="E220" s="6" t="n">
        <v>45187.11107638889</v>
      </c>
      <c r="F220" s="2" t="inlineStr">
        <is>
          <t>SUZHOU, China, Sept. 18, 2023 /PRNewswire/ — International Business School Suzhou (IBSS) at Xi’an Jiaotong-Liverpool University kicked off its 10th anniversary year with an alumni reunion on 9 September.</t>
        </is>
      </c>
      <c r="G220" s="2" t="n">
        <v>76015</v>
      </c>
      <c r="H220" s="2" t="n">
        <v>0</v>
      </c>
      <c r="I220" s="2" t="n">
        <v>0</v>
      </c>
      <c r="J220" s="2" t="n">
        <v>0</v>
      </c>
      <c r="K220" s="2" t="n">
        <v>0</v>
      </c>
      <c r="L220" s="2" t="n">
        <v>0</v>
      </c>
      <c r="M220" s="2" t="inlineStr">
        <is>
          <t>Positive</t>
        </is>
      </c>
      <c r="N220" s="2" t="inlineStr">
        <is>
          <t>Article (online)</t>
        </is>
      </c>
      <c r="O220" s="2" t="inlineStr">
        <is>
          <t>English</t>
        </is>
      </c>
      <c r="P220" s="2" t="n"/>
    </row>
    <row r="221">
      <c r="A221" s="2" t="inlineStr">
        <is>
          <t>International Business School Suzhou at XJTLU celebrates 10 years with alumni event</t>
        </is>
      </c>
      <c r="B221" s="2">
        <f>HYPERLINK("https://www.dailyadvent.com/news/c3a3ec0c9aff5ef375a950e931063e5e-International-Business-School-Suzhou-at-XJTLU-celebrates-10-years-with-alumni-event")</f>
        <v/>
      </c>
      <c r="C221" s="2" t="inlineStr"/>
      <c r="D221" s="2" t="inlineStr">
        <is>
          <t>Opera News</t>
        </is>
      </c>
      <c r="E221" s="6" t="n">
        <v>45187.11107638889</v>
      </c>
      <c r="F221" s="2" t="inlineStr">
        <is>
          <t>SUZHOU, China, Sept. 18, 2023 /PRNewswire/ — International Business School Suzhou (IBSS) at Xi’an Jiaotong-Liverpool University kicked off its 10th anniversary year with an alumni reunion on 9 September.</t>
        </is>
      </c>
      <c r="G221" s="2" t="n">
        <v>280116</v>
      </c>
      <c r="H221" s="2" t="n"/>
      <c r="I221" s="2" t="n"/>
      <c r="J221" s="2" t="n"/>
      <c r="K221" s="2" t="n"/>
      <c r="L221" s="2" t="n"/>
      <c r="M221" s="2" t="inlineStr">
        <is>
          <t>Positive</t>
        </is>
      </c>
      <c r="N221" s="2" t="inlineStr">
        <is>
          <t>Article (online)</t>
        </is>
      </c>
      <c r="O221" s="2" t="inlineStr">
        <is>
          <t>English</t>
        </is>
      </c>
      <c r="P221" s="2" t="n"/>
    </row>
    <row r="222">
      <c r="A222" s="2" t="inlineStr">
        <is>
          <t>International Business School Suzhou at XJTLU celebrates 10 years with alumni event</t>
        </is>
      </c>
      <c r="B222" s="2">
        <f>HYPERLINK("https://www.informazione.it/c/9D24C06E-E23E-4E3A-A52D-9D22BF83FBFF/International-Business-School-Suzhou-at-XJTLU-celebrates-10-years-with-alumni-event")</f>
        <v/>
      </c>
      <c r="C222" s="2" t="inlineStr"/>
      <c r="D222" s="2" t="inlineStr">
        <is>
          <t>Informazione</t>
        </is>
      </c>
      <c r="E222" s="6" t="n">
        <v>45187.10902777778</v>
      </c>
      <c r="F222" s="2" t="n"/>
      <c r="G222" s="2" t="n">
        <v>465539</v>
      </c>
      <c r="H222" s="2" t="n">
        <v>0</v>
      </c>
      <c r="I222" s="2" t="n">
        <v>0</v>
      </c>
      <c r="J222" s="2" t="n">
        <v>0</v>
      </c>
      <c r="K222" s="2" t="n">
        <v>0</v>
      </c>
      <c r="L222" s="2" t="n">
        <v>0</v>
      </c>
      <c r="M222" s="2" t="inlineStr">
        <is>
          <t>Positive</t>
        </is>
      </c>
      <c r="N222" s="2" t="inlineStr">
        <is>
          <t>Article (online)</t>
        </is>
      </c>
      <c r="O222" s="2" t="inlineStr">
        <is>
          <t>English</t>
        </is>
      </c>
      <c r="P222" s="2" t="n"/>
    </row>
    <row r="223">
      <c r="A223" s="2" t="inlineStr">
        <is>
          <t>International Business School Suzhou at XJTLU celebrates 10 years with alumni event</t>
        </is>
      </c>
      <c r="B223" s="2">
        <f>HYPERLINK("https://en.prnasia.com/releases/apac/international-business-school-suzhou-at-xjtlu-celebrates-10-years-with-alumni-event-418972.shtml")</f>
        <v/>
      </c>
      <c r="C223" s="2" t="inlineStr">
        <is>
          <t>Xi'an Jiaotong-Liverpool</t>
        </is>
      </c>
      <c r="D223" s="2" t="inlineStr">
        <is>
          <t>PR Newswire Asia</t>
        </is>
      </c>
      <c r="E223" s="6" t="n">
        <v>45187.10826388889</v>
      </c>
      <c r="F223"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23" s="2" t="n">
        <v>35871</v>
      </c>
      <c r="H223" s="2" t="n">
        <v>0</v>
      </c>
      <c r="I223" s="2" t="n">
        <v>0</v>
      </c>
      <c r="J223" s="2" t="n">
        <v>31</v>
      </c>
      <c r="K223" s="2" t="n">
        <v>31</v>
      </c>
      <c r="L223" s="2" t="n">
        <v>0</v>
      </c>
      <c r="M223" s="2" t="inlineStr">
        <is>
          <t>Positive</t>
        </is>
      </c>
      <c r="N223" s="2" t="inlineStr">
        <is>
          <t>Article (online)</t>
        </is>
      </c>
      <c r="O223" s="2" t="inlineStr">
        <is>
          <t>English</t>
        </is>
      </c>
      <c r="P223" s="2" t="n"/>
    </row>
    <row r="224">
      <c r="A224" s="2" t="inlineStr">
        <is>
          <t>International Business School Suzhou at XJTLU celebrates 10 years with alumni event</t>
        </is>
      </c>
      <c r="B224" s="2">
        <f>HYPERLINK("https://www.asiaone.com/business/international-business-school-suzhou-xjtlu-celebrates-10-years-alumni-event")</f>
        <v/>
      </c>
      <c r="C224" s="2" t="inlineStr"/>
      <c r="D224" s="2" t="inlineStr">
        <is>
          <t>AsiaOne</t>
        </is>
      </c>
      <c r="E224" s="6" t="n">
        <v>45187.1</v>
      </c>
      <c r="F224"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24" s="2" t="n">
        <v>2087876</v>
      </c>
      <c r="H224" s="2" t="n">
        <v>0</v>
      </c>
      <c r="I224" s="2" t="n">
        <v>0</v>
      </c>
      <c r="J224" s="2" t="n">
        <v>0</v>
      </c>
      <c r="K224" s="2" t="n">
        <v>0</v>
      </c>
      <c r="L224" s="2" t="n">
        <v>0</v>
      </c>
      <c r="M224" s="2" t="inlineStr">
        <is>
          <t>Positive</t>
        </is>
      </c>
      <c r="N224" s="2" t="inlineStr">
        <is>
          <t>Article (online)</t>
        </is>
      </c>
      <c r="O224" s="2" t="inlineStr">
        <is>
          <t>English</t>
        </is>
      </c>
      <c r="P224" s="2" t="n"/>
    </row>
    <row r="225">
      <c r="A225" s="2" t="inlineStr">
        <is>
          <t>International Business School Suzhou at XJTLU celebrates 10 years with alumni event</t>
        </is>
      </c>
      <c r="B225" s="2">
        <f>HYPERLINK("https://www.finanzen.net/nachricht/aktien/international-business-school-suzhou-at-xjtlu-celebrates-10-years-with-alumni-event-12834344")</f>
        <v/>
      </c>
      <c r="C225" s="2" t="inlineStr"/>
      <c r="D225" s="2" t="inlineStr">
        <is>
          <t>Finanzen.net</t>
        </is>
      </c>
      <c r="E225" s="6" t="n">
        <v>45187.1</v>
      </c>
      <c r="F225" s="2" t="inlineStr">
        <is>
          <t>SUZHOU, China, Sept. 18, 2023 /PRNewswire/ -- International Business School Suzhou (IBSS) at Xi'an Jiaotong-Liverpool University kicked off its 10th anniversary year with an alumni reunion on 9 September.</t>
        </is>
      </c>
      <c r="G225" s="2" t="n">
        <v>4799373</v>
      </c>
      <c r="H225" s="2" t="n"/>
      <c r="I225" s="2" t="n"/>
      <c r="J225" s="2" t="n"/>
      <c r="K225" s="2" t="n"/>
      <c r="L225" s="2" t="n"/>
      <c r="M225" s="2" t="n"/>
      <c r="N225" s="2" t="inlineStr">
        <is>
          <t>Article (online)</t>
        </is>
      </c>
      <c r="O225" s="2" t="inlineStr">
        <is>
          <t>German</t>
        </is>
      </c>
      <c r="P225" s="2" t="n"/>
    </row>
    <row r="226">
      <c r="A226" s="2" t="inlineStr">
        <is>
          <t>International Business School Suzhou at XJTLU celebrates 10 years with alumni event</t>
        </is>
      </c>
      <c r="B226" s="2">
        <f>HYPERLINK("https://es-us.finanzas.yahoo.com/news/international-business-school-suzhou-xjtlu-062400485.html")</f>
        <v/>
      </c>
      <c r="C226" s="2" t="inlineStr"/>
      <c r="D226" s="2" t="inlineStr">
        <is>
          <t>Yahoo Finanzas</t>
        </is>
      </c>
      <c r="E226" s="6" t="n">
        <v>45187.1</v>
      </c>
      <c r="F226" s="2" t="inlineStr">
        <is>
          <t>SUZHOU, China, Sept. 18, 2023 /PRNewswire/ -- International Business School Suzhou (IBSS) at Xi'an Jiaotong-Liverpool University kicked off its 10th anniversary year with an alumni reunion on 9 September.</t>
        </is>
      </c>
      <c r="G226" s="2" t="n">
        <v>2428597</v>
      </c>
      <c r="H226" s="2" t="n">
        <v>0</v>
      </c>
      <c r="I226" s="2" t="n">
        <v>0</v>
      </c>
      <c r="J226" s="2" t="n">
        <v>0</v>
      </c>
      <c r="K226" s="2" t="n">
        <v>0</v>
      </c>
      <c r="L226" s="2" t="n">
        <v>0</v>
      </c>
      <c r="M226" s="2" t="inlineStr">
        <is>
          <t>Positive</t>
        </is>
      </c>
      <c r="N226" s="2" t="inlineStr">
        <is>
          <t>Article (online)</t>
        </is>
      </c>
      <c r="O226" s="2" t="inlineStr">
        <is>
          <t>English</t>
        </is>
      </c>
      <c r="P226" s="2" t="n"/>
    </row>
    <row r="227">
      <c r="A227" s="2" t="inlineStr">
        <is>
          <t>International Business School Suzhou at XJTLU celebrates 10 years with alumni event</t>
        </is>
      </c>
      <c r="B227" s="2">
        <f>HYPERLINK("https://theleaders-online.com/international-business-school-suzhou-at-xjtlu-celebrates-10-years-with-alumni-event/")</f>
        <v/>
      </c>
      <c r="C227" s="2" t="inlineStr"/>
      <c r="D227" s="2" t="inlineStr">
        <is>
          <t>theleaders-online.com</t>
        </is>
      </c>
      <c r="E227" s="6" t="n">
        <v>45187.1</v>
      </c>
      <c r="F227" s="2" t="inlineStr">
        <is>
          <t>Print this article
                                                        Font size -16+
SUZHOU, China, Sept. 18, 2023 /PRNewswire/ — International Business School Suzhou (IBSS) at Xi’an Jiaotong-Liverpool … University kicked off its 10th anniversary year with an alumni reunion on 9 September.</t>
        </is>
      </c>
      <c r="G227" s="2" t="n">
        <v>7509</v>
      </c>
      <c r="H227" s="2" t="n">
        <v>0</v>
      </c>
      <c r="I227" s="2" t="n">
        <v>0</v>
      </c>
      <c r="J227" s="2" t="n">
        <v>0</v>
      </c>
      <c r="K227" s="2" t="n">
        <v>0</v>
      </c>
      <c r="L227" s="2" t="n">
        <v>0</v>
      </c>
      <c r="M227" s="2" t="inlineStr">
        <is>
          <t>Positive</t>
        </is>
      </c>
      <c r="N227" s="2" t="inlineStr">
        <is>
          <t>Article (online)</t>
        </is>
      </c>
      <c r="O227" s="2" t="inlineStr">
        <is>
          <t>English</t>
        </is>
      </c>
      <c r="P227" s="2" t="n"/>
    </row>
    <row r="228">
      <c r="A228" s="2" t="inlineStr">
        <is>
          <t>International Business School Suzhou at XJTLU celebrates 10 years with alumni event</t>
        </is>
      </c>
      <c r="B228" s="2">
        <f>HYPERLINK("https://kalkinemedia.com/news/prnews/international-business-school-suzhou-at-xjtlu-celebrates-10-years-with-alumni-event")</f>
        <v/>
      </c>
      <c r="C228" s="2" t="inlineStr"/>
      <c r="D228" s="2" t="inlineStr">
        <is>
          <t>Kalkine Media Canada</t>
        </is>
      </c>
      <c r="E228" s="6" t="n">
        <v>45187.1</v>
      </c>
      <c r="F228"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28" s="2" t="n">
        <v>101549</v>
      </c>
      <c r="H228" s="2" t="n">
        <v>0</v>
      </c>
      <c r="I228" s="2" t="n">
        <v>0</v>
      </c>
      <c r="J228" s="2" t="n">
        <v>0</v>
      </c>
      <c r="K228" s="2" t="n">
        <v>0</v>
      </c>
      <c r="L228" s="2" t="n">
        <v>0</v>
      </c>
      <c r="M228" s="2" t="inlineStr">
        <is>
          <t>Positive</t>
        </is>
      </c>
      <c r="N228" s="2" t="inlineStr">
        <is>
          <t>Article (online)</t>
        </is>
      </c>
      <c r="O228" s="2" t="inlineStr">
        <is>
          <t>English</t>
        </is>
      </c>
      <c r="P228" s="2" t="n"/>
    </row>
    <row r="229">
      <c r="A229" s="2" t="inlineStr">
        <is>
          <t>International Business School Suzhou at XJTLU celebrates 10 years with alumni event</t>
        </is>
      </c>
      <c r="B229" s="2">
        <f>HYPERLINK("https://www.newsr.in/n/Press+Releases/1zpnjb2l7q/International-Business-School-Suzhou-at-XJTLU-celebrates-10.htm")</f>
        <v/>
      </c>
      <c r="C229" s="2" t="inlineStr"/>
      <c r="D229" s="2" t="inlineStr">
        <is>
          <t>News R</t>
        </is>
      </c>
      <c r="E229" s="6" t="n">
        <v>45187.1</v>
      </c>
      <c r="F229" s="2" t="inlineStr">
        <is>
          <t>SUZHOU, China, Sept. 18, 2023 /PRNewswire/ -- International Business School Suzhou (IBSS) at Xi'an Jiaotong-Liverpool University kicked off its 10^th anniversary year with an alumni reunion on 9 September.More than 300 alumni, academic staff and industry leaders attended an alumni reunion at Xi’an Jiaotong-Liverpool</t>
        </is>
      </c>
      <c r="G229" s="2" t="n">
        <v>647</v>
      </c>
      <c r="H229" s="2" t="n">
        <v>0</v>
      </c>
      <c r="I229" s="2" t="n">
        <v>0</v>
      </c>
      <c r="J229" s="2" t="n">
        <v>0</v>
      </c>
      <c r="K229" s="2" t="n">
        <v>0</v>
      </c>
      <c r="L229" s="2" t="n">
        <v>0</v>
      </c>
      <c r="M229" s="2" t="inlineStr">
        <is>
          <t>Positive</t>
        </is>
      </c>
      <c r="N229" s="2" t="inlineStr">
        <is>
          <t>Article (online)</t>
        </is>
      </c>
      <c r="O229" s="2" t="inlineStr">
        <is>
          <t>English</t>
        </is>
      </c>
      <c r="P229" s="2" t="n"/>
    </row>
    <row r="230">
      <c r="A230" s="2" t="inlineStr">
        <is>
          <t>International Business School Suzhou at XJTLU celebrates 10 years with alumni event</t>
        </is>
      </c>
      <c r="B230" s="2">
        <f>HYPERLINK("https://finance.yahoo.com/news/international-business-school-suzhou-xjtlu-062400485.html")</f>
        <v/>
      </c>
      <c r="C230" s="2" t="inlineStr"/>
      <c r="D230" s="2" t="inlineStr">
        <is>
          <t>Yahoo Finance</t>
        </is>
      </c>
      <c r="E230" s="6" t="n">
        <v>45187.1</v>
      </c>
      <c r="F230" s="2" t="inlineStr">
        <is>
          <t>SUZHOU, China, Sept. 18, 2023 /PRNewswire/ -- International Business School Suzhou (IBSS) at Xi'an Jiaotong-Liverpool University kicked off its 10th anniversary year with an alumni reunion on 9 September.</t>
        </is>
      </c>
      <c r="G230" s="2" t="n">
        <v>45878961</v>
      </c>
      <c r="H230" s="2" t="n">
        <v>0</v>
      </c>
      <c r="I230" s="2" t="n">
        <v>0</v>
      </c>
      <c r="J230" s="2" t="n">
        <v>0</v>
      </c>
      <c r="K230" s="2" t="n">
        <v>0</v>
      </c>
      <c r="L230" s="2" t="n">
        <v>0</v>
      </c>
      <c r="M230" s="2" t="inlineStr">
        <is>
          <t>Positive</t>
        </is>
      </c>
      <c r="N230" s="2" t="inlineStr">
        <is>
          <t>Article (online)</t>
        </is>
      </c>
      <c r="O230" s="2" t="inlineStr">
        <is>
          <t>English</t>
        </is>
      </c>
      <c r="P230" s="2" t="n"/>
    </row>
    <row r="231">
      <c r="A231" s="2" t="inlineStr">
        <is>
          <t>International Business School Suzhou at XJTLU celebrates 10 years with alumni event</t>
        </is>
      </c>
      <c r="B231" s="2">
        <f>HYPERLINK("http://us.acrofan.com/detail.php?number=878737International_Business_School_Suzhou_at_XJTLU_celebrates_10_years_with_alumni_event")</f>
        <v/>
      </c>
      <c r="C231" s="2" t="inlineStr"/>
      <c r="D231" s="2" t="inlineStr">
        <is>
          <t>ACROFAN</t>
        </is>
      </c>
      <c r="E231" s="6" t="n">
        <v>45187.05833333333</v>
      </c>
      <c r="F231" s="2" t="inlineStr">
        <is>
          <t>SUZHOU, China, Sept. 18, 2023 /PRNewswire/ -- International Business School Suzhou (IBSS) at Xi'an Jiaotong-Liverpool University kicked off its 10th anniversary year with an alumni reunion on 9 September. … More than 300 alumni, academic staff and industry leaders attended an alumni reunion at Xi’an Jiaotong-Liverpool University to celebrate the 10th anniversary of International Business School Suzhou (IBSS).</t>
        </is>
      </c>
      <c r="G231" s="2" t="n">
        <v>2746</v>
      </c>
      <c r="H231" s="2" t="n">
        <v>0</v>
      </c>
      <c r="I231" s="2" t="n">
        <v>0</v>
      </c>
      <c r="J231" s="2" t="n">
        <v>0</v>
      </c>
      <c r="K231" s="2" t="n">
        <v>0</v>
      </c>
      <c r="L231" s="2" t="n">
        <v>0</v>
      </c>
      <c r="M231" s="2" t="inlineStr">
        <is>
          <t>Positive</t>
        </is>
      </c>
      <c r="N231" s="2" t="inlineStr">
        <is>
          <t>Article (online)</t>
        </is>
      </c>
      <c r="O231" s="2" t="inlineStr">
        <is>
          <t>English</t>
        </is>
      </c>
      <c r="P231" s="2" t="n"/>
    </row>
    <row r="232">
      <c r="A232" s="2" t="inlineStr">
        <is>
          <t>International Business School Suzhou at XJTLU celebrates 10 years with alumni event</t>
        </is>
      </c>
      <c r="B232" s="2">
        <f>HYPERLINK("https://ceo.ca/@newswire/international-business-school-suzhou-at-xjtlu-celebrates")</f>
        <v/>
      </c>
      <c r="C232" s="2" t="inlineStr"/>
      <c r="D232" s="2" t="inlineStr">
        <is>
          <t>CEO</t>
        </is>
      </c>
      <c r="E232" s="6" t="n">
        <v>45187</v>
      </c>
      <c r="F232" s="2" t="inlineStr">
        <is>
          <t>SUZHOU, China, Sept. 18, 2023 /PRNewswire/ -- International Business School Suzhou (IBSS) at Xi'an Jiaotong-Liverpool University kicked off its 10th anniversary year with an alumni reunion on 9 September.</t>
        </is>
      </c>
      <c r="G232" s="2" t="n">
        <v>198267</v>
      </c>
      <c r="H232" s="2" t="n">
        <v>0</v>
      </c>
      <c r="I232" s="2" t="n">
        <v>0</v>
      </c>
      <c r="J232" s="2" t="n">
        <v>0</v>
      </c>
      <c r="K232" s="2" t="n"/>
      <c r="L232" s="2" t="n">
        <v>0</v>
      </c>
      <c r="M232" s="2" t="inlineStr">
        <is>
          <t>Positive</t>
        </is>
      </c>
      <c r="N232" s="2" t="inlineStr">
        <is>
          <t>Article (online)</t>
        </is>
      </c>
      <c r="O232" s="2" t="inlineStr">
        <is>
          <t>English</t>
        </is>
      </c>
      <c r="P232" s="2" t="n"/>
    </row>
    <row r="233">
      <c r="A233" s="2" t="inlineStr">
        <is>
          <t>International Business School Suzhou at XJTLU celebrates 10 years with alumni event</t>
        </is>
      </c>
      <c r="B233" s="2">
        <f>HYPERLINK("https://news.webindia123.com/news/press_showdetailsPR.asp?id=1347396")</f>
        <v/>
      </c>
      <c r="C233" s="2" t="inlineStr"/>
      <c r="D233" s="2" t="inlineStr">
        <is>
          <t>Webindia123</t>
        </is>
      </c>
      <c r="E233" s="6" t="n">
        <v>45187</v>
      </c>
      <c r="F233" s="2" t="inlineStr">
        <is>
          <t>SUZHOU, China, Sept. 18, 2023 /PRNewswire/ -- International Business School  Suzhou (IBSS) at Xi'an Jiaotong-Liverpool University kicked off its 10th anniversary year with an alumni reunion on 9 September.</t>
        </is>
      </c>
      <c r="G233" s="2" t="n">
        <v>501327</v>
      </c>
      <c r="H233" s="2" t="n">
        <v>0</v>
      </c>
      <c r="I233" s="2" t="n">
        <v>0</v>
      </c>
      <c r="J233" s="2" t="n">
        <v>0</v>
      </c>
      <c r="K233" s="2" t="n"/>
      <c r="L233" s="2" t="n">
        <v>0</v>
      </c>
      <c r="M233" s="2" t="inlineStr">
        <is>
          <t>Positive</t>
        </is>
      </c>
      <c r="N233" s="2" t="inlineStr">
        <is>
          <t>Article (online)</t>
        </is>
      </c>
      <c r="O233" s="2" t="inlineStr">
        <is>
          <t>English</t>
        </is>
      </c>
      <c r="P233" s="2" t="n"/>
    </row>
    <row r="234">
      <c r="A234" s="2" t="inlineStr">
        <is>
          <t>PRNewswire - Global Automotive &amp;  Business News</t>
        </is>
      </c>
      <c r="B234" s="2">
        <f>HYPERLINK("https://motoring-malaysia.blogspot.com/p/prnewswire.html?rkey=20230918AE12268&amp;filter=12598")</f>
        <v/>
      </c>
      <c r="C234" s="2" t="inlineStr"/>
      <c r="D234" s="2" t="inlineStr">
        <is>
          <t>motoring-malaysia.blogspot.com</t>
        </is>
      </c>
      <c r="E234" s="6" t="n">
        <v>45187</v>
      </c>
      <c r="F234"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34" s="2" t="n"/>
      <c r="H234" s="2" t="n">
        <v>0</v>
      </c>
      <c r="I234" s="2" t="n">
        <v>0</v>
      </c>
      <c r="J234" s="2" t="n">
        <v>1</v>
      </c>
      <c r="K234" s="2" t="n">
        <v>1</v>
      </c>
      <c r="L234" s="2" t="n">
        <v>0</v>
      </c>
      <c r="M234" s="2" t="inlineStr">
        <is>
          <t>Positive</t>
        </is>
      </c>
      <c r="N234" s="2" t="inlineStr">
        <is>
          <t>Article (online)</t>
        </is>
      </c>
      <c r="O234" s="2" t="inlineStr">
        <is>
          <t>English</t>
        </is>
      </c>
      <c r="P234" s="2" t="n"/>
    </row>
    <row r="235">
      <c r="A235" s="2" t="inlineStr">
        <is>
          <t>International Business School Suzhou at XJTLU celebrates 10 years with alumni event</t>
        </is>
      </c>
      <c r="B235" s="2">
        <f>HYPERLINK("https://www.newswit.com/en/ifo4raa33o32p1skr8kxrc0kcs7eadj4")</f>
        <v/>
      </c>
      <c r="C235" s="2" t="inlineStr"/>
      <c r="D235" s="2" t="inlineStr">
        <is>
          <t>Newswit</t>
        </is>
      </c>
      <c r="E235" s="6" t="n">
        <v>45187</v>
      </c>
      <c r="F235" s="2" t="inlineStr">
        <is>
          <t>International Business School Suzhou (IBSS) at Xi'an Jiaotong-Liverpool University kicked off its 10th anniversary year with an alumni reunion on 9 September.</t>
        </is>
      </c>
      <c r="G235" s="2" t="n">
        <v>7265</v>
      </c>
      <c r="H235" s="2" t="n">
        <v>0</v>
      </c>
      <c r="I235" s="2" t="n">
        <v>0</v>
      </c>
      <c r="J235" s="2" t="n">
        <v>0</v>
      </c>
      <c r="K235" s="2" t="n">
        <v>0</v>
      </c>
      <c r="L235" s="2" t="n">
        <v>0</v>
      </c>
      <c r="M235" s="2" t="inlineStr">
        <is>
          <t>Positive</t>
        </is>
      </c>
      <c r="N235" s="2" t="inlineStr">
        <is>
          <t>Article (online)</t>
        </is>
      </c>
      <c r="O235" s="2" t="inlineStr">
        <is>
          <t>English</t>
        </is>
      </c>
      <c r="P235" s="2" t="n"/>
    </row>
    <row r="236">
      <c r="A236" s="2" t="inlineStr">
        <is>
          <t>Joining the dots: Mathematicians solve hot coloring problem</t>
        </is>
      </c>
      <c r="B236" s="2">
        <f>HYPERLINK("https://www.alphagalileo.org/en-gb/Item-Display/ItemId/237471?returnurl=https://www.alphagalileo.org/en-gb/Item-Display/ItemId/237471")</f>
        <v/>
      </c>
      <c r="C236" s="2" t="inlineStr"/>
      <c r="D236" s="2" t="inlineStr">
        <is>
          <t>Alpha Galileo</t>
        </is>
      </c>
      <c r="E236" s="6" t="n">
        <v>45187</v>
      </c>
      <c r="F236" s="2" t="inlineStr">
        <is>
          <t>If so, you've experienced a form of graph theory, a field of mathematics that fascinates Dr Xujun Liu of Xi'an Jiaotong-Liverpool University, China.</t>
        </is>
      </c>
      <c r="G236" s="2" t="n">
        <v>15592</v>
      </c>
      <c r="H236" s="2" t="n"/>
      <c r="I236" s="2" t="n"/>
      <c r="J236" s="2" t="n"/>
      <c r="K236" s="2" t="n"/>
      <c r="L236" s="2" t="n"/>
      <c r="M236" s="2" t="inlineStr">
        <is>
          <t>Negative</t>
        </is>
      </c>
      <c r="N236" s="2" t="inlineStr">
        <is>
          <t>Article (online)</t>
        </is>
      </c>
      <c r="O236" s="2" t="inlineStr">
        <is>
          <t>English</t>
        </is>
      </c>
      <c r="P236" s="2" t="n"/>
    </row>
    <row r="237">
      <c r="A237" s="2" t="inlineStr">
        <is>
          <t>KakiDIY | Newsfeeds</t>
        </is>
      </c>
      <c r="B237" s="2">
        <f>HYPERLINK("http://kakidiy.com/news.html?rkey=20230918AE11923&amp;filter=18823")</f>
        <v/>
      </c>
      <c r="C237" s="2" t="inlineStr">
        <is>
          <t>Johnson Lam</t>
        </is>
      </c>
      <c r="D237" s="2" t="inlineStr">
        <is>
          <t>kakidiy.com</t>
        </is>
      </c>
      <c r="E237" s="6" t="n">
        <v>45187</v>
      </c>
      <c r="F237"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37" s="2" t="n">
        <v>391</v>
      </c>
      <c r="H237" s="2" t="n">
        <v>0</v>
      </c>
      <c r="I237" s="2" t="n">
        <v>0</v>
      </c>
      <c r="J237" s="2" t="n">
        <v>20</v>
      </c>
      <c r="K237" s="2" t="n">
        <v>20</v>
      </c>
      <c r="L237" s="2" t="n">
        <v>0</v>
      </c>
      <c r="M237" s="2" t="inlineStr">
        <is>
          <t>Positive</t>
        </is>
      </c>
      <c r="N237" s="2" t="inlineStr">
        <is>
          <t>Article (online)</t>
        </is>
      </c>
      <c r="O237" s="2" t="inlineStr">
        <is>
          <t>English</t>
        </is>
      </c>
      <c r="P237" s="2" t="n"/>
    </row>
    <row r="238">
      <c r="A238" s="2" t="inlineStr">
        <is>
          <t>International Business School Suzhou at XJTLU celebrates 10 years with alumni event</t>
        </is>
      </c>
      <c r="B238" s="2">
        <f>HYPERLINK("http://www.bangalorewaves.com/news/bangalorewaves-business-news.php?rkey=20230918EN11923&amp;filter=2267")</f>
        <v/>
      </c>
      <c r="C238" s="2" t="inlineStr"/>
      <c r="D238" s="2" t="inlineStr">
        <is>
          <t>Bangalore Waves</t>
        </is>
      </c>
      <c r="E238" s="6" t="n">
        <v>45187</v>
      </c>
      <c r="F238" s="2" t="inlineStr">
        <is>
          <t>SUZHOU, China, Sept. 18, 2023 /PRNewswire/ -- International Business School Suzhou (IBSS) at Xi'an Jiaotong-Liverpool University kicked off its 10th anniversary year with an alumni reunion on 9 September.</t>
        </is>
      </c>
      <c r="G238" s="2" t="n">
        <v>1538</v>
      </c>
      <c r="H238" s="2" t="n">
        <v>0</v>
      </c>
      <c r="I238" s="2" t="n">
        <v>0</v>
      </c>
      <c r="J238" s="2" t="n">
        <v>0</v>
      </c>
      <c r="K238" s="2" t="n">
        <v>0</v>
      </c>
      <c r="L238" s="2" t="n">
        <v>0</v>
      </c>
      <c r="M238" s="2" t="inlineStr">
        <is>
          <t>Positive</t>
        </is>
      </c>
      <c r="N238" s="2" t="inlineStr">
        <is>
          <t>Article (online)</t>
        </is>
      </c>
      <c r="O238" s="2" t="inlineStr">
        <is>
          <t>English</t>
        </is>
      </c>
      <c r="P238" s="2" t="n"/>
    </row>
    <row r="239">
      <c r="A239" s="2" t="inlineStr">
        <is>
          <t>iFOREX new Dubai efforts</t>
        </is>
      </c>
      <c r="B239" s="2">
        <f>HYPERLINK("http://aladnani.com/news.html?rkey=20230918EN08677&amp;filter=3346")</f>
        <v/>
      </c>
      <c r="C239" s="2" t="inlineStr"/>
      <c r="D239" s="2" t="inlineStr">
        <is>
          <t>Aladnani</t>
        </is>
      </c>
      <c r="E239" s="6" t="n">
        <v>45187</v>
      </c>
      <c r="F239" s="2" t="inlineStr">
        <is>
          <t>Photo - https://mma.prnewswire.com/media/2209950/iFOREX_Expo_Dubai.jpg
Logo - https://mma.prnewswire.com/media/1864512/4272219/iFOREX_Logo.jpg
Back
  |  Next story: International Business School Suzhou at XJTLU celebrates 10 years with alumni event</t>
        </is>
      </c>
      <c r="G239" s="2" t="n">
        <v>0</v>
      </c>
      <c r="H239" s="2" t="n">
        <v>0</v>
      </c>
      <c r="I239" s="2" t="n">
        <v>0</v>
      </c>
      <c r="J239" s="2" t="n">
        <v>0</v>
      </c>
      <c r="K239" s="2" t="n"/>
      <c r="L239" s="2" t="n">
        <v>0</v>
      </c>
      <c r="M239" s="2" t="inlineStr">
        <is>
          <t>Positive</t>
        </is>
      </c>
      <c r="N239" s="2" t="inlineStr">
        <is>
          <t>Article (online)</t>
        </is>
      </c>
      <c r="O239" s="2" t="inlineStr">
        <is>
          <t>English</t>
        </is>
      </c>
      <c r="P239" s="2" t="n"/>
    </row>
    <row r="240">
      <c r="A240" s="2" t="inlineStr">
        <is>
          <t>Hyundai Help for Kids hits $12 million fundraising milestone</t>
        </is>
      </c>
      <c r="B240" s="2">
        <f>HYPERLINK("https://www.crisismanagementcentre.com/prnewswire/?rkey=20230918AE12268&amp;filter=12386")</f>
        <v/>
      </c>
      <c r="C240" s="2" t="inlineStr"/>
      <c r="D240" s="2" t="inlineStr">
        <is>
          <t>crisismanagementcentre.com</t>
        </is>
      </c>
      <c r="E240" s="6" t="n">
        <v>45187</v>
      </c>
      <c r="F240"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40" s="2" t="n"/>
      <c r="H240" s="2" t="n">
        <v>0</v>
      </c>
      <c r="I240" s="2" t="n">
        <v>0</v>
      </c>
      <c r="J240" s="2" t="n">
        <v>0</v>
      </c>
      <c r="K240" s="2" t="n">
        <v>0</v>
      </c>
      <c r="L240" s="2" t="n">
        <v>0</v>
      </c>
      <c r="M240" s="2" t="inlineStr">
        <is>
          <t>Positive</t>
        </is>
      </c>
      <c r="N240" s="2" t="inlineStr">
        <is>
          <t>Article (online)</t>
        </is>
      </c>
      <c r="O240" s="2" t="inlineStr">
        <is>
          <t>English</t>
        </is>
      </c>
      <c r="P240" s="2" t="n"/>
    </row>
    <row r="241">
      <c r="A241" s="2" t="inlineStr">
        <is>
          <t>International Business School Suzhou at XJTLU celebrates 10 years with alumni event</t>
        </is>
      </c>
      <c r="B241" s="2">
        <f>HYPERLINK("http://www.panajournal.com/pr-newswire-feeds/?rkey=20230918AE11923&amp;filter=2570")</f>
        <v/>
      </c>
      <c r="C241" s="2" t="inlineStr"/>
      <c r="D241" s="2" t="inlineStr">
        <is>
          <t>Panajournal</t>
        </is>
      </c>
      <c r="E241" s="6" t="n">
        <v>45187</v>
      </c>
      <c r="F241"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41" s="2" t="n">
        <v>108</v>
      </c>
      <c r="H241" s="2" t="n">
        <v>0</v>
      </c>
      <c r="I241" s="2" t="n">
        <v>0</v>
      </c>
      <c r="J241" s="2" t="n">
        <v>4</v>
      </c>
      <c r="K241" s="2" t="n">
        <v>4</v>
      </c>
      <c r="L241" s="2" t="n">
        <v>0</v>
      </c>
      <c r="M241" s="2" t="inlineStr">
        <is>
          <t>Positive</t>
        </is>
      </c>
      <c r="N241" s="2" t="inlineStr">
        <is>
          <t>Article (online)</t>
        </is>
      </c>
      <c r="O241" s="2" t="inlineStr">
        <is>
          <t>English</t>
        </is>
      </c>
      <c r="P241" s="2" t="n"/>
    </row>
    <row r="242">
      <c r="A242" s="2" t="inlineStr">
        <is>
          <t>International Business School Suzhou at XJTLU celebrates 10 years with alumni event</t>
        </is>
      </c>
      <c r="B242" s="2">
        <f>HYPERLINK("https://uk.advfn.com/stock-market/share-news/International-Business-School-Suzhou-at-XJTLU-cele/92061011")</f>
        <v/>
      </c>
      <c r="C242" s="2" t="inlineStr"/>
      <c r="D242" s="2" t="inlineStr">
        <is>
          <t>ADVFN</t>
        </is>
      </c>
      <c r="E242" s="6" t="n">
        <v>45187</v>
      </c>
      <c r="F242" s="2" t="inlineStr">
        <is>
          <t>SUZHOU, China, Sept. 18, 2023 /PRNewswire/ -- International
Business School Suzhou (IBSS) at Xi'an Jiaotong-Liverpool University kicked off its 10th
anniversary year with an alumni reunion on 9 September.</t>
        </is>
      </c>
      <c r="G242" s="2" t="n">
        <v>750725</v>
      </c>
      <c r="H242" s="2" t="n">
        <v>0</v>
      </c>
      <c r="I242" s="2" t="n">
        <v>0</v>
      </c>
      <c r="J242" s="2" t="n">
        <v>0</v>
      </c>
      <c r="K242" s="2" t="n">
        <v>0</v>
      </c>
      <c r="L242" s="2" t="n">
        <v>0</v>
      </c>
      <c r="M242" s="2" t="inlineStr">
        <is>
          <t>Positive</t>
        </is>
      </c>
      <c r="N242" s="2" t="inlineStr">
        <is>
          <t>Article (online)</t>
        </is>
      </c>
      <c r="O242" s="2" t="inlineStr">
        <is>
          <t>English</t>
        </is>
      </c>
      <c r="P242" s="2" t="n"/>
    </row>
    <row r="243">
      <c r="A243" s="2" t="inlineStr">
        <is>
          <t>iFOREX new Dubai efforts</t>
        </is>
      </c>
      <c r="B243" s="2">
        <f>HYPERLINK("http://cc-investments.com/prnewswire.php?rkey=20230918EN08677")</f>
        <v/>
      </c>
      <c r="C243" s="2" t="inlineStr"/>
      <c r="D243" s="2" t="inlineStr">
        <is>
          <t>cc-investments.com</t>
        </is>
      </c>
      <c r="E243" s="6" t="n">
        <v>45187</v>
      </c>
      <c r="F243" s="2" t="inlineStr">
        <is>
          <t>Photo - https://mma.prnewswire.com/media/2209950/iFOREX_Expo_Dubai.jpg
Logo - https://mma.prnewswire.com/media/1864512/4272219/iFOREX_Logo.jpg
Back
  |  Next story: International Business School Suzhou at XJTLU celebrates 10 years with alumni event</t>
        </is>
      </c>
      <c r="G243" s="2" t="n">
        <v>93</v>
      </c>
      <c r="H243" s="2" t="n">
        <v>0</v>
      </c>
      <c r="I243" s="2" t="n">
        <v>0</v>
      </c>
      <c r="J243" s="2" t="n">
        <v>0</v>
      </c>
      <c r="K243" s="2" t="n">
        <v>0</v>
      </c>
      <c r="L243" s="2" t="n">
        <v>0</v>
      </c>
      <c r="M243" s="2" t="inlineStr">
        <is>
          <t>Positive</t>
        </is>
      </c>
      <c r="N243" s="2" t="inlineStr">
        <is>
          <t>Article (online)</t>
        </is>
      </c>
      <c r="O243" s="2" t="inlineStr">
        <is>
          <t>English</t>
        </is>
      </c>
      <c r="P243" s="2" t="n"/>
    </row>
    <row r="244">
      <c r="A244" s="2" t="inlineStr">
        <is>
          <t>ConnectWeb - News Content</t>
        </is>
      </c>
      <c r="B244" s="2">
        <f>HYPERLINK("https://connectweb.com.au/pages/newscontent.aspx?rkey=20230918AE12268&amp;filter=8360")</f>
        <v/>
      </c>
      <c r="C244" s="2" t="inlineStr"/>
      <c r="D244" s="2" t="inlineStr">
        <is>
          <t>Connect Web</t>
        </is>
      </c>
      <c r="E244" s="6" t="n">
        <v>45187</v>
      </c>
      <c r="F244"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44" s="2" t="n"/>
      <c r="H244" s="2" t="n">
        <v>0</v>
      </c>
      <c r="I244" s="2" t="n">
        <v>0</v>
      </c>
      <c r="J244" s="2" t="n">
        <v>0</v>
      </c>
      <c r="K244" s="2" t="n">
        <v>0</v>
      </c>
      <c r="L244" s="2" t="n">
        <v>0</v>
      </c>
      <c r="M244" s="2" t="inlineStr">
        <is>
          <t>Positive</t>
        </is>
      </c>
      <c r="N244" s="2" t="inlineStr">
        <is>
          <t>Article (online)</t>
        </is>
      </c>
      <c r="O244" s="2" t="inlineStr">
        <is>
          <t>English</t>
        </is>
      </c>
      <c r="P244" s="2" t="n"/>
    </row>
    <row r="245">
      <c r="A245" s="2" t="inlineStr">
        <is>
          <t>โรงเรียนธุรกิจนานาชาติซูโจวของมหาวิทยาลัยซีอานเจียวทง-ลิเวอร์พูล จัดงานคืนสู่เหย้าให้ศิษย์เก่า พร้อมฉลองครบรอบ 10 ปี</t>
        </is>
      </c>
      <c r="B245" s="2">
        <f>HYPERLINK("https://www.newswit.com/th/ifo4ra8xpjofvefb0x629lpbbyyr7bww")</f>
        <v/>
      </c>
      <c r="C245" s="2" t="inlineStr"/>
      <c r="D245" s="2" t="inlineStr">
        <is>
          <t>Newswit</t>
        </is>
      </c>
      <c r="E245" s="6" t="n">
        <v>45187</v>
      </c>
      <c r="F245" s="2" t="inlineStr">
        <is>
          <t>โรงเรียนธุรกิจนานาชาติซูโจว (International Business School Suzhou หรือ IBSS) ประจำมหาวิทยาลัยซีอานเจียวทง-ลิเวอร์พูล (Xi'an Jiaotong-Liverpool University หรือ XJTLU) ได้จัดงานคืนสู่เหย้าให้ศิษย์เก่าเมื่อวันที่ 9 กันยายนที่ผ่านมา เพื่อฉลองครบรอบ 10 ปี
ศิษย์เก่า บุคลากรฝ่ายวิชาการ และผู้นำในภาคอุตสาหกรรมกว่า</t>
        </is>
      </c>
      <c r="G245" s="2" t="n">
        <v>7265</v>
      </c>
      <c r="H245" s="2" t="n">
        <v>0</v>
      </c>
      <c r="I245" s="2" t="n">
        <v>0</v>
      </c>
      <c r="J245" s="2" t="n">
        <v>0</v>
      </c>
      <c r="K245" s="2" t="n"/>
      <c r="L245" s="2" t="n">
        <v>0</v>
      </c>
      <c r="M245" s="2" t="n"/>
      <c r="N245" s="2" t="inlineStr">
        <is>
          <t>Article (online)</t>
        </is>
      </c>
      <c r="O245" s="2" t="inlineStr">
        <is>
          <t>Thai</t>
        </is>
      </c>
      <c r="P245" s="2" t="n"/>
    </row>
    <row r="246">
      <c r="A246" s="2" t="inlineStr">
        <is>
          <t>International Business School Suzhou at XJTLU celebrates 10 years with alumni event</t>
        </is>
      </c>
      <c r="B246" s="2">
        <f>HYPERLINK("https://www.advfn.com/stock-market/stock-news/92061011/international-business-school-suzhou-at-xjtlu-cele")</f>
        <v/>
      </c>
      <c r="C246" s="2" t="inlineStr"/>
      <c r="D246" s="2" t="inlineStr">
        <is>
          <t>ADVFN</t>
        </is>
      </c>
      <c r="E246" s="6" t="n">
        <v>45187</v>
      </c>
      <c r="F246" s="2" t="inlineStr">
        <is>
          <t>SUZHOU, China, Sept. 18, 2023 /PRNewswire/ -- International
Business School Suzhou (IBSS) at Xi'an Jiaotong-Liverpool University kicked off its 10th
anniversary year with an alumni reunion on 9 September.</t>
        </is>
      </c>
      <c r="G246" s="2" t="n">
        <v>750725</v>
      </c>
      <c r="H246" s="2" t="n">
        <v>0</v>
      </c>
      <c r="I246" s="2" t="n">
        <v>0</v>
      </c>
      <c r="J246" s="2" t="n">
        <v>0</v>
      </c>
      <c r="K246" s="2" t="n">
        <v>0</v>
      </c>
      <c r="L246" s="2" t="n">
        <v>0</v>
      </c>
      <c r="M246" s="2" t="inlineStr">
        <is>
          <t>Positive</t>
        </is>
      </c>
      <c r="N246" s="2" t="inlineStr">
        <is>
          <t>Article (online)</t>
        </is>
      </c>
      <c r="O246" s="2" t="inlineStr">
        <is>
          <t>English</t>
        </is>
      </c>
      <c r="P246" s="2" t="n"/>
    </row>
    <row r="247">
      <c r="A247" s="2" t="inlineStr">
        <is>
          <t>Coworking Space Jakarta, Coworking, Coworking Space, Office, Perkantoran, Sewa Kantor, Office Space, Creative Center, Virtual Office</t>
        </is>
      </c>
      <c r="B247" s="2">
        <f>HYPERLINK("http://connext.co.id/news/?rkey=20230918AE11923&amp;filter=17249")</f>
        <v/>
      </c>
      <c r="C247" s="2" t="inlineStr"/>
      <c r="D247" s="2" t="inlineStr">
        <is>
          <t>connext.co.id</t>
        </is>
      </c>
      <c r="E247" s="6" t="n">
        <v>45187</v>
      </c>
      <c r="F247"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47" s="2" t="n"/>
      <c r="H247" s="2" t="n">
        <v>0</v>
      </c>
      <c r="I247" s="2" t="n">
        <v>0</v>
      </c>
      <c r="J247" s="2" t="n">
        <v>0</v>
      </c>
      <c r="K247" s="2" t="n">
        <v>0</v>
      </c>
      <c r="L247" s="2" t="n">
        <v>0</v>
      </c>
      <c r="M247" s="2" t="inlineStr">
        <is>
          <t>Positive</t>
        </is>
      </c>
      <c r="N247" s="2" t="inlineStr">
        <is>
          <t>Article (online)</t>
        </is>
      </c>
      <c r="O247" s="2" t="inlineStr">
        <is>
          <t>English</t>
        </is>
      </c>
      <c r="P247" s="2" t="n"/>
    </row>
    <row r="248">
      <c r="A248" s="2" t="inlineStr">
        <is>
          <t>Odisha leaps on to the global floor through KIIT &amp; KISS contingent of 14 at Asian Games 2023</t>
        </is>
      </c>
      <c r="B248" s="2">
        <f>HYPERLINK("https://www.eduparc.in/latestnews?rkey=20230918EN12238&amp;Odisha%20leaps%20on%20to%20the%20global%20floor%20through%20KIIT%20%26amp;%20KISS%20contingent%20of%2014%20at%20Asian%20Games%202023")</f>
        <v/>
      </c>
      <c r="C248" s="2" t="inlineStr"/>
      <c r="D248" s="2" t="inlineStr">
        <is>
          <t>Eduparc.in</t>
        </is>
      </c>
      <c r="E248" s="6" t="n">
        <v>45187</v>
      </c>
      <c r="F248" s="2" t="inlineStr">
        <is>
          <t>Photo: https://mma.prnewswire.com/media/2213256/KIIT_KISS_Asian_Games.jpg 
Logo: https://mma.prnewswire.com/media/2213249/KIIT_KISS_Logo.jpg 
Back
  |  Next story: International Business School Suzhou at XJTLU celebrates 10 years with alumni event</t>
        </is>
      </c>
      <c r="G248" s="2" t="n">
        <v>132</v>
      </c>
      <c r="H248" s="2" t="n">
        <v>0</v>
      </c>
      <c r="I248" s="2" t="n">
        <v>0</v>
      </c>
      <c r="J248" s="2" t="n">
        <v>0</v>
      </c>
      <c r="K248" s="2" t="n"/>
      <c r="L248" s="2" t="n">
        <v>0</v>
      </c>
      <c r="M248" s="2" t="inlineStr">
        <is>
          <t>Positive</t>
        </is>
      </c>
      <c r="N248" s="2" t="inlineStr">
        <is>
          <t>Article (online)</t>
        </is>
      </c>
      <c r="O248" s="2" t="inlineStr">
        <is>
          <t>English</t>
        </is>
      </c>
      <c r="P248" s="2" t="n"/>
    </row>
    <row r="249">
      <c r="A249" s="2" t="inlineStr">
        <is>
          <t>WIN YOUR WAY TO VEGAS WITH THE POKERSTARS RED SPADE PASS</t>
        </is>
      </c>
      <c r="B249" s="2">
        <f>HYPERLINK("https://picante.today/b2b-press-releases/?rkey=20230918EN11443&amp;filter=16704")</f>
        <v/>
      </c>
      <c r="C249" s="2" t="inlineStr"/>
      <c r="D249" s="2" t="inlineStr">
        <is>
          <t>PICANTE</t>
        </is>
      </c>
      <c r="E249" s="6" t="n">
        <v>45187</v>
      </c>
      <c r="F249" s="2" t="inlineStr">
        <is>
          <t>Contact: press@pokerstarsint.com
Photo - https://mma.prnewswire.com/media/2212429/PokerStars.jpg
Logo - https://mma.prnewswire.com/media/2188614/4277536/PokerStars_logo_Logo.jpg
Back
  |  Next story: International Business School Suzhou at XJTLU celebrates 10 years with alumni event</t>
        </is>
      </c>
      <c r="G249" s="2" t="n">
        <v>4718</v>
      </c>
      <c r="H249" s="2" t="n">
        <v>0</v>
      </c>
      <c r="I249" s="2" t="n">
        <v>0</v>
      </c>
      <c r="J249" s="2" t="n">
        <v>0</v>
      </c>
      <c r="K249" s="2" t="n">
        <v>0</v>
      </c>
      <c r="L249" s="2" t="n">
        <v>0</v>
      </c>
      <c r="M249" s="2" t="inlineStr">
        <is>
          <t>Positive</t>
        </is>
      </c>
      <c r="N249" s="2" t="inlineStr">
        <is>
          <t>Article (online)</t>
        </is>
      </c>
      <c r="O249" s="2" t="inlineStr">
        <is>
          <t>English</t>
        </is>
      </c>
      <c r="P249" s="2" t="n"/>
    </row>
    <row r="250">
      <c r="A250" s="2" t="inlineStr">
        <is>
          <t>IN-Press</t>
        </is>
      </c>
      <c r="B250" s="2">
        <f>HYPERLINK("http://indiannerve.com/in-press/?rkey=20230918EN08677&amp;filter=6492")</f>
        <v/>
      </c>
      <c r="C250" s="2" t="inlineStr"/>
      <c r="D250" s="2" t="inlineStr">
        <is>
          <t>Indian Nerve</t>
        </is>
      </c>
      <c r="E250" s="6" t="n">
        <v>45187</v>
      </c>
      <c r="F250" s="2" t="inlineStr">
        <is>
          <t>Photo - https://mma.prnewswire.com/media/2209950/iFOREX_Expo_Dubai.jpg
Logo - https://mma.prnewswire.com/media/1864512/4272219/iFOREX_Logo.jpg
Back
  |  Next story: International Business School Suzhou at XJTLU celebrates 10 years with alumni event</t>
        </is>
      </c>
      <c r="G250" s="2" t="n">
        <v>12421</v>
      </c>
      <c r="H250" s="2" t="n">
        <v>0</v>
      </c>
      <c r="I250" s="2" t="n">
        <v>0</v>
      </c>
      <c r="J250" s="2" t="n">
        <v>0</v>
      </c>
      <c r="K250" s="2" t="n">
        <v>0</v>
      </c>
      <c r="L250" s="2" t="n">
        <v>0</v>
      </c>
      <c r="M250" s="2" t="inlineStr">
        <is>
          <t>Positive</t>
        </is>
      </c>
      <c r="N250" s="2" t="inlineStr">
        <is>
          <t>Article (online)</t>
        </is>
      </c>
      <c r="O250" s="2" t="inlineStr">
        <is>
          <t>English</t>
        </is>
      </c>
      <c r="P250" s="2" t="n"/>
    </row>
    <row r="251">
      <c r="A251" s="2" t="inlineStr">
        <is>
          <t>Hyundai Help for Kids hits $12 million fundraising milestone</t>
        </is>
      </c>
      <c r="B251" s="2">
        <f>HYPERLINK("http://www.panajournal.com/pr-newswire-feeds/?rkey=20230918AE12268&amp;filter=2570")</f>
        <v/>
      </c>
      <c r="C251" s="2" t="inlineStr"/>
      <c r="D251" s="2" t="inlineStr">
        <is>
          <t>Panajournal</t>
        </is>
      </c>
      <c r="E251" s="6" t="n">
        <v>45187</v>
      </c>
      <c r="F251" s="2" t="inlineStr">
        <is>
          <t>For more information visit: www.hyundai.com.au
 View original content to download multimedia:https://www.prnewswire.com/apac/news-releases/hyundai-help-for-kids-hits-12-million-fundraising-milestone-301930100.html
Back
  |  Next story: International Business School Suzhou at XJTLU celebrates 10 years</t>
        </is>
      </c>
      <c r="G251" s="2" t="n">
        <v>108</v>
      </c>
      <c r="H251" s="2" t="n">
        <v>0</v>
      </c>
      <c r="I251" s="2" t="n">
        <v>0</v>
      </c>
      <c r="J251" s="2" t="n">
        <v>0</v>
      </c>
      <c r="K251" s="2" t="n"/>
      <c r="L251" s="2" t="n">
        <v>0</v>
      </c>
      <c r="M251" s="2" t="inlineStr">
        <is>
          <t>Positive</t>
        </is>
      </c>
      <c r="N251" s="2" t="inlineStr">
        <is>
          <t>Article (online)</t>
        </is>
      </c>
      <c r="O251" s="2" t="inlineStr">
        <is>
          <t>English</t>
        </is>
      </c>
      <c r="P251" s="2" t="n"/>
    </row>
    <row r="252">
      <c r="A252" s="2" t="inlineStr">
        <is>
          <t>News PRNewswire for Movetoasia</t>
        </is>
      </c>
      <c r="B252" s="2">
        <f>HYPERLINK("https://news.movetoasia.com/?rkey=20230918AE10924&amp;filter=21817")</f>
        <v/>
      </c>
      <c r="C252" s="2" t="inlineStr"/>
      <c r="D252" s="2" t="inlineStr">
        <is>
          <t>MoveToAsia</t>
        </is>
      </c>
      <c r="E252" s="6" t="n">
        <v>45187</v>
      </c>
      <c r="F252" s="2" t="inlineStr">
        <is>
          <t>View original content:https://www.prnewswire.com/apac/news-releases/beyond-borders-globevisas-innovative-local-partnerships-is-reshaping-the-global-immigration-landscape-301929108.html
Back
  |  Next story: International Business School Suzhou at XJTLU celebrates 10 years with alumni event</t>
        </is>
      </c>
      <c r="G252" s="2" t="n">
        <v>57</v>
      </c>
      <c r="H252" s="2" t="n">
        <v>0</v>
      </c>
      <c r="I252" s="2" t="n">
        <v>0</v>
      </c>
      <c r="J252" s="2" t="n">
        <v>2</v>
      </c>
      <c r="K252" s="2" t="n">
        <v>2</v>
      </c>
      <c r="L252" s="2" t="n">
        <v>0</v>
      </c>
      <c r="M252" s="2" t="inlineStr">
        <is>
          <t>Positive</t>
        </is>
      </c>
      <c r="N252" s="2" t="inlineStr">
        <is>
          <t>Article (online)</t>
        </is>
      </c>
      <c r="O252" s="2" t="inlineStr">
        <is>
          <t>English</t>
        </is>
      </c>
      <c r="P252" s="2" t="n"/>
    </row>
    <row r="253">
      <c r="A253" s="2" t="inlineStr">
        <is>
          <t>International Business School Suzhou at XJTLU celebrates 10 years with alumni event</t>
        </is>
      </c>
      <c r="B253" s="2">
        <f>HYPERLINK("http://odisharay.com/pressreleases.php?rkey=20230918EN11923&amp;filter=20944")</f>
        <v/>
      </c>
      <c r="C253" s="2" t="inlineStr"/>
      <c r="D253" s="2" t="inlineStr">
        <is>
          <t>Odisharay</t>
        </is>
      </c>
      <c r="E253" s="6" t="n">
        <v>45187</v>
      </c>
      <c r="F253" s="2" t="inlineStr">
        <is>
          <t>SUZHOU, China, Sept. 18, 2023 /PRNewswire/ -- International Business School Suzhou (IBSS) at Xi'an Jiaotong-Liverpool University kicked off its 10th anniversary year with an alumni reunion on 9 September.</t>
        </is>
      </c>
      <c r="G253" s="2" t="n">
        <v>1244</v>
      </c>
      <c r="H253" s="2" t="n">
        <v>0</v>
      </c>
      <c r="I253" s="2" t="n">
        <v>0</v>
      </c>
      <c r="J253" s="2" t="n">
        <v>0</v>
      </c>
      <c r="K253" s="2" t="n">
        <v>0</v>
      </c>
      <c r="L253" s="2" t="n">
        <v>0</v>
      </c>
      <c r="M253" s="2" t="inlineStr">
        <is>
          <t>Positive</t>
        </is>
      </c>
      <c r="N253" s="2" t="inlineStr">
        <is>
          <t>Article (online)</t>
        </is>
      </c>
      <c r="O253" s="2" t="inlineStr">
        <is>
          <t>English</t>
        </is>
      </c>
      <c r="P253" s="2" t="n"/>
    </row>
    <row r="254">
      <c r="A254" s="2" t="inlineStr">
        <is>
          <t>International Business School Suzhou at XJTLU celebrates 10 years with alumni event</t>
        </is>
      </c>
      <c r="B254" s="2">
        <f>HYPERLINK("https://www.crisismanagementcentre.com/prnewswire/?rkey=20230918AE11923&amp;filter=12386")</f>
        <v/>
      </c>
      <c r="C254" s="2" t="inlineStr"/>
      <c r="D254" s="2" t="inlineStr">
        <is>
          <t>crisismanagementcentre.com</t>
        </is>
      </c>
      <c r="E254" s="6" t="n">
        <v>45187</v>
      </c>
      <c r="F254"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54" s="2" t="n"/>
      <c r="H254" s="2" t="n">
        <v>0</v>
      </c>
      <c r="I254" s="2" t="n">
        <v>0</v>
      </c>
      <c r="J254" s="2" t="n">
        <v>47</v>
      </c>
      <c r="K254" s="2" t="n">
        <v>47</v>
      </c>
      <c r="L254" s="2" t="n">
        <v>0</v>
      </c>
      <c r="M254" s="2" t="inlineStr">
        <is>
          <t>Positive</t>
        </is>
      </c>
      <c r="N254" s="2" t="inlineStr">
        <is>
          <t>Article (online)</t>
        </is>
      </c>
      <c r="O254" s="2" t="inlineStr">
        <is>
          <t>English</t>
        </is>
      </c>
      <c r="P254" s="2" t="n"/>
    </row>
    <row r="255">
      <c r="A255" s="2" t="inlineStr">
        <is>
          <t>International Business School Suzhou at XJTLU celebrates 10 years with alumni event</t>
        </is>
      </c>
      <c r="B255" s="2">
        <f>HYPERLINK("http://www.prativad.com/Newswireeng.php?rkey=20230918EN11923&amp;filter=19411")</f>
        <v/>
      </c>
      <c r="C255" s="2" t="inlineStr"/>
      <c r="D255" s="2" t="inlineStr">
        <is>
          <t>Prativad</t>
        </is>
      </c>
      <c r="E255" s="6" t="n">
        <v>45187</v>
      </c>
      <c r="F255" s="2" t="inlineStr">
        <is>
          <t>SUZHOU, China, Sept. 18, 2023 /PRNewswire/ -- International Business School Suzhou (IBSS) at Xi'an Jiaotong-Liverpool University kicked off its 10th anniversary year with an alumni reunion on 9 September.</t>
        </is>
      </c>
      <c r="G255" s="2" t="n">
        <v>479</v>
      </c>
      <c r="H255" s="2" t="n">
        <v>0</v>
      </c>
      <c r="I255" s="2" t="n">
        <v>0</v>
      </c>
      <c r="J255" s="2" t="n">
        <v>0</v>
      </c>
      <c r="K255" s="2" t="n"/>
      <c r="L255" s="2" t="n">
        <v>0</v>
      </c>
      <c r="M255" s="2" t="inlineStr">
        <is>
          <t>Positive</t>
        </is>
      </c>
      <c r="N255" s="2" t="inlineStr">
        <is>
          <t>Article (online)</t>
        </is>
      </c>
      <c r="O255" s="2" t="inlineStr">
        <is>
          <t>English</t>
        </is>
      </c>
      <c r="P255" s="2" t="n"/>
    </row>
    <row r="256">
      <c r="A256" s="2" t="inlineStr">
        <is>
          <t>International Business School Suzhou at XJTLU celebrates 10 years with alumni event</t>
        </is>
      </c>
      <c r="B256" s="2">
        <f>HYPERLINK("https://www.eduparc.in/latestnews?rkey=20230918EN11923&amp;International%20Business%20School%20Suzhou%20at%20XJTLU%20celebrates%2010%20years%20with%20alumni%20event")</f>
        <v/>
      </c>
      <c r="C256" s="2" t="inlineStr"/>
      <c r="D256" s="2" t="inlineStr">
        <is>
          <t>Eduparc.in</t>
        </is>
      </c>
      <c r="E256" s="6" t="n">
        <v>45187</v>
      </c>
      <c r="F256" s="2" t="inlineStr">
        <is>
          <t>SUZHOU, China, Sept. 18, 2023 /PRNewswire/ -- International Business School Suzhou (IBSS) at Xi'an Jiaotong-Liverpool University kicked off its 10th anniversary year with an alumni reunion on 9 September.</t>
        </is>
      </c>
      <c r="G256" s="2" t="n">
        <v>132</v>
      </c>
      <c r="H256" s="2" t="n">
        <v>0</v>
      </c>
      <c r="I256" s="2" t="n">
        <v>0</v>
      </c>
      <c r="J256" s="2" t="n">
        <v>0</v>
      </c>
      <c r="K256" s="2" t="n">
        <v>0</v>
      </c>
      <c r="L256" s="2" t="n">
        <v>0</v>
      </c>
      <c r="M256" s="2" t="inlineStr">
        <is>
          <t>Positive</t>
        </is>
      </c>
      <c r="N256" s="2" t="inlineStr">
        <is>
          <t>Article (online)</t>
        </is>
      </c>
      <c r="O256" s="2" t="inlineStr">
        <is>
          <t>English</t>
        </is>
      </c>
      <c r="P256" s="2" t="n"/>
    </row>
    <row r="257">
      <c r="A257" s="2" t="inlineStr">
        <is>
          <t>BizWire Express &gt; - PR Newswire</t>
        </is>
      </c>
      <c r="B257" s="2">
        <f>HYPERLINK("http://www.bizwireexpress.com/showstoryPRN.php?rkey=20230918EN08677&amp;filter=2276")</f>
        <v/>
      </c>
      <c r="C257" s="2" t="inlineStr"/>
      <c r="D257" s="2" t="inlineStr">
        <is>
          <t>BizWire Express</t>
        </is>
      </c>
      <c r="E257" s="6" t="n">
        <v>45187</v>
      </c>
      <c r="F257" s="2" t="inlineStr">
        <is>
          <t>Photo - https://mma.prnewswire.com/media/2209950/iFOREX_Expo_Dubai.jpg
Logo - https://mma.prnewswire.com/media/1864512/4272219/iFOREX_Logo.jpg
Back
  |  Next story: International Business School Suzhou at XJTLU celebrates 10 years with alumni event</t>
        </is>
      </c>
      <c r="G257" s="2" t="n">
        <v>1830</v>
      </c>
      <c r="H257" s="2" t="n">
        <v>0</v>
      </c>
      <c r="I257" s="2" t="n">
        <v>0</v>
      </c>
      <c r="J257" s="2" t="n">
        <v>0</v>
      </c>
      <c r="K257" s="2" t="n">
        <v>0</v>
      </c>
      <c r="L257" s="2" t="n">
        <v>0</v>
      </c>
      <c r="M257" s="2" t="inlineStr">
        <is>
          <t>Positive</t>
        </is>
      </c>
      <c r="N257" s="2" t="inlineStr">
        <is>
          <t>Article (online)</t>
        </is>
      </c>
      <c r="O257" s="2" t="inlineStr">
        <is>
          <t>English</t>
        </is>
      </c>
      <c r="P257" s="2" t="n"/>
    </row>
    <row r="258">
      <c r="A258" s="2" t="inlineStr">
        <is>
          <t>International Business School Suzhou at XJTLU celebrates 10 years with alumni event</t>
        </is>
      </c>
      <c r="B258" s="2">
        <f>HYPERLINK("https://www.emsf-lisboa.pt/news.php?news=PRNE_English/202309180437PR_NEWS_EURO_ND__EN11923.xml")</f>
        <v/>
      </c>
      <c r="C258" s="2" t="inlineStr"/>
      <c r="D258" s="2" t="inlineStr">
        <is>
          <t>EMSF-Lisboa</t>
        </is>
      </c>
      <c r="E258" s="6" t="n">
        <v>45187</v>
      </c>
      <c r="F258" s="2" t="inlineStr">
        <is>
          <t>SUZHOU, China, Sept. 18, 2023 /PRNewswire/ -- International Business School Suzhou (IBSS) at Xi'an Jiaotong-Liverpool University kicked off its 10th anniversary year with an alumni reunion on 9 September.</t>
        </is>
      </c>
      <c r="G258" s="2" t="n">
        <v>93</v>
      </c>
      <c r="H258" s="2" t="n">
        <v>0</v>
      </c>
      <c r="I258" s="2" t="n">
        <v>0</v>
      </c>
      <c r="J258" s="2" t="n">
        <v>0</v>
      </c>
      <c r="K258" s="2" t="n"/>
      <c r="L258" s="2" t="n">
        <v>0</v>
      </c>
      <c r="M258" s="2" t="inlineStr">
        <is>
          <t>Positive</t>
        </is>
      </c>
      <c r="N258" s="2" t="inlineStr">
        <is>
          <t>Article (online)</t>
        </is>
      </c>
      <c r="O258" s="2" t="inlineStr">
        <is>
          <t>English</t>
        </is>
      </c>
      <c r="P258" s="2" t="n"/>
    </row>
    <row r="259">
      <c r="A259" s="2" t="inlineStr">
        <is>
          <t>IN-Press</t>
        </is>
      </c>
      <c r="B259" s="2">
        <f>HYPERLINK("http://indiannerve.com/in-press/?rkey=20230918EN11923&amp;filter=6492")</f>
        <v/>
      </c>
      <c r="C259" s="2" t="inlineStr"/>
      <c r="D259" s="2" t="inlineStr">
        <is>
          <t>Indian Nerve</t>
        </is>
      </c>
      <c r="E259" s="6" t="n">
        <v>45187</v>
      </c>
      <c r="F259" s="2" t="inlineStr">
        <is>
          <t>SUZHOU, China, Sept. 18, 2023 /PRNewswire/ -- International Business School Suzhou (IBSS) at Xi'an Jiaotong-Liverpool University kicked off its 10th anniversary year with an alumni reunion on 9 September.</t>
        </is>
      </c>
      <c r="G259" s="2" t="n">
        <v>12421</v>
      </c>
      <c r="H259" s="2" t="n">
        <v>0</v>
      </c>
      <c r="I259" s="2" t="n">
        <v>0</v>
      </c>
      <c r="J259" s="2" t="n">
        <v>0</v>
      </c>
      <c r="K259" s="2" t="n"/>
      <c r="L259" s="2" t="n">
        <v>0</v>
      </c>
      <c r="M259" s="2" t="inlineStr">
        <is>
          <t>Positive</t>
        </is>
      </c>
      <c r="N259" s="2" t="inlineStr">
        <is>
          <t>Article (online)</t>
        </is>
      </c>
      <c r="O259" s="2" t="inlineStr">
        <is>
          <t>English</t>
        </is>
      </c>
      <c r="P259" s="2" t="n"/>
    </row>
    <row r="260">
      <c r="A260" s="2" t="inlineStr">
        <is>
          <t>International Business School Suzhou at XJTLU celebrates 10 years with alumni event</t>
        </is>
      </c>
      <c r="B260" s="2">
        <f>HYPERLINK("https://picante.today/b2b-press-releases/?rkey=20230918EN11923&amp;filter=16704")</f>
        <v/>
      </c>
      <c r="C260" s="2" t="inlineStr"/>
      <c r="D260" s="2" t="inlineStr">
        <is>
          <t>PICANTE</t>
        </is>
      </c>
      <c r="E260" s="6" t="n">
        <v>45187</v>
      </c>
      <c r="F260" s="2" t="inlineStr">
        <is>
          <t>SUZHOU, China, Sept. 18, 2023 /PRNewswire/ -- International Business School Suzhou (IBSS) at Xi'an Jiaotong-Liverpool University kicked off its 10th anniversary year with an alumni reunion on 9 September.</t>
        </is>
      </c>
      <c r="G260" s="2" t="n">
        <v>4718</v>
      </c>
      <c r="H260" s="2" t="n">
        <v>0</v>
      </c>
      <c r="I260" s="2" t="n">
        <v>0</v>
      </c>
      <c r="J260" s="2" t="n">
        <v>0</v>
      </c>
      <c r="K260" s="2" t="n">
        <v>0</v>
      </c>
      <c r="L260" s="2" t="n">
        <v>0</v>
      </c>
      <c r="M260" s="2" t="inlineStr">
        <is>
          <t>Positive</t>
        </is>
      </c>
      <c r="N260" s="2" t="inlineStr">
        <is>
          <t>Article (online)</t>
        </is>
      </c>
      <c r="O260" s="2" t="inlineStr">
        <is>
          <t>English</t>
        </is>
      </c>
      <c r="P260" s="2" t="n"/>
    </row>
    <row r="261">
      <c r="A261" s="2" t="inlineStr">
        <is>
          <t>PRNewswire - Global Automotive &amp;  Business News</t>
        </is>
      </c>
      <c r="B261" s="2">
        <f>HYPERLINK("https://motoring-malaysia.blogspot.com/p/prnewswire.html?rkey=20230918AE11923&amp;filter=12598")</f>
        <v/>
      </c>
      <c r="C261" s="2" t="inlineStr"/>
      <c r="D261" s="2" t="inlineStr">
        <is>
          <t>motoring-malaysia.blogspot.com</t>
        </is>
      </c>
      <c r="E261" s="6" t="n">
        <v>45187</v>
      </c>
      <c r="F261" s="2" t="inlineStr">
        <is>
          <t>SUZHOU, China, Sept. 18, 2023 /PRNewswire/ -- International Business School Suzhou (IBSS) at Xi'an Jiaotong-Liverpool University kicked off its 10th anniversary year with an alumni reunion on 9 September. … View original content to download multimedia:https://www.prnewswire.com/apac/news-releases/international-business-school-suzhou-at-xjtlu-celebrates-10-years-with-alumni-event-301930108.html
Back</t>
        </is>
      </c>
      <c r="G261" s="2" t="n"/>
      <c r="H261" s="2" t="n">
        <v>0</v>
      </c>
      <c r="I261" s="2" t="n">
        <v>0</v>
      </c>
      <c r="J261" s="2" t="n">
        <v>3</v>
      </c>
      <c r="K261" s="2" t="n">
        <v>3</v>
      </c>
      <c r="L261" s="2" t="n">
        <v>0</v>
      </c>
      <c r="M261" s="2" t="inlineStr">
        <is>
          <t>Positive</t>
        </is>
      </c>
      <c r="N261" s="2" t="inlineStr">
        <is>
          <t>Article (online)</t>
        </is>
      </c>
      <c r="O261" s="2" t="inlineStr">
        <is>
          <t>English</t>
        </is>
      </c>
      <c r="P261" s="2" t="n"/>
    </row>
    <row r="262">
      <c r="A262" s="2" t="inlineStr">
        <is>
          <t>News PRNewswire for Movetoasia</t>
        </is>
      </c>
      <c r="B262" s="2">
        <f>HYPERLINK("https://news.movetoasia.com/?rkey=20230918AE12060&amp;filter=21817")</f>
        <v/>
      </c>
      <c r="C262" s="2" t="inlineStr"/>
      <c r="D262" s="2" t="inlineStr">
        <is>
          <t>MoveToAsia</t>
        </is>
      </c>
      <c r="E262" s="6" t="n">
        <v>45187</v>
      </c>
      <c r="F262" s="2" t="inlineStr">
        <is>
          <t>View original content:https://www.prnewswire.com/apac/news-releases/technology-can-break-the-barriers-nagads-roksana-301929915.html
Back
  |  Next story: International Business School Suzhou at XJTLU celebrates 10 years with alumni event</t>
        </is>
      </c>
      <c r="G262" s="2" t="n">
        <v>57</v>
      </c>
      <c r="H262" s="2" t="n">
        <v>0</v>
      </c>
      <c r="I262" s="2" t="n">
        <v>0</v>
      </c>
      <c r="J262" s="2" t="n">
        <v>6</v>
      </c>
      <c r="K262" s="2" t="n">
        <v>6</v>
      </c>
      <c r="L262" s="2" t="n">
        <v>0</v>
      </c>
      <c r="M262" s="2" t="inlineStr">
        <is>
          <t>Positive</t>
        </is>
      </c>
      <c r="N262" s="2" t="inlineStr">
        <is>
          <t>Article (online)</t>
        </is>
      </c>
      <c r="O262" s="2" t="inlineStr">
        <is>
          <t>English</t>
        </is>
      </c>
      <c r="P262" s="2" t="n"/>
    </row>
    <row r="263">
      <c r="A263" s="2" t="inlineStr">
        <is>
          <t>Bangalorewaves - Business News</t>
        </is>
      </c>
      <c r="B263" s="2">
        <f>HYPERLINK("http://www.bangalorewaves.com/news/bangalorewaves-business-news.php?rkey=20230918EN08677&amp;filter=2267")</f>
        <v/>
      </c>
      <c r="C263" s="2" t="inlineStr"/>
      <c r="D263" s="2" t="inlineStr">
        <is>
          <t>Bangalore Waves</t>
        </is>
      </c>
      <c r="E263" s="6" t="n">
        <v>45187</v>
      </c>
      <c r="F263" s="2" t="inlineStr">
        <is>
          <t>Photo - https://mma.prnewswire.com/media/2209950/iFOREX_Expo_Dubai.jpg
Logo - https://mma.prnewswire.com/media/1864512/4272219/iFOREX_Logo.jpg
Back
  |  Next story: International Business School Suzhou at XJTLU celebrates 10 years with alumni event</t>
        </is>
      </c>
      <c r="G263" s="2" t="n">
        <v>1538</v>
      </c>
      <c r="H263" s="2" t="n">
        <v>0</v>
      </c>
      <c r="I263" s="2" t="n">
        <v>0</v>
      </c>
      <c r="J263" s="2" t="n">
        <v>0</v>
      </c>
      <c r="K263" s="2" t="n">
        <v>0</v>
      </c>
      <c r="L263" s="2" t="n">
        <v>0</v>
      </c>
      <c r="M263" s="2" t="inlineStr">
        <is>
          <t>Positive</t>
        </is>
      </c>
      <c r="N263" s="2" t="inlineStr">
        <is>
          <t>Article (online)</t>
        </is>
      </c>
      <c r="O263" s="2" t="inlineStr">
        <is>
          <t>English</t>
        </is>
      </c>
      <c r="P263" s="2" t="n"/>
    </row>
    <row r="264">
      <c r="A264" s="2" t="inlineStr">
        <is>
          <t>International Business School Suzhou at XJTLU celebrates 10 years with alumni event</t>
        </is>
      </c>
      <c r="B264" s="2">
        <f>HYPERLINK("https://www.lelezard.com/en/news-21064402.html")</f>
        <v/>
      </c>
      <c r="C264" s="2" t="inlineStr"/>
      <c r="D264" s="2" t="inlineStr">
        <is>
          <t>Le Lézard</t>
        </is>
      </c>
      <c r="E264" s="6" t="n">
        <v>45186.83333333334</v>
      </c>
      <c r="F264" s="2" t="inlineStr">
        <is>
          <t>SUZHOU, China, Sept. 18, 2023 /PRNewswire/ -- International Business School Suzhou (IBSS) at Xi'an Jiaotong-Liverpool University kicked off its 10 th anniversary year with an alumni reunion on 9 September.</t>
        </is>
      </c>
      <c r="G264" s="2" t="n">
        <v>31536</v>
      </c>
      <c r="H264" s="2" t="n">
        <v>0</v>
      </c>
      <c r="I264" s="2" t="n">
        <v>0</v>
      </c>
      <c r="J264" s="2" t="n">
        <v>0</v>
      </c>
      <c r="K264" s="2" t="n">
        <v>0</v>
      </c>
      <c r="L264" s="2" t="n">
        <v>0</v>
      </c>
      <c r="M264" s="2" t="inlineStr">
        <is>
          <t>Positive</t>
        </is>
      </c>
      <c r="N264" s="2" t="inlineStr">
        <is>
          <t>Article (online)</t>
        </is>
      </c>
      <c r="O264" s="2" t="inlineStr">
        <is>
          <t>English</t>
        </is>
      </c>
      <c r="P264" s="2" t="n"/>
    </row>
    <row r="265">
      <c r="A265" s="2" t="inlineStr">
        <is>
          <t>Μνημόνιο Συνεργασίας ΙΤΕ με το Πανεπιστήμιο XJTLU της Κίνας</t>
        </is>
      </c>
      <c r="B265" s="2">
        <f>HYPERLINK("https://www.patris.gr/2023/09/15/mnimonio-synergasias-ite-to-panepistimio-xjtlu-tis-kinas/")</f>
        <v/>
      </c>
      <c r="C265" s="2" t="inlineStr"/>
      <c r="D265" s="2" t="inlineStr">
        <is>
          <t>patris.gr</t>
        </is>
      </c>
      <c r="E265" s="6" t="n">
        <v>45184.50042824074</v>
      </c>
      <c r="F265" s="2" t="inlineStr">
        <is>
          <t>John Moraros, κοσμήτορας της Σχολής Επιστημών του Πανεπιστημίου Xi’an Jiatotong-Liverpool (XJTLU) της Κίνας, στην έδρα του, στη Σαγκάη.
Το ΙΤΕ αποτελεί το κορυφαίο ερευνητικό ίδρυμα στην Ελλάδα, με 10 ερευνητικά Ινστιτούτα και παρουσία σε 8 πόλεις της Ελλάδας.</t>
        </is>
      </c>
      <c r="G265" s="2" t="n">
        <v>40463</v>
      </c>
      <c r="H265" s="2" t="n">
        <v>0</v>
      </c>
      <c r="I265" s="2" t="n">
        <v>0</v>
      </c>
      <c r="J265" s="2" t="n">
        <v>0</v>
      </c>
      <c r="K265" s="2" t="n"/>
      <c r="L265" s="2" t="n">
        <v>0</v>
      </c>
      <c r="M265" s="2" t="n"/>
      <c r="N265" s="2" t="inlineStr">
        <is>
          <t>Article (online)</t>
        </is>
      </c>
      <c r="O265" s="2" t="inlineStr">
        <is>
          <t>Greek</t>
        </is>
      </c>
      <c r="P265" s="2" t="n"/>
    </row>
    <row r="266">
      <c r="A266" s="2" t="inlineStr">
        <is>
          <t>Researchers from Xi'an Jiaotong Liverpool University Detail Findings in Obesity, Fitness and Wellness (An Overview of Algorithms for Contactless Cardiac Feature Extraction From Radar Signals:</t>
        </is>
      </c>
      <c r="B266" s="2">
        <f>HYPERLINK("https://muckrack.com/link/gpggi8/researchers-from-xian-jiaotong-liverpool-university-detail-findings-in-obesity-fitness-and-wellness-an-overview-of-algorithms-for-contactless-cardiac-feature-extraction-from-radar-signals-advances-and-challenges")</f>
        <v/>
      </c>
      <c r="C266" s="2" t="inlineStr"/>
      <c r="D266" s="2" t="inlineStr">
        <is>
          <t>Obesity Daily News</t>
        </is>
      </c>
      <c r="E266" s="6" t="n">
        <v>45184.33333333334</v>
      </c>
      <c r="F266" s="2" t="inlineStr">
        <is>
          <t>Funders for this research include National Natural Science Foundation of China (NSFC), Jiangsu Provincial Qinglan Project (2021), Research Development Fund of Xi'an Jiaotong-Liverpool University (XJTLU), Suzhou Science and Technology Programme, Jiangsu Industrial Technology Research Institute (JITRI)</t>
        </is>
      </c>
      <c r="G266" s="2" t="n"/>
      <c r="H266" s="2" t="n">
        <v>0</v>
      </c>
      <c r="I266" s="2" t="n">
        <v>0</v>
      </c>
      <c r="J266" s="2" t="n">
        <v>0</v>
      </c>
      <c r="K266" s="2" t="n">
        <v>0</v>
      </c>
      <c r="L266" s="2" t="n">
        <v>0</v>
      </c>
      <c r="M266" s="2" t="inlineStr">
        <is>
          <t>Positive</t>
        </is>
      </c>
      <c r="N266" s="2" t="inlineStr">
        <is>
          <t>Article (print)</t>
        </is>
      </c>
      <c r="O266" s="2" t="inlineStr">
        <is>
          <t>English</t>
        </is>
      </c>
      <c r="P266" s="2" t="n"/>
    </row>
    <row r="267">
      <c r="A267" s="2" t="inlineStr">
        <is>
          <t>Xi'an Jiaotong Liverpool University Reports Findings in Technology (Virtual Reality In Academic English Writing: Exploring Factors Influencing Abstract Knowledge Learning)</t>
        </is>
      </c>
      <c r="B267" s="2">
        <f>HYPERLINK("https://muckrack.com/link/gpggXS/xian-jiaotong-liverpool-university-reports-findings-in-technology-virtual-reality-in-academic-english-writing-exploring-factors-influencing-abstract-knowledge-learning")</f>
        <v/>
      </c>
      <c r="C267" s="2" t="inlineStr"/>
      <c r="D267" s="2" t="inlineStr">
        <is>
          <t>Tech Daily News</t>
        </is>
      </c>
      <c r="E267" s="6" t="n">
        <v>45184.33333333334</v>
      </c>
      <c r="F267" s="2" t="inlineStr">
        <is>
          <t>Funders for this research include Xi'an Jiaotong-Liverpool University (XJTLU) Key Program Special Fund, XJTLU Research Development Fund, XJTLU Teaching Development Fund.</t>
        </is>
      </c>
      <c r="G267" s="2" t="n"/>
      <c r="H267" s="2" t="n">
        <v>0</v>
      </c>
      <c r="I267" s="2" t="n">
        <v>0</v>
      </c>
      <c r="J267" s="2" t="n">
        <v>0</v>
      </c>
      <c r="K267" s="2" t="n"/>
      <c r="L267" s="2" t="n">
        <v>0</v>
      </c>
      <c r="M267" s="2" t="inlineStr">
        <is>
          <t>Neutral</t>
        </is>
      </c>
      <c r="N267" s="2" t="inlineStr">
        <is>
          <t>Article (print)</t>
        </is>
      </c>
      <c r="O267" s="2" t="inlineStr">
        <is>
          <t>English</t>
        </is>
      </c>
      <c r="P267" s="2" t="n"/>
    </row>
    <row r="268">
      <c r="A268" s="2" t="inlineStr">
        <is>
          <t>Μνημόνιο Συνεργασίας μεταξύ ΙΤΕ και Xi’an Jiatotong- Liverpool</t>
        </is>
      </c>
      <c r="B268" s="2">
        <f>HYPERLINK("https://www.businessdaily.gr/koinonia/95964_mnimonio-synergasias-metaxy-ite-kai-xian-jiatotong-liverpool")</f>
        <v/>
      </c>
      <c r="C268" s="2" t="inlineStr"/>
      <c r="D268" s="2" t="inlineStr">
        <is>
          <t>BusinessDaily.gr</t>
        </is>
      </c>
      <c r="E268" s="6" t="n">
        <v>45183.638125</v>
      </c>
      <c r="F268" s="2" t="inlineStr">
        <is>
          <t>Μνημόνιο Συνεργασίας υπεγράφη από τον πρόεδρο του Ιδρύματος Τεχνολογίας και Έρευνας (ΙΤΕ) καθηγητή Νεκτάριο Ταβερναράκης και τον καθηγητή John Moraros, Κοσμήτορα της Σχολής Επιστημών του Πανεπιστημίου Xi'an Jiatotong-Liverpool (XJTLU) της Κίνας, στην έδρα του Πανεπιστημίου XJTLU, στη Σαγκάη.</t>
        </is>
      </c>
      <c r="G268" s="2" t="n">
        <v>164554</v>
      </c>
      <c r="H268" s="2" t="n"/>
      <c r="I268" s="2" t="n"/>
      <c r="J268" s="2" t="n"/>
      <c r="K268" s="2" t="n"/>
      <c r="L268" s="2" t="n"/>
      <c r="M268" s="2" t="n"/>
      <c r="N268" s="2" t="inlineStr">
        <is>
          <t>Article (online)</t>
        </is>
      </c>
      <c r="O268" s="2" t="inlineStr">
        <is>
          <t>Greek</t>
        </is>
      </c>
      <c r="P268" s="2" t="n"/>
    </row>
    <row r="269">
      <c r="A269" s="2" t="inlineStr">
        <is>
          <t>Μνημόνιο Συνεργασίας ΙΤΕ και Πανεπιστημίου Xi’an Jiatotong- Liverpool της Κίνας</t>
        </is>
      </c>
      <c r="B269" s="2">
        <f>HYPERLINK("https://www.iatronet.gr/article/119039/mnhmonio-synergasias-ite-kai-panepisthmioy-xian-jiatotong-liverpool-ths-kinas")</f>
        <v/>
      </c>
      <c r="C269" s="2" t="inlineStr"/>
      <c r="D269" s="2" t="inlineStr">
        <is>
          <t>iatronet.gr</t>
        </is>
      </c>
      <c r="E269" s="6" t="n">
        <v>45183.42026620371</v>
      </c>
      <c r="F269" s="2" t="inlineStr">
        <is>
          <t>Μνημόνιο Συνεργασίας υπέγραψαν στις 5 Σεπτεμβρίου 2023 ο Πρόεδρος του Ιδρύματος Τεχνολογίας και Έρευνας (ΙΤΕ) Καθηγητής Νεκτάριος Ταβερναράκης και ο Καθηγητής John Moraros, Κοσμήτορας της Σχολής Επιστημών του Πανεπιστημίου Xi’an Jiatotong-Liverpool (XJTLU) της Κίνας, στην έδρα του Πανεπιστημίου XJTLU</t>
        </is>
      </c>
      <c r="G269" s="2" t="n">
        <v>339379</v>
      </c>
      <c r="H269" s="2" t="n">
        <v>0</v>
      </c>
      <c r="I269" s="2" t="n">
        <v>0</v>
      </c>
      <c r="J269" s="2" t="n">
        <v>0</v>
      </c>
      <c r="K269" s="2" t="n"/>
      <c r="L269" s="2" t="n">
        <v>0</v>
      </c>
      <c r="M269" s="2" t="n"/>
      <c r="N269" s="2" t="inlineStr">
        <is>
          <t>Article (online)</t>
        </is>
      </c>
      <c r="O269" s="2" t="inlineStr">
        <is>
          <t>Greek</t>
        </is>
      </c>
      <c r="P269" s="2" t="n"/>
    </row>
    <row r="270">
      <c r="A270" s="2" t="inlineStr">
        <is>
          <t>International Business School Researcher Highlights Recent Research in Electronics (Problems and Solution Methods of Machine Scheduling in Semiconductor Manufacturing Operations: A Survey)</t>
        </is>
      </c>
      <c r="B270" s="2">
        <f>HYPERLINK("https://muckrack.com/link/yNqghr/international-business-school-researcher-highlights-recent-research-in-electronics-problems-and-solution-methods-of-machine-scheduling-in-semiconductor-manufacturing-operations-a-survey")</f>
        <v/>
      </c>
      <c r="C270" s="2" t="inlineStr"/>
      <c r="D270" s="2" t="inlineStr">
        <is>
          <t>Electronics Daily</t>
        </is>
      </c>
      <c r="E270" s="6" t="n">
        <v>45183.33333333334</v>
      </c>
      <c r="F270" s="2" t="inlineStr">
        <is>
          <t>Financial supporters for this research include Xi'an Jiaotong-liverpool University.</t>
        </is>
      </c>
      <c r="G270" s="2" t="n"/>
      <c r="H270" s="2" t="n"/>
      <c r="I270" s="2" t="n"/>
      <c r="J270" s="2" t="n"/>
      <c r="K270" s="2" t="n"/>
      <c r="L270" s="2" t="n"/>
      <c r="M270" s="2" t="inlineStr">
        <is>
          <t>Positive</t>
        </is>
      </c>
      <c r="N270" s="2" t="inlineStr">
        <is>
          <t>Article (print)</t>
        </is>
      </c>
      <c r="O270" s="2" t="inlineStr">
        <is>
          <t>English</t>
        </is>
      </c>
      <c r="P270" s="2" t="n"/>
    </row>
    <row r="271">
      <c r="A271" s="2" t="inlineStr">
        <is>
          <t>ΙΤΕ: Μνημόνιο συνεργασίας με το Πανεπιστήμιο Xi'an Jiatotong- Liverpool της Κίνας</t>
        </is>
      </c>
      <c r="B271" s="2">
        <f>HYPERLINK("https://www.ekriti.gr/kriti/ite-mnimonio-synergasias-me-to-panepistimio-xian-jiatotong-liverpool-tis-kinas")</f>
        <v/>
      </c>
      <c r="C271" s="2" t="inlineStr"/>
      <c r="D271" s="2" t="inlineStr">
        <is>
          <t>ekriti.gr</t>
        </is>
      </c>
      <c r="E271" s="6" t="n">
        <v>45183.31429398148</v>
      </c>
      <c r="F271" s="2" t="inlineStr">
        <is>
          <t>John Moraros, Κοσμήτορας της Σχολής Επιστημών του Πανεπιστημίου Xi’an Jiatotong-Liverpool (XJTLU)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1" s="2" t="n">
        <v>137198</v>
      </c>
      <c r="H271" s="2" t="n">
        <v>0</v>
      </c>
      <c r="I271" s="2" t="n">
        <v>0</v>
      </c>
      <c r="J271" s="2" t="n">
        <v>0</v>
      </c>
      <c r="K271" s="2" t="n"/>
      <c r="L271" s="2" t="n">
        <v>0</v>
      </c>
      <c r="M271" s="2" t="n"/>
      <c r="N271" s="2" t="inlineStr">
        <is>
          <t>Article (online)</t>
        </is>
      </c>
      <c r="O271" s="2" t="inlineStr">
        <is>
          <t>Greek</t>
        </is>
      </c>
      <c r="P271" s="2" t="n"/>
    </row>
    <row r="272">
      <c r="A272" s="2" t="inlineStr">
        <is>
          <t>ΙΤΕ: Υπεγράφη μνημόνιο συνεργασίας με το Πανεπιστήμιο Xi'an Jiatotong- Liverpool της Κίνας</t>
        </is>
      </c>
      <c r="B272" s="2">
        <f>HYPERLINK("https://www.ekriti.gr/kriti/ite-ypegrafi-mnimonio-synergasias-me-to-panepistimio-xian-jiatotong-liverpool-tis-kinas")</f>
        <v/>
      </c>
      <c r="C272" s="2" t="inlineStr"/>
      <c r="D272" s="2" t="inlineStr">
        <is>
          <t>ekriti.gr</t>
        </is>
      </c>
      <c r="E272" s="6" t="n">
        <v>45183.27640046296</v>
      </c>
      <c r="F272" s="2" t="inlineStr">
        <is>
          <t>John Moraros, Κοσμήτορας της Σχολής Επιστημών του Πανεπιστημίου Xi’an Jiatotong-Liverpool (XJTLU)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2" s="2" t="n">
        <v>137198</v>
      </c>
      <c r="H272" s="2" t="n"/>
      <c r="I272" s="2" t="n"/>
      <c r="J272" s="2" t="n"/>
      <c r="K272" s="2" t="n"/>
      <c r="L272" s="2" t="n"/>
      <c r="M272" s="2" t="n"/>
      <c r="N272" s="2" t="inlineStr">
        <is>
          <t>Article (online)</t>
        </is>
      </c>
      <c r="O272" s="2" t="inlineStr">
        <is>
          <t>Greek</t>
        </is>
      </c>
      <c r="P272" s="2" t="n"/>
    </row>
    <row r="273">
      <c r="A273" s="2" t="inlineStr">
        <is>
          <t>Μνημόνιο Συνεργασίας Ίδρυμα Τεχνολογίας και Έρευνας - Πανεπιστήμιο Xi'an Jiatotong- Liverpool της Κίνας</t>
        </is>
      </c>
      <c r="B273" s="2">
        <f>HYPERLINK("http://www.palo.gr/crete/mnimonio-synergasias-idryma-texnologias-kai-ereynas-panepistimio-xi-an-jiatotong-liverpool-tis-kinas/1716146/")</f>
        <v/>
      </c>
      <c r="C273" s="2" t="inlineStr"/>
      <c r="D273" s="2" t="inlineStr">
        <is>
          <t>Palo.gr</t>
        </is>
      </c>
      <c r="E273" s="6" t="n">
        <v>45183.21763888889</v>
      </c>
      <c r="F273" s="2" t="inlineStr">
        <is>
          <t>John Moraros, Κοσμήτορας της Σχολής Επιστημών του Πανεπιστημίου Xi'an Jiatotong-Liverpool (XJTLU) της Κίνας, στην έδρα του Πανεπιστημίου XJTLU, στη Σαγκάη.</t>
        </is>
      </c>
      <c r="G273" s="2" t="n">
        <v>48692</v>
      </c>
      <c r="H273" s="2" t="n">
        <v>0</v>
      </c>
      <c r="I273" s="2" t="n">
        <v>0</v>
      </c>
      <c r="J273" s="2" t="n">
        <v>0</v>
      </c>
      <c r="K273" s="2" t="n"/>
      <c r="L273" s="2" t="n">
        <v>0</v>
      </c>
      <c r="M273" s="2" t="n"/>
      <c r="N273" s="2" t="inlineStr">
        <is>
          <t>Article (online)</t>
        </is>
      </c>
      <c r="O273" s="2" t="inlineStr">
        <is>
          <t>Greek</t>
        </is>
      </c>
      <c r="P273" s="2" t="n"/>
    </row>
    <row r="274">
      <c r="A274" s="2" t="inlineStr">
        <is>
          <t>ΙΤΕ και Πανεπιστήμιο Xi’an Jiatotong- Liverpool της Κίνας: Υπέγραψαν Μνημόνιο Συνεργασίας</t>
        </is>
      </c>
      <c r="B274" s="2">
        <f>HYPERLINK("https://startupper.gr/news/114570/ite-kai-panepistimio-xian-jiatotong-liverpool-tis-kinas-ypegrapsan-mnimonio-synergasias/")</f>
        <v/>
      </c>
      <c r="C274" s="2" t="inlineStr"/>
      <c r="D274" s="2" t="inlineStr">
        <is>
          <t>startupper.gr</t>
        </is>
      </c>
      <c r="E274" s="6" t="n">
        <v>45183.18228009259</v>
      </c>
      <c r="F274" s="2" t="inlineStr">
        <is>
          <t>Μνημόνιο Συνεργασίας υπεγράφη από τον πρόεδρο του Ιδρύματος Τεχνολογίας και Έρευνας (ΙΤΕ) καθηγητή Νεκτάριο Ταβερναράκη και τον καθηγητή John Moraros, Κοσμήτορα της Σχολής Επιστημών του Πανεπιστημίου Xi’an Jiatotong-Liverpool (XJTLU) της Κίνας, στην έδρα του Πανεπιστημίου XJTLU, στη Σαγκάη.</t>
        </is>
      </c>
      <c r="G274" s="2" t="n">
        <v>20887</v>
      </c>
      <c r="H274" s="2" t="n">
        <v>0</v>
      </c>
      <c r="I274" s="2" t="n">
        <v>0</v>
      </c>
      <c r="J274" s="2" t="n">
        <v>0</v>
      </c>
      <c r="K274" s="2" t="n"/>
      <c r="L274" s="2" t="n">
        <v>0</v>
      </c>
      <c r="M274" s="2" t="n"/>
      <c r="N274" s="2" t="inlineStr">
        <is>
          <t>Article (online)</t>
        </is>
      </c>
      <c r="O274" s="2" t="inlineStr">
        <is>
          <t>Greek</t>
        </is>
      </c>
      <c r="P274" s="2" t="n"/>
    </row>
    <row r="275">
      <c r="A275" s="2" t="inlineStr">
        <is>
          <t>Μνημόνιο Συνεργασίας μεταξύ του Ιδρύματος Τεχνολογίας και Έρευνας και του Πανεπιστημίου Xi'an Jiatotong- Liverpool της Κίνας</t>
        </is>
      </c>
      <c r="B275" s="2">
        <f>HYPERLINK("https://www.kriti24.gr/mnimonio-synergasias-metaxy-toy-idrymatos-technologias-kai-ereynas-kai-toy-panepistimioy-xi-an-jiatotong-liverpool-tis-kinas/")</f>
        <v/>
      </c>
      <c r="C275" s="2" t="inlineStr"/>
      <c r="D275" s="2" t="inlineStr">
        <is>
          <t>kriti24.gr</t>
        </is>
      </c>
      <c r="E275" s="6" t="n">
        <v>45183.16630787037</v>
      </c>
      <c r="F275" s="2" t="inlineStr">
        <is>
          <t>John Moraros, Κοσμήτορας της Σχολής Επιστημών του Πανεπιστημίου Xi’an Jiatotong-Liverpool (XJTLU)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5" s="2" t="n">
        <v>22626</v>
      </c>
      <c r="H275" s="2" t="n"/>
      <c r="I275" s="2" t="n"/>
      <c r="J275" s="2" t="n"/>
      <c r="K275" s="2" t="n"/>
      <c r="L275" s="2" t="n"/>
      <c r="M275" s="2" t="n"/>
      <c r="N275" s="2" t="inlineStr">
        <is>
          <t>Article (online)</t>
        </is>
      </c>
      <c r="O275" s="2" t="inlineStr">
        <is>
          <t>Greek</t>
        </is>
      </c>
      <c r="P275" s="2" t="n"/>
    </row>
    <row r="276">
      <c r="A276" s="2" t="inlineStr">
        <is>
          <t>Μνημόνιο Συνεργασίας ανάμεσα στο ΙΤΕ και το Πανεπιστήμιο Xi’an Jiatotong Liverpool της Κίνας</t>
        </is>
      </c>
      <c r="B276" s="2">
        <f>HYPERLINK("https://www.cretalive.gr/kriti/mnimonio-synergasias-anamesa-sto-ite-kai-panepistimio-xian-jiatotong-liverpool-tis-kinas")</f>
        <v/>
      </c>
      <c r="C276" s="2" t="inlineStr"/>
      <c r="D276" s="2" t="inlineStr">
        <is>
          <t>cretalive.gr</t>
        </is>
      </c>
      <c r="E276" s="6" t="n">
        <v>45183.12731481482</v>
      </c>
      <c r="F276" s="2" t="inlineStr">
        <is>
          <t>John Moraros, Κοσμήτορας της Σχολής Επιστημών του Πανεπιστημίου Xi’an Jiatotong-Liverpool της Κίνας, στην έδρα του Πανεπιστημίου XJTLU, στη Σαγκάη.
Το ΙΤΕ αποτελεί το κορυφαίο ερευνητικό ίδρυμα στην Ελλάδα, με 10 ερευνητικά Ινστιτούτα και παρουσία σε 8 πόλεις της Ελλάδας.</t>
        </is>
      </c>
      <c r="G276" s="2" t="n">
        <v>633846</v>
      </c>
      <c r="H276" s="2" t="n">
        <v>0</v>
      </c>
      <c r="I276" s="2" t="n">
        <v>0</v>
      </c>
      <c r="J276" s="2" t="n">
        <v>0</v>
      </c>
      <c r="K276" s="2" t="n"/>
      <c r="L276" s="2" t="n">
        <v>0</v>
      </c>
      <c r="M276" s="2" t="n"/>
      <c r="N276" s="2" t="inlineStr">
        <is>
          <t>Article (online)</t>
        </is>
      </c>
      <c r="O276" s="2" t="inlineStr">
        <is>
          <t>Greek</t>
        </is>
      </c>
      <c r="P276" s="2" t="n"/>
    </row>
    <row r="277">
      <c r="A277" s="2" t="inlineStr">
        <is>
          <t>Μνημόνιο Συνεργασίας Ίδρυμα Τεχνολογίας και Έρευνας – Πανεπιστήμιο Xi’an Jiatotong- Liverpool της Κίνας - Χανιώτικα Νέα</t>
        </is>
      </c>
      <c r="B277" s="2">
        <f>HYPERLINK("https://www.haniotika-nea.gr/mnimonio-synergasias-idryma-technologias-kai-ereynas-panepistimio-xi-an-jiatotong-liverpool-tis-kinas/")</f>
        <v/>
      </c>
      <c r="C277" s="2" t="inlineStr"/>
      <c r="D277" s="2" t="inlineStr">
        <is>
          <t>haniotika-nea.gr</t>
        </is>
      </c>
      <c r="E277" s="6" t="n">
        <v>45183.12578703704</v>
      </c>
      <c r="F277" s="2" t="inlineStr">
        <is>
          <t>John Moraros, Κοσμήτορας της Σχολής Επιστημών του Πανεπιστημίου Xi’an Jiatotong-Liverpool (XJTLU) της Κίνας, στην έδρα του Πανεπιστημίου XJTLU, στη Σαγκάη.</t>
        </is>
      </c>
      <c r="G277" s="2" t="n">
        <v>129773</v>
      </c>
      <c r="H277" s="2" t="n">
        <v>0</v>
      </c>
      <c r="I277" s="2" t="n">
        <v>0</v>
      </c>
      <c r="J277" s="2" t="n">
        <v>0</v>
      </c>
      <c r="K277" s="2" t="n"/>
      <c r="L277" s="2" t="n">
        <v>0</v>
      </c>
      <c r="M277" s="2" t="n"/>
      <c r="N277" s="2" t="inlineStr">
        <is>
          <t>Article (online)</t>
        </is>
      </c>
      <c r="O277" s="2" t="inlineStr">
        <is>
          <t>Greek</t>
        </is>
      </c>
      <c r="P277" s="2" t="n"/>
    </row>
    <row r="278">
      <c r="A278" s="2" t="inlineStr">
        <is>
          <t>ΜΝΗΜΟΝΙΟ ΣΥΝΕΡΓΑΣΙΑΣ ΙΤΕ ΚΑΙ ΠΑΝΕΠΙΣΤΗΜΙΟΥ XI ANJIATOTONG LIVERPOOL ΤΗΣ ΚΙΝΑΣ</t>
        </is>
      </c>
      <c r="B278" s="2">
        <f>HYPERLINK("https://www.eumedline.eu/post/MNHMONIO-SYNERGASIAS-ITE-KAI-PANEPISTHMIOY-XI-ANJIATOTONG-LIVERPOOL-THS-KINAS")</f>
        <v/>
      </c>
      <c r="C278" s="2" t="inlineStr"/>
      <c r="D278" s="2" t="inlineStr">
        <is>
          <t>eumedline.eu</t>
        </is>
      </c>
      <c r="E278" s="6" t="n">
        <v>45183</v>
      </c>
      <c r="F278" s="2" t="inlineStr">
        <is>
          <t>XJTLU, στη Σαγκάη.</t>
        </is>
      </c>
      <c r="G278" s="2" t="n">
        <v>26474</v>
      </c>
      <c r="H278" s="2" t="n"/>
      <c r="I278" s="2" t="n"/>
      <c r="J278" s="2" t="n"/>
      <c r="K278" s="2" t="n"/>
      <c r="L278" s="2" t="n"/>
      <c r="M278" s="2" t="n"/>
      <c r="N278" s="2" t="inlineStr">
        <is>
          <t>Article (online)</t>
        </is>
      </c>
      <c r="O278" s="2" t="inlineStr">
        <is>
          <t>Greek</t>
        </is>
      </c>
      <c r="P278" s="2" t="n"/>
    </row>
    <row r="279">
      <c r="A279" s="2" t="inlineStr">
        <is>
          <t>陈智强被哪个大学录取，陈智强被哪个大学录取,高考成绩 - 特时代</t>
        </is>
      </c>
      <c r="B279" s="2">
        <f>HYPERLINK("http://www.tetimes.com/world/280214.html")</f>
        <v/>
      </c>
      <c r="C279" s="2" t="inlineStr"/>
      <c r="D279" s="2" t="inlineStr">
        <is>
          <t>tetimes.com</t>
        </is>
      </c>
      <c r="E279" s="6" t="n">
        <v>45181.71528935185</v>
      </c>
      <c r="F279" s="2" t="inlineStr">
        <is>
          <t>西交利物浦大学（Xi’an Jiaotong-liverpool University），简称“西浦”，位于江苏省苏州市，是由西安交通大学和英国利物浦大学合作创立的、教育部批准设立的中外合作办学全日制普通本科高等院校，中外合作大学联盟成员、江苏省省级硕士立项建设单位。
2004年9月，西安交通大学与利物浦大学签订协议合作成立西交利物浦（国际）大学；2006年，学校正式成立。2010年，获准授予利物浦大学研究生学位，2012年，教育部同意学校实施英国利物浦大学硕士和博士学位教育。</t>
        </is>
      </c>
      <c r="G279" s="2" t="n"/>
      <c r="H279" s="2" t="n">
        <v>0</v>
      </c>
      <c r="I279" s="2" t="n">
        <v>0</v>
      </c>
      <c r="J279" s="2" t="n">
        <v>0</v>
      </c>
      <c r="K279" s="2" t="n">
        <v>0</v>
      </c>
      <c r="L279" s="2" t="n">
        <v>0</v>
      </c>
      <c r="M279" s="2" t="n"/>
      <c r="N279" s="2" t="inlineStr">
        <is>
          <t>Article (online)</t>
        </is>
      </c>
      <c r="O279" s="2" t="inlineStr">
        <is>
          <t>Chinese (Simplified)</t>
        </is>
      </c>
      <c r="P279" s="2" t="n"/>
    </row>
    <row r="280">
      <c r="A280" s="2" t="inlineStr">
        <is>
          <t>Findings from Xi'an Jiaotong-Liverpool University Advance Knowledge in Artificial Intelligence (An Investigation Into Artificial Intelligence Speech Evaluation Programs With Automatic Feedback for Developing EFL Learners'</t>
        </is>
      </c>
      <c r="B280" s="2" t="inlineStr">
        <is>
          <t>https://muckrack.com/link/yNyN6w/findings-from-xian-jiaotong-liverpool-university-advance-knowledge-in-artificial-intelligence-an-investigation-into-artificial-intelligence-speech-evaluation-programs-with-automatic-feedback-for-developing-efl-learners-speaking-skills</t>
        </is>
      </c>
      <c r="C280" s="2" t="inlineStr"/>
      <c r="D280" s="2" t="inlineStr">
        <is>
          <t>Robotics &amp; Machine Learning Daily News</t>
        </is>
      </c>
      <c r="E280" s="6" t="n">
        <v>45181.33333333334</v>
      </c>
      <c r="F280" s="2" t="inlineStr">
        <is>
          <t>The news correspondents obtained a quote from the research from Xi'an Jiaotong-Liverpool University: "This study investigated whether various automatic feedback offered by AI speech evaluation programs can help English as a foreign language (EFL) learners develop speaking skills.</t>
        </is>
      </c>
      <c r="G280" s="2" t="n"/>
      <c r="H280" s="2" t="n"/>
      <c r="I280" s="2" t="n"/>
      <c r="J280" s="2" t="n"/>
      <c r="K280" s="2" t="n"/>
      <c r="L280" s="2" t="n"/>
      <c r="M280" s="2" t="inlineStr">
        <is>
          <t>Positive</t>
        </is>
      </c>
      <c r="N280" s="2" t="inlineStr">
        <is>
          <t>Article (print)</t>
        </is>
      </c>
      <c r="O280" s="2" t="inlineStr">
        <is>
          <t>English</t>
        </is>
      </c>
      <c r="P280" s="2" t="n"/>
    </row>
    <row r="281">
      <c r="A281" s="2" t="inlineStr">
        <is>
          <t>苏州西交利物浦大学，苏州西交利物浦大学 - 特时代</t>
        </is>
      </c>
      <c r="B281" s="2">
        <f>HYPERLINK("http://www.tetimes.com/xiaofei/258360.html")</f>
        <v/>
      </c>
      <c r="C281" s="2" t="inlineStr"/>
      <c r="D281" s="2" t="inlineStr">
        <is>
          <t>tetimes.com</t>
        </is>
      </c>
      <c r="E281" s="6" t="n">
        <v>45181.13790509259</v>
      </c>
      <c r="F281" s="2" t="inlineStr">
        <is>
          <t>苏州西交利物浦大学简介如下：
西交利物浦大学（Xi’an Jiaotong-liverpool University），简称“西浦”，位于江苏省苏州市，是经中华人民共和国教育部批准、由中国西安交通大学和英国利物浦大学合作创立的具有独立法人资格的中外合作大学，是中外合作大学联盟成员、江苏省省级硕士立项建设单位。
2004年9月，西安交通大学与利物浦大学签订协议合作成立西交利物浦（国际）大学；2006年5月，学校正式成立；2010年，获准授予利物浦大学研究生学位；2012年，教育部同意学校实施英国利物浦大学硕士和博士学位教育。 … 西交利物浦大学（XJTLU，简称“西浦”）是经中国教育部批准，由西安交通大学和英国利物浦大学合作创立的，具有独立法人资格和鲜明特色的新型国际大学。她是中国目前规模最大的中外合作大学，以理工管起步，强强合作，拥有中华人民共和国学士学位和英国利物浦大学学位授予权。
学校教学建设：
教学模式：学校采用专业课全英文教学，学生在第一学年接受学术英语（EAP）强化训练，使学生具备在英语国家大学就读所需的同等语言水平。
质量保证体系：学校借鉴英国高等教育质量保证体系，严格监控教学与考核过程。教学过程接受中英两国评估，保证了学生培养的高质量。</t>
        </is>
      </c>
      <c r="G281" s="2" t="n"/>
      <c r="H281" s="2" t="n"/>
      <c r="I281" s="2" t="n"/>
      <c r="J281" s="2" t="n"/>
      <c r="K281" s="2" t="n"/>
      <c r="L281" s="2" t="n"/>
      <c r="M281" s="2" t="n"/>
      <c r="N281" s="2" t="inlineStr">
        <is>
          <t>Article (online)</t>
        </is>
      </c>
      <c r="O281" s="2" t="inlineStr">
        <is>
          <t>Chinese (Simplified)</t>
        </is>
      </c>
      <c r="P281" s="2" t="n"/>
    </row>
    <row r="282">
      <c r="A282" s="2" t="inlineStr">
        <is>
          <t>【上海美国中心活动】15周15种方式：如何减少碳足迹，9月15日，周五，18：30</t>
        </is>
      </c>
      <c r="B282" s="2">
        <f>HYPERLINK("http://posts.careerengine.us/p/6500404ccd1f0b7892afb9c7")</f>
        <v/>
      </c>
      <c r="C282" s="2" t="inlineStr"/>
      <c r="D282" s="2" t="inlineStr">
        <is>
          <t>posts.careerengine.us</t>
        </is>
      </c>
      <c r="E282" s="6" t="n">
        <v>45181</v>
      </c>
      <c r="F282" s="2" t="inlineStr">
        <is>
          <t xml:space="preserve">Ellen Touchstone, Associate Dean for Responsible and Sustainable Business Education of the International Business Schoo Suzhou, located at Xi’an Jiaotong-Liverpool University and her students from the Sustainable Future Talents group for a workshop reducing your carbon footprint and inspiring others … Ellen E Touchstone is the inaugural Associate Dean for Responsible and Sustainable Business Education at the International Business School Suzhou @ XJTLU. </t>
        </is>
      </c>
      <c r="G282" s="2" t="n"/>
      <c r="H282" s="2" t="n">
        <v>0</v>
      </c>
      <c r="I282" s="2" t="n">
        <v>0</v>
      </c>
      <c r="J282" s="2" t="n">
        <v>0</v>
      </c>
      <c r="K282" s="2" t="n">
        <v>0</v>
      </c>
      <c r="L282" s="2" t="n">
        <v>0</v>
      </c>
      <c r="M282" s="2" t="n"/>
      <c r="N282" s="2" t="inlineStr">
        <is>
          <t>Article (online)</t>
        </is>
      </c>
      <c r="O282" s="2" t="inlineStr">
        <is>
          <t>Chinese (Simplified)</t>
        </is>
      </c>
      <c r="P282" s="2" t="n"/>
    </row>
    <row r="283">
      <c r="A283" s="2" t="inlineStr">
        <is>
          <t>United States - China Economic Competition In The Global South</t>
        </is>
      </c>
      <c r="B283" s="2">
        <f>HYPERLINK("https://www.fpri.org/event/2023/united-states-china-economic-competition-in-the-global-south/")</f>
        <v/>
      </c>
      <c r="C283" s="2" t="inlineStr"/>
      <c r="D283" s="2" t="inlineStr">
        <is>
          <t>Foreign Policy Research Institute</t>
        </is>
      </c>
      <c r="E283" s="6" t="n">
        <v>45180.60836805555</v>
      </c>
      <c r="F283" s="2" t="inlineStr">
        <is>
          <t>Tian He is an Assistant Professor with the Department of International Studies at Xian Jiaotong-Liverpool University. Previously, he was an Assistant Research Fellow at the Institute for International Affairs at the Chinese University of Hong Kong, Shenzhen.
Dalton Lin - Dr.</t>
        </is>
      </c>
      <c r="G283" s="2" t="n">
        <v>100720</v>
      </c>
      <c r="H283" s="2" t="n"/>
      <c r="I283" s="2" t="n"/>
      <c r="J283" s="2" t="n"/>
      <c r="K283" s="2" t="n"/>
      <c r="L283" s="2" t="n"/>
      <c r="M283" s="2" t="inlineStr">
        <is>
          <t>Positive</t>
        </is>
      </c>
      <c r="N283" s="2" t="inlineStr">
        <is>
          <t>Article (online)</t>
        </is>
      </c>
      <c r="O283" s="2" t="inlineStr">
        <is>
          <t>English</t>
        </is>
      </c>
      <c r="P283" s="2" t="n"/>
    </row>
    <row r="284">
      <c r="A284" s="2" t="inlineStr">
        <is>
          <t>Agricultural diversification promotes sustainable and resilient global rice production - Nature Food</t>
        </is>
      </c>
      <c r="B284" s="2">
        <f>HYPERLINK("https://www.nature.com/articles/s43016-023-00836-4")</f>
        <v/>
      </c>
      <c r="C284" s="2" t="inlineStr">
        <is>
          <t>Xueqing He, Péter Batáry, Yi Zou, Josef Settele, Haiyan Cen</t>
        </is>
      </c>
      <c r="D284" s="2" t="inlineStr">
        <is>
          <t>Nature</t>
        </is>
      </c>
      <c r="E284" s="6" t="n">
        <v>45180.47620370371</v>
      </c>
      <c r="F284" s="2" t="inlineStr">
        <is>
          <t>Zhao (Department of Health and Environmental Sciences, Xi’an Jiaotong-Liverpool University, Suzhou, China) for helping with the figure visualization. We thank F. Guo (PhD student, Westlake University) for helping with ASReview during the paper selection process.</t>
        </is>
      </c>
      <c r="G284" s="2" t="n">
        <v>15931004</v>
      </c>
      <c r="H284" s="2" t="n">
        <v>0</v>
      </c>
      <c r="I284" s="2" t="n">
        <v>0</v>
      </c>
      <c r="J284" s="2" t="n">
        <v>0</v>
      </c>
      <c r="K284" s="2" t="n">
        <v>0</v>
      </c>
      <c r="L284" s="2" t="n">
        <v>0</v>
      </c>
      <c r="M284" s="2" t="inlineStr">
        <is>
          <t>Positive</t>
        </is>
      </c>
      <c r="N284" s="2" t="inlineStr">
        <is>
          <t>Article (online)</t>
        </is>
      </c>
      <c r="O284" s="2" t="inlineStr">
        <is>
          <t>English</t>
        </is>
      </c>
      <c r="P284" s="2" t="n"/>
    </row>
    <row r="285">
      <c r="A285" s="2" t="inlineStr">
        <is>
          <t>Potential target for reversing drug resistance in ovarian cancer identified</t>
        </is>
      </c>
      <c r="B285" s="2">
        <f>HYPERLINK("https://oncologynews.com.au/latest-news/potential-target-for-reversing-drug-resistance-in-ovarian-cancer-identified/")</f>
        <v/>
      </c>
      <c r="C285" s="2" t="inlineStr"/>
      <c r="D285" s="2" t="inlineStr">
        <is>
          <t>Oncology News Australia</t>
        </is>
      </c>
      <c r="E285" s="6" t="n">
        <v>45180.46896990741</v>
      </c>
      <c r="F285"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85" s="2" t="n">
        <v>509</v>
      </c>
      <c r="H285" s="2" t="n"/>
      <c r="I285" s="2" t="n"/>
      <c r="J285" s="2" t="n"/>
      <c r="K285" s="2" t="n"/>
      <c r="L285" s="2" t="n"/>
      <c r="M285" s="2" t="inlineStr">
        <is>
          <t>Negative</t>
        </is>
      </c>
      <c r="N285" s="2" t="inlineStr">
        <is>
          <t>Article (online)</t>
        </is>
      </c>
      <c r="O285" s="2" t="inlineStr">
        <is>
          <t>English</t>
        </is>
      </c>
      <c r="P285" s="2" t="n"/>
    </row>
    <row r="286">
      <c r="A286" s="2" t="inlineStr">
        <is>
          <t>SC23 Spotlight: Gordon Bell Prize 2023 Finalists Showcase Diverse Supercomputing Applications</t>
        </is>
      </c>
      <c r="B286" s="2">
        <f>HYPERLINK("https://www.hpcwire.com/off-the-wire/sc23-spotlight-gordon-bell-prize-2023-finalists-showcase-diverse-supercomputing-applications/")</f>
        <v/>
      </c>
      <c r="C286" s="2" t="inlineStr">
        <is>
          <t>Andrew Jolly</t>
        </is>
      </c>
      <c r="D286" s="2" t="inlineStr">
        <is>
          <t>HPCwire</t>
        </is>
      </c>
      <c r="E286" s="6" t="n">
        <v>45180.45416666667</v>
      </c>
      <c r="F286" s="2" t="inlineStr">
        <is>
          <t>FINALIST 2
Towards Exascale Computation for Turbomachinery Flows
Yuhang Fu, Weiqi Shen Jiahuan Cui and others (20 authors total) as part of a team from Zhejiang University, Tsinghua University, National Supercomputing Center in Wuxi, Taiyuan University of Technology, Xi’an Jiaotong-Liverpool University</t>
        </is>
      </c>
      <c r="G286" s="2" t="n">
        <v>126038</v>
      </c>
      <c r="H286" s="2" t="n">
        <v>0</v>
      </c>
      <c r="I286" s="2" t="n">
        <v>0</v>
      </c>
      <c r="J286" s="2" t="n">
        <v>0</v>
      </c>
      <c r="K286" s="2" t="n">
        <v>0</v>
      </c>
      <c r="L286" s="2" t="n">
        <v>0</v>
      </c>
      <c r="M286" s="2" t="inlineStr">
        <is>
          <t>Positive</t>
        </is>
      </c>
      <c r="N286" s="2" t="inlineStr">
        <is>
          <t>Article (online)</t>
        </is>
      </c>
      <c r="O286" s="2" t="inlineStr">
        <is>
          <t>English</t>
        </is>
      </c>
      <c r="P286" s="2" t="n"/>
    </row>
    <row r="287">
      <c r="A287" s="2" t="inlineStr">
        <is>
          <t>Studies from Xi'an Jiaotong-Liverpool University in the Area of Genetics Described (RgnTX: Colocalization analysis of transcriptome elements in the presence of isoform heterogeneity and ambiguity)</t>
        </is>
      </c>
      <c r="B287" s="2">
        <f>HYPERLINK("https://muckrack.com/link/yXqu61/studies-from-xian-jiaotong-liverpool-university-in-the-area-of-genetics-described-rgntx-colocalization-analysis-of-transcriptome-elements-in-the-presence-of-isoform-heterogeneity-and-ambiguity")</f>
        <v/>
      </c>
      <c r="C287" s="2" t="inlineStr"/>
      <c r="D287" s="2" t="inlineStr">
        <is>
          <t>NewsRx Life Science Daily</t>
        </is>
      </c>
      <c r="E287" s="6" t="n">
        <v>45180.33333333334</v>
      </c>
      <c r="F287" s="2" t="inlineStr">
        <is>
          <t>Our news journalists obtained a quote from the research from Xi'an Jiaotong-Liverpool University: "However, none of them explicitly considered the transcriptome heterogeneity and isoform ambiguity, making them less appropriate for analyzing transcriptome elements.</t>
        </is>
      </c>
      <c r="G287" s="2" t="n"/>
      <c r="H287" s="2" t="n"/>
      <c r="I287" s="2" t="n"/>
      <c r="J287" s="2" t="n"/>
      <c r="K287" s="2" t="n"/>
      <c r="L287" s="2" t="n"/>
      <c r="M287" s="2" t="inlineStr">
        <is>
          <t>Neutral</t>
        </is>
      </c>
      <c r="N287" s="2" t="inlineStr">
        <is>
          <t>Article (print)</t>
        </is>
      </c>
      <c r="O287" s="2" t="inlineStr">
        <is>
          <t>English</t>
        </is>
      </c>
      <c r="P287" s="2" t="n"/>
    </row>
    <row r="288">
      <c r="A288" s="2" t="inlineStr">
        <is>
          <t>International Robotics Conference Held at XJTLU Entrepreneur College (Taikang)</t>
        </is>
      </c>
      <c r="B288" s="2">
        <f>HYPERLINK("https://biz.crast.net/international-robotics-conference-held-at-xjtlu-entrepreneur-college-taikang-xian-jiaotong-liverpool-university/")</f>
        <v/>
      </c>
      <c r="C288" s="2" t="inlineStr"/>
      <c r="D288" s="2" t="inlineStr">
        <is>
          <t>BusinessNews</t>
        </is>
      </c>
      <c r="E288" s="6" t="n">
        <v>45179.97820601852</v>
      </c>
      <c r="F288" s="2" t="inlineStr">
        <is>
          <t>XJTLU Entrepreneur College (Taikang) held its first International Conference on Intelligent Manufacturing and Robotics (ICiMR) last month.</t>
        </is>
      </c>
      <c r="G288" s="2" t="n">
        <v>169949</v>
      </c>
      <c r="H288" s="2" t="n">
        <v>0</v>
      </c>
      <c r="I288" s="2" t="n">
        <v>0</v>
      </c>
      <c r="J288" s="2" t="n">
        <v>0</v>
      </c>
      <c r="K288" s="2" t="n">
        <v>0</v>
      </c>
      <c r="L288" s="2" t="n">
        <v>0</v>
      </c>
      <c r="M288" s="2" t="inlineStr">
        <is>
          <t>Positive</t>
        </is>
      </c>
      <c r="N288" s="2" t="inlineStr">
        <is>
          <t>Article (online)</t>
        </is>
      </c>
      <c r="O288" s="2" t="inlineStr">
        <is>
          <t>English</t>
        </is>
      </c>
      <c r="P288" s="2" t="n"/>
    </row>
    <row r="289">
      <c r="A289" s="2" t="inlineStr">
        <is>
          <t>Letter from Tŷ Newydd</t>
        </is>
      </c>
      <c r="B289" s="2">
        <f>HYPERLINK("https://nation.cymru/culture/letter-from-ty-newydd/")</f>
        <v/>
      </c>
      <c r="C289" s="2" t="inlineStr">
        <is>
          <t>Jon Gower</t>
        </is>
      </c>
      <c r="D289" s="2" t="inlineStr">
        <is>
          <t>Nation.Cymru</t>
        </is>
      </c>
      <c r="E289" s="6" t="n">
        <v>45179.17940972222</v>
      </c>
      <c r="F289" s="2" t="inlineStr">
        <is>
          <t>I’d tutored at  Xi’an Jiaotong-Liverpool University in Suzhou and the University of Texas.
‘Yes! My God, I’ve been on trains in China, America, India, all over the place on my own.’</t>
        </is>
      </c>
      <c r="G289" s="2" t="n">
        <v>476683</v>
      </c>
      <c r="H289" s="2" t="n">
        <v>0</v>
      </c>
      <c r="I289" s="2" t="n">
        <v>0</v>
      </c>
      <c r="J289" s="2" t="n">
        <v>1</v>
      </c>
      <c r="K289" s="2" t="n">
        <v>1</v>
      </c>
      <c r="L289" s="2" t="n">
        <v>0</v>
      </c>
      <c r="M289" s="2" t="inlineStr">
        <is>
          <t>Neutral</t>
        </is>
      </c>
      <c r="N289" s="2" t="inlineStr">
        <is>
          <t>Article (online)</t>
        </is>
      </c>
      <c r="O289" s="2" t="inlineStr">
        <is>
          <t>English</t>
        </is>
      </c>
      <c r="P289" s="2" t="n"/>
    </row>
    <row r="290">
      <c r="A290" s="2" t="inlineStr">
        <is>
          <t>Tingting Hu, "Victims, Perpetrators and Professionals: The Representation of Women in Chinese Crime Films" (Liverpool UP, 2021)</t>
        </is>
      </c>
      <c r="B290" s="2">
        <f>HYPERLINK("https://player.fm/episodes/376521870")</f>
        <v/>
      </c>
      <c r="C290" s="2" t="inlineStr">
        <is>
          <t>Marshall Poe</t>
        </is>
      </c>
      <c r="D290" s="2" t="inlineStr">
        <is>
          <t>player.fm</t>
        </is>
      </c>
      <c r="E290" s="6" t="n">
        <v>45178.16666666666</v>
      </c>
      <c r="F290" s="2" t="inlineStr">
        <is>
          <t>Tingting Hu is an Assistant Professor at the Department of Media and Communication, Xi’an Jiaotong Liverpool University. Her research interest lies in the articulation of film, media and cultural studies with feminist theories, and transmedia studies in various social and cultural contexts.</t>
        </is>
      </c>
      <c r="G290" s="2" t="n">
        <v>903568</v>
      </c>
      <c r="H290" s="2" t="n">
        <v>0</v>
      </c>
      <c r="I290" s="2" t="n">
        <v>0</v>
      </c>
      <c r="J290" s="2" t="n">
        <v>0</v>
      </c>
      <c r="K290" s="2" t="n"/>
      <c r="L290" s="2" t="n">
        <v>0</v>
      </c>
      <c r="M290" s="2" t="inlineStr">
        <is>
          <t>Negative</t>
        </is>
      </c>
      <c r="N290" s="2" t="inlineStr">
        <is>
          <t>Article (online)</t>
        </is>
      </c>
      <c r="O290" s="2" t="inlineStr">
        <is>
          <t>English</t>
        </is>
      </c>
      <c r="P290" s="2" t="n"/>
    </row>
    <row r="291">
      <c r="A291" s="2" t="inlineStr">
        <is>
          <t>Key Target Helps Combat Drug Resistance in Ovarian Cancer Patients</t>
        </is>
      </c>
      <c r="B291" s="2">
        <f>HYPERLINK("https://www.medindia.net/news/key-target-helps-combat-drug-resistance-in-ovarian-cancer-patients-213407-1.htm")</f>
        <v/>
      </c>
      <c r="C291" s="2" t="inlineStr">
        <is>
          <t>Colleen Fleiss</t>
        </is>
      </c>
      <c r="D291" s="2" t="inlineStr">
        <is>
          <t>MeD India</t>
        </is>
      </c>
      <c r="E291" s="6" t="n">
        <v>45177.45685185185</v>
      </c>
      <c r="F291"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91" s="2" t="n">
        <v>1913474</v>
      </c>
      <c r="H291" s="2" t="n">
        <v>0</v>
      </c>
      <c r="I291" s="2" t="n">
        <v>0</v>
      </c>
      <c r="J291" s="2" t="n">
        <v>0</v>
      </c>
      <c r="K291" s="2" t="n">
        <v>0</v>
      </c>
      <c r="L291" s="2" t="n">
        <v>0</v>
      </c>
      <c r="M291" s="2" t="inlineStr">
        <is>
          <t>Negative</t>
        </is>
      </c>
      <c r="N291" s="2" t="inlineStr">
        <is>
          <t>Article (online)</t>
        </is>
      </c>
      <c r="O291" s="2" t="inlineStr">
        <is>
          <t>English</t>
        </is>
      </c>
      <c r="P291" s="2" t="n"/>
    </row>
    <row r="292">
      <c r="A292" s="2" t="inlineStr">
        <is>
          <t>Studies from Xi'an Jiaotong Liverpool University Further Understanding of Mining and Metallurgy (Dem Investigation of Strength and Critical State Behaviours of Sand Under Axisymmetric Stress</t>
        </is>
      </c>
      <c r="B292" s="2" t="inlineStr">
        <is>
          <t>https://muckrack.com/link/yXeTm6/studies-from-xian-jiaotong-liverpool-university-further-understanding-of-mining-and-metallurgy-dem-investigation-of-strength-and-critical-state-behaviours-of-sand-under-axisymmetric-stress-paths-with-different-shearing-modes</t>
        </is>
      </c>
      <c r="C292" s="2" t="inlineStr"/>
      <c r="D292" s="2" t="inlineStr">
        <is>
          <t>Mining &amp; Minerals Daily</t>
        </is>
      </c>
      <c r="E292" s="6" t="n">
        <v>45177.33333333334</v>
      </c>
      <c r="F292" s="2" t="inlineStr">
        <is>
          <t>Funders for this research include Xi'an Jiaotong-Liverpool University, China, Key Program Special Fund, Xi'an Jiaotong-Liverpool University, China.</t>
        </is>
      </c>
      <c r="G292" s="2" t="n"/>
      <c r="H292" s="2" t="n">
        <v>0</v>
      </c>
      <c r="I292" s="2" t="n">
        <v>0</v>
      </c>
      <c r="J292" s="2" t="n">
        <v>0</v>
      </c>
      <c r="K292" s="2" t="n">
        <v>0</v>
      </c>
      <c r="L292" s="2" t="n">
        <v>0</v>
      </c>
      <c r="M292" s="2" t="inlineStr">
        <is>
          <t>Negative</t>
        </is>
      </c>
      <c r="N292" s="2" t="inlineStr">
        <is>
          <t>Article (print)</t>
        </is>
      </c>
      <c r="O292" s="2" t="inlineStr">
        <is>
          <t>English</t>
        </is>
      </c>
      <c r="P292" s="2" t="n"/>
    </row>
    <row r="293">
      <c r="A293" s="2" t="inlineStr">
        <is>
          <t>Foreign Policy Research Institute</t>
        </is>
      </c>
      <c r="B293" s="2">
        <f>HYPERLINK("https://www.fpri.org/contributor/dr-tian-he/")</f>
        <v/>
      </c>
      <c r="C293" s="2" t="inlineStr"/>
      <c r="D293" s="2" t="inlineStr">
        <is>
          <t>Foreign Policy Research Institute</t>
        </is>
      </c>
      <c r="E293" s="6" t="n">
        <v>45176.58046296296</v>
      </c>
      <c r="F293" s="2" t="inlineStr">
        <is>
          <t>Tian He is an Assistant Professor with the Department of International Studies at Xian Jiaotong-Liverpool University. Previously, he was an Assistant Research Fellow at the Institute for International Affairs at the Chinese University of Hong Kong, Shenzhen.</t>
        </is>
      </c>
      <c r="G293" s="2" t="n">
        <v>117772</v>
      </c>
      <c r="H293" s="2" t="n"/>
      <c r="I293" s="2" t="n"/>
      <c r="J293" s="2" t="n"/>
      <c r="K293" s="2" t="n"/>
      <c r="L293" s="2" t="n"/>
      <c r="M293" s="2" t="inlineStr">
        <is>
          <t>Neutral</t>
        </is>
      </c>
      <c r="N293" s="2" t="inlineStr">
        <is>
          <t>Article (online)</t>
        </is>
      </c>
      <c r="O293" s="2" t="inlineStr">
        <is>
          <t>English</t>
        </is>
      </c>
      <c r="P293" s="2" t="n"/>
    </row>
    <row r="294">
      <c r="A294" s="2" t="inlineStr">
        <is>
          <t>Single-nucleus multiomic mapping of m6A methylomes and transcriptomes in native populations of cells with sn-m6A-CT</t>
        </is>
      </c>
      <c r="B294" s="2">
        <f>HYPERLINK("https://www.cell.com/molecular-cell/abstract/S1097-2765(23)00649-4")</f>
        <v/>
      </c>
      <c r="C294" s="2" t="inlineStr">
        <is>
          <t>Jacob H. Hanna, Mayo Clinic, Engineering Programme</t>
        </is>
      </c>
      <c r="D294" s="2" t="inlineStr">
        <is>
          <t>Cell Press</t>
        </is>
      </c>
      <c r="E294" s="6" t="n">
        <v>45176.4641087963</v>
      </c>
      <c r="F294" s="2" t="inlineStr">
        <is>
          <t>Called peaks with log-q-value &lt; 10 were filtered and remained high-confidence peaks were annotated using ChIPseeker R packageMettl3-KO sensitive m6A-CT peaks were called using the R package exomePeak2 (https://github.com/ZW-xjtlu/exomePeak2) with the default parameters.</t>
        </is>
      </c>
      <c r="G294" s="2" t="n">
        <v>1697496</v>
      </c>
      <c r="H294" s="2" t="n">
        <v>0</v>
      </c>
      <c r="I294" s="2" t="n">
        <v>0</v>
      </c>
      <c r="J294" s="2" t="n">
        <v>0</v>
      </c>
      <c r="K294" s="2" t="n"/>
      <c r="L294" s="2" t="n">
        <v>0</v>
      </c>
      <c r="M294" s="2" t="inlineStr">
        <is>
          <t>Neutral</t>
        </is>
      </c>
      <c r="N294" s="2" t="inlineStr">
        <is>
          <t>Article (online)</t>
        </is>
      </c>
      <c r="O294" s="2" t="inlineStr">
        <is>
          <t>English</t>
        </is>
      </c>
      <c r="P294" s="2" t="n"/>
    </row>
    <row r="295">
      <c r="A295" s="2" t="inlineStr">
        <is>
          <t>Potential target for reversing drug resistance in ovarian cancer identified</t>
        </is>
      </c>
      <c r="B295" s="2">
        <f>HYPERLINK("http://ecancer.org/en/news/23653-potential-target-for-reversing-drug-resistance-in-ovarian-cancer-identified")</f>
        <v/>
      </c>
      <c r="C295" s="2" t="inlineStr"/>
      <c r="D295" s="2" t="inlineStr">
        <is>
          <t>eCancer</t>
        </is>
      </c>
      <c r="E295" s="6" t="n">
        <v>45176.4625</v>
      </c>
      <c r="F295"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95" s="2" t="n">
        <v>31638</v>
      </c>
      <c r="H295" s="2" t="n">
        <v>0</v>
      </c>
      <c r="I295" s="2" t="n">
        <v>0</v>
      </c>
      <c r="J295" s="2" t="n">
        <v>0</v>
      </c>
      <c r="K295" s="2" t="n">
        <v>0</v>
      </c>
      <c r="L295" s="2" t="n">
        <v>0</v>
      </c>
      <c r="M295" s="2" t="inlineStr">
        <is>
          <t>Negative</t>
        </is>
      </c>
      <c r="N295" s="2" t="inlineStr">
        <is>
          <t>Article (online)</t>
        </is>
      </c>
      <c r="O295" s="2" t="inlineStr">
        <is>
          <t>English</t>
        </is>
      </c>
      <c r="P295" s="2" t="n"/>
    </row>
    <row r="296">
      <c r="A296" s="2" t="inlineStr">
        <is>
          <t>Findings from Xi'an Jiaotong Liverpool University in the Area of Environmental Communication Described (Malaysia's Media Framing of Plastic Pollution: the Case of Imported Plastic Waste)</t>
        </is>
      </c>
      <c r="B296" s="2">
        <f>HYPERLINK("https://muckrack.com/link/yDnVlp/findings-from-xian-jiaotong-liverpool-university-in-the-area-of-environmental-communication-described-malaysias-media-framing-of-plastic-pollution-the-case-of-imported-plastic-waste")</f>
        <v/>
      </c>
      <c r="C296" s="2" t="inlineStr"/>
      <c r="D296" s="2" t="inlineStr">
        <is>
          <t>Ecology Daily News</t>
        </is>
      </c>
      <c r="E296" s="6" t="n">
        <v>45176.33333333334</v>
      </c>
      <c r="F296" s="2" t="inlineStr">
        <is>
          <t>The news reporters obtained a quote from the research from Xi'an Jiaotong Liverpool University, "The concern is mounting over the uneven distribution of environmental and health burdens between developed and developing countries.</t>
        </is>
      </c>
      <c r="G296" s="2" t="n"/>
      <c r="H296" s="2" t="n">
        <v>0</v>
      </c>
      <c r="I296" s="2" t="n">
        <v>0</v>
      </c>
      <c r="J296" s="2" t="n">
        <v>0</v>
      </c>
      <c r="K296" s="2" t="n">
        <v>0</v>
      </c>
      <c r="L296" s="2" t="n">
        <v>0</v>
      </c>
      <c r="M296" s="2" t="inlineStr">
        <is>
          <t>Negative</t>
        </is>
      </c>
      <c r="N296" s="2" t="inlineStr">
        <is>
          <t>Article (print)</t>
        </is>
      </c>
      <c r="O296" s="2" t="inlineStr">
        <is>
          <t>English</t>
        </is>
      </c>
      <c r="P296" s="2" t="n"/>
    </row>
    <row r="297">
      <c r="A297" s="2" t="inlineStr">
        <is>
          <t>Lebensrettendes Schwermetall</t>
        </is>
      </c>
      <c r="B297" s="2">
        <f>HYPERLINK("https://www.scinexx.de/fotos/lebensrettendes-schwermetall/")</f>
        <v/>
      </c>
      <c r="C297" s="2" t="inlineStr"/>
      <c r="D297" s="2" t="inlineStr">
        <is>
          <t>scinexx</t>
        </is>
      </c>
      <c r="E297" s="6" t="n">
        <v>45176.22123842593</v>
      </c>
      <c r="F297" s="2" t="inlineStr">
        <is>
          <t>Forschende um Attila Szénási von der Xi’an Jiaotong-Liverpool University haben nun aber womöglich einen Weg gefunden, die Entwicklung solcher Resistenzen zu verhindern. Dafür mussten sie zunächst herausfinden, was genau die Resistenzbildung verursacht.</t>
        </is>
      </c>
      <c r="G297" s="2" t="n">
        <v>875696</v>
      </c>
      <c r="H297" s="2" t="n">
        <v>0</v>
      </c>
      <c r="I297" s="2" t="n">
        <v>0</v>
      </c>
      <c r="J297" s="2" t="n">
        <v>0</v>
      </c>
      <c r="K297" s="2" t="n">
        <v>0</v>
      </c>
      <c r="L297" s="2" t="n">
        <v>0</v>
      </c>
      <c r="M297" s="2" t="n"/>
      <c r="N297" s="2" t="inlineStr">
        <is>
          <t>Article (online)</t>
        </is>
      </c>
      <c r="O297" s="2" t="inlineStr">
        <is>
          <t>German</t>
        </is>
      </c>
      <c r="P297" s="2" t="n"/>
    </row>
    <row r="298">
      <c r="A298" s="2" t="inlineStr">
        <is>
          <t>Moon bay/3rms/lakeview/good comunity/near xjtlu, House for rent in Suzhou China</t>
        </is>
      </c>
      <c r="B298" s="2">
        <f>HYPERLINK("https://www.expat.com/en/housing/asia/china/suzhou/39-houses-for-rent/749905-moon-bay3rmslakeviewgood-comunitynear-xjtlu.html")</f>
        <v/>
      </c>
      <c r="C298" s="2" t="inlineStr"/>
      <c r="D298" s="2" t="inlineStr">
        <is>
          <t>expat.com</t>
        </is>
      </c>
      <c r="E298" s="6" t="n">
        <v>45176.16675925926</v>
      </c>
      <c r="F298" s="2" t="n"/>
      <c r="G298" s="2" t="n">
        <v>1309165</v>
      </c>
      <c r="H298" s="2" t="n">
        <v>0</v>
      </c>
      <c r="I298" s="2" t="n">
        <v>0</v>
      </c>
      <c r="J298" s="2" t="n">
        <v>0</v>
      </c>
      <c r="K298" s="2" t="n">
        <v>0</v>
      </c>
      <c r="L298" s="2" t="n">
        <v>0</v>
      </c>
      <c r="M298" s="2" t="inlineStr">
        <is>
          <t>Positive</t>
        </is>
      </c>
      <c r="N298" s="2" t="inlineStr">
        <is>
          <t>Article (online)</t>
        </is>
      </c>
      <c r="O298" s="2" t="inlineStr">
        <is>
          <t>English</t>
        </is>
      </c>
      <c r="P298" s="2" t="n"/>
    </row>
    <row r="299">
      <c r="A299" s="2" t="inlineStr">
        <is>
          <t>Potential target for reversing drug resistance in ovarian cancer identified</t>
        </is>
      </c>
      <c r="B299" s="2">
        <f>HYPERLINK("https://social.cn1699.com/livenewss/news/251123/Potential-target-for-reversing-drug-resistance-in-ovarian-cancer-identified")</f>
        <v/>
      </c>
      <c r="C299" s="2" t="inlineStr"/>
      <c r="D299" s="2" t="inlineStr">
        <is>
          <t>cn1699.com</t>
        </is>
      </c>
      <c r="E299" s="6" t="n">
        <v>45176</v>
      </c>
      <c r="F299"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299" s="2" t="n">
        <v>382</v>
      </c>
      <c r="H299" s="2" t="n">
        <v>0</v>
      </c>
      <c r="I299" s="2" t="n">
        <v>0</v>
      </c>
      <c r="J299" s="2" t="n">
        <v>0</v>
      </c>
      <c r="K299" s="2" t="n">
        <v>0</v>
      </c>
      <c r="L299" s="2" t="n">
        <v>0</v>
      </c>
      <c r="M299" s="2" t="inlineStr">
        <is>
          <t>Negative</t>
        </is>
      </c>
      <c r="N299" s="2" t="inlineStr">
        <is>
          <t>Article (online)</t>
        </is>
      </c>
      <c r="O299" s="2" t="inlineStr">
        <is>
          <t>English</t>
        </is>
      </c>
      <c r="P299" s="2" t="n"/>
    </row>
    <row r="300">
      <c r="A300" s="2" t="inlineStr">
        <is>
          <t>Potential target for reversing drug resistance in ovarian cancer identified</t>
        </is>
      </c>
      <c r="B300" s="2">
        <f>HYPERLINK("https://medicalxpress.com/news/2023-09-potential-reversing-drug-resistance-ovarian.html")</f>
        <v/>
      </c>
      <c r="C300" s="2" t="inlineStr">
        <is>
          <t>Cat Diamond, Xi'an jiaotong-Liverpool</t>
        </is>
      </c>
      <c r="D300" s="2" t="inlineStr">
        <is>
          <t>Medical Xpress</t>
        </is>
      </c>
      <c r="E300" s="6" t="n">
        <v>45175.48174768518</v>
      </c>
      <c r="F300"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0" s="2" t="n">
        <v>963105</v>
      </c>
      <c r="H300" s="2" t="n">
        <v>0</v>
      </c>
      <c r="I300" s="2" t="n">
        <v>0</v>
      </c>
      <c r="J300" s="2" t="n">
        <v>7</v>
      </c>
      <c r="K300" s="2" t="n">
        <v>7</v>
      </c>
      <c r="L300" s="2" t="n">
        <v>0</v>
      </c>
      <c r="M300" s="2" t="inlineStr">
        <is>
          <t>Negative</t>
        </is>
      </c>
      <c r="N300" s="2" t="inlineStr">
        <is>
          <t>Article (online)</t>
        </is>
      </c>
      <c r="O300" s="2" t="inlineStr">
        <is>
          <t>English</t>
        </is>
      </c>
      <c r="P300" s="2" t="n"/>
    </row>
    <row r="301">
      <c r="A301" s="2" t="inlineStr">
        <is>
          <t>Novel Gene Target Reverses Drug Resistance in Ovarian Cancer</t>
        </is>
      </c>
      <c r="B301" s="2">
        <f>HYPERLINK("https://www.technologynetworks.com/cancer-research/news/novel-gene-target-reverses-drug-resistance-in-ovarian-cancer-378512")</f>
        <v/>
      </c>
      <c r="C301" s="2" t="inlineStr"/>
      <c r="D301" s="2" t="inlineStr">
        <is>
          <t>Technology Networks</t>
        </is>
      </c>
      <c r="E301" s="6" t="n">
        <v>45175.46626157407</v>
      </c>
      <c r="F301"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1" s="2" t="n">
        <v>381049</v>
      </c>
      <c r="H301" s="2" t="n">
        <v>0</v>
      </c>
      <c r="I301" s="2" t="n">
        <v>0</v>
      </c>
      <c r="J301" s="2" t="n">
        <v>0</v>
      </c>
      <c r="K301" s="2" t="n">
        <v>0</v>
      </c>
      <c r="L301" s="2" t="n">
        <v>0</v>
      </c>
      <c r="M301" s="2" t="inlineStr">
        <is>
          <t>Negative</t>
        </is>
      </c>
      <c r="N301" s="2" t="inlineStr">
        <is>
          <t>Article (online)</t>
        </is>
      </c>
      <c r="O301" s="2" t="inlineStr">
        <is>
          <t>English</t>
        </is>
      </c>
      <c r="P301" s="2" t="n"/>
    </row>
    <row r="302">
      <c r="A302" s="2" t="inlineStr">
        <is>
          <t>Potential target for reversing drug resistance in ovarian cancer identified</t>
        </is>
      </c>
      <c r="B302" s="2">
        <f>HYPERLINK("https://scienmag.com/potential-target-for-reversing-drug-resistance-in-ovarian-cancer-identified/")</f>
        <v/>
      </c>
      <c r="C302" s="2" t="inlineStr"/>
      <c r="D302" s="2" t="inlineStr">
        <is>
          <t>SCIENMAG</t>
        </is>
      </c>
      <c r="E302" s="6" t="n">
        <v>45175.39548611111</v>
      </c>
      <c r="F302"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2" s="2" t="n">
        <v>19043</v>
      </c>
      <c r="H302" s="2" t="n">
        <v>0</v>
      </c>
      <c r="I302" s="2" t="n">
        <v>0</v>
      </c>
      <c r="J302" s="2" t="n">
        <v>27</v>
      </c>
      <c r="K302" s="2" t="n">
        <v>27</v>
      </c>
      <c r="L302" s="2" t="n">
        <v>0</v>
      </c>
      <c r="M302" s="2" t="inlineStr">
        <is>
          <t>Negative</t>
        </is>
      </c>
      <c r="N302" s="2" t="inlineStr">
        <is>
          <t>Article (online)</t>
        </is>
      </c>
      <c r="O302" s="2" t="inlineStr">
        <is>
          <t>English</t>
        </is>
      </c>
      <c r="P302" s="2" t="n"/>
    </row>
    <row r="303">
      <c r="A303" s="2" t="inlineStr">
        <is>
          <t>Potential target for reversing drug resistance in ovarian cancer identified</t>
        </is>
      </c>
      <c r="B303" s="2">
        <f>HYPERLINK("https://bioengineer.org/potential-target-for-reversing-drug-resistance-in-ovarian-cancer-identified/")</f>
        <v/>
      </c>
      <c r="C303" s="2" t="inlineStr"/>
      <c r="D303" s="2" t="inlineStr">
        <is>
          <t>Bioengineering</t>
        </is>
      </c>
      <c r="E303" s="6" t="n">
        <v>45175.38576388889</v>
      </c>
      <c r="F303"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3" s="2" t="n">
        <v>4663</v>
      </c>
      <c r="H303" s="2" t="n">
        <v>0</v>
      </c>
      <c r="I303" s="2" t="n">
        <v>0</v>
      </c>
      <c r="J303" s="2" t="n">
        <v>0</v>
      </c>
      <c r="K303" s="2" t="n"/>
      <c r="L303" s="2" t="n">
        <v>0</v>
      </c>
      <c r="M303" s="2" t="inlineStr">
        <is>
          <t>Negative</t>
        </is>
      </c>
      <c r="N303" s="2" t="inlineStr">
        <is>
          <t>Article (online)</t>
        </is>
      </c>
      <c r="O303" s="2" t="inlineStr">
        <is>
          <t>English</t>
        </is>
      </c>
      <c r="P303" s="2" t="n"/>
    </row>
    <row r="304">
      <c r="A304" s="2" t="inlineStr">
        <is>
          <t>Potential target for reversing drug resistance in ovarian cancer identified</t>
        </is>
      </c>
      <c r="B304" s="2">
        <f>HYPERLINK("https://www.eurekalert.org/news-releases/1000613")</f>
        <v/>
      </c>
      <c r="C304" s="2" t="inlineStr"/>
      <c r="D304" s="2" t="inlineStr">
        <is>
          <t>EurekAlert!</t>
        </is>
      </c>
      <c r="E304" s="6" t="n">
        <v>45175.38026620371</v>
      </c>
      <c r="F304"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4" s="2" t="n">
        <v>581563</v>
      </c>
      <c r="H304" s="2" t="n">
        <v>0</v>
      </c>
      <c r="I304" s="2" t="n">
        <v>0</v>
      </c>
      <c r="J304" s="2" t="n">
        <v>0</v>
      </c>
      <c r="K304" s="2" t="n">
        <v>0</v>
      </c>
      <c r="L304" s="2" t="n">
        <v>0</v>
      </c>
      <c r="M304" s="2" t="inlineStr">
        <is>
          <t>Negative</t>
        </is>
      </c>
      <c r="N304" s="2" t="inlineStr">
        <is>
          <t>Article (online)</t>
        </is>
      </c>
      <c r="O304" s="2" t="inlineStr">
        <is>
          <t>English</t>
        </is>
      </c>
      <c r="P304" s="2" t="n"/>
    </row>
    <row r="305">
      <c r="A305" s="2" t="inlineStr">
        <is>
          <t>New Target Identified to Reverse Ovarian Cancer Drug Resistance</t>
        </is>
      </c>
      <c r="B305" s="2">
        <f>HYPERLINK("https://www.miragenews.com/new-target-identified-to-reverse-ovarian-cancer-1078853/")</f>
        <v/>
      </c>
      <c r="C305" s="2" t="inlineStr"/>
      <c r="D305" s="2" t="inlineStr">
        <is>
          <t>Mirage News</t>
        </is>
      </c>
      <c r="E305" s="6" t="n">
        <v>45175.37108796297</v>
      </c>
      <c r="F305"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5" s="2" t="n">
        <v>376617</v>
      </c>
      <c r="H305" s="2" t="n">
        <v>0</v>
      </c>
      <c r="I305" s="2" t="n">
        <v>0</v>
      </c>
      <c r="J305" s="2" t="n">
        <v>0</v>
      </c>
      <c r="K305" s="2" t="n">
        <v>0</v>
      </c>
      <c r="L305" s="2" t="n">
        <v>0</v>
      </c>
      <c r="M305" s="2" t="inlineStr">
        <is>
          <t>Negative</t>
        </is>
      </c>
      <c r="N305" s="2" t="inlineStr">
        <is>
          <t>Article (online)</t>
        </is>
      </c>
      <c r="O305" s="2" t="inlineStr">
        <is>
          <t>English</t>
        </is>
      </c>
      <c r="P305" s="2" t="n"/>
    </row>
    <row r="306">
      <c r="A306" s="2" t="inlineStr">
        <is>
          <t>Potential Target for Reversing Drug Resistance in Ovarian Cancer Identified</t>
        </is>
      </c>
      <c r="B306" s="2">
        <f>HYPERLINK("https://www.psychreg.org/potential-target-reversing-drug-resistance-ovarian-cancer-identified/")</f>
        <v/>
      </c>
      <c r="C306" s="2" t="inlineStr">
        <is>
          <t>Monique Moate</t>
        </is>
      </c>
      <c r="D306" s="2" t="inlineStr">
        <is>
          <t>Psychreg</t>
        </is>
      </c>
      <c r="E306" s="6" t="n">
        <v>45175.18706018518</v>
      </c>
      <c r="F306" s="2" t="inlineStr">
        <is>
          <t>Professor Mu Wang, from Xi’an Jiaotong-Liverpool University, China, and the corresponding author of the paper, said: “Compared with the control group of mice that did not receive the injection of nanoparticles with siRNA, the mice that received two doses had enhanced sensitivity to cisplatin treatment</t>
        </is>
      </c>
      <c r="G306" s="2" t="n">
        <v>104785</v>
      </c>
      <c r="H306" s="2" t="n">
        <v>0</v>
      </c>
      <c r="I306" s="2" t="n">
        <v>0</v>
      </c>
      <c r="J306" s="2" t="n">
        <v>0</v>
      </c>
      <c r="K306" s="2" t="n">
        <v>0</v>
      </c>
      <c r="L306" s="2" t="n">
        <v>0</v>
      </c>
      <c r="M306" s="2" t="inlineStr">
        <is>
          <t>Negative</t>
        </is>
      </c>
      <c r="N306" s="2" t="inlineStr">
        <is>
          <t>Article (online)</t>
        </is>
      </c>
      <c r="O306" s="2" t="inlineStr">
        <is>
          <t>English</t>
        </is>
      </c>
      <c r="P306" s="2" t="n"/>
    </row>
    <row r="307">
      <c r="A307" s="2" t="inlineStr">
        <is>
          <t>Potential target found</t>
        </is>
      </c>
      <c r="B307" s="2">
        <f>HYPERLINK("https://www.newswise.com/articles/ovarian-cancer-drug-resistance-potential-target-found")</f>
        <v/>
      </c>
      <c r="C307" s="2" t="inlineStr"/>
      <c r="D307" s="2" t="inlineStr">
        <is>
          <t>Newswise</t>
        </is>
      </c>
      <c r="E307" s="6" t="n">
        <v>45175</v>
      </c>
      <c r="F307"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07" s="2" t="n">
        <v>170144</v>
      </c>
      <c r="H307" s="2" t="n">
        <v>0</v>
      </c>
      <c r="I307" s="2" t="n">
        <v>0</v>
      </c>
      <c r="J307" s="2" t="n">
        <v>0</v>
      </c>
      <c r="K307" s="2" t="n">
        <v>0</v>
      </c>
      <c r="L307" s="2" t="n">
        <v>0</v>
      </c>
      <c r="M307" s="2" t="inlineStr">
        <is>
          <t>Negative</t>
        </is>
      </c>
      <c r="N307" s="2" t="inlineStr">
        <is>
          <t>Article (online)</t>
        </is>
      </c>
      <c r="O307" s="2" t="inlineStr">
        <is>
          <t>English</t>
        </is>
      </c>
      <c r="P307" s="2" t="n"/>
    </row>
    <row r="308">
      <c r="A308" s="2" t="inlineStr">
        <is>
          <t>Reducing Cisplatin Resistance in Ovarian Cancer with Gene Silencing Nanoparticles</t>
        </is>
      </c>
      <c r="B308" s="2">
        <f>HYPERLINK("https://www.expresshealthcaremgmt.com/news2/study-identifies-potential-target-for-reversing-drug-resistance-in-ovarian-cancer/42583/")</f>
        <v/>
      </c>
      <c r="C308" s="2" t="inlineStr">
        <is>
          <t>Jaishankar Chigurula</t>
        </is>
      </c>
      <c r="D308" s="2" t="inlineStr">
        <is>
          <t>Express Healthcare Management</t>
        </is>
      </c>
      <c r="E308" s="6" t="n">
        <v>45174.9906712963</v>
      </c>
      <c r="F308" s="2" t="inlineStr">
        <is>
          <t>Source: Xi’an Jiaotong-Liverpool University (XJTLU) – Cancer Gene Therapy Journal reference: Szénási, A., et al. (2023). Targeting SOD1 via RNAi with PEGylated graphene oxide nanoparticles in platinum-resistant ovarian cancer. Cancer Gene Therapy. doi.org/10.1038/s41417-023-00659-2.</t>
        </is>
      </c>
      <c r="G308" s="2" t="n"/>
      <c r="H308" s="2" t="n"/>
      <c r="I308" s="2" t="n"/>
      <c r="J308" s="2" t="n"/>
      <c r="K308" s="2" t="n"/>
      <c r="L308" s="2" t="n"/>
      <c r="M308" s="2" t="inlineStr">
        <is>
          <t>Negative</t>
        </is>
      </c>
      <c r="N308" s="2" t="inlineStr">
        <is>
          <t>Article (online)</t>
        </is>
      </c>
      <c r="O308" s="2" t="inlineStr">
        <is>
          <t>English</t>
        </is>
      </c>
      <c r="P308" s="2" t="n"/>
    </row>
    <row r="309">
      <c r="A309" s="2" t="inlineStr">
        <is>
          <t>Study identifies potential target for reversing drug resistance in ovarian cancer</t>
        </is>
      </c>
      <c r="B309" s="2">
        <f>HYPERLINK("https://girlwithasaddlebag.com/study-identifies-potential-target-for-reversing-drug-resistance-in-ovarian-cancer/")</f>
        <v/>
      </c>
      <c r="C309" s="2" t="inlineStr">
        <is>
          <t>Robert Jeff</t>
        </is>
      </c>
      <c r="D309" s="2" t="inlineStr">
        <is>
          <t>GWSB</t>
        </is>
      </c>
      <c r="E309" s="6" t="n">
        <v>45174.98979166667</v>
      </c>
      <c r="F309"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 … Professor Mu Wang, Xi’an Jiaotong-Liverpool University, China
Source:
Xi’an Jiaotong-Liverpool University (XJTLU)
Journal reference:
Szénási, A., et al. (2023). Targeting SOD1 via RNAi with PEGylated graphene oxide nanoparticles in platinum-resistant ovarian cancer.</t>
        </is>
      </c>
      <c r="G309" s="2" t="n"/>
      <c r="H309" s="2" t="n">
        <v>0</v>
      </c>
      <c r="I309" s="2" t="n">
        <v>0</v>
      </c>
      <c r="J309" s="2" t="n">
        <v>0</v>
      </c>
      <c r="K309" s="2" t="n">
        <v>0</v>
      </c>
      <c r="L309" s="2" t="n">
        <v>0</v>
      </c>
      <c r="M309" s="2" t="inlineStr">
        <is>
          <t>Negative</t>
        </is>
      </c>
      <c r="N309" s="2" t="inlineStr">
        <is>
          <t>Article (online)</t>
        </is>
      </c>
      <c r="O309" s="2" t="inlineStr">
        <is>
          <t>English</t>
        </is>
      </c>
      <c r="P309" s="2" t="n"/>
    </row>
    <row r="310">
      <c r="A310" s="2" t="inlineStr">
        <is>
          <t>Study identifies potential target for reversing drug resistance in ovarian cancer</t>
        </is>
      </c>
      <c r="B310" s="2">
        <f>HYPERLINK("https://www.news-medical.net/news/20230905/Study-identifies-potential-target-for-reversing-drug-resistance-in-ovarian-cancer.aspx")</f>
        <v/>
      </c>
      <c r="C310" s="2" t="inlineStr">
        <is>
          <t>Danielle Ellis</t>
        </is>
      </c>
      <c r="D310" s="2" t="inlineStr">
        <is>
          <t>News Medical</t>
        </is>
      </c>
      <c r="E310" s="6" t="n">
        <v>45174.97898148148</v>
      </c>
      <c r="F310"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10" s="2" t="n">
        <v>4229500</v>
      </c>
      <c r="H310" s="2" t="n">
        <v>0</v>
      </c>
      <c r="I310" s="2" t="n">
        <v>0</v>
      </c>
      <c r="J310" s="2" t="n">
        <v>10</v>
      </c>
      <c r="K310" s="2" t="n">
        <v>10</v>
      </c>
      <c r="L310" s="2" t="n">
        <v>0</v>
      </c>
      <c r="M310" s="2" t="inlineStr">
        <is>
          <t>Negative</t>
        </is>
      </c>
      <c r="N310" s="2" t="inlineStr">
        <is>
          <t>Article (online)</t>
        </is>
      </c>
      <c r="O310" s="2" t="inlineStr">
        <is>
          <t>English</t>
        </is>
      </c>
      <c r="P310" s="2" t="n"/>
    </row>
    <row r="311">
      <c r="A311" s="2" t="inlineStr">
        <is>
          <t>Potential target for reversing drug resistance in ovarian cancer identified</t>
        </is>
      </c>
      <c r="B311" s="2">
        <f>HYPERLINK("https://www.alphagalileo.org/en-gb/Item-Display/ItemId/237066?returnurl=https://www.alphagalileo.org/en-gb/Item-Display/ItemId/237066")</f>
        <v/>
      </c>
      <c r="C311" s="2" t="inlineStr"/>
      <c r="D311" s="2" t="inlineStr">
        <is>
          <t>Alpha Galileo</t>
        </is>
      </c>
      <c r="E311" s="6" t="n">
        <v>45174.94466435185</v>
      </c>
      <c r="F311" s="2" t="inlineStr">
        <is>
          <t>Professor Mu Wang, from Xi'an Jiaotong-Liverpool University, China, and the corresponding author of the paper, says: "Compared with the control group of mice that did not receive the injection of nanoparticles with siRNA, the mice that received two doses had enhanced sensitivity to cisplatin treatment</t>
        </is>
      </c>
      <c r="G311" s="2" t="n">
        <v>15592</v>
      </c>
      <c r="H311" s="2" t="n">
        <v>0</v>
      </c>
      <c r="I311" s="2" t="n">
        <v>0</v>
      </c>
      <c r="J311" s="2" t="n">
        <v>0</v>
      </c>
      <c r="K311" s="2" t="n">
        <v>0</v>
      </c>
      <c r="L311" s="2" t="n">
        <v>0</v>
      </c>
      <c r="M311" s="2" t="inlineStr">
        <is>
          <t>Negative</t>
        </is>
      </c>
      <c r="N311" s="2" t="inlineStr">
        <is>
          <t>Article (online)</t>
        </is>
      </c>
      <c r="O311" s="2" t="inlineStr">
        <is>
          <t>English</t>
        </is>
      </c>
      <c r="P311" s="2" t="n"/>
    </row>
    <row r="312">
      <c r="A312" s="2" t="inlineStr">
        <is>
          <t>New Down Syndrome Study Findings Recently Were Reported by Researchers at Xi'an Jiaotong Liverpool University (Down Syndrome Detection With Swin Transformer Architecture)</t>
        </is>
      </c>
      <c r="B312" s="2">
        <f>HYPERLINK("https://muckrack.com/link/yDxbRb/new-down-syndrome-study-findings-recently-were-reported-by-researchers-at-xian-jiaotong-liverpool-university-down-syndrome-detection-with-swin-transformer-architecture")</f>
        <v/>
      </c>
      <c r="C312" s="2" t="inlineStr"/>
      <c r="D312" s="2" t="inlineStr">
        <is>
          <t>Genomics &amp; Genetics Daily</t>
        </is>
      </c>
      <c r="E312" s="6" t="n">
        <v>45174.33333333334</v>
      </c>
      <c r="F312" s="2" t="inlineStr">
        <is>
          <t>Funders for this research include National Natural Science Foundation of China (NSFC), Qing Lan Project of Jiangsu Province, Laboratory of Computational Physics, China, Xi'an Jiaotong-Liverpool University (XJTLU) Research Development Fund, China, XJTLU research enhancement fund, Key Programme Special</t>
        </is>
      </c>
      <c r="G312" s="2" t="n"/>
      <c r="H312" s="2" t="n"/>
      <c r="I312" s="2" t="n"/>
      <c r="J312" s="2" t="n"/>
      <c r="K312" s="2" t="n"/>
      <c r="L312" s="2" t="n"/>
      <c r="M312" s="2" t="inlineStr">
        <is>
          <t>Neutral</t>
        </is>
      </c>
      <c r="N312" s="2" t="inlineStr">
        <is>
          <t>Article (print)</t>
        </is>
      </c>
      <c r="O312" s="2" t="inlineStr">
        <is>
          <t>English</t>
        </is>
      </c>
      <c r="P312" s="2"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24" customWidth="1" min="1" max="1"/>
    <col width="24" customWidth="1" min="2" max="2"/>
    <col width="24" customWidth="1" min="3" max="3"/>
    <col width="16" customWidth="1" min="4" max="4"/>
    <col width="32" customWidth="1" min="5" max="5"/>
    <col width="32" customWidth="1" min="6" max="6"/>
    <col width="17" customWidth="1" min="7" max="7"/>
    <col width="24" customWidth="1" min="8" max="8"/>
    <col width="48" customWidth="1" min="9" max="9"/>
    <col width="24" customWidth="1" min="10" max="10"/>
    <col width="24" customWidth="1" min="11" max="11"/>
    <col width="48" customWidth="1" min="12" max="12"/>
    <col width="19" customWidth="1" min="13" max="13"/>
    <col width="32" customWidth="1" min="14" max="14"/>
    <col width="32" customWidth="1" min="15" max="15"/>
  </cols>
  <sheetData>
    <row r="1">
      <c r="A1" s="1" t="inlineStr">
        <is>
          <t>Name</t>
        </is>
      </c>
      <c r="B1" s="1" t="inlineStr">
        <is>
          <t>Title</t>
        </is>
      </c>
      <c r="C1" s="1" t="inlineStr">
        <is>
          <t>Email</t>
        </is>
      </c>
      <c r="D1" s="1" t="inlineStr">
        <is>
          <t>Twitter Screen Name</t>
        </is>
      </c>
      <c r="E1" s="1" t="inlineStr">
        <is>
          <t>Twitter URL</t>
        </is>
      </c>
      <c r="F1" s="1" t="inlineStr">
        <is>
          <t>Muck Rack URL</t>
        </is>
      </c>
      <c r="G1" s="1" t="inlineStr">
        <is>
          <t>Twitter Followers</t>
        </is>
      </c>
      <c r="H1" s="1" t="inlineStr">
        <is>
          <t>Location</t>
        </is>
      </c>
      <c r="I1" s="1" t="inlineStr">
        <is>
          <t>Description</t>
        </is>
      </c>
      <c r="J1" s="1" t="inlineStr">
        <is>
          <t>Beats</t>
        </is>
      </c>
      <c r="K1" s="1" t="inlineStr">
        <is>
          <t>Publications</t>
        </is>
      </c>
      <c r="L1" s="1" t="inlineStr">
        <is>
          <t>Status Text</t>
        </is>
      </c>
      <c r="M1" s="1" t="inlineStr">
        <is>
          <t>Status Time</t>
        </is>
      </c>
      <c r="N1" s="1" t="inlineStr">
        <is>
          <t>Status URL</t>
        </is>
      </c>
      <c r="O1" s="1" t="inlineStr">
        <is>
          <t>Link Shared</t>
        </is>
      </c>
    </row>
    <row r="2">
      <c r="A2" s="2" t="inlineStr">
        <is>
          <t>James Donaghy</t>
        </is>
      </c>
      <c r="B2" s="2" t="inlineStr">
        <is>
          <t>Writer</t>
        </is>
      </c>
      <c r="C2" s="2" t="inlineStr"/>
      <c r="D2" s="2" t="inlineStr">
        <is>
          <t>thecoldgun</t>
        </is>
      </c>
      <c r="E2" s="2">
        <f>HYPERLINK("http://twitter.com/thecoldgun")</f>
        <v/>
      </c>
      <c r="F2" s="2">
        <f>HYPERLINK("https://muckrack.com/james-donaghy")</f>
        <v/>
      </c>
      <c r="G2" s="2" t="n">
        <v>615</v>
      </c>
      <c r="H2" s="2" t="inlineStr">
        <is>
          <t>Birmingham</t>
        </is>
      </c>
      <c r="I2" s="2" t="inlineStr">
        <is>
          <t>TV writing, MMA, betting, Fiona Apple, veganism and Aston Villa theguardian.com/profile/jamesd…</t>
        </is>
      </c>
      <c r="J2" s="2" t="inlineStr">
        <is>
          <t>Arts and Entertainment,United Kingdom</t>
        </is>
      </c>
      <c r="K2" s="2" t="inlineStr">
        <is>
          <t>The Guardian</t>
        </is>
      </c>
      <c r="L2" s="2" t="inlineStr">
        <is>
          <t>RT @muswellhillspur: https://t.co/WYeqCyft0G https://t.co/nSLnu8Xl3p</t>
        </is>
      </c>
      <c r="M2" s="6" t="n">
        <v>45213.51032407407</v>
      </c>
      <c r="N2" s="2">
        <f>HYPERLINK("http://twitter.com/thecoldgun/status/1713226878335471703")</f>
        <v/>
      </c>
      <c r="O2" s="2">
        <f>HYPERLINK("https://www.rsm.ac.uk/events/history-of-medicine/2023-24/hss02/")</f>
        <v/>
      </c>
    </row>
    <row r="3">
      <c r="A3" s="2" t="inlineStr">
        <is>
          <t>Anand Balasubramani</t>
        </is>
      </c>
      <c r="B3" s="2" t="inlineStr">
        <is>
          <t>Editor</t>
        </is>
      </c>
      <c r="C3" s="2" t="inlineStr">
        <is>
          <t>abalasubramani@aaas.org</t>
        </is>
      </c>
      <c r="D3" s="2" t="inlineStr">
        <is>
          <t>anandb4</t>
        </is>
      </c>
      <c r="E3" s="2">
        <f>HYPERLINK("http://twitter.com/anandb4")</f>
        <v/>
      </c>
      <c r="F3" s="2">
        <f>HYPERLINK("https://muckrack.com/anand-balasubramani")</f>
        <v/>
      </c>
      <c r="G3" s="2" t="n">
        <v>657</v>
      </c>
      <c r="H3" s="2" t="inlineStr">
        <is>
          <t>Silver Spring, MD</t>
        </is>
      </c>
      <c r="I3" s="2" t="inlineStr">
        <is>
          <t>🏳️‍🌈 Immigrant, reader, writer, music lover, scientist.   Tweets are my opinions.</t>
        </is>
      </c>
      <c r="J3" s="2" t="inlineStr">
        <is>
          <t>Science</t>
        </is>
      </c>
      <c r="K3" s="2" t="inlineStr">
        <is>
          <t>Science Magazine</t>
        </is>
      </c>
      <c r="L3" s="2" t="inlineStr">
        <is>
          <t>RT @JournalSpectrum: From our Reviewing Editors on their experience peer reviewing for Spectrum. More information on our Reviewing Edito… https://t.co/4rnGIYnWqj</t>
        </is>
      </c>
      <c r="M3" s="6" t="n">
        <v>45195.62681712963</v>
      </c>
      <c r="N3" s="2">
        <f>HYPERLINK("http://twitter.com/anandb4/status/1706746109815562568")</f>
        <v/>
      </c>
      <c r="O3" s="2">
        <f>HYPERLINK("https://journals.asm.org/journal/spectrum/reviewing-editors")</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2023-10-15T05:54:59Z</dcterms:created>
  <dcterms:modified xmlns:dcterms="http://purl.org/dc/terms/" xmlns:xsi="http://www.w3.org/2001/XMLSchema-instance" xsi:type="dcterms:W3CDTF">2023-10-15T05:54:59Z</dcterms:modified>
</cp:coreProperties>
</file>