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nji/Desktop/"/>
    </mc:Choice>
  </mc:AlternateContent>
  <xr:revisionPtr revIDLastSave="0" documentId="13_ncr:1_{8DE6B34A-2EF5-1F44-9412-E012A0D99F4E}" xr6:coauthVersionLast="47" xr6:coauthVersionMax="47" xr10:uidLastSave="{00000000-0000-0000-0000-000000000000}"/>
  <bookViews>
    <workbookView xWindow="0" yWindow="500" windowWidth="28800" windowHeight="16440" xr2:uid="{E6C10F45-B446-D346-AD47-2F6A1762E94A}"/>
  </bookViews>
  <sheets>
    <sheet name="Instructions" sheetId="2" r:id="rId1"/>
    <sheet name="Eu in apt-plag oxybarometer" sheetId="4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2" i="4" l="1"/>
  <c r="O41" i="4"/>
  <c r="N31" i="4"/>
  <c r="N25" i="4"/>
  <c r="N34" i="4"/>
  <c r="N41" i="4"/>
  <c r="N32" i="4"/>
  <c r="N42" i="4"/>
  <c r="O31" i="4"/>
  <c r="O42" i="4"/>
  <c r="N45" i="4"/>
  <c r="M32" i="4"/>
  <c r="M41" i="4"/>
  <c r="L31" i="4"/>
  <c r="L25" i="4"/>
  <c r="L34" i="4"/>
  <c r="L41" i="4"/>
  <c r="L32" i="4"/>
  <c r="L42" i="4"/>
  <c r="M31" i="4"/>
  <c r="M42" i="4"/>
  <c r="L45" i="4"/>
  <c r="K32" i="4"/>
  <c r="K41" i="4"/>
  <c r="J31" i="4"/>
  <c r="J25" i="4"/>
  <c r="J34" i="4"/>
  <c r="J41" i="4"/>
  <c r="J32" i="4"/>
  <c r="J42" i="4"/>
  <c r="K31" i="4"/>
  <c r="K42" i="4"/>
  <c r="J45" i="4"/>
  <c r="I32" i="4"/>
  <c r="I41" i="4"/>
  <c r="H31" i="4"/>
  <c r="H25" i="4"/>
  <c r="H34" i="4"/>
  <c r="H41" i="4"/>
  <c r="H32" i="4"/>
  <c r="H42" i="4"/>
  <c r="I31" i="4"/>
  <c r="I42" i="4"/>
  <c r="H45" i="4"/>
  <c r="G32" i="4"/>
  <c r="G41" i="4"/>
  <c r="F31" i="4"/>
  <c r="F25" i="4"/>
  <c r="F34" i="4"/>
  <c r="F41" i="4"/>
  <c r="F32" i="4"/>
  <c r="F42" i="4"/>
  <c r="G31" i="4"/>
  <c r="G42" i="4"/>
  <c r="F45" i="4"/>
  <c r="E32" i="4"/>
  <c r="E41" i="4"/>
  <c r="D31" i="4"/>
  <c r="D25" i="4"/>
  <c r="D34" i="4"/>
  <c r="D41" i="4"/>
  <c r="D32" i="4"/>
  <c r="D42" i="4"/>
  <c r="E31" i="4"/>
  <c r="E42" i="4"/>
  <c r="D45" i="4"/>
  <c r="D46" i="4"/>
  <c r="C32" i="4"/>
  <c r="C41" i="4"/>
  <c r="B31" i="4"/>
  <c r="B25" i="4"/>
  <c r="B34" i="4"/>
  <c r="B41" i="4"/>
  <c r="B32" i="4"/>
  <c r="B42" i="4"/>
  <c r="C31" i="4"/>
  <c r="C42" i="4"/>
  <c r="B45" i="4"/>
  <c r="H18" i="4"/>
  <c r="I18" i="4"/>
  <c r="J18" i="4"/>
  <c r="K18" i="4"/>
  <c r="L18" i="4"/>
  <c r="M18" i="4"/>
  <c r="N18" i="4"/>
  <c r="O18" i="4"/>
  <c r="N37" i="4"/>
  <c r="N36" i="4"/>
  <c r="O35" i="4"/>
  <c r="N35" i="4"/>
  <c r="O34" i="4"/>
  <c r="O33" i="4"/>
  <c r="N33" i="4"/>
  <c r="O30" i="4"/>
  <c r="N30" i="4"/>
  <c r="O29" i="4"/>
  <c r="N29" i="4"/>
  <c r="O28" i="4"/>
  <c r="N28" i="4"/>
  <c r="O27" i="4"/>
  <c r="N27" i="4"/>
  <c r="O26" i="4"/>
  <c r="N26" i="4"/>
  <c r="O25" i="4"/>
  <c r="L37" i="4"/>
  <c r="L36" i="4"/>
  <c r="M35" i="4"/>
  <c r="L35" i="4"/>
  <c r="M34" i="4"/>
  <c r="M33" i="4"/>
  <c r="L33" i="4"/>
  <c r="M30" i="4"/>
  <c r="L30" i="4"/>
  <c r="M29" i="4"/>
  <c r="L29" i="4"/>
  <c r="M28" i="4"/>
  <c r="L28" i="4"/>
  <c r="M27" i="4"/>
  <c r="L27" i="4"/>
  <c r="M26" i="4"/>
  <c r="L26" i="4"/>
  <c r="M25" i="4"/>
  <c r="J37" i="4"/>
  <c r="J36" i="4"/>
  <c r="K35" i="4"/>
  <c r="J35" i="4"/>
  <c r="K34" i="4"/>
  <c r="K33" i="4"/>
  <c r="J33" i="4"/>
  <c r="K30" i="4"/>
  <c r="J30" i="4"/>
  <c r="K29" i="4"/>
  <c r="J29" i="4"/>
  <c r="K28" i="4"/>
  <c r="J28" i="4"/>
  <c r="K27" i="4"/>
  <c r="J27" i="4"/>
  <c r="K26" i="4"/>
  <c r="J26" i="4"/>
  <c r="K25" i="4"/>
  <c r="H37" i="4"/>
  <c r="H36" i="4"/>
  <c r="I35" i="4"/>
  <c r="H35" i="4"/>
  <c r="I34" i="4"/>
  <c r="I33" i="4"/>
  <c r="H33" i="4"/>
  <c r="I30" i="4"/>
  <c r="H30" i="4"/>
  <c r="I29" i="4"/>
  <c r="H29" i="4"/>
  <c r="I28" i="4"/>
  <c r="H28" i="4"/>
  <c r="I27" i="4"/>
  <c r="H27" i="4"/>
  <c r="I26" i="4"/>
  <c r="H26" i="4"/>
  <c r="I25" i="4"/>
  <c r="L47" i="4"/>
  <c r="J47" i="4"/>
  <c r="H47" i="4"/>
  <c r="N47" i="4"/>
  <c r="N46" i="4"/>
  <c r="J46" i="4"/>
  <c r="L46" i="4"/>
  <c r="H46" i="4"/>
  <c r="F37" i="4"/>
  <c r="F36" i="4"/>
  <c r="G35" i="4"/>
  <c r="F35" i="4"/>
  <c r="G34" i="4"/>
  <c r="G33" i="4"/>
  <c r="F33" i="4"/>
  <c r="G30" i="4"/>
  <c r="F30" i="4"/>
  <c r="G29" i="4"/>
  <c r="F29" i="4"/>
  <c r="G28" i="4"/>
  <c r="F28" i="4"/>
  <c r="G27" i="4"/>
  <c r="F27" i="4"/>
  <c r="G26" i="4"/>
  <c r="F26" i="4"/>
  <c r="G25" i="4"/>
  <c r="G18" i="4"/>
  <c r="F18" i="4"/>
  <c r="E25" i="4"/>
  <c r="D18" i="4"/>
  <c r="E18" i="4"/>
  <c r="D37" i="4"/>
  <c r="D36" i="4"/>
  <c r="E35" i="4"/>
  <c r="D35" i="4"/>
  <c r="E34" i="4"/>
  <c r="E33" i="4"/>
  <c r="D33" i="4"/>
  <c r="E30" i="4"/>
  <c r="D30" i="4"/>
  <c r="E29" i="4"/>
  <c r="D29" i="4"/>
  <c r="E28" i="4"/>
  <c r="D28" i="4"/>
  <c r="E27" i="4"/>
  <c r="D27" i="4"/>
  <c r="E26" i="4"/>
  <c r="D26" i="4"/>
  <c r="F47" i="4"/>
  <c r="D47" i="4"/>
  <c r="F46" i="4"/>
  <c r="C35" i="4"/>
  <c r="C34" i="4"/>
  <c r="C33" i="4"/>
  <c r="C30" i="4"/>
  <c r="C29" i="4"/>
  <c r="C28" i="4"/>
  <c r="C27" i="4"/>
  <c r="C26" i="4"/>
  <c r="C25" i="4"/>
  <c r="C18" i="4"/>
  <c r="B37" i="4"/>
  <c r="B36" i="4"/>
  <c r="B35" i="4"/>
  <c r="B33" i="4"/>
  <c r="B30" i="4"/>
  <c r="B29" i="4"/>
  <c r="B28" i="4"/>
  <c r="B27" i="4"/>
  <c r="B26" i="4"/>
  <c r="B18" i="4"/>
  <c r="B38" i="4"/>
  <c r="B46" i="4"/>
  <c r="B47" i="4"/>
</calcChain>
</file>

<file path=xl/sharedStrings.xml><?xml version="1.0" encoding="utf-8"?>
<sst xmlns="http://schemas.openxmlformats.org/spreadsheetml/2006/main" count="94" uniqueCount="69">
  <si>
    <t>FeO</t>
  </si>
  <si>
    <t>MnO</t>
  </si>
  <si>
    <t>MgO</t>
  </si>
  <si>
    <t>CaO</t>
  </si>
  <si>
    <t>F</t>
    <phoneticPr fontId="0" type="noConversion"/>
  </si>
  <si>
    <t>Cl</t>
    <phoneticPr fontId="0" type="noConversion"/>
  </si>
  <si>
    <t>OH</t>
    <phoneticPr fontId="0" type="noConversion"/>
  </si>
  <si>
    <t>Sum</t>
  </si>
  <si>
    <t>Mg</t>
  </si>
  <si>
    <t>Ca</t>
  </si>
  <si>
    <t>Authors: Dian Ji and Nicholas Dygert</t>
  </si>
  <si>
    <t>Instructions</t>
  </si>
  <si>
    <t>Si</t>
  </si>
  <si>
    <t>Ti</t>
  </si>
  <si>
    <t>Al</t>
  </si>
  <si>
    <t>Fe</t>
  </si>
  <si>
    <t>Mn</t>
  </si>
  <si>
    <t>Na</t>
  </si>
  <si>
    <t>K</t>
  </si>
  <si>
    <t>P</t>
  </si>
  <si>
    <t>Cr</t>
  </si>
  <si>
    <r>
      <t>SiO</t>
    </r>
    <r>
      <rPr>
        <vertAlign val="subscript"/>
        <sz val="12"/>
        <rFont val="Times New Roman"/>
        <family val="1"/>
      </rPr>
      <t>2</t>
    </r>
  </si>
  <si>
    <r>
      <t>TiO</t>
    </r>
    <r>
      <rPr>
        <vertAlign val="subscript"/>
        <sz val="12"/>
        <rFont val="Times New Roman"/>
        <family val="1"/>
      </rPr>
      <t>2</t>
    </r>
  </si>
  <si>
    <r>
      <t>Al</t>
    </r>
    <r>
      <rPr>
        <vertAlign val="subscript"/>
        <sz val="12"/>
        <rFont val="Times New Roman"/>
        <family val="1"/>
      </rPr>
      <t>2</t>
    </r>
    <r>
      <rPr>
        <sz val="12"/>
        <rFont val="Times New Roman"/>
        <family val="1"/>
      </rPr>
      <t>O</t>
    </r>
    <r>
      <rPr>
        <vertAlign val="subscript"/>
        <sz val="12"/>
        <rFont val="Times New Roman"/>
        <family val="1"/>
      </rPr>
      <t>3</t>
    </r>
  </si>
  <si>
    <r>
      <t>Na</t>
    </r>
    <r>
      <rPr>
        <vertAlign val="subscript"/>
        <sz val="12"/>
        <rFont val="Times New Roman"/>
        <family val="1"/>
      </rPr>
      <t>2</t>
    </r>
    <r>
      <rPr>
        <sz val="12"/>
        <rFont val="Times New Roman"/>
        <family val="1"/>
      </rPr>
      <t>O</t>
    </r>
  </si>
  <si>
    <r>
      <t>K</t>
    </r>
    <r>
      <rPr>
        <vertAlign val="subscript"/>
        <sz val="12"/>
        <rFont val="Times New Roman"/>
        <family val="1"/>
      </rPr>
      <t>2</t>
    </r>
    <r>
      <rPr>
        <sz val="12"/>
        <rFont val="Times New Roman"/>
        <family val="1"/>
      </rPr>
      <t>O</t>
    </r>
  </si>
  <si>
    <r>
      <t>P</t>
    </r>
    <r>
      <rPr>
        <vertAlign val="subscript"/>
        <sz val="12"/>
        <rFont val="Times New Roman"/>
        <family val="1"/>
      </rPr>
      <t>2</t>
    </r>
    <r>
      <rPr>
        <sz val="12"/>
        <rFont val="Times New Roman"/>
        <family val="1"/>
      </rPr>
      <t>O</t>
    </r>
    <r>
      <rPr>
        <vertAlign val="subscript"/>
        <sz val="12"/>
        <rFont val="Times New Roman"/>
        <family val="1"/>
      </rPr>
      <t>5</t>
    </r>
  </si>
  <si>
    <r>
      <t>Cr</t>
    </r>
    <r>
      <rPr>
        <vertAlign val="subscript"/>
        <sz val="12"/>
        <rFont val="Times New Roman"/>
        <family val="1"/>
      </rPr>
      <t>2</t>
    </r>
    <r>
      <rPr>
        <sz val="12"/>
        <rFont val="Times New Roman"/>
        <family val="1"/>
      </rPr>
      <t>O</t>
    </r>
    <r>
      <rPr>
        <vertAlign val="subscript"/>
        <sz val="12"/>
        <rFont val="Times New Roman"/>
        <family val="1"/>
      </rPr>
      <t>3</t>
    </r>
  </si>
  <si>
    <t>3. OUTPUT PARTITION COEFFICIENTS</t>
  </si>
  <si>
    <t>Temperature  (ºC)</t>
  </si>
  <si>
    <r>
      <t>Eu</t>
    </r>
    <r>
      <rPr>
        <vertAlign val="superscript"/>
        <sz val="12"/>
        <color rgb="FF000000"/>
        <rFont val="Times New Roman"/>
        <family val="1"/>
      </rPr>
      <t>2+</t>
    </r>
  </si>
  <si>
    <r>
      <t>Eu</t>
    </r>
    <r>
      <rPr>
        <vertAlign val="superscript"/>
        <sz val="12"/>
        <color theme="1"/>
        <rFont val="Times New Roman"/>
        <family val="1"/>
      </rPr>
      <t>3+</t>
    </r>
  </si>
  <si>
    <t>Sample name</t>
  </si>
  <si>
    <t>Ketcham, R.A., 2015. Calculation of stoichiometry from EMP data for apatite and other phases with mixing on monovalent anion sites. American Mineralogist 100, 1620-1623.</t>
  </si>
  <si>
    <t>Reference</t>
  </si>
  <si>
    <t>Ref.</t>
  </si>
  <si>
    <t>References:</t>
  </si>
  <si>
    <t>2. OUTPUT FORMULAS</t>
  </si>
  <si>
    <t>4. OUTPUT OXYGEN FUGACITY</t>
  </si>
  <si>
    <t>Apt</t>
  </si>
  <si>
    <t>Plag</t>
  </si>
  <si>
    <t>Floss, C., Jolliff, B.L., Benedix, G.K., Stadermann, F.J., Reid, J., 2007. Hammadah al Hamra 193: The first amphibole-bearing winonaite. American Mineralogist 92, 460-467.</t>
  </si>
  <si>
    <t>Pressure (Gpa)</t>
  </si>
  <si>
    <r>
      <t>C</t>
    </r>
    <r>
      <rPr>
        <vertAlign val="subscript"/>
        <sz val="12"/>
        <rFont val="Times New Roman"/>
        <family val="1"/>
      </rPr>
      <t>Eu</t>
    </r>
    <r>
      <rPr>
        <sz val="12"/>
        <rFont val="Times New Roman"/>
        <family val="1"/>
      </rPr>
      <t xml:space="preserve"> (ppm)</t>
    </r>
  </si>
  <si>
    <r>
      <t>log(</t>
    </r>
    <r>
      <rPr>
        <i/>
        <sz val="12"/>
        <rFont val="Times New Roman"/>
        <family val="1"/>
      </rPr>
      <t>f</t>
    </r>
    <r>
      <rPr>
        <sz val="12"/>
        <rFont val="Times New Roman"/>
        <family val="1"/>
      </rPr>
      <t>O</t>
    </r>
    <r>
      <rPr>
        <vertAlign val="subscript"/>
        <sz val="12"/>
        <rFont val="Times New Roman"/>
        <family val="1"/>
      </rPr>
      <t>2</t>
    </r>
    <r>
      <rPr>
        <sz val="12"/>
        <rFont val="Times New Roman"/>
        <family val="1"/>
      </rPr>
      <t>)</t>
    </r>
  </si>
  <si>
    <t>delta IW</t>
  </si>
  <si>
    <t>This study</t>
  </si>
  <si>
    <t>Floss et al. (2007)</t>
  </si>
  <si>
    <t>Sun, C.G., Graff, M., Liang, Y., 2017. Trace element partitioning between plagioclase and silicate melt: The importance of temperature and plagioclase composition, with implications for terrestrial and lunar magmatism. Geochimica et Cosmochimica Acta 206, 273-295.</t>
  </si>
  <si>
    <t>OHAP-1</t>
  </si>
  <si>
    <t>HaH 193</t>
  </si>
  <si>
    <t>ON-07–120</t>
  </si>
  <si>
    <t>ON-07–125</t>
  </si>
  <si>
    <t>S9-148</t>
  </si>
  <si>
    <t>S9-208,8</t>
  </si>
  <si>
    <t>S9-214,8</t>
  </si>
  <si>
    <t>Kieffer, M.A., Dare, S.A., Namur, O., 2023. The use of trace elements in apatite to trace differentiation of a ferrobasaltic melt in the Sept-Iles Intrusive Suite, Quebec, Canada: Implications for provenance discrimination. Geochimica et Cosmochimica Acta 342, 169-197.</t>
  </si>
  <si>
    <r>
      <t>Kieffer et al. (2023)</t>
    </r>
    <r>
      <rPr>
        <vertAlign val="superscript"/>
        <sz val="12"/>
        <rFont val="Times New Roman"/>
        <family val="1"/>
      </rPr>
      <t>a</t>
    </r>
  </si>
  <si>
    <t>delta FMQ</t>
  </si>
  <si>
    <t>Mineral</t>
  </si>
  <si>
    <t xml:space="preserve">a. The major element concentrations of plagioclase are calculated by LA-ICM-MS results in Table S5B from Kieffer et al. (2023). </t>
  </si>
  <si>
    <t>E-mail: dj56@rice.edu</t>
  </si>
  <si>
    <t>Supplement to: Trace element partitioning between apatite and silicate melts: Effects of major element composition, temperature, and oxygen fugacity, and implications for the volatile element budget of the lunar magma ocean</t>
  </si>
  <si>
    <t>1. INPUT  TEMPERATURES, PRESSURES, APATITE AND PLAGIOCLASE CONCENTRATIONS</t>
  </si>
  <si>
    <r>
      <t xml:space="preserve">1. Go to the sheet "Eu in apt-plag oxybarometer" for calculation of </t>
    </r>
    <r>
      <rPr>
        <i/>
        <sz val="16"/>
        <color theme="1"/>
        <rFont val="Times New Roman"/>
        <family val="1"/>
      </rPr>
      <t>f</t>
    </r>
    <r>
      <rPr>
        <sz val="16"/>
        <color theme="1"/>
        <rFont val="Times New Roman"/>
        <family val="1"/>
      </rPr>
      <t>O</t>
    </r>
    <r>
      <rPr>
        <vertAlign val="sub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 xml:space="preserve"> by coexisting apatite and plagioclase.</t>
    </r>
  </si>
  <si>
    <r>
      <t xml:space="preserve">2. Input the required data for the part </t>
    </r>
    <r>
      <rPr>
        <b/>
        <sz val="16"/>
        <rFont val="Times New Roman"/>
        <family val="1"/>
      </rPr>
      <t>filled with green</t>
    </r>
    <r>
      <rPr>
        <sz val="16"/>
        <color theme="1"/>
        <rFont val="Times New Roman"/>
        <family val="1"/>
      </rPr>
      <t>.</t>
    </r>
  </si>
  <si>
    <t>4. The plagioclase trace element predictive models are from Sun et al. (2017).</t>
  </si>
  <si>
    <t>5. Details about apatite formula calculation can be found in Ketcham (2015).</t>
  </si>
  <si>
    <r>
      <t xml:space="preserve">3. The formula of mineral, trace element partition coefficients and </t>
    </r>
    <r>
      <rPr>
        <i/>
        <sz val="16"/>
        <color theme="1"/>
        <rFont val="Times New Roman"/>
        <family val="1"/>
      </rPr>
      <t>f</t>
    </r>
    <r>
      <rPr>
        <sz val="16"/>
        <color theme="1"/>
        <rFont val="Times New Roman"/>
        <family val="1"/>
      </rPr>
      <t>O</t>
    </r>
    <r>
      <rPr>
        <vertAlign val="sub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 xml:space="preserve"> will be updated automatically.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</si>
</sst>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&quot; &quot;;\(0.000\)"/>
    <numFmt numFmtId="165" formatCode="0.000"/>
    <numFmt numFmtId="166" formatCode="0.00&quot; &quot;;\(0.00\)"/>
    <numFmt numFmtId="167" formatCode="0.00_);\(0.00\)"/>
    <numFmt numFmtId="168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vertAlign val="subscript"/>
      <sz val="12"/>
      <name val="Times New Roman"/>
      <family val="1"/>
    </font>
    <font>
      <b/>
      <sz val="12"/>
      <name val="Times New Roman"/>
      <family val="1"/>
    </font>
    <font>
      <vertAlign val="superscript"/>
      <sz val="12"/>
      <color rgb="FF000000"/>
      <name val="Times New Roman"/>
      <family val="1"/>
    </font>
    <font>
      <vertAlign val="superscript"/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2"/>
      <color theme="1"/>
      <name val="Calibri"/>
      <family val="2"/>
      <scheme val="minor"/>
    </font>
    <font>
      <i/>
      <sz val="12"/>
      <name val="Times New Roman"/>
      <family val="1"/>
    </font>
    <font>
      <vertAlign val="subscript"/>
      <sz val="16"/>
      <color theme="1"/>
      <name val="Times New Roman"/>
      <family val="1"/>
    </font>
    <font>
      <i/>
      <sz val="16"/>
      <color theme="1"/>
      <name val="Times New Roman"/>
      <family val="1"/>
    </font>
    <font>
      <b/>
      <sz val="16"/>
      <name val="Times New Roman"/>
      <family val="1"/>
    </font>
    <font>
      <vertAlign val="superscript"/>
      <sz val="12"/>
      <name val="Times New Roman"/>
      <family val="1"/>
    </font>
    <font>
      <b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CCC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49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167" fontId="4" fillId="0" borderId="0" xfId="0" applyNumberFormat="1" applyFont="1" applyAlignment="1">
      <alignment horizontal="center"/>
    </xf>
    <xf numFmtId="0" fontId="4" fillId="4" borderId="0" xfId="0" applyFont="1" applyFill="1" applyAlignment="1">
      <alignment horizontal="center"/>
    </xf>
    <xf numFmtId="49" fontId="4" fillId="4" borderId="0" xfId="0" applyNumberFormat="1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10" fillId="0" borderId="0" xfId="0" applyFont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8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4" fillId="5" borderId="0" xfId="0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168" fontId="0" fillId="0" borderId="0" xfId="0" applyNumberFormat="1"/>
    <xf numFmtId="165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center"/>
    </xf>
    <xf numFmtId="168" fontId="11" fillId="0" borderId="0" xfId="0" applyNumberFormat="1" applyFont="1"/>
    <xf numFmtId="168" fontId="17" fillId="0" borderId="0" xfId="0" applyNumberFormat="1" applyFont="1" applyAlignment="1">
      <alignment horizontal="center"/>
    </xf>
    <xf numFmtId="168" fontId="17" fillId="0" borderId="0" xfId="0" applyNumberFormat="1" applyFont="1"/>
    <xf numFmtId="1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00CCC2"/>
      <color rgb="FF00FFF2"/>
      <color rgb="FFDC55FF"/>
      <color rgb="FFD454FD"/>
      <color rgb="FFBF4C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70894-18D5-E44C-91F5-A235CAFDF8AE}">
  <dimension ref="A1:A16"/>
  <sheetViews>
    <sheetView tabSelected="1" workbookViewId="0"/>
  </sheetViews>
  <sheetFormatPr baseColWidth="10" defaultColWidth="10.83203125" defaultRowHeight="16" x14ac:dyDescent="0.2"/>
  <cols>
    <col min="1" max="16384" width="10.83203125" style="1"/>
  </cols>
  <sheetData>
    <row r="1" spans="1:1" ht="20" x14ac:dyDescent="0.2">
      <c r="A1" s="3" t="s">
        <v>62</v>
      </c>
    </row>
    <row r="2" spans="1:1" ht="20" x14ac:dyDescent="0.2">
      <c r="A2" s="2" t="s">
        <v>10</v>
      </c>
    </row>
    <row r="3" spans="1:1" ht="20" x14ac:dyDescent="0.2">
      <c r="A3" s="2" t="s">
        <v>61</v>
      </c>
    </row>
    <row r="4" spans="1:1" ht="20" x14ac:dyDescent="0.2">
      <c r="A4" s="2"/>
    </row>
    <row r="5" spans="1:1" ht="20" x14ac:dyDescent="0.2">
      <c r="A5" s="3" t="s">
        <v>11</v>
      </c>
    </row>
    <row r="6" spans="1:1" ht="24" x14ac:dyDescent="0.3">
      <c r="A6" s="2" t="s">
        <v>64</v>
      </c>
    </row>
    <row r="7" spans="1:1" ht="20" x14ac:dyDescent="0.2">
      <c r="A7" s="2" t="s">
        <v>65</v>
      </c>
    </row>
    <row r="8" spans="1:1" ht="24" x14ac:dyDescent="0.3">
      <c r="A8" s="2" t="s">
        <v>68</v>
      </c>
    </row>
    <row r="9" spans="1:1" ht="20" x14ac:dyDescent="0.2">
      <c r="A9" s="2" t="s">
        <v>66</v>
      </c>
    </row>
    <row r="10" spans="1:1" ht="20" x14ac:dyDescent="0.2">
      <c r="A10" s="2" t="s">
        <v>67</v>
      </c>
    </row>
    <row r="14" spans="1:1" ht="20" x14ac:dyDescent="0.2">
      <c r="A14" s="3" t="s">
        <v>34</v>
      </c>
    </row>
    <row r="15" spans="1:1" ht="18" x14ac:dyDescent="0.2">
      <c r="A15" s="17" t="s">
        <v>33</v>
      </c>
    </row>
    <row r="16" spans="1:1" ht="18" x14ac:dyDescent="0.2">
      <c r="A16" s="17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3579-B71D-6844-804A-E452DA831E9A}">
  <dimension ref="A1:O60"/>
  <sheetViews>
    <sheetView zoomScale="107" workbookViewId="0"/>
  </sheetViews>
  <sheetFormatPr baseColWidth="10" defaultColWidth="11" defaultRowHeight="16" x14ac:dyDescent="0.2"/>
  <cols>
    <col min="1" max="1" width="16.83203125" style="9" customWidth="1"/>
    <col min="2" max="2" width="10.83203125" style="9"/>
    <col min="3" max="3" width="10.6640625" customWidth="1"/>
    <col min="4" max="4" width="12.83203125" bestFit="1" customWidth="1"/>
  </cols>
  <sheetData>
    <row r="1" spans="1:15" x14ac:dyDescent="0.2">
      <c r="A1" s="18" t="s">
        <v>63</v>
      </c>
    </row>
    <row r="2" spans="1:15" ht="18" x14ac:dyDescent="0.2">
      <c r="A2" s="7" t="s">
        <v>35</v>
      </c>
      <c r="B2" s="36" t="s">
        <v>46</v>
      </c>
      <c r="C2" s="36"/>
      <c r="D2" s="36" t="s">
        <v>47</v>
      </c>
      <c r="E2" s="36"/>
      <c r="F2" s="36" t="s">
        <v>57</v>
      </c>
      <c r="G2" s="36"/>
      <c r="H2" s="36" t="s">
        <v>57</v>
      </c>
      <c r="I2" s="36"/>
      <c r="J2" s="36" t="s">
        <v>57</v>
      </c>
      <c r="K2" s="36"/>
      <c r="L2" s="36" t="s">
        <v>57</v>
      </c>
      <c r="M2" s="36"/>
      <c r="N2" s="36" t="s">
        <v>57</v>
      </c>
      <c r="O2" s="36"/>
    </row>
    <row r="3" spans="1:15" x14ac:dyDescent="0.2">
      <c r="A3" s="11" t="s">
        <v>32</v>
      </c>
      <c r="B3" s="9" t="s">
        <v>49</v>
      </c>
      <c r="C3" s="9" t="s">
        <v>49</v>
      </c>
      <c r="D3" s="9" t="s">
        <v>50</v>
      </c>
      <c r="E3" s="9" t="s">
        <v>50</v>
      </c>
      <c r="F3" s="9" t="s">
        <v>51</v>
      </c>
      <c r="G3" s="9" t="s">
        <v>51</v>
      </c>
      <c r="H3" s="9" t="s">
        <v>52</v>
      </c>
      <c r="I3" s="9" t="s">
        <v>52</v>
      </c>
      <c r="J3" s="9" t="s">
        <v>53</v>
      </c>
      <c r="K3" s="9" t="s">
        <v>53</v>
      </c>
      <c r="L3" s="9" t="s">
        <v>54</v>
      </c>
      <c r="M3" s="9" t="s">
        <v>54</v>
      </c>
      <c r="N3" s="9" t="s">
        <v>55</v>
      </c>
      <c r="O3" s="9" t="s">
        <v>55</v>
      </c>
    </row>
    <row r="4" spans="1:15" x14ac:dyDescent="0.2">
      <c r="A4" s="11" t="s">
        <v>59</v>
      </c>
      <c r="B4" s="9" t="s">
        <v>39</v>
      </c>
      <c r="C4" s="9" t="s">
        <v>40</v>
      </c>
      <c r="D4" s="9" t="s">
        <v>39</v>
      </c>
      <c r="E4" s="9" t="s">
        <v>40</v>
      </c>
      <c r="F4" s="9" t="s">
        <v>39</v>
      </c>
      <c r="G4" s="9" t="s">
        <v>40</v>
      </c>
      <c r="H4" s="9" t="s">
        <v>39</v>
      </c>
      <c r="I4" s="9" t="s">
        <v>40</v>
      </c>
      <c r="J4" s="9" t="s">
        <v>39</v>
      </c>
      <c r="K4" s="9" t="s">
        <v>40</v>
      </c>
      <c r="L4" s="9" t="s">
        <v>39</v>
      </c>
      <c r="M4" s="9" t="s">
        <v>40</v>
      </c>
      <c r="N4" s="9" t="s">
        <v>39</v>
      </c>
      <c r="O4" s="9" t="s">
        <v>40</v>
      </c>
    </row>
    <row r="5" spans="1:15" ht="18" x14ac:dyDescent="0.2">
      <c r="A5" s="12" t="s">
        <v>21</v>
      </c>
      <c r="B5" s="8">
        <v>0.78955555555555557</v>
      </c>
      <c r="C5" s="28">
        <v>56.52075</v>
      </c>
      <c r="D5" s="24"/>
      <c r="E5" s="23">
        <v>61.9</v>
      </c>
      <c r="F5" s="23">
        <v>0.37</v>
      </c>
      <c r="G5" s="23">
        <v>59.8965963154102</v>
      </c>
      <c r="H5" s="23">
        <v>0.21</v>
      </c>
      <c r="I5" s="23">
        <v>57.788126702953598</v>
      </c>
      <c r="J5" s="23">
        <v>0.12</v>
      </c>
      <c r="K5" s="23">
        <v>55.02261110740119</v>
      </c>
      <c r="L5" s="23">
        <v>0.26</v>
      </c>
      <c r="M5" s="23">
        <v>60.172499776563313</v>
      </c>
      <c r="N5" s="23">
        <v>0.12</v>
      </c>
      <c r="O5" s="23">
        <v>52.985925671897235</v>
      </c>
    </row>
    <row r="6" spans="1:15" ht="18" x14ac:dyDescent="0.2">
      <c r="A6" s="12" t="s">
        <v>22</v>
      </c>
      <c r="B6" s="8">
        <v>7.1111111111111111E-2</v>
      </c>
      <c r="C6" s="28"/>
      <c r="D6" s="24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</row>
    <row r="7" spans="1:15" ht="18" x14ac:dyDescent="0.2">
      <c r="A7" s="12" t="s">
        <v>23</v>
      </c>
      <c r="B7" s="8">
        <v>3.8777777777777779E-2</v>
      </c>
      <c r="C7" s="28">
        <v>27.19275</v>
      </c>
      <c r="D7" s="24"/>
      <c r="E7" s="23">
        <v>23.3</v>
      </c>
      <c r="F7" s="23"/>
      <c r="G7" s="23">
        <v>25.560685520818996</v>
      </c>
      <c r="H7" s="23"/>
      <c r="I7" s="23">
        <v>26.625417000961967</v>
      </c>
      <c r="J7" s="23"/>
      <c r="K7" s="23">
        <v>27.648923557380808</v>
      </c>
      <c r="L7" s="23"/>
      <c r="M7" s="23">
        <v>25.938186311515715</v>
      </c>
      <c r="N7" s="23"/>
      <c r="O7" s="23">
        <v>30.001140128034592</v>
      </c>
    </row>
    <row r="8" spans="1:15" x14ac:dyDescent="0.2">
      <c r="A8" s="12" t="s">
        <v>0</v>
      </c>
      <c r="B8" s="8">
        <v>1.9906666666666668</v>
      </c>
      <c r="C8" s="28">
        <v>0.59224999999999994</v>
      </c>
      <c r="D8" s="23">
        <v>0.4</v>
      </c>
      <c r="E8" s="23">
        <v>0.19</v>
      </c>
      <c r="F8" s="23"/>
      <c r="G8" s="23">
        <v>0.68084832999255984</v>
      </c>
      <c r="H8" s="23"/>
      <c r="I8" s="23">
        <v>1.0096530128796644</v>
      </c>
      <c r="J8" s="23"/>
      <c r="K8" s="23">
        <v>2.3779981755052235</v>
      </c>
      <c r="L8" s="23"/>
      <c r="M8" s="23">
        <v>0.3903556041194845</v>
      </c>
      <c r="N8" s="23"/>
      <c r="O8" s="23">
        <v>0.55862360579328718</v>
      </c>
    </row>
    <row r="9" spans="1:15" x14ac:dyDescent="0.2">
      <c r="A9" s="12" t="s">
        <v>1</v>
      </c>
      <c r="B9" s="8">
        <v>0.29622222222222228</v>
      </c>
      <c r="C9" s="28"/>
      <c r="D9" s="24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</row>
    <row r="10" spans="1:15" x14ac:dyDescent="0.2">
      <c r="A10" s="12" t="s">
        <v>2</v>
      </c>
      <c r="B10" s="8">
        <v>5.7000000000000002E-2</v>
      </c>
      <c r="C10" s="28"/>
      <c r="D10" s="24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</row>
    <row r="11" spans="1:15" x14ac:dyDescent="0.2">
      <c r="A11" s="12" t="s">
        <v>3</v>
      </c>
      <c r="B11" s="8">
        <v>53.208444444444439</v>
      </c>
      <c r="C11" s="28">
        <v>9.8752499999999994</v>
      </c>
      <c r="D11" s="23">
        <v>54.4</v>
      </c>
      <c r="E11" s="23">
        <v>4.4400000000000004</v>
      </c>
      <c r="F11" s="23">
        <v>54.57</v>
      </c>
      <c r="G11" s="23">
        <v>6.8589760794035177</v>
      </c>
      <c r="H11" s="23">
        <v>54.57</v>
      </c>
      <c r="I11" s="23">
        <v>7.9280771321221213</v>
      </c>
      <c r="J11" s="23">
        <v>53.65</v>
      </c>
      <c r="K11" s="23">
        <v>8.5418387568128686</v>
      </c>
      <c r="L11" s="23">
        <v>53.84</v>
      </c>
      <c r="M11" s="23">
        <v>6.2184986908987234</v>
      </c>
      <c r="N11" s="23">
        <v>53.92</v>
      </c>
      <c r="O11" s="23">
        <v>10.548876170773347</v>
      </c>
    </row>
    <row r="12" spans="1:15" ht="18" x14ac:dyDescent="0.2">
      <c r="A12" s="12" t="s">
        <v>24</v>
      </c>
      <c r="B12" s="8">
        <v>4.6444444444444441E-2</v>
      </c>
      <c r="C12" s="28">
        <v>4.870750000000001</v>
      </c>
      <c r="D12" s="24"/>
      <c r="E12" s="23">
        <v>8.92</v>
      </c>
      <c r="F12" s="23">
        <v>5.15031304347826E-2</v>
      </c>
      <c r="G12" s="23">
        <v>13.825054336519342</v>
      </c>
      <c r="H12" s="23">
        <v>5.7959217391304357E-2</v>
      </c>
      <c r="I12" s="23">
        <v>13.248561663380375</v>
      </c>
      <c r="J12" s="23">
        <v>3.9450869565217393E-2</v>
      </c>
      <c r="K12" s="23">
        <v>11.685541819918345</v>
      </c>
      <c r="L12" s="23">
        <v>6.31658695652174E-2</v>
      </c>
      <c r="M12" s="23">
        <v>14.245448300312759</v>
      </c>
      <c r="N12" s="23">
        <v>2.3671869565217388E-2</v>
      </c>
      <c r="O12" s="23">
        <v>11.009316498015945</v>
      </c>
    </row>
    <row r="13" spans="1:15" ht="18" x14ac:dyDescent="0.2">
      <c r="A13" s="12" t="s">
        <v>25</v>
      </c>
      <c r="B13" s="8"/>
      <c r="C13" s="28">
        <v>1.2517500000000001</v>
      </c>
      <c r="D13" s="24"/>
      <c r="E13" s="23">
        <v>0.4</v>
      </c>
      <c r="F13" s="23">
        <v>3.6744358974358975E-3</v>
      </c>
      <c r="G13" s="23">
        <v>0.91285631567123271</v>
      </c>
      <c r="H13" s="23">
        <v>6.9535897435897434E-4</v>
      </c>
      <c r="I13" s="23">
        <v>0.56692767118122045</v>
      </c>
      <c r="J13" s="23">
        <v>2.1294615384615388E-3</v>
      </c>
      <c r="K13" s="23">
        <v>0.22548199768576796</v>
      </c>
      <c r="L13" s="23">
        <v>8.4334871794871803E-3</v>
      </c>
      <c r="M13" s="23">
        <v>1.6793358283963</v>
      </c>
      <c r="N13" s="23">
        <v>1.5775128205128205E-3</v>
      </c>
      <c r="O13" s="23">
        <v>0.10052712509145763</v>
      </c>
    </row>
    <row r="14" spans="1:15" ht="18" x14ac:dyDescent="0.2">
      <c r="A14" s="12" t="s">
        <v>26</v>
      </c>
      <c r="B14" s="8">
        <v>40.235111111111109</v>
      </c>
      <c r="C14" s="23"/>
      <c r="D14" s="23">
        <v>41.8</v>
      </c>
      <c r="E14" s="23"/>
      <c r="F14" s="23">
        <v>40.71</v>
      </c>
      <c r="G14" s="23"/>
      <c r="H14" s="23">
        <v>40.770000000000003</v>
      </c>
      <c r="I14" s="23"/>
      <c r="J14" s="23">
        <v>40.44</v>
      </c>
      <c r="K14" s="23"/>
      <c r="L14" s="23">
        <v>40.9</v>
      </c>
      <c r="M14" s="23"/>
      <c r="N14" s="23">
        <v>40.729999999999997</v>
      </c>
      <c r="O14" s="23"/>
    </row>
    <row r="15" spans="1:15" ht="18" x14ac:dyDescent="0.2">
      <c r="A15" s="12" t="s">
        <v>27</v>
      </c>
      <c r="B15" s="8"/>
      <c r="C15" s="23"/>
      <c r="D15" s="24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</row>
    <row r="16" spans="1:15" x14ac:dyDescent="0.2">
      <c r="A16" s="12" t="s">
        <v>4</v>
      </c>
      <c r="B16" s="8">
        <v>0</v>
      </c>
      <c r="C16" s="23">
        <v>2E-3</v>
      </c>
      <c r="D16" s="24">
        <v>3.38</v>
      </c>
      <c r="E16" s="23"/>
      <c r="F16" s="23">
        <v>2.92</v>
      </c>
      <c r="G16" s="23"/>
      <c r="H16" s="23">
        <v>3.22</v>
      </c>
      <c r="I16" s="23"/>
      <c r="J16" s="23">
        <v>3.33</v>
      </c>
      <c r="K16" s="23"/>
      <c r="L16" s="23">
        <v>3.69</v>
      </c>
      <c r="M16" s="23"/>
      <c r="N16" s="23">
        <v>3.19</v>
      </c>
      <c r="O16" s="23"/>
    </row>
    <row r="17" spans="1:15" x14ac:dyDescent="0.2">
      <c r="A17" s="12" t="s">
        <v>5</v>
      </c>
      <c r="B17" s="8">
        <v>4.1666666666666671E-2</v>
      </c>
      <c r="C17" s="23">
        <v>2E-3</v>
      </c>
      <c r="D17" s="24">
        <v>0.71</v>
      </c>
      <c r="E17" s="23"/>
      <c r="F17" s="23">
        <v>0.12</v>
      </c>
      <c r="G17" s="23"/>
      <c r="H17" s="23">
        <v>0.12</v>
      </c>
      <c r="I17" s="23"/>
      <c r="J17" s="23">
        <v>0.09</v>
      </c>
      <c r="K17" s="23"/>
      <c r="L17" s="23">
        <v>0.05</v>
      </c>
      <c r="M17" s="23"/>
      <c r="N17" s="23">
        <v>0.08</v>
      </c>
      <c r="O17" s="23"/>
    </row>
    <row r="18" spans="1:15" x14ac:dyDescent="0.2">
      <c r="A18" s="5" t="s">
        <v>7</v>
      </c>
      <c r="B18" s="8">
        <f t="shared" ref="B18:G18" si="0">SUM(B5:B17)</f>
        <v>96.774999999999991</v>
      </c>
      <c r="C18" s="8">
        <f t="shared" si="0"/>
        <v>100.30749999999998</v>
      </c>
      <c r="D18" s="8">
        <f t="shared" si="0"/>
        <v>100.68999999999998</v>
      </c>
      <c r="E18" s="8">
        <f t="shared" si="0"/>
        <v>99.15</v>
      </c>
      <c r="F18" s="23">
        <f t="shared" si="0"/>
        <v>98.745177566332231</v>
      </c>
      <c r="G18" s="23">
        <f t="shared" si="0"/>
        <v>107.73501689781585</v>
      </c>
      <c r="H18" s="23">
        <f t="shared" ref="H18:O18" si="1">SUM(H5:H17)</f>
        <v>98.948654576365669</v>
      </c>
      <c r="I18" s="23">
        <f t="shared" si="1"/>
        <v>107.16676318347895</v>
      </c>
      <c r="J18" s="23">
        <f t="shared" si="1"/>
        <v>97.671580331103669</v>
      </c>
      <c r="K18" s="23">
        <f t="shared" si="1"/>
        <v>105.5023954147042</v>
      </c>
      <c r="L18" s="23">
        <f t="shared" si="1"/>
        <v>98.811599356744708</v>
      </c>
      <c r="M18" s="23">
        <f t="shared" si="1"/>
        <v>108.6443245118063</v>
      </c>
      <c r="N18" s="23">
        <f t="shared" si="1"/>
        <v>98.065249382385716</v>
      </c>
      <c r="O18" s="23">
        <f t="shared" si="1"/>
        <v>105.20440919960588</v>
      </c>
    </row>
    <row r="19" spans="1:15" x14ac:dyDescent="0.2">
      <c r="A19" s="5"/>
      <c r="C19" s="1"/>
      <c r="D19" s="1"/>
      <c r="E19" s="1"/>
      <c r="F19" s="23"/>
      <c r="G19" s="23"/>
      <c r="H19" s="23"/>
      <c r="I19" s="23"/>
      <c r="J19" s="23"/>
      <c r="K19" s="23"/>
      <c r="L19" s="23"/>
      <c r="M19" s="23"/>
      <c r="N19" s="23"/>
      <c r="O19" s="23"/>
    </row>
    <row r="20" spans="1:15" x14ac:dyDescent="0.2">
      <c r="A20" s="13" t="s">
        <v>29</v>
      </c>
      <c r="B20" s="9">
        <v>1050</v>
      </c>
      <c r="C20" s="9">
        <v>1050</v>
      </c>
      <c r="D20" s="20">
        <v>1100</v>
      </c>
      <c r="E20" s="20">
        <v>1100</v>
      </c>
      <c r="F20" s="35">
        <v>1050</v>
      </c>
      <c r="G20" s="35">
        <v>1050</v>
      </c>
      <c r="H20" s="35">
        <v>1050</v>
      </c>
      <c r="I20" s="35">
        <v>1050</v>
      </c>
      <c r="J20" s="35">
        <v>1050</v>
      </c>
      <c r="K20" s="35">
        <v>1050</v>
      </c>
      <c r="L20" s="35">
        <v>1050</v>
      </c>
      <c r="M20" s="35">
        <v>1050</v>
      </c>
      <c r="N20" s="35">
        <v>1050</v>
      </c>
      <c r="O20" s="35">
        <v>1050</v>
      </c>
    </row>
    <row r="21" spans="1:15" x14ac:dyDescent="0.2">
      <c r="A21" s="13" t="s">
        <v>42</v>
      </c>
      <c r="B21" s="9">
        <v>1</v>
      </c>
      <c r="C21" s="9">
        <v>1</v>
      </c>
      <c r="D21" s="20">
        <v>0.01</v>
      </c>
      <c r="E21" s="20">
        <v>0.01</v>
      </c>
      <c r="F21" s="23">
        <v>0.01</v>
      </c>
      <c r="G21" s="23">
        <v>0.01</v>
      </c>
      <c r="H21" s="23">
        <v>0.01</v>
      </c>
      <c r="I21" s="23">
        <v>0.01</v>
      </c>
      <c r="J21" s="23">
        <v>0.01</v>
      </c>
      <c r="K21" s="23">
        <v>0.01</v>
      </c>
      <c r="L21" s="23">
        <v>0.01</v>
      </c>
      <c r="M21" s="23">
        <v>0.01</v>
      </c>
      <c r="N21" s="23">
        <v>0.01</v>
      </c>
      <c r="O21" s="23">
        <v>0.01</v>
      </c>
    </row>
    <row r="22" spans="1:15" ht="18" x14ac:dyDescent="0.2">
      <c r="A22" s="13" t="s">
        <v>43</v>
      </c>
      <c r="B22" s="25">
        <v>38.941232373075742</v>
      </c>
      <c r="C22" s="25">
        <v>22.48</v>
      </c>
      <c r="D22" s="23">
        <v>0.69</v>
      </c>
      <c r="E22" s="26">
        <v>0.4</v>
      </c>
      <c r="F22" s="23">
        <v>56.81</v>
      </c>
      <c r="G22" s="23">
        <v>11.39</v>
      </c>
      <c r="H22" s="23">
        <v>47.52</v>
      </c>
      <c r="I22" s="23">
        <v>7.25</v>
      </c>
      <c r="J22" s="23">
        <v>45.65</v>
      </c>
      <c r="K22" s="23">
        <v>2.99</v>
      </c>
      <c r="L22" s="23">
        <v>37.56</v>
      </c>
      <c r="M22" s="23">
        <v>6.69</v>
      </c>
      <c r="N22" s="23">
        <v>57.38</v>
      </c>
      <c r="O22" s="23">
        <v>2.63</v>
      </c>
    </row>
    <row r="24" spans="1:15" x14ac:dyDescent="0.2">
      <c r="A24" s="21" t="s">
        <v>37</v>
      </c>
    </row>
    <row r="25" spans="1:15" x14ac:dyDescent="0.2">
      <c r="A25" s="4" t="s">
        <v>12</v>
      </c>
      <c r="B25" s="6">
        <f>B5/60.8*2*(26-(27-26*((B5/60.8*2+B6/79.87*2+B7/101.96*3+B8/71.85*1+B9/70.94*1+B10/40.3*1+B11/56.08*1+B12/61.98*1+B13/94.2*1+B14/141.94*5+B15/152*3+B16/19+B17/35.5)/(B5/60.8*2+B6/79.87*2+B7/101.96*3+B8/71.85*1+B9/70.94*1+B10/40.3*1+B11/56.08*1+B12/61.98*1+B13/94.2*1+B14/141.94*5+B15/152*3+B16/19/2+B17/35.5/2)))/(2-((B5/60.8*2+B6/79.87*2+B7/101.96*3+B8/71.85*1+B9/70.94*1+B10/40.3*1+B11/56.08*1+B12/61.98*1+B13/94.2*1+B14/141.94*5+B15/152*3+B16/19+B17/35.5)/(B5/60.8*2+B6/79.87*2+B7/101.96*3+B8/71.85*1+B9/70.94*1+B10/40.3*1+B11/56.08*1+B12/61.98*1+B13/94.2*1+B14/141.94*5+B15/152*3+B16/19/2+B17/35.5/2))))/(B5/60.8*2+B6/79.87*2+B7/101.96*3+B8/71.85*1+B9/70.94*1+B10/40.3*1+B11/56.08*1+B12/61.98*1+B13/94.2*1+B14/141.94*5+B15/152*3+B16/19/2+B17/35.5/2)/2*1</f>
        <v>0.13365352175769699</v>
      </c>
      <c r="C25" s="5">
        <f>C5/60.8*2*(8/(C5/60.8*2+C6/79.87*2+C7/101.96*3+C8/71.85*1+C9/70.94*1+C10/40.3*1+C11/56.08*1+C12/61.98*1+C13/94.2*1+C14/141.94*5+C15/152*3+C16/19+C17/35.5))/2*1</f>
        <v>2.5332712764011962</v>
      </c>
      <c r="D25" s="6">
        <f>D5/60.8*2*(26-(27-26*((D5/60.8*2+D6/79.87*2+D7/101.96*3+D8/71.85*1+D9/70.94*1+D10/40.3*1+D11/56.08*1+D12/61.98*1+D13/94.2*1+D14/141.94*5+D15/152*3+D16/19+D17/35.5)/(D5/60.8*2+D6/79.87*2+D7/101.96*3+D8/71.85*1+D9/70.94*1+D10/40.3*1+D11/56.08*1+D12/61.98*1+D13/94.2*1+D14/141.94*5+D15/152*3+D16/19/2+D17/35.5/2)))/(2-((D5/60.8*2+D6/79.87*2+D7/101.96*3+D8/71.85*1+D9/70.94*1+D10/40.3*1+D11/56.08*1+D12/61.98*1+D13/94.2*1+D14/141.94*5+D15/152*3+D16/19+D17/35.5)/(D5/60.8*2+D6/79.87*2+D7/101.96*3+D8/71.85*1+D9/70.94*1+D10/40.3*1+D11/56.08*1+D12/61.98*1+D13/94.2*1+D14/141.94*5+D15/152*3+D16/19/2+D17/35.5/2))))/(D5/60.8*2+D6/79.87*2+D7/101.96*3+D8/71.85*1+D9/70.94*1+D10/40.3*1+D11/56.08*1+D12/61.98*1+D13/94.2*1+D14/141.94*5+D15/152*3+D16/19/2+D17/35.5/2)/2*1</f>
        <v>0</v>
      </c>
      <c r="E25" s="5">
        <f>E5/60.8*2*(8/(E5/60.8*2+E6/79.87*2+E7/101.96*3+E8/71.85*1+E9/70.94*1+E10/40.3*1+E11/56.08*1+E12/61.98*1+E13/94.2*1+E14/141.94*5+E15/152*3+E16/19+E17/35.5))/2*1</f>
        <v>2.7593115701401434</v>
      </c>
      <c r="F25" s="6">
        <f>F5/60.8*2*(26-(27-26*((F5/60.8*2+F6/79.87*2+F7/101.96*3+F8/71.85*1+F9/70.94*1+F10/40.3*1+F11/56.08*1+F12/61.98*1+F13/94.2*1+F14/141.94*5+F15/152*3+F16/19+F17/35.5)/(F5/60.8*2+F6/79.87*2+F7/101.96*3+F8/71.85*1+F9/70.94*1+F10/40.3*1+F11/56.08*1+F12/61.98*1+F13/94.2*1+F14/141.94*5+F15/152*3+F16/19/2+F17/35.5/2)))/(2-((F5/60.8*2+F6/79.87*2+F7/101.96*3+F8/71.85*1+F9/70.94*1+F10/40.3*1+F11/56.08*1+F12/61.98*1+F13/94.2*1+F14/141.94*5+F15/152*3+F16/19+F17/35.5)/(F5/60.8*2+F6/79.87*2+F7/101.96*3+F8/71.85*1+F9/70.94*1+F10/40.3*1+F11/56.08*1+F12/61.98*1+F13/94.2*1+F14/141.94*5+F15/152*3+F16/19/2+F17/35.5/2))))/(F5/60.8*2+F6/79.87*2+F7/101.96*3+F8/71.85*1+F9/70.94*1+F10/40.3*1+F11/56.08*1+F12/61.98*1+F13/94.2*1+F14/141.94*5+F15/152*3+F16/19/2+F17/35.5/2)/2*1</f>
        <v>6.2862543466016094E-2</v>
      </c>
      <c r="G25" s="5">
        <f>G5/60.8*2*(8/(G5/60.8*2+G6/79.87*2+G7/101.96*3+G8/71.85*1+G9/70.94*1+G10/40.3*1+G11/56.08*1+G12/61.98*1+G13/94.2*1+G14/141.94*5+G15/152*3+G16/19+G17/35.5))/2*1</f>
        <v>2.5530951231920045</v>
      </c>
      <c r="H25" s="6">
        <f>H5/60.8*2*(26-(27-26*((H5/60.8*2+H6/79.87*2+H7/101.96*3+H8/71.85*1+H9/70.94*1+H10/40.3*1+H11/56.08*1+H12/61.98*1+H13/94.2*1+H14/141.94*5+H15/152*3+H16/19+H17/35.5)/(H5/60.8*2+H6/79.87*2+H7/101.96*3+H8/71.85*1+H9/70.94*1+H10/40.3*1+H11/56.08*1+H12/61.98*1+H13/94.2*1+H14/141.94*5+H15/152*3+H16/19/2+H17/35.5/2)))/(2-((H5/60.8*2+H6/79.87*2+H7/101.96*3+H8/71.85*1+H9/70.94*1+H10/40.3*1+H11/56.08*1+H12/61.98*1+H13/94.2*1+H14/141.94*5+H15/152*3+H16/19+H17/35.5)/(H5/60.8*2+H6/79.87*2+H7/101.96*3+H8/71.85*1+H9/70.94*1+H10/40.3*1+H11/56.08*1+H12/61.98*1+H13/94.2*1+H14/141.94*5+H15/152*3+H16/19/2+H17/35.5/2))))/(H5/60.8*2+H6/79.87*2+H7/101.96*3+H8/71.85*1+H9/70.94*1+H10/40.3*1+H11/56.08*1+H12/61.98*1+H13/94.2*1+H14/141.94*5+H15/152*3+H16/19/2+H17/35.5/2)/2*1</f>
        <v>3.5724161223549183E-2</v>
      </c>
      <c r="I25" s="5">
        <f>I5/60.8*2*(8/(I5/60.8*2+I6/79.87*2+I7/101.96*3+I8/71.85*1+I9/70.94*1+I10/40.3*1+I11/56.08*1+I12/61.98*1+I13/94.2*1+I14/141.94*5+I15/152*3+I16/19+I17/35.5))/2*1</f>
        <v>2.4852514589585426</v>
      </c>
      <c r="J25" s="6">
        <f>J5/60.8*2*(26-(27-26*((J5/60.8*2+J6/79.87*2+J7/101.96*3+J8/71.85*1+J9/70.94*1+J10/40.3*1+J11/56.08*1+J12/61.98*1+J13/94.2*1+J14/141.94*5+J15/152*3+J16/19+J17/35.5)/(J5/60.8*2+J6/79.87*2+J7/101.96*3+J8/71.85*1+J9/70.94*1+J10/40.3*1+J11/56.08*1+J12/61.98*1+J13/94.2*1+J14/141.94*5+J15/152*3+J16/19/2+J17/35.5/2)))/(2-((J5/60.8*2+J6/79.87*2+J7/101.96*3+J8/71.85*1+J9/70.94*1+J10/40.3*1+J11/56.08*1+J12/61.98*1+J13/94.2*1+J14/141.94*5+J15/152*3+J16/19+J17/35.5)/(J5/60.8*2+J6/79.87*2+J7/101.96*3+J8/71.85*1+J9/70.94*1+J10/40.3*1+J11/56.08*1+J12/61.98*1+J13/94.2*1+J14/141.94*5+J15/152*3+J16/19/2+J17/35.5/2))))/(J5/60.8*2+J6/79.87*2+J7/101.96*3+J8/71.85*1+J9/70.94*1+J10/40.3*1+J11/56.08*1+J12/61.98*1+J13/94.2*1+J14/141.94*5+J15/152*3+J16/19/2+J17/35.5/2)/2*1</f>
        <v>2.0681393521807995E-2</v>
      </c>
      <c r="K25" s="5">
        <f>K5/60.8*2*(8/(K5/60.8*2+K6/79.87*2+K7/101.96*3+K8/71.85*1+K9/70.94*1+K10/40.3*1+K11/56.08*1+K12/61.98*1+K13/94.2*1+K14/141.94*5+K15/152*3+K16/19+K17/35.5))/2*1</f>
        <v>2.4134173248793194</v>
      </c>
      <c r="L25" s="6">
        <f>L5/60.8*2*(26-(27-26*((L5/60.8*2+L6/79.87*2+L7/101.96*3+L8/71.85*1+L9/70.94*1+L10/40.3*1+L11/56.08*1+L12/61.98*1+L13/94.2*1+L14/141.94*5+L15/152*3+L16/19+L17/35.5)/(L5/60.8*2+L6/79.87*2+L7/101.96*3+L8/71.85*1+L9/70.94*1+L10/40.3*1+L11/56.08*1+L12/61.98*1+L13/94.2*1+L14/141.94*5+L15/152*3+L16/19/2+L17/35.5/2)))/(2-((L5/60.8*2+L6/79.87*2+L7/101.96*3+L8/71.85*1+L9/70.94*1+L10/40.3*1+L11/56.08*1+L12/61.98*1+L13/94.2*1+L14/141.94*5+L15/152*3+L16/19+L17/35.5)/(L5/60.8*2+L6/79.87*2+L7/101.96*3+L8/71.85*1+L9/70.94*1+L10/40.3*1+L11/56.08*1+L12/61.98*1+L13/94.2*1+L14/141.94*5+L15/152*3+L16/19/2+L17/35.5/2))))/(L5/60.8*2+L6/79.87*2+L7/101.96*3+L8/71.85*1+L9/70.94*1+L10/40.3*1+L11/56.08*1+L12/61.98*1+L13/94.2*1+L14/141.94*5+L15/152*3+L16/19/2+L17/35.5/2)/2*1</f>
        <v>4.4351510264773665E-2</v>
      </c>
      <c r="M25" s="5">
        <f>M5/60.8*2*(8/(M5/60.8*2+M6/79.87*2+M7/101.96*3+M8/71.85*1+M9/70.94*1+M10/40.3*1+M11/56.08*1+M12/61.98*1+M13/94.2*1+M14/141.94*5+M15/152*3+M16/19+M17/35.5))/2*1</f>
        <v>2.5486411354681962</v>
      </c>
      <c r="N25" s="6">
        <f>N5/60.8*2*(26-(27-26*((N5/60.8*2+N6/79.87*2+N7/101.96*3+N8/71.85*1+N9/70.94*1+N10/40.3*1+N11/56.08*1+N12/61.98*1+N13/94.2*1+N14/141.94*5+N15/152*3+N16/19+N17/35.5)/(N5/60.8*2+N6/79.87*2+N7/101.96*3+N8/71.85*1+N9/70.94*1+N10/40.3*1+N11/56.08*1+N12/61.98*1+N13/94.2*1+N14/141.94*5+N15/152*3+N16/19/2+N17/35.5/2)))/(2-((N5/60.8*2+N6/79.87*2+N7/101.96*3+N8/71.85*1+N9/70.94*1+N10/40.3*1+N11/56.08*1+N12/61.98*1+N13/94.2*1+N14/141.94*5+N15/152*3+N16/19+N17/35.5)/(N5/60.8*2+N6/79.87*2+N7/101.96*3+N8/71.85*1+N9/70.94*1+N10/40.3*1+N11/56.08*1+N12/61.98*1+N13/94.2*1+N14/141.94*5+N15/152*3+N16/19/2+N17/35.5/2))))/(N5/60.8*2+N6/79.87*2+N7/101.96*3+N8/71.85*1+N9/70.94*1+N10/40.3*1+N11/56.08*1+N12/61.98*1+N13/94.2*1+N14/141.94*5+N15/152*3+N16/19/2+N17/35.5/2)/2*1</f>
        <v>2.0554150745741434E-2</v>
      </c>
      <c r="O25" s="5">
        <f>O5/60.8*2*(8/(O5/60.8*2+O6/79.87*2+O7/101.96*3+O8/71.85*1+O9/70.94*1+O10/40.3*1+O11/56.08*1+O12/61.98*1+O13/94.2*1+O14/141.94*5+O15/152*3+O16/19+O17/35.5))/2*1</f>
        <v>2.3237398209465283</v>
      </c>
    </row>
    <row r="26" spans="1:15" x14ac:dyDescent="0.2">
      <c r="A26" s="4" t="s">
        <v>13</v>
      </c>
      <c r="B26" s="6">
        <f>B6/79.87*2*(26-(27-26*((B5/60.8*2+B6/79.87*2+B7/101.96*3+B8/71.85*1+B9/70.94*1+B10/40.3*1+B11/56.08*1+B12/61.98*1+B13/94.2*1+B14/141.94*5+B15/152*3+B16/19+B17/35.5)/(B5/60.8*2+B6/79.87*2+B7/101.96*3+B8/71.85*1+B9/70.94*1+B10/40.3*1+B11/56.08*1+B12/61.98*1+B13/94.2*1+B14/141.94*5+B15/152*3+B16/19/2+B17/35.5/2)))/(2-((B5/60.8*2+B6/79.87*2+B7/101.96*3+B8/71.85*1+B9/70.94*1+B10/40.3*1+B11/56.08*1+B12/61.98*1+B13/94.2*1+B14/141.94*5+B15/152*3+B16/19+B17/35.5)/(B5/60.8*2+B6/79.87*2+B7/101.96*3+B8/71.85*1+B9/70.94*1+B10/40.3*1+B11/56.08*1+B12/61.98*1+B13/94.2*1+B14/141.94*5+B15/152*3+B16/19/2+B17/35.5/2))))/(B5/60.8*2+B6/79.87*2+B7/101.96*3+B8/71.85*1+B9/70.94*1+B10/40.3*1+B11/56.08*1+B12/61.98*1+B13/94.2*1+B14/141.94*5+B15/152*3+B16/19/2+B17/35.5/2)/2*1</f>
        <v>9.1633668267004538E-3</v>
      </c>
      <c r="C26" s="5">
        <f>C6/79.87*2*(8/(C5/60.8*2+C6/79.87*2+C7/101.96*3+C8/71.85*1+C9/70.94*1+C10/40.3*1+C11/56.08*1+C12/61.98*1+C13/94.2*1+C14/141.94*5+C15/152*3+C16/19+C17/35.5))/2*1</f>
        <v>0</v>
      </c>
      <c r="D26" s="6">
        <f>D6/79.87*2*(26-(27-26*((D5/60.8*2+D6/79.87*2+D7/101.96*3+D8/71.85*1+D9/70.94*1+D10/40.3*1+D11/56.08*1+D12/61.98*1+D13/94.2*1+D14/141.94*5+D15/152*3+D16/19+D17/35.5)/(D5/60.8*2+D6/79.87*2+D7/101.96*3+D8/71.85*1+D9/70.94*1+D10/40.3*1+D11/56.08*1+D12/61.98*1+D13/94.2*1+D14/141.94*5+D15/152*3+D16/19/2+D17/35.5/2)))/(2-((D5/60.8*2+D6/79.87*2+D7/101.96*3+D8/71.85*1+D9/70.94*1+D10/40.3*1+D11/56.08*1+D12/61.98*1+D13/94.2*1+D14/141.94*5+D15/152*3+D16/19+D17/35.5)/(D5/60.8*2+D6/79.87*2+D7/101.96*3+D8/71.85*1+D9/70.94*1+D10/40.3*1+D11/56.08*1+D12/61.98*1+D13/94.2*1+D14/141.94*5+D15/152*3+D16/19/2+D17/35.5/2))))/(D5/60.8*2+D6/79.87*2+D7/101.96*3+D8/71.85*1+D9/70.94*1+D10/40.3*1+D11/56.08*1+D12/61.98*1+D13/94.2*1+D14/141.94*5+D15/152*3+D16/19/2+D17/35.5/2)/2*1</f>
        <v>0</v>
      </c>
      <c r="E26" s="5">
        <f>E6/79.87*2*(8/(E5/60.8*2+E6/79.87*2+E7/101.96*3+E8/71.85*1+E9/70.94*1+E10/40.3*1+E11/56.08*1+E12/61.98*1+E13/94.2*1+E14/141.94*5+E15/152*3+E16/19+E17/35.5))/2*1</f>
        <v>0</v>
      </c>
      <c r="F26" s="6">
        <f>F6/79.87*2*(26-(27-26*((F5/60.8*2+F6/79.87*2+F7/101.96*3+F8/71.85*1+F9/70.94*1+F10/40.3*1+F11/56.08*1+F12/61.98*1+F13/94.2*1+F14/141.94*5+F15/152*3+F16/19+F17/35.5)/(F5/60.8*2+F6/79.87*2+F7/101.96*3+F8/71.85*1+F9/70.94*1+F10/40.3*1+F11/56.08*1+F12/61.98*1+F13/94.2*1+F14/141.94*5+F15/152*3+F16/19/2+F17/35.5/2)))/(2-((F5/60.8*2+F6/79.87*2+F7/101.96*3+F8/71.85*1+F9/70.94*1+F10/40.3*1+F11/56.08*1+F12/61.98*1+F13/94.2*1+F14/141.94*5+F15/152*3+F16/19+F17/35.5)/(F5/60.8*2+F6/79.87*2+F7/101.96*3+F8/71.85*1+F9/70.94*1+F10/40.3*1+F11/56.08*1+F12/61.98*1+F13/94.2*1+F14/141.94*5+F15/152*3+F16/19/2+F17/35.5/2))))/(F5/60.8*2+F6/79.87*2+F7/101.96*3+F8/71.85*1+F9/70.94*1+F10/40.3*1+F11/56.08*1+F12/61.98*1+F13/94.2*1+F14/141.94*5+F15/152*3+F16/19/2+F17/35.5/2)/2*1</f>
        <v>0</v>
      </c>
      <c r="G26" s="5">
        <f>G6/79.87*2*(8/(G5/60.8*2+G6/79.87*2+G7/101.96*3+G8/71.85*1+G9/70.94*1+G10/40.3*1+G11/56.08*1+G12/61.98*1+G13/94.2*1+G14/141.94*5+G15/152*3+G16/19+G17/35.5))/2*1</f>
        <v>0</v>
      </c>
      <c r="H26" s="6">
        <f>H6/79.87*2*(26-(27-26*((H5/60.8*2+H6/79.87*2+H7/101.96*3+H8/71.85*1+H9/70.94*1+H10/40.3*1+H11/56.08*1+H12/61.98*1+H13/94.2*1+H14/141.94*5+H15/152*3+H16/19+H17/35.5)/(H5/60.8*2+H6/79.87*2+H7/101.96*3+H8/71.85*1+H9/70.94*1+H10/40.3*1+H11/56.08*1+H12/61.98*1+H13/94.2*1+H14/141.94*5+H15/152*3+H16/19/2+H17/35.5/2)))/(2-((H5/60.8*2+H6/79.87*2+H7/101.96*3+H8/71.85*1+H9/70.94*1+H10/40.3*1+H11/56.08*1+H12/61.98*1+H13/94.2*1+H14/141.94*5+H15/152*3+H16/19+H17/35.5)/(H5/60.8*2+H6/79.87*2+H7/101.96*3+H8/71.85*1+H9/70.94*1+H10/40.3*1+H11/56.08*1+H12/61.98*1+H13/94.2*1+H14/141.94*5+H15/152*3+H16/19/2+H17/35.5/2))))/(H5/60.8*2+H6/79.87*2+H7/101.96*3+H8/71.85*1+H9/70.94*1+H10/40.3*1+H11/56.08*1+H12/61.98*1+H13/94.2*1+H14/141.94*5+H15/152*3+H16/19/2+H17/35.5/2)/2*1</f>
        <v>0</v>
      </c>
      <c r="I26" s="5">
        <f>I6/79.87*2*(8/(I5/60.8*2+I6/79.87*2+I7/101.96*3+I8/71.85*1+I9/70.94*1+I10/40.3*1+I11/56.08*1+I12/61.98*1+I13/94.2*1+I14/141.94*5+I15/152*3+I16/19+I17/35.5))/2*1</f>
        <v>0</v>
      </c>
      <c r="J26" s="6">
        <f>J6/79.87*2*(26-(27-26*((J5/60.8*2+J6/79.87*2+J7/101.96*3+J8/71.85*1+J9/70.94*1+J10/40.3*1+J11/56.08*1+J12/61.98*1+J13/94.2*1+J14/141.94*5+J15/152*3+J16/19+J17/35.5)/(J5/60.8*2+J6/79.87*2+J7/101.96*3+J8/71.85*1+J9/70.94*1+J10/40.3*1+J11/56.08*1+J12/61.98*1+J13/94.2*1+J14/141.94*5+J15/152*3+J16/19/2+J17/35.5/2)))/(2-((J5/60.8*2+J6/79.87*2+J7/101.96*3+J8/71.85*1+J9/70.94*1+J10/40.3*1+J11/56.08*1+J12/61.98*1+J13/94.2*1+J14/141.94*5+J15/152*3+J16/19+J17/35.5)/(J5/60.8*2+J6/79.87*2+J7/101.96*3+J8/71.85*1+J9/70.94*1+J10/40.3*1+J11/56.08*1+J12/61.98*1+J13/94.2*1+J14/141.94*5+J15/152*3+J16/19/2+J17/35.5/2))))/(J5/60.8*2+J6/79.87*2+J7/101.96*3+J8/71.85*1+J9/70.94*1+J10/40.3*1+J11/56.08*1+J12/61.98*1+J13/94.2*1+J14/141.94*5+J15/152*3+J16/19/2+J17/35.5/2)/2*1</f>
        <v>0</v>
      </c>
      <c r="K26" s="5">
        <f>K6/79.87*2*(8/(K5/60.8*2+K6/79.87*2+K7/101.96*3+K8/71.85*1+K9/70.94*1+K10/40.3*1+K11/56.08*1+K12/61.98*1+K13/94.2*1+K14/141.94*5+K15/152*3+K16/19+K17/35.5))/2*1</f>
        <v>0</v>
      </c>
      <c r="L26" s="6">
        <f>L6/79.87*2*(26-(27-26*((L5/60.8*2+L6/79.87*2+L7/101.96*3+L8/71.85*1+L9/70.94*1+L10/40.3*1+L11/56.08*1+L12/61.98*1+L13/94.2*1+L14/141.94*5+L15/152*3+L16/19+L17/35.5)/(L5/60.8*2+L6/79.87*2+L7/101.96*3+L8/71.85*1+L9/70.94*1+L10/40.3*1+L11/56.08*1+L12/61.98*1+L13/94.2*1+L14/141.94*5+L15/152*3+L16/19/2+L17/35.5/2)))/(2-((L5/60.8*2+L6/79.87*2+L7/101.96*3+L8/71.85*1+L9/70.94*1+L10/40.3*1+L11/56.08*1+L12/61.98*1+L13/94.2*1+L14/141.94*5+L15/152*3+L16/19+L17/35.5)/(L5/60.8*2+L6/79.87*2+L7/101.96*3+L8/71.85*1+L9/70.94*1+L10/40.3*1+L11/56.08*1+L12/61.98*1+L13/94.2*1+L14/141.94*5+L15/152*3+L16/19/2+L17/35.5/2))))/(L5/60.8*2+L6/79.87*2+L7/101.96*3+L8/71.85*1+L9/70.94*1+L10/40.3*1+L11/56.08*1+L12/61.98*1+L13/94.2*1+L14/141.94*5+L15/152*3+L16/19/2+L17/35.5/2)/2*1</f>
        <v>0</v>
      </c>
      <c r="M26" s="5">
        <f>M6/79.87*2*(8/(M5/60.8*2+M6/79.87*2+M7/101.96*3+M8/71.85*1+M9/70.94*1+M10/40.3*1+M11/56.08*1+M12/61.98*1+M13/94.2*1+M14/141.94*5+M15/152*3+M16/19+M17/35.5))/2*1</f>
        <v>0</v>
      </c>
      <c r="N26" s="6">
        <f>N6/79.87*2*(26-(27-26*((N5/60.8*2+N6/79.87*2+N7/101.96*3+N8/71.85*1+N9/70.94*1+N10/40.3*1+N11/56.08*1+N12/61.98*1+N13/94.2*1+N14/141.94*5+N15/152*3+N16/19+N17/35.5)/(N5/60.8*2+N6/79.87*2+N7/101.96*3+N8/71.85*1+N9/70.94*1+N10/40.3*1+N11/56.08*1+N12/61.98*1+N13/94.2*1+N14/141.94*5+N15/152*3+N16/19/2+N17/35.5/2)))/(2-((N5/60.8*2+N6/79.87*2+N7/101.96*3+N8/71.85*1+N9/70.94*1+N10/40.3*1+N11/56.08*1+N12/61.98*1+N13/94.2*1+N14/141.94*5+N15/152*3+N16/19+N17/35.5)/(N5/60.8*2+N6/79.87*2+N7/101.96*3+N8/71.85*1+N9/70.94*1+N10/40.3*1+N11/56.08*1+N12/61.98*1+N13/94.2*1+N14/141.94*5+N15/152*3+N16/19/2+N17/35.5/2))))/(N5/60.8*2+N6/79.87*2+N7/101.96*3+N8/71.85*1+N9/70.94*1+N10/40.3*1+N11/56.08*1+N12/61.98*1+N13/94.2*1+N14/141.94*5+N15/152*3+N16/19/2+N17/35.5/2)/2*1</f>
        <v>0</v>
      </c>
      <c r="O26" s="5">
        <f>O6/79.87*2*(8/(O5/60.8*2+O6/79.87*2+O7/101.96*3+O8/71.85*1+O9/70.94*1+O10/40.3*1+O11/56.08*1+O12/61.98*1+O13/94.2*1+O14/141.94*5+O15/152*3+O16/19+O17/35.5))/2*1</f>
        <v>0</v>
      </c>
    </row>
    <row r="27" spans="1:15" x14ac:dyDescent="0.2">
      <c r="A27" s="4" t="s">
        <v>14</v>
      </c>
      <c r="B27" s="6">
        <f>B7/101.96*3*(26-(27-26*((B5/60.8*2+B6/79.87*2+B7/101.96*3+B8/71.85*1+B9/70.94*1+B10/40.3*1+B11/56.08*1+B12/61.98*1+B13/94.2*1+B14/141.94*5+B15/152*3+B16/19+B17/35.5)/(B5/60.8*2+B6/79.87*2+B7/101.96*3+B8/71.85*1+B9/70.94*1+B10/40.3*1+B11/56.08*1+B12/61.98*1+B13/94.2*1+B14/141.94*5+B15/152*3+B16/19/2+B17/35.5/2)))/(2-((B5/60.8*2+B6/79.87*2+B7/101.96*3+B8/71.85*1+B9/70.94*1+B10/40.3*1+B11/56.08*1+B12/61.98*1+B13/94.2*1+B14/141.94*5+B15/152*3+B16/19+B17/35.5)/(B5/60.8*2+B6/79.87*2+B7/101.96*3+B8/71.85*1+B9/70.94*1+B10/40.3*1+B11/56.08*1+B12/61.98*1+B13/94.2*1+B14/141.94*5+B15/152*3+B16/19/2+B17/35.5/2))))/(B5/60.8*2+B6/79.87*2+B7/101.96*3+B8/71.85*1+B9/70.94*1+B10/40.3*1+B11/56.08*1+B12/61.98*1+B13/94.2*1+B14/141.94*5+B15/152*3+B16/19/2+B17/35.5/2)/3*2</f>
        <v>7.8286049629925133E-3</v>
      </c>
      <c r="C27" s="5">
        <f>C7/101.96*3*(8/(C5/60.8*2+C6/79.87*2+C7/101.96*3+C8/71.85*1+C9/70.94*1+C10/40.3*1+C11/56.08*1+C12/61.98*1+C13/94.2*1+C14/141.94*5+C15/152*3+C16/19+C17/35.5))/3*2</f>
        <v>1.4535522941814729</v>
      </c>
      <c r="D27" s="6">
        <f>D7/101.96*3*(26-(27-26*((D5/60.8*2+D6/79.87*2+D7/101.96*3+D8/71.85*1+D9/70.94*1+D10/40.3*1+D11/56.08*1+D12/61.98*1+D13/94.2*1+D14/141.94*5+D15/152*3+D16/19+D17/35.5)/(D5/60.8*2+D6/79.87*2+D7/101.96*3+D8/71.85*1+D9/70.94*1+D10/40.3*1+D11/56.08*1+D12/61.98*1+D13/94.2*1+D14/141.94*5+D15/152*3+D16/19/2+D17/35.5/2)))/(2-((D5/60.8*2+D6/79.87*2+D7/101.96*3+D8/71.85*1+D9/70.94*1+D10/40.3*1+D11/56.08*1+D12/61.98*1+D13/94.2*1+D14/141.94*5+D15/152*3+D16/19+D17/35.5)/(D5/60.8*2+D6/79.87*2+D7/101.96*3+D8/71.85*1+D9/70.94*1+D10/40.3*1+D11/56.08*1+D12/61.98*1+D13/94.2*1+D14/141.94*5+D15/152*3+D16/19/2+D17/35.5/2))))/(D5/60.8*2+D6/79.87*2+D7/101.96*3+D8/71.85*1+D9/70.94*1+D10/40.3*1+D11/56.08*1+D12/61.98*1+D13/94.2*1+D14/141.94*5+D15/152*3+D16/19/2+D17/35.5/2)/3*2</f>
        <v>0</v>
      </c>
      <c r="E27" s="5">
        <f>E7/101.96*3*(8/(E5/60.8*2+E6/79.87*2+E7/101.96*3+E8/71.85*1+E9/70.94*1+E10/40.3*1+E11/56.08*1+E12/61.98*1+E13/94.2*1+E14/141.94*5+E15/152*3+E16/19+E17/35.5))/3*2</f>
        <v>1.2387103380283859</v>
      </c>
      <c r="F27" s="6">
        <f>F7/101.96*3*(26-(27-26*((F5/60.8*2+F6/79.87*2+F7/101.96*3+F8/71.85*1+F9/70.94*1+F10/40.3*1+F11/56.08*1+F12/61.98*1+F13/94.2*1+F14/141.94*5+F15/152*3+F16/19+F17/35.5)/(F5/60.8*2+F6/79.87*2+F7/101.96*3+F8/71.85*1+F9/70.94*1+F10/40.3*1+F11/56.08*1+F12/61.98*1+F13/94.2*1+F14/141.94*5+F15/152*3+F16/19/2+F17/35.5/2)))/(2-((F5/60.8*2+F6/79.87*2+F7/101.96*3+F8/71.85*1+F9/70.94*1+F10/40.3*1+F11/56.08*1+F12/61.98*1+F13/94.2*1+F14/141.94*5+F15/152*3+F16/19+F17/35.5)/(F5/60.8*2+F6/79.87*2+F7/101.96*3+F8/71.85*1+F9/70.94*1+F10/40.3*1+F11/56.08*1+F12/61.98*1+F13/94.2*1+F14/141.94*5+F15/152*3+F16/19/2+F17/35.5/2))))/(F5/60.8*2+F6/79.87*2+F7/101.96*3+F8/71.85*1+F9/70.94*1+F10/40.3*1+F11/56.08*1+F12/61.98*1+F13/94.2*1+F14/141.94*5+F15/152*3+F16/19/2+F17/35.5/2)/3*2</f>
        <v>0</v>
      </c>
      <c r="G27" s="5">
        <f>G7/101.96*3*(8/(G5/60.8*2+G6/79.87*2+G7/101.96*3+G8/71.85*1+G9/70.94*1+G10/40.3*1+G11/56.08*1+G12/61.98*1+G13/94.2*1+G14/141.94*5+G15/152*3+G16/19+G17/35.5))/3*2</f>
        <v>1.299394719236536</v>
      </c>
      <c r="H27" s="6">
        <f>H7/101.96*3*(26-(27-26*((H5/60.8*2+H6/79.87*2+H7/101.96*3+H8/71.85*1+H9/70.94*1+H10/40.3*1+H11/56.08*1+H12/61.98*1+H13/94.2*1+H14/141.94*5+H15/152*3+H16/19+H17/35.5)/(H5/60.8*2+H6/79.87*2+H7/101.96*3+H8/71.85*1+H9/70.94*1+H10/40.3*1+H11/56.08*1+H12/61.98*1+H13/94.2*1+H14/141.94*5+H15/152*3+H16/19/2+H17/35.5/2)))/(2-((H5/60.8*2+H6/79.87*2+H7/101.96*3+H8/71.85*1+H9/70.94*1+H10/40.3*1+H11/56.08*1+H12/61.98*1+H13/94.2*1+H14/141.94*5+H15/152*3+H16/19+H17/35.5)/(H5/60.8*2+H6/79.87*2+H7/101.96*3+H8/71.85*1+H9/70.94*1+H10/40.3*1+H11/56.08*1+H12/61.98*1+H13/94.2*1+H14/141.94*5+H15/152*3+H16/19/2+H17/35.5/2))))/(H5/60.8*2+H6/79.87*2+H7/101.96*3+H8/71.85*1+H9/70.94*1+H10/40.3*1+H11/56.08*1+H12/61.98*1+H13/94.2*1+H14/141.94*5+H15/152*3+H16/19/2+H17/35.5/2)/3*2</f>
        <v>0</v>
      </c>
      <c r="I27" s="5">
        <f>I7/101.96*3*(8/(I5/60.8*2+I6/79.87*2+I7/101.96*3+I8/71.85*1+I9/70.94*1+I10/40.3*1+I11/56.08*1+I12/61.98*1+I13/94.2*1+I14/141.94*5+I15/152*3+I16/19+I17/35.5))/3*2</f>
        <v>1.3656263486668179</v>
      </c>
      <c r="J27" s="6">
        <f>J7/101.96*3*(26-(27-26*((J5/60.8*2+J6/79.87*2+J7/101.96*3+J8/71.85*1+J9/70.94*1+J10/40.3*1+J11/56.08*1+J12/61.98*1+J13/94.2*1+J14/141.94*5+J15/152*3+J16/19+J17/35.5)/(J5/60.8*2+J6/79.87*2+J7/101.96*3+J8/71.85*1+J9/70.94*1+J10/40.3*1+J11/56.08*1+J12/61.98*1+J13/94.2*1+J14/141.94*5+J15/152*3+J16/19/2+J17/35.5/2)))/(2-((J5/60.8*2+J6/79.87*2+J7/101.96*3+J8/71.85*1+J9/70.94*1+J10/40.3*1+J11/56.08*1+J12/61.98*1+J13/94.2*1+J14/141.94*5+J15/152*3+J16/19+J17/35.5)/(J5/60.8*2+J6/79.87*2+J7/101.96*3+J8/71.85*1+J9/70.94*1+J10/40.3*1+J11/56.08*1+J12/61.98*1+J13/94.2*1+J14/141.94*5+J15/152*3+J16/19/2+J17/35.5/2))))/(J5/60.8*2+J6/79.87*2+J7/101.96*3+J8/71.85*1+J9/70.94*1+J10/40.3*1+J11/56.08*1+J12/61.98*1+J13/94.2*1+J14/141.94*5+J15/152*3+J16/19/2+J17/35.5/2)/3*2</f>
        <v>0</v>
      </c>
      <c r="K27" s="5">
        <f>K7/101.96*3*(8/(K5/60.8*2+K6/79.87*2+K7/101.96*3+K8/71.85*1+K9/70.94*1+K10/40.3*1+K11/56.08*1+K12/61.98*1+K13/94.2*1+K14/141.94*5+K15/152*3+K16/19+K17/35.5))/3*2</f>
        <v>1.4463493537724841</v>
      </c>
      <c r="L27" s="6">
        <f>L7/101.96*3*(26-(27-26*((L5/60.8*2+L6/79.87*2+L7/101.96*3+L8/71.85*1+L9/70.94*1+L10/40.3*1+L11/56.08*1+L12/61.98*1+L13/94.2*1+L14/141.94*5+L15/152*3+L16/19+L17/35.5)/(L5/60.8*2+L6/79.87*2+L7/101.96*3+L8/71.85*1+L9/70.94*1+L10/40.3*1+L11/56.08*1+L12/61.98*1+L13/94.2*1+L14/141.94*5+L15/152*3+L16/19/2+L17/35.5/2)))/(2-((L5/60.8*2+L6/79.87*2+L7/101.96*3+L8/71.85*1+L9/70.94*1+L10/40.3*1+L11/56.08*1+L12/61.98*1+L13/94.2*1+L14/141.94*5+L15/152*3+L16/19+L17/35.5)/(L5/60.8*2+L6/79.87*2+L7/101.96*3+L8/71.85*1+L9/70.94*1+L10/40.3*1+L11/56.08*1+L12/61.98*1+L13/94.2*1+L14/141.94*5+L15/152*3+L16/19/2+L17/35.5/2))))/(L5/60.8*2+L6/79.87*2+L7/101.96*3+L8/71.85*1+L9/70.94*1+L10/40.3*1+L11/56.08*1+L12/61.98*1+L13/94.2*1+L14/141.94*5+L15/152*3+L16/19/2+L17/35.5/2)/3*2</f>
        <v>0</v>
      </c>
      <c r="M27" s="5">
        <f>M7/101.96*3*(8/(M5/60.8*2+M6/79.87*2+M7/101.96*3+M8/71.85*1+M9/70.94*1+M10/40.3*1+M11/56.08*1+M12/61.98*1+M13/94.2*1+M14/141.94*5+M15/152*3+M16/19+M17/35.5))/3*2</f>
        <v>1.310249455788711</v>
      </c>
      <c r="N27" s="6">
        <f>N7/101.96*3*(26-(27-26*((N5/60.8*2+N6/79.87*2+N7/101.96*3+N8/71.85*1+N9/70.94*1+N10/40.3*1+N11/56.08*1+N12/61.98*1+N13/94.2*1+N14/141.94*5+N15/152*3+N16/19+N17/35.5)/(N5/60.8*2+N6/79.87*2+N7/101.96*3+N8/71.85*1+N9/70.94*1+N10/40.3*1+N11/56.08*1+N12/61.98*1+N13/94.2*1+N14/141.94*5+N15/152*3+N16/19/2+N17/35.5/2)))/(2-((N5/60.8*2+N6/79.87*2+N7/101.96*3+N8/71.85*1+N9/70.94*1+N10/40.3*1+N11/56.08*1+N12/61.98*1+N13/94.2*1+N14/141.94*5+N15/152*3+N16/19+N17/35.5)/(N5/60.8*2+N6/79.87*2+N7/101.96*3+N8/71.85*1+N9/70.94*1+N10/40.3*1+N11/56.08*1+N12/61.98*1+N13/94.2*1+N14/141.94*5+N15/152*3+N16/19/2+N17/35.5/2))))/(N5/60.8*2+N6/79.87*2+N7/101.96*3+N8/71.85*1+N9/70.94*1+N10/40.3*1+N11/56.08*1+N12/61.98*1+N13/94.2*1+N14/141.94*5+N15/152*3+N16/19/2+N17/35.5/2)/3*2</f>
        <v>0</v>
      </c>
      <c r="O27" s="5">
        <f>O7/101.96*3*(8/(O5/60.8*2+O6/79.87*2+O7/101.96*3+O8/71.85*1+O9/70.94*1+O10/40.3*1+O11/56.08*1+O12/61.98*1+O13/94.2*1+O14/141.94*5+O15/152*3+O16/19+O17/35.5))/3*2</f>
        <v>1.56916452793491</v>
      </c>
    </row>
    <row r="28" spans="1:15" x14ac:dyDescent="0.2">
      <c r="A28" s="4" t="s">
        <v>15</v>
      </c>
      <c r="B28" s="6">
        <f>B8/71.85*1*(26-(27-26*((B5/60.8*2+B6/79.87*2+B7/101.96*3+B8/71.85*1+B9/70.94*1+B10/40.3*1+B11/56.08*1+B12/61.98*1+B13/94.2*1+B14/141.94*5+B15/152*3+B16/19+B17/35.5)/(B5/60.8*2+B6/79.87*2+B7/101.96*3+B8/71.85*1+B9/70.94*1+B10/40.3*1+B11/56.08*1+B12/61.98*1+B13/94.2*1+B14/141.94*5+B15/152*3+B16/19/2+B17/35.5/2)))/(2-((B5/60.8*2+B6/79.87*2+B7/101.96*3+B8/71.85*1+B9/70.94*1+B10/40.3*1+B11/56.08*1+B12/61.98*1+B13/94.2*1+B14/141.94*5+B15/152*3+B16/19+B17/35.5)/(B5/60.8*2+B6/79.87*2+B7/101.96*3+B8/71.85*1+B9/70.94*1+B10/40.3*1+B11/56.08*1+B12/61.98*1+B13/94.2*1+B14/141.94*5+B15/152*3+B16/19/2+B17/35.5/2))))/(B5/60.8*2+B6/79.87*2+B7/101.96*3+B8/71.85*1+B9/70.94*1+B10/40.3*1+B11/56.08*1+B12/61.98*1+B13/94.2*1+B14/141.94*5+B15/152*3+B16/19/2+B17/35.5/2)/1*1</f>
        <v>0.28514979538457941</v>
      </c>
      <c r="C28" s="5">
        <f>C8/71.85*1*(8/(C5/60.8*2+C6/79.87*2+C7/101.96*3+C8/71.85*1+C9/70.94*1+C10/40.3*1+C11/56.08*1+C12/61.98*1+C13/94.2*1+C14/141.94*5+C15/152*3+C16/19+C17/35.5))/1*1</f>
        <v>2.2462374259222935E-2</v>
      </c>
      <c r="D28" s="6">
        <f>D8/71.85*1*(26-(27-26*((D5/60.8*2+D6/79.87*2+D7/101.96*3+D8/71.85*1+D9/70.94*1+D10/40.3*1+D11/56.08*1+D12/61.98*1+D13/94.2*1+D14/141.94*5+D15/152*3+D16/19+D17/35.5)/(D5/60.8*2+D6/79.87*2+D7/101.96*3+D8/71.85*1+D9/70.94*1+D10/40.3*1+D11/56.08*1+D12/61.98*1+D13/94.2*1+D14/141.94*5+D15/152*3+D16/19/2+D17/35.5/2)))/(2-((D5/60.8*2+D6/79.87*2+D7/101.96*3+D8/71.85*1+D9/70.94*1+D10/40.3*1+D11/56.08*1+D12/61.98*1+D13/94.2*1+D14/141.94*5+D15/152*3+D16/19+D17/35.5)/(D5/60.8*2+D6/79.87*2+D7/101.96*3+D8/71.85*1+D9/70.94*1+D10/40.3*1+D11/56.08*1+D12/61.98*1+D13/94.2*1+D14/141.94*5+D15/152*3+D16/19/2+D17/35.5/2))))/(D5/60.8*2+D6/79.87*2+D7/101.96*3+D8/71.85*1+D9/70.94*1+D10/40.3*1+D11/56.08*1+D12/61.98*1+D13/94.2*1+D14/141.94*5+D15/152*3+D16/19/2+D17/35.5/2)/1*1</f>
        <v>5.6852637855418657E-2</v>
      </c>
      <c r="E28" s="5">
        <f>E8/71.85*1*(8/(E5/60.8*2+E6/79.87*2+E7/101.96*3+E8/71.85*1+E9/70.94*1+E10/40.3*1+E11/56.08*1+E12/61.98*1+E13/94.2*1+E14/141.94*5+E15/152*3+E16/19+E17/35.5))/1*1</f>
        <v>7.1670510966818403E-3</v>
      </c>
      <c r="F28" s="6">
        <f>F8/71.85*1*(26-(27-26*((F5/60.8*2+F6/79.87*2+F7/101.96*3+F8/71.85*1+F9/70.94*1+F10/40.3*1+F11/56.08*1+F12/61.98*1+F13/94.2*1+F14/141.94*5+F15/152*3+F16/19+F17/35.5)/(F5/60.8*2+F6/79.87*2+F7/101.96*3+F8/71.85*1+F9/70.94*1+F10/40.3*1+F11/56.08*1+F12/61.98*1+F13/94.2*1+F14/141.94*5+F15/152*3+F16/19/2+F17/35.5/2)))/(2-((F5/60.8*2+F6/79.87*2+F7/101.96*3+F8/71.85*1+F9/70.94*1+F10/40.3*1+F11/56.08*1+F12/61.98*1+F13/94.2*1+F14/141.94*5+F15/152*3+F16/19+F17/35.5)/(F5/60.8*2+F6/79.87*2+F7/101.96*3+F8/71.85*1+F9/70.94*1+F10/40.3*1+F11/56.08*1+F12/61.98*1+F13/94.2*1+F14/141.94*5+F15/152*3+F16/19/2+F17/35.5/2))))/(F5/60.8*2+F6/79.87*2+F7/101.96*3+F8/71.85*1+F9/70.94*1+F10/40.3*1+F11/56.08*1+F12/61.98*1+F13/94.2*1+F14/141.94*5+F15/152*3+F16/19/2+F17/35.5/2)/1*1</f>
        <v>0</v>
      </c>
      <c r="G28" s="5">
        <f>G8/71.85*1*(8/(G5/60.8*2+G6/79.87*2+G7/101.96*3+G8/71.85*1+G9/70.94*1+G10/40.3*1+G11/56.08*1+G12/61.98*1+G13/94.2*1+G14/141.94*5+G15/152*3+G16/19+G17/35.5))/1*1</f>
        <v>2.4557945743248034E-2</v>
      </c>
      <c r="H28" s="6">
        <f>H8/71.85*1*(26-(27-26*((H5/60.8*2+H6/79.87*2+H7/101.96*3+H8/71.85*1+H9/70.94*1+H10/40.3*1+H11/56.08*1+H12/61.98*1+H13/94.2*1+H14/141.94*5+H15/152*3+H16/19+H17/35.5)/(H5/60.8*2+H6/79.87*2+H7/101.96*3+H8/71.85*1+H9/70.94*1+H10/40.3*1+H11/56.08*1+H12/61.98*1+H13/94.2*1+H14/141.94*5+H15/152*3+H16/19/2+H17/35.5/2)))/(2-((H5/60.8*2+H6/79.87*2+H7/101.96*3+H8/71.85*1+H9/70.94*1+H10/40.3*1+H11/56.08*1+H12/61.98*1+H13/94.2*1+H14/141.94*5+H15/152*3+H16/19+H17/35.5)/(H5/60.8*2+H6/79.87*2+H7/101.96*3+H8/71.85*1+H9/70.94*1+H10/40.3*1+H11/56.08*1+H12/61.98*1+H13/94.2*1+H14/141.94*5+H15/152*3+H16/19/2+H17/35.5/2))))/(H5/60.8*2+H6/79.87*2+H7/101.96*3+H8/71.85*1+H9/70.94*1+H10/40.3*1+H11/56.08*1+H12/61.98*1+H13/94.2*1+H14/141.94*5+H15/152*3+H16/19/2+H17/35.5/2)/1*1</f>
        <v>0</v>
      </c>
      <c r="I28" s="5">
        <f>I8/71.85*1*(8/(I5/60.8*2+I6/79.87*2+I7/101.96*3+I8/71.85*1+I9/70.94*1+I10/40.3*1+I11/56.08*1+I12/61.98*1+I13/94.2*1+I14/141.94*5+I15/152*3+I16/19+I17/35.5))/1*1</f>
        <v>3.6743512762050123E-2</v>
      </c>
      <c r="J28" s="6">
        <f>J8/71.85*1*(26-(27-26*((J5/60.8*2+J6/79.87*2+J7/101.96*3+J8/71.85*1+J9/70.94*1+J10/40.3*1+J11/56.08*1+J12/61.98*1+J13/94.2*1+J14/141.94*5+J15/152*3+J16/19+J17/35.5)/(J5/60.8*2+J6/79.87*2+J7/101.96*3+J8/71.85*1+J9/70.94*1+J10/40.3*1+J11/56.08*1+J12/61.98*1+J13/94.2*1+J14/141.94*5+J15/152*3+J16/19/2+J17/35.5/2)))/(2-((J5/60.8*2+J6/79.87*2+J7/101.96*3+J8/71.85*1+J9/70.94*1+J10/40.3*1+J11/56.08*1+J12/61.98*1+J13/94.2*1+J14/141.94*5+J15/152*3+J16/19+J17/35.5)/(J5/60.8*2+J6/79.87*2+J7/101.96*3+J8/71.85*1+J9/70.94*1+J10/40.3*1+J11/56.08*1+J12/61.98*1+J13/94.2*1+J14/141.94*5+J15/152*3+J16/19/2+J17/35.5/2))))/(J5/60.8*2+J6/79.87*2+J7/101.96*3+J8/71.85*1+J9/70.94*1+J10/40.3*1+J11/56.08*1+J12/61.98*1+J13/94.2*1+J14/141.94*5+J15/152*3+J16/19/2+J17/35.5/2)/1*1</f>
        <v>0</v>
      </c>
      <c r="K28" s="5">
        <f>K8/71.85*1*(8/(K5/60.8*2+K6/79.87*2+K7/101.96*3+K8/71.85*1+K9/70.94*1+K10/40.3*1+K11/56.08*1+K12/61.98*1+K13/94.2*1+K14/141.94*5+K15/152*3+K16/19+K17/35.5))/1*1</f>
        <v>8.8263176629399226E-2</v>
      </c>
      <c r="L28" s="6">
        <f>L8/71.85*1*(26-(27-26*((L5/60.8*2+L6/79.87*2+L7/101.96*3+L8/71.85*1+L9/70.94*1+L10/40.3*1+L11/56.08*1+L12/61.98*1+L13/94.2*1+L14/141.94*5+L15/152*3+L16/19+L17/35.5)/(L5/60.8*2+L6/79.87*2+L7/101.96*3+L8/71.85*1+L9/70.94*1+L10/40.3*1+L11/56.08*1+L12/61.98*1+L13/94.2*1+L14/141.94*5+L15/152*3+L16/19/2+L17/35.5/2)))/(2-((L5/60.8*2+L6/79.87*2+L7/101.96*3+L8/71.85*1+L9/70.94*1+L10/40.3*1+L11/56.08*1+L12/61.98*1+L13/94.2*1+L14/141.94*5+L15/152*3+L16/19+L17/35.5)/(L5/60.8*2+L6/79.87*2+L7/101.96*3+L8/71.85*1+L9/70.94*1+L10/40.3*1+L11/56.08*1+L12/61.98*1+L13/94.2*1+L14/141.94*5+L15/152*3+L16/19/2+L17/35.5/2))))/(L5/60.8*2+L6/79.87*2+L7/101.96*3+L8/71.85*1+L9/70.94*1+L10/40.3*1+L11/56.08*1+L12/61.98*1+L13/94.2*1+L14/141.94*5+L15/152*3+L16/19/2+L17/35.5/2)/1*1</f>
        <v>0</v>
      </c>
      <c r="M28" s="5">
        <f>M8/71.85*1*(8/(M5/60.8*2+M6/79.87*2+M7/101.96*3+M8/71.85*1+M9/70.94*1+M10/40.3*1+M11/56.08*1+M12/61.98*1+M13/94.2*1+M14/141.94*5+M15/152*3+M16/19+M17/35.5))/1*1</f>
        <v>1.3990971112741885E-2</v>
      </c>
      <c r="N28" s="6">
        <f>N8/71.85*1*(26-(27-26*((N5/60.8*2+N6/79.87*2+N7/101.96*3+N8/71.85*1+N9/70.94*1+N10/40.3*1+N11/56.08*1+N12/61.98*1+N13/94.2*1+N14/141.94*5+N15/152*3+N16/19+N17/35.5)/(N5/60.8*2+N6/79.87*2+N7/101.96*3+N8/71.85*1+N9/70.94*1+N10/40.3*1+N11/56.08*1+N12/61.98*1+N13/94.2*1+N14/141.94*5+N15/152*3+N16/19/2+N17/35.5/2)))/(2-((N5/60.8*2+N6/79.87*2+N7/101.96*3+N8/71.85*1+N9/70.94*1+N10/40.3*1+N11/56.08*1+N12/61.98*1+N13/94.2*1+N14/141.94*5+N15/152*3+N16/19+N17/35.5)/(N5/60.8*2+N6/79.87*2+N7/101.96*3+N8/71.85*1+N9/70.94*1+N10/40.3*1+N11/56.08*1+N12/61.98*1+N13/94.2*1+N14/141.94*5+N15/152*3+N16/19/2+N17/35.5/2))))/(N5/60.8*2+N6/79.87*2+N7/101.96*3+N8/71.85*1+N9/70.94*1+N10/40.3*1+N11/56.08*1+N12/61.98*1+N13/94.2*1+N14/141.94*5+N15/152*3+N16/19/2+N17/35.5/2)/1*1</f>
        <v>0</v>
      </c>
      <c r="O28" s="5">
        <f>O8/71.85*1*(8/(O5/60.8*2+O6/79.87*2+O7/101.96*3+O8/71.85*1+O9/70.94*1+O10/40.3*1+O11/56.08*1+O12/61.98*1+O13/94.2*1+O14/141.94*5+O15/152*3+O16/19+O17/35.5))/1*1</f>
        <v>2.0731134296659556E-2</v>
      </c>
    </row>
    <row r="29" spans="1:15" x14ac:dyDescent="0.2">
      <c r="A29" s="4" t="s">
        <v>16</v>
      </c>
      <c r="B29" s="6">
        <f>B9/70.94*1*(26-(27-26*((B5/60.8*2+B6/79.87*2+B7/101.96*3+B8/71.85*1+B9/70.94*1+B10/40.3*1+B11/56.08*1+B12/61.98*1+B13/94.2*1+B14/141.94*5+B15/152*3+B16/19+B17/35.5)/(B5/60.8*2+B6/79.87*2+B7/101.96*3+B8/71.85*1+B9/70.94*1+B10/40.3*1+B11/56.08*1+B12/61.98*1+B13/94.2*1+B14/141.94*5+B15/152*3+B16/19/2+B17/35.5/2)))/(2-((B5/60.8*2+B6/79.87*2+B7/101.96*3+B8/71.85*1+B9/70.94*1+B10/40.3*1+B11/56.08*1+B12/61.98*1+B13/94.2*1+B14/141.94*5+B15/152*3+B16/19+B17/35.5)/(B5/60.8*2+B6/79.87*2+B7/101.96*3+B8/71.85*1+B9/70.94*1+B10/40.3*1+B11/56.08*1+B12/61.98*1+B13/94.2*1+B14/141.94*5+B15/152*3+B16/19/2+B17/35.5/2))))/(B5/60.8*2+B6/79.87*2+B7/101.96*3+B8/71.85*1+B9/70.94*1+B10/40.3*1+B11/56.08*1+B12/61.98*1+B13/94.2*1+B14/141.94*5+B15/152*3+B16/19/2+B17/35.5/2)/1*1</f>
        <v>4.2976173463575636E-2</v>
      </c>
      <c r="C29" s="5">
        <f>C9/70.94*1*(8/(C5/60.8*2+C6/79.87*2+C7/101.96*3+C8/71.85*1+C9/70.94*1+C10/40.3*1+C11/56.08*1+C12/61.98*1+C13/94.2*1+C14/141.94*5+C15/152*3+C16/19+C17/35.5))/1*1</f>
        <v>0</v>
      </c>
      <c r="D29" s="6">
        <f>D9/70.94*1*(26-(27-26*((D5/60.8*2+D6/79.87*2+D7/101.96*3+D8/71.85*1+D9/70.94*1+D10/40.3*1+D11/56.08*1+D12/61.98*1+D13/94.2*1+D14/141.94*5+D15/152*3+D16/19+D17/35.5)/(D5/60.8*2+D6/79.87*2+D7/101.96*3+D8/71.85*1+D9/70.94*1+D10/40.3*1+D11/56.08*1+D12/61.98*1+D13/94.2*1+D14/141.94*5+D15/152*3+D16/19/2+D17/35.5/2)))/(2-((D5/60.8*2+D6/79.87*2+D7/101.96*3+D8/71.85*1+D9/70.94*1+D10/40.3*1+D11/56.08*1+D12/61.98*1+D13/94.2*1+D14/141.94*5+D15/152*3+D16/19+D17/35.5)/(D5/60.8*2+D6/79.87*2+D7/101.96*3+D8/71.85*1+D9/70.94*1+D10/40.3*1+D11/56.08*1+D12/61.98*1+D13/94.2*1+D14/141.94*5+D15/152*3+D16/19/2+D17/35.5/2))))/(D5/60.8*2+D6/79.87*2+D7/101.96*3+D8/71.85*1+D9/70.94*1+D10/40.3*1+D11/56.08*1+D12/61.98*1+D13/94.2*1+D14/141.94*5+D15/152*3+D16/19/2+D17/35.5/2)/1*1</f>
        <v>0</v>
      </c>
      <c r="E29" s="5">
        <f>E9/70.94*1*(8/(E5/60.8*2+E6/79.87*2+E7/101.96*3+E8/71.85*1+E9/70.94*1+E10/40.3*1+E11/56.08*1+E12/61.98*1+E13/94.2*1+E14/141.94*5+E15/152*3+E16/19+E17/35.5))/1*1</f>
        <v>0</v>
      </c>
      <c r="F29" s="6">
        <f>F9/70.94*1*(26-(27-26*((F5/60.8*2+F6/79.87*2+F7/101.96*3+F8/71.85*1+F9/70.94*1+F10/40.3*1+F11/56.08*1+F12/61.98*1+F13/94.2*1+F14/141.94*5+F15/152*3+F16/19+F17/35.5)/(F5/60.8*2+F6/79.87*2+F7/101.96*3+F8/71.85*1+F9/70.94*1+F10/40.3*1+F11/56.08*1+F12/61.98*1+F13/94.2*1+F14/141.94*5+F15/152*3+F16/19/2+F17/35.5/2)))/(2-((F5/60.8*2+F6/79.87*2+F7/101.96*3+F8/71.85*1+F9/70.94*1+F10/40.3*1+F11/56.08*1+F12/61.98*1+F13/94.2*1+F14/141.94*5+F15/152*3+F16/19+F17/35.5)/(F5/60.8*2+F6/79.87*2+F7/101.96*3+F8/71.85*1+F9/70.94*1+F10/40.3*1+F11/56.08*1+F12/61.98*1+F13/94.2*1+F14/141.94*5+F15/152*3+F16/19/2+F17/35.5/2))))/(F5/60.8*2+F6/79.87*2+F7/101.96*3+F8/71.85*1+F9/70.94*1+F10/40.3*1+F11/56.08*1+F12/61.98*1+F13/94.2*1+F14/141.94*5+F15/152*3+F16/19/2+F17/35.5/2)/1*1</f>
        <v>0</v>
      </c>
      <c r="G29" s="5">
        <f>G9/70.94*1*(8/(G5/60.8*2+G6/79.87*2+G7/101.96*3+G8/71.85*1+G9/70.94*1+G10/40.3*1+G11/56.08*1+G12/61.98*1+G13/94.2*1+G14/141.94*5+G15/152*3+G16/19+G17/35.5))/1*1</f>
        <v>0</v>
      </c>
      <c r="H29" s="6">
        <f>H9/70.94*1*(26-(27-26*((H5/60.8*2+H6/79.87*2+H7/101.96*3+H8/71.85*1+H9/70.94*1+H10/40.3*1+H11/56.08*1+H12/61.98*1+H13/94.2*1+H14/141.94*5+H15/152*3+H16/19+H17/35.5)/(H5/60.8*2+H6/79.87*2+H7/101.96*3+H8/71.85*1+H9/70.94*1+H10/40.3*1+H11/56.08*1+H12/61.98*1+H13/94.2*1+H14/141.94*5+H15/152*3+H16/19/2+H17/35.5/2)))/(2-((H5/60.8*2+H6/79.87*2+H7/101.96*3+H8/71.85*1+H9/70.94*1+H10/40.3*1+H11/56.08*1+H12/61.98*1+H13/94.2*1+H14/141.94*5+H15/152*3+H16/19+H17/35.5)/(H5/60.8*2+H6/79.87*2+H7/101.96*3+H8/71.85*1+H9/70.94*1+H10/40.3*1+H11/56.08*1+H12/61.98*1+H13/94.2*1+H14/141.94*5+H15/152*3+H16/19/2+H17/35.5/2))))/(H5/60.8*2+H6/79.87*2+H7/101.96*3+H8/71.85*1+H9/70.94*1+H10/40.3*1+H11/56.08*1+H12/61.98*1+H13/94.2*1+H14/141.94*5+H15/152*3+H16/19/2+H17/35.5/2)/1*1</f>
        <v>0</v>
      </c>
      <c r="I29" s="5">
        <f>I9/70.94*1*(8/(I5/60.8*2+I6/79.87*2+I7/101.96*3+I8/71.85*1+I9/70.94*1+I10/40.3*1+I11/56.08*1+I12/61.98*1+I13/94.2*1+I14/141.94*5+I15/152*3+I16/19+I17/35.5))/1*1</f>
        <v>0</v>
      </c>
      <c r="J29" s="6">
        <f>J9/70.94*1*(26-(27-26*((J5/60.8*2+J6/79.87*2+J7/101.96*3+J8/71.85*1+J9/70.94*1+J10/40.3*1+J11/56.08*1+J12/61.98*1+J13/94.2*1+J14/141.94*5+J15/152*3+J16/19+J17/35.5)/(J5/60.8*2+J6/79.87*2+J7/101.96*3+J8/71.85*1+J9/70.94*1+J10/40.3*1+J11/56.08*1+J12/61.98*1+J13/94.2*1+J14/141.94*5+J15/152*3+J16/19/2+J17/35.5/2)))/(2-((J5/60.8*2+J6/79.87*2+J7/101.96*3+J8/71.85*1+J9/70.94*1+J10/40.3*1+J11/56.08*1+J12/61.98*1+J13/94.2*1+J14/141.94*5+J15/152*3+J16/19+J17/35.5)/(J5/60.8*2+J6/79.87*2+J7/101.96*3+J8/71.85*1+J9/70.94*1+J10/40.3*1+J11/56.08*1+J12/61.98*1+J13/94.2*1+J14/141.94*5+J15/152*3+J16/19/2+J17/35.5/2))))/(J5/60.8*2+J6/79.87*2+J7/101.96*3+J8/71.85*1+J9/70.94*1+J10/40.3*1+J11/56.08*1+J12/61.98*1+J13/94.2*1+J14/141.94*5+J15/152*3+J16/19/2+J17/35.5/2)/1*1</f>
        <v>0</v>
      </c>
      <c r="K29" s="5">
        <f>K9/70.94*1*(8/(K5/60.8*2+K6/79.87*2+K7/101.96*3+K8/71.85*1+K9/70.94*1+K10/40.3*1+K11/56.08*1+K12/61.98*1+K13/94.2*1+K14/141.94*5+K15/152*3+K16/19+K17/35.5))/1*1</f>
        <v>0</v>
      </c>
      <c r="L29" s="6">
        <f>L9/70.94*1*(26-(27-26*((L5/60.8*2+L6/79.87*2+L7/101.96*3+L8/71.85*1+L9/70.94*1+L10/40.3*1+L11/56.08*1+L12/61.98*1+L13/94.2*1+L14/141.94*5+L15/152*3+L16/19+L17/35.5)/(L5/60.8*2+L6/79.87*2+L7/101.96*3+L8/71.85*1+L9/70.94*1+L10/40.3*1+L11/56.08*1+L12/61.98*1+L13/94.2*1+L14/141.94*5+L15/152*3+L16/19/2+L17/35.5/2)))/(2-((L5/60.8*2+L6/79.87*2+L7/101.96*3+L8/71.85*1+L9/70.94*1+L10/40.3*1+L11/56.08*1+L12/61.98*1+L13/94.2*1+L14/141.94*5+L15/152*3+L16/19+L17/35.5)/(L5/60.8*2+L6/79.87*2+L7/101.96*3+L8/71.85*1+L9/70.94*1+L10/40.3*1+L11/56.08*1+L12/61.98*1+L13/94.2*1+L14/141.94*5+L15/152*3+L16/19/2+L17/35.5/2))))/(L5/60.8*2+L6/79.87*2+L7/101.96*3+L8/71.85*1+L9/70.94*1+L10/40.3*1+L11/56.08*1+L12/61.98*1+L13/94.2*1+L14/141.94*5+L15/152*3+L16/19/2+L17/35.5/2)/1*1</f>
        <v>0</v>
      </c>
      <c r="M29" s="5">
        <f>M9/70.94*1*(8/(M5/60.8*2+M6/79.87*2+M7/101.96*3+M8/71.85*1+M9/70.94*1+M10/40.3*1+M11/56.08*1+M12/61.98*1+M13/94.2*1+M14/141.94*5+M15/152*3+M16/19+M17/35.5))/1*1</f>
        <v>0</v>
      </c>
      <c r="N29" s="6">
        <f>N9/70.94*1*(26-(27-26*((N5/60.8*2+N6/79.87*2+N7/101.96*3+N8/71.85*1+N9/70.94*1+N10/40.3*1+N11/56.08*1+N12/61.98*1+N13/94.2*1+N14/141.94*5+N15/152*3+N16/19+N17/35.5)/(N5/60.8*2+N6/79.87*2+N7/101.96*3+N8/71.85*1+N9/70.94*1+N10/40.3*1+N11/56.08*1+N12/61.98*1+N13/94.2*1+N14/141.94*5+N15/152*3+N16/19/2+N17/35.5/2)))/(2-((N5/60.8*2+N6/79.87*2+N7/101.96*3+N8/71.85*1+N9/70.94*1+N10/40.3*1+N11/56.08*1+N12/61.98*1+N13/94.2*1+N14/141.94*5+N15/152*3+N16/19+N17/35.5)/(N5/60.8*2+N6/79.87*2+N7/101.96*3+N8/71.85*1+N9/70.94*1+N10/40.3*1+N11/56.08*1+N12/61.98*1+N13/94.2*1+N14/141.94*5+N15/152*3+N16/19/2+N17/35.5/2))))/(N5/60.8*2+N6/79.87*2+N7/101.96*3+N8/71.85*1+N9/70.94*1+N10/40.3*1+N11/56.08*1+N12/61.98*1+N13/94.2*1+N14/141.94*5+N15/152*3+N16/19/2+N17/35.5/2)/1*1</f>
        <v>0</v>
      </c>
      <c r="O29" s="5">
        <f>O9/70.94*1*(8/(O5/60.8*2+O6/79.87*2+O7/101.96*3+O8/71.85*1+O9/70.94*1+O10/40.3*1+O11/56.08*1+O12/61.98*1+O13/94.2*1+O14/141.94*5+O15/152*3+O16/19+O17/35.5))/1*1</f>
        <v>0</v>
      </c>
    </row>
    <row r="30" spans="1:15" x14ac:dyDescent="0.2">
      <c r="A30" s="4" t="s">
        <v>8</v>
      </c>
      <c r="B30" s="6">
        <f>B10/40.3*1*(26-(27-26*((B5/60.8*2+B6/79.87*2+B7/101.96*3+B8/71.85*1+B9/70.94*1+B10/40.3*1+B11/56.08*1+B12/61.98*1+B13/94.2*1+B14/141.94*5+B15/152*3+B16/19+B17/35.5)/(B5/60.8*2+B6/79.87*2+B7/101.96*3+B8/71.85*1+B9/70.94*1+B10/40.3*1+B11/56.08*1+B12/61.98*1+B13/94.2*1+B14/141.94*5+B15/152*3+B16/19/2+B17/35.5/2)))/(2-((B5/60.8*2+B6/79.87*2+B7/101.96*3+B8/71.85*1+B9/70.94*1+B10/40.3*1+B11/56.08*1+B12/61.98*1+B13/94.2*1+B14/141.94*5+B15/152*3+B16/19+B17/35.5)/(B5/60.8*2+B6/79.87*2+B7/101.96*3+B8/71.85*1+B9/70.94*1+B10/40.3*1+B11/56.08*1+B12/61.98*1+B13/94.2*1+B14/141.94*5+B15/152*3+B16/19/2+B17/35.5/2))))/(B5/60.8*2+B6/79.87*2+B7/101.96*3+B8/71.85*1+B9/70.94*1+B10/40.3*1+B11/56.08*1+B12/61.98*1+B13/94.2*1+B14/141.94*5+B15/152*3+B16/19/2+B17/35.5/2)/1*1</f>
        <v>1.4556973853679982E-2</v>
      </c>
      <c r="C30" s="5">
        <f>C10/40.3*1*(8/(C5/60.8*2+C6/79.87*2+C7/101.96*3+C8/71.85*1+C9/70.94*1+C10/40.3*1+C11/56.08*1+C12/61.98*1+C13/94.2*1+C14/141.94*5+C15/152*3+C16/19+C17/35.5))/1*1</f>
        <v>0</v>
      </c>
      <c r="D30" s="6">
        <f>D10/40.3*1*(26-(27-26*((D5/60.8*2+D6/79.87*2+D7/101.96*3+D8/71.85*1+D9/70.94*1+D10/40.3*1+D11/56.08*1+D12/61.98*1+D13/94.2*1+D14/141.94*5+D15/152*3+D16/19+D17/35.5)/(D5/60.8*2+D6/79.87*2+D7/101.96*3+D8/71.85*1+D9/70.94*1+D10/40.3*1+D11/56.08*1+D12/61.98*1+D13/94.2*1+D14/141.94*5+D15/152*3+D16/19/2+D17/35.5/2)))/(2-((D5/60.8*2+D6/79.87*2+D7/101.96*3+D8/71.85*1+D9/70.94*1+D10/40.3*1+D11/56.08*1+D12/61.98*1+D13/94.2*1+D14/141.94*5+D15/152*3+D16/19+D17/35.5)/(D5/60.8*2+D6/79.87*2+D7/101.96*3+D8/71.85*1+D9/70.94*1+D10/40.3*1+D11/56.08*1+D12/61.98*1+D13/94.2*1+D14/141.94*5+D15/152*3+D16/19/2+D17/35.5/2))))/(D5/60.8*2+D6/79.87*2+D7/101.96*3+D8/71.85*1+D9/70.94*1+D10/40.3*1+D11/56.08*1+D12/61.98*1+D13/94.2*1+D14/141.94*5+D15/152*3+D16/19/2+D17/35.5/2)/1*1</f>
        <v>0</v>
      </c>
      <c r="E30" s="5">
        <f>E10/40.3*1*(8/(E5/60.8*2+E6/79.87*2+E7/101.96*3+E8/71.85*1+E9/70.94*1+E10/40.3*1+E11/56.08*1+E12/61.98*1+E13/94.2*1+E14/141.94*5+E15/152*3+E16/19+E17/35.5))/1*1</f>
        <v>0</v>
      </c>
      <c r="F30" s="6">
        <f>F10/40.3*1*(26-(27-26*((F5/60.8*2+F6/79.87*2+F7/101.96*3+F8/71.85*1+F9/70.94*1+F10/40.3*1+F11/56.08*1+F12/61.98*1+F13/94.2*1+F14/141.94*5+F15/152*3+F16/19+F17/35.5)/(F5/60.8*2+F6/79.87*2+F7/101.96*3+F8/71.85*1+F9/70.94*1+F10/40.3*1+F11/56.08*1+F12/61.98*1+F13/94.2*1+F14/141.94*5+F15/152*3+F16/19/2+F17/35.5/2)))/(2-((F5/60.8*2+F6/79.87*2+F7/101.96*3+F8/71.85*1+F9/70.94*1+F10/40.3*1+F11/56.08*1+F12/61.98*1+F13/94.2*1+F14/141.94*5+F15/152*3+F16/19+F17/35.5)/(F5/60.8*2+F6/79.87*2+F7/101.96*3+F8/71.85*1+F9/70.94*1+F10/40.3*1+F11/56.08*1+F12/61.98*1+F13/94.2*1+F14/141.94*5+F15/152*3+F16/19/2+F17/35.5/2))))/(F5/60.8*2+F6/79.87*2+F7/101.96*3+F8/71.85*1+F9/70.94*1+F10/40.3*1+F11/56.08*1+F12/61.98*1+F13/94.2*1+F14/141.94*5+F15/152*3+F16/19/2+F17/35.5/2)/1*1</f>
        <v>0</v>
      </c>
      <c r="G30" s="5">
        <f>G10/40.3*1*(8/(G5/60.8*2+G6/79.87*2+G7/101.96*3+G8/71.85*1+G9/70.94*1+G10/40.3*1+G11/56.08*1+G12/61.98*1+G13/94.2*1+G14/141.94*5+G15/152*3+G16/19+G17/35.5))/1*1</f>
        <v>0</v>
      </c>
      <c r="H30" s="6">
        <f>H10/40.3*1*(26-(27-26*((H5/60.8*2+H6/79.87*2+H7/101.96*3+H8/71.85*1+H9/70.94*1+H10/40.3*1+H11/56.08*1+H12/61.98*1+H13/94.2*1+H14/141.94*5+H15/152*3+H16/19+H17/35.5)/(H5/60.8*2+H6/79.87*2+H7/101.96*3+H8/71.85*1+H9/70.94*1+H10/40.3*1+H11/56.08*1+H12/61.98*1+H13/94.2*1+H14/141.94*5+H15/152*3+H16/19/2+H17/35.5/2)))/(2-((H5/60.8*2+H6/79.87*2+H7/101.96*3+H8/71.85*1+H9/70.94*1+H10/40.3*1+H11/56.08*1+H12/61.98*1+H13/94.2*1+H14/141.94*5+H15/152*3+H16/19+H17/35.5)/(H5/60.8*2+H6/79.87*2+H7/101.96*3+H8/71.85*1+H9/70.94*1+H10/40.3*1+H11/56.08*1+H12/61.98*1+H13/94.2*1+H14/141.94*5+H15/152*3+H16/19/2+H17/35.5/2))))/(H5/60.8*2+H6/79.87*2+H7/101.96*3+H8/71.85*1+H9/70.94*1+H10/40.3*1+H11/56.08*1+H12/61.98*1+H13/94.2*1+H14/141.94*5+H15/152*3+H16/19/2+H17/35.5/2)/1*1</f>
        <v>0</v>
      </c>
      <c r="I30" s="5">
        <f>I10/40.3*1*(8/(I5/60.8*2+I6/79.87*2+I7/101.96*3+I8/71.85*1+I9/70.94*1+I10/40.3*1+I11/56.08*1+I12/61.98*1+I13/94.2*1+I14/141.94*5+I15/152*3+I16/19+I17/35.5))/1*1</f>
        <v>0</v>
      </c>
      <c r="J30" s="6">
        <f>J10/40.3*1*(26-(27-26*((J5/60.8*2+J6/79.87*2+J7/101.96*3+J8/71.85*1+J9/70.94*1+J10/40.3*1+J11/56.08*1+J12/61.98*1+J13/94.2*1+J14/141.94*5+J15/152*3+J16/19+J17/35.5)/(J5/60.8*2+J6/79.87*2+J7/101.96*3+J8/71.85*1+J9/70.94*1+J10/40.3*1+J11/56.08*1+J12/61.98*1+J13/94.2*1+J14/141.94*5+J15/152*3+J16/19/2+J17/35.5/2)))/(2-((J5/60.8*2+J6/79.87*2+J7/101.96*3+J8/71.85*1+J9/70.94*1+J10/40.3*1+J11/56.08*1+J12/61.98*1+J13/94.2*1+J14/141.94*5+J15/152*3+J16/19+J17/35.5)/(J5/60.8*2+J6/79.87*2+J7/101.96*3+J8/71.85*1+J9/70.94*1+J10/40.3*1+J11/56.08*1+J12/61.98*1+J13/94.2*1+J14/141.94*5+J15/152*3+J16/19/2+J17/35.5/2))))/(J5/60.8*2+J6/79.87*2+J7/101.96*3+J8/71.85*1+J9/70.94*1+J10/40.3*1+J11/56.08*1+J12/61.98*1+J13/94.2*1+J14/141.94*5+J15/152*3+J16/19/2+J17/35.5/2)/1*1</f>
        <v>0</v>
      </c>
      <c r="K30" s="5">
        <f>K10/40.3*1*(8/(K5/60.8*2+K6/79.87*2+K7/101.96*3+K8/71.85*1+K9/70.94*1+K10/40.3*1+K11/56.08*1+K12/61.98*1+K13/94.2*1+K14/141.94*5+K15/152*3+K16/19+K17/35.5))/1*1</f>
        <v>0</v>
      </c>
      <c r="L30" s="6">
        <f>L10/40.3*1*(26-(27-26*((L5/60.8*2+L6/79.87*2+L7/101.96*3+L8/71.85*1+L9/70.94*1+L10/40.3*1+L11/56.08*1+L12/61.98*1+L13/94.2*1+L14/141.94*5+L15/152*3+L16/19+L17/35.5)/(L5/60.8*2+L6/79.87*2+L7/101.96*3+L8/71.85*1+L9/70.94*1+L10/40.3*1+L11/56.08*1+L12/61.98*1+L13/94.2*1+L14/141.94*5+L15/152*3+L16/19/2+L17/35.5/2)))/(2-((L5/60.8*2+L6/79.87*2+L7/101.96*3+L8/71.85*1+L9/70.94*1+L10/40.3*1+L11/56.08*1+L12/61.98*1+L13/94.2*1+L14/141.94*5+L15/152*3+L16/19+L17/35.5)/(L5/60.8*2+L6/79.87*2+L7/101.96*3+L8/71.85*1+L9/70.94*1+L10/40.3*1+L11/56.08*1+L12/61.98*1+L13/94.2*1+L14/141.94*5+L15/152*3+L16/19/2+L17/35.5/2))))/(L5/60.8*2+L6/79.87*2+L7/101.96*3+L8/71.85*1+L9/70.94*1+L10/40.3*1+L11/56.08*1+L12/61.98*1+L13/94.2*1+L14/141.94*5+L15/152*3+L16/19/2+L17/35.5/2)/1*1</f>
        <v>0</v>
      </c>
      <c r="M30" s="5">
        <f>M10/40.3*1*(8/(M5/60.8*2+M6/79.87*2+M7/101.96*3+M8/71.85*1+M9/70.94*1+M10/40.3*1+M11/56.08*1+M12/61.98*1+M13/94.2*1+M14/141.94*5+M15/152*3+M16/19+M17/35.5))/1*1</f>
        <v>0</v>
      </c>
      <c r="N30" s="6">
        <f>N10/40.3*1*(26-(27-26*((N5/60.8*2+N6/79.87*2+N7/101.96*3+N8/71.85*1+N9/70.94*1+N10/40.3*1+N11/56.08*1+N12/61.98*1+N13/94.2*1+N14/141.94*5+N15/152*3+N16/19+N17/35.5)/(N5/60.8*2+N6/79.87*2+N7/101.96*3+N8/71.85*1+N9/70.94*1+N10/40.3*1+N11/56.08*1+N12/61.98*1+N13/94.2*1+N14/141.94*5+N15/152*3+N16/19/2+N17/35.5/2)))/(2-((N5/60.8*2+N6/79.87*2+N7/101.96*3+N8/71.85*1+N9/70.94*1+N10/40.3*1+N11/56.08*1+N12/61.98*1+N13/94.2*1+N14/141.94*5+N15/152*3+N16/19+N17/35.5)/(N5/60.8*2+N6/79.87*2+N7/101.96*3+N8/71.85*1+N9/70.94*1+N10/40.3*1+N11/56.08*1+N12/61.98*1+N13/94.2*1+N14/141.94*5+N15/152*3+N16/19/2+N17/35.5/2))))/(N5/60.8*2+N6/79.87*2+N7/101.96*3+N8/71.85*1+N9/70.94*1+N10/40.3*1+N11/56.08*1+N12/61.98*1+N13/94.2*1+N14/141.94*5+N15/152*3+N16/19/2+N17/35.5/2)/1*1</f>
        <v>0</v>
      </c>
      <c r="O30" s="5">
        <f>O10/40.3*1*(8/(O5/60.8*2+O6/79.87*2+O7/101.96*3+O8/71.85*1+O9/70.94*1+O10/40.3*1+O11/56.08*1+O12/61.98*1+O13/94.2*1+O14/141.94*5+O15/152*3+O16/19+O17/35.5))/1*1</f>
        <v>0</v>
      </c>
    </row>
    <row r="31" spans="1:15" x14ac:dyDescent="0.2">
      <c r="A31" s="4" t="s">
        <v>9</v>
      </c>
      <c r="B31" s="6">
        <f>B11/56.08*1*(26-(27-26*((B5/60.8*2+B6/79.87*2+B7/101.96*3+B8/71.85*1+B9/70.94*1+B10/40.3*1+B11/56.08*1+B12/61.98*1+B13/94.2*1+B14/141.94*5+B15/152*3+B16/19+B17/35.5)/(B5/60.8*2+B6/79.87*2+B7/101.96*3+B8/71.85*1+B9/70.94*1+B10/40.3*1+B11/56.08*1+B12/61.98*1+B13/94.2*1+B14/141.94*5+B15/152*3+B16/19/2+B17/35.5/2)))/(2-((B5/60.8*2+B6/79.87*2+B7/101.96*3+B8/71.85*1+B9/70.94*1+B10/40.3*1+B11/56.08*1+B12/61.98*1+B13/94.2*1+B14/141.94*5+B15/152*3+B16/19+B17/35.5)/(B5/60.8*2+B6/79.87*2+B7/101.96*3+B8/71.85*1+B9/70.94*1+B10/40.3*1+B11/56.08*1+B12/61.98*1+B13/94.2*1+B14/141.94*5+B15/152*3+B16/19/2+B17/35.5/2))))/(B5/60.8*2+B6/79.87*2+B7/101.96*3+B8/71.85*1+B9/70.94*1+B10/40.3*1+B11/56.08*1+B12/61.98*1+B13/94.2*1+B14/141.94*5+B15/152*3+B16/19/2+B17/35.5/2)/1*1</f>
        <v>9.7650360272550127</v>
      </c>
      <c r="C31" s="5">
        <f>C11/56.08*1*(8/(C5/60.8*2+C6/79.87*2+C7/101.96*3+C8/71.85*1+C9/70.94*1+C10/40.3*1+C11/56.08*1+C12/61.98*1+C13/94.2*1+C14/141.94*5+C15/152*3+C16/19+C17/35.5))/1*1</f>
        <v>0.47986321135740068</v>
      </c>
      <c r="D31" s="6">
        <f>D11/56.08*1*(26-(27-26*((D5/60.8*2+D6/79.87*2+D7/101.96*3+D8/71.85*1+D9/70.94*1+D10/40.3*1+D11/56.08*1+D12/61.98*1+D13/94.2*1+D14/141.94*5+D15/152*3+D16/19+D17/35.5)/(D5/60.8*2+D6/79.87*2+D7/101.96*3+D8/71.85*1+D9/70.94*1+D10/40.3*1+D11/56.08*1+D12/61.98*1+D13/94.2*1+D14/141.94*5+D15/152*3+D16/19/2+D17/35.5/2)))/(2-((D5/60.8*2+D6/79.87*2+D7/101.96*3+D8/71.85*1+D9/70.94*1+D10/40.3*1+D11/56.08*1+D12/61.98*1+D13/94.2*1+D14/141.94*5+D15/152*3+D16/19+D17/35.5)/(D5/60.8*2+D6/79.87*2+D7/101.96*3+D8/71.85*1+D9/70.94*1+D10/40.3*1+D11/56.08*1+D12/61.98*1+D13/94.2*1+D14/141.94*5+D15/152*3+D16/19/2+D17/35.5/2))))/(D5/60.8*2+D6/79.87*2+D7/101.96*3+D8/71.85*1+D9/70.94*1+D10/40.3*1+D11/56.08*1+D12/61.98*1+D13/94.2*1+D14/141.94*5+D15/152*3+D16/19/2+D17/35.5/2)/1*1</f>
        <v>9.9062274619830379</v>
      </c>
      <c r="E31" s="5">
        <f>E11/56.08*1*(8/(E5/60.8*2+E6/79.87*2+E7/101.96*3+E8/71.85*1+E9/70.94*1+E10/40.3*1+E11/56.08*1+E12/61.98*1+E13/94.2*1+E14/141.94*5+E15/152*3+E16/19+E17/35.5))/1*1</f>
        <v>0.21457970179413438</v>
      </c>
      <c r="F31" s="6">
        <f>F11/56.08*1*(26-(27-26*((F5/60.8*2+F6/79.87*2+F7/101.96*3+F8/71.85*1+F9/70.94*1+F10/40.3*1+F11/56.08*1+F12/61.98*1+F13/94.2*1+F14/141.94*5+F15/152*3+F16/19+F17/35.5)/(F5/60.8*2+F6/79.87*2+F7/101.96*3+F8/71.85*1+F9/70.94*1+F10/40.3*1+F11/56.08*1+F12/61.98*1+F13/94.2*1+F14/141.94*5+F15/152*3+F16/19/2+F17/35.5/2)))/(2-((F5/60.8*2+F6/79.87*2+F7/101.96*3+F8/71.85*1+F9/70.94*1+F10/40.3*1+F11/56.08*1+F12/61.98*1+F13/94.2*1+F14/141.94*5+F15/152*3+F16/19+F17/35.5)/(F5/60.8*2+F6/79.87*2+F7/101.96*3+F8/71.85*1+F9/70.94*1+F10/40.3*1+F11/56.08*1+F12/61.98*1+F13/94.2*1+F14/141.94*5+F15/152*3+F16/19/2+F17/35.5/2))))/(F5/60.8*2+F6/79.87*2+F7/101.96*3+F8/71.85*1+F9/70.94*1+F10/40.3*1+F11/56.08*1+F12/61.98*1+F13/94.2*1+F14/141.94*5+F15/152*3+F16/19/2+F17/35.5/2)/1*1</f>
        <v>10.05170543113999</v>
      </c>
      <c r="G31" s="5">
        <f>G11/56.08*1*(8/(G5/60.8*2+G6/79.87*2+G7/101.96*3+G8/71.85*1+G9/70.94*1+G10/40.3*1+G11/56.08*1+G12/61.98*1+G13/94.2*1+G14/141.94*5+G15/152*3+G16/19+G17/35.5))/1*1</f>
        <v>0.31697113485154049</v>
      </c>
      <c r="H31" s="6">
        <f>H11/56.08*1*(26-(27-26*((H5/60.8*2+H6/79.87*2+H7/101.96*3+H8/71.85*1+H9/70.94*1+H10/40.3*1+H11/56.08*1+H12/61.98*1+H13/94.2*1+H14/141.94*5+H15/152*3+H16/19+H17/35.5)/(H5/60.8*2+H6/79.87*2+H7/101.96*3+H8/71.85*1+H9/70.94*1+H10/40.3*1+H11/56.08*1+H12/61.98*1+H13/94.2*1+H14/141.94*5+H15/152*3+H16/19/2+H17/35.5/2)))/(2-((H5/60.8*2+H6/79.87*2+H7/101.96*3+H8/71.85*1+H9/70.94*1+H10/40.3*1+H11/56.08*1+H12/61.98*1+H13/94.2*1+H14/141.94*5+H15/152*3+H16/19+H17/35.5)/(H5/60.8*2+H6/79.87*2+H7/101.96*3+H8/71.85*1+H9/70.94*1+H10/40.3*1+H11/56.08*1+H12/61.98*1+H13/94.2*1+H14/141.94*5+H15/152*3+H16/19/2+H17/35.5/2))))/(H5/60.8*2+H6/79.87*2+H7/101.96*3+H8/71.85*1+H9/70.94*1+H10/40.3*1+H11/56.08*1+H12/61.98*1+H13/94.2*1+H14/141.94*5+H15/152*3+H16/19/2+H17/35.5/2)/1*1</f>
        <v>10.064501618480401</v>
      </c>
      <c r="I31" s="5">
        <f>I11/56.08*1*(8/(I5/60.8*2+I6/79.87*2+I7/101.96*3+I8/71.85*1+I9/70.94*1+I10/40.3*1+I11/56.08*1+I12/61.98*1+I13/94.2*1+I14/141.94*5+I15/152*3+I16/19+I17/35.5))/1*1</f>
        <v>0.36965378901565121</v>
      </c>
      <c r="J31" s="6">
        <f>J11/56.08*1*(26-(27-26*((J5/60.8*2+J6/79.87*2+J7/101.96*3+J8/71.85*1+J9/70.94*1+J10/40.3*1+J11/56.08*1+J12/61.98*1+J13/94.2*1+J14/141.94*5+J15/152*3+J16/19+J17/35.5)/(J5/60.8*2+J6/79.87*2+J7/101.96*3+J8/71.85*1+J9/70.94*1+J10/40.3*1+J11/56.08*1+J12/61.98*1+J13/94.2*1+J14/141.94*5+J15/152*3+J16/19/2+J17/35.5/2)))/(2-((J5/60.8*2+J6/79.87*2+J7/101.96*3+J8/71.85*1+J9/70.94*1+J10/40.3*1+J11/56.08*1+J12/61.98*1+J13/94.2*1+J14/141.94*5+J15/152*3+J16/19+J17/35.5)/(J5/60.8*2+J6/79.87*2+J7/101.96*3+J8/71.85*1+J9/70.94*1+J10/40.3*1+J11/56.08*1+J12/61.98*1+J13/94.2*1+J14/141.94*5+J15/152*3+J16/19/2+J17/35.5/2))))/(J5/60.8*2+J6/79.87*2+J7/101.96*3+J8/71.85*1+J9/70.94*1+J10/40.3*1+J11/56.08*1+J12/61.98*1+J13/94.2*1+J14/141.94*5+J15/152*3+J16/19/2+J17/35.5/2)/1*1</f>
        <v>10.024526146673789</v>
      </c>
      <c r="K31" s="5">
        <f>K11/56.08*1*(8/(K5/60.8*2+K6/79.87*2+K7/101.96*3+K8/71.85*1+K9/70.94*1+K10/40.3*1+K11/56.08*1+K12/61.98*1+K13/94.2*1+K14/141.94*5+K15/152*3+K16/19+K17/35.5))/1*1</f>
        <v>0.40619836718723812</v>
      </c>
      <c r="L31" s="6">
        <f>L11/56.08*1*(26-(27-26*((L5/60.8*2+L6/79.87*2+L7/101.96*3+L8/71.85*1+L9/70.94*1+L10/40.3*1+L11/56.08*1+L12/61.98*1+L13/94.2*1+L14/141.94*5+L15/152*3+L16/19+L17/35.5)/(L5/60.8*2+L6/79.87*2+L7/101.96*3+L8/71.85*1+L9/70.94*1+L10/40.3*1+L11/56.08*1+L12/61.98*1+L13/94.2*1+L14/141.94*5+L15/152*3+L16/19/2+L17/35.5/2)))/(2-((L5/60.8*2+L6/79.87*2+L7/101.96*3+L8/71.85*1+L9/70.94*1+L10/40.3*1+L11/56.08*1+L12/61.98*1+L13/94.2*1+L14/141.94*5+L15/152*3+L16/19+L17/35.5)/(L5/60.8*2+L6/79.87*2+L7/101.96*3+L8/71.85*1+L9/70.94*1+L10/40.3*1+L11/56.08*1+L12/61.98*1+L13/94.2*1+L14/141.94*5+L15/152*3+L16/19/2+L17/35.5/2))))/(L5/60.8*2+L6/79.87*2+L7/101.96*3+L8/71.85*1+L9/70.94*1+L10/40.3*1+L11/56.08*1+L12/61.98*1+L13/94.2*1+L14/141.94*5+L15/152*3+L16/19/2+L17/35.5/2)/1*1</f>
        <v>9.9571646966866822</v>
      </c>
      <c r="M31" s="5">
        <f>M11/56.08*1*(8/(M5/60.8*2+M6/79.87*2+M7/101.96*3+M8/71.85*1+M9/70.94*1+M10/40.3*1+M11/56.08*1+M12/61.98*1+M13/94.2*1+M14/141.94*5+M15/152*3+M16/19+M17/35.5))/1*1</f>
        <v>0.28555630649687519</v>
      </c>
      <c r="N31" s="6">
        <f>N11/56.08*1*(26-(27-26*((N5/60.8*2+N6/79.87*2+N7/101.96*3+N8/71.85*1+N9/70.94*1+N10/40.3*1+N11/56.08*1+N12/61.98*1+N13/94.2*1+N14/141.94*5+N15/152*3+N16/19+N17/35.5)/(N5/60.8*2+N6/79.87*2+N7/101.96*3+N8/71.85*1+N9/70.94*1+N10/40.3*1+N11/56.08*1+N12/61.98*1+N13/94.2*1+N14/141.94*5+N15/152*3+N16/19/2+N17/35.5/2)))/(2-((N5/60.8*2+N6/79.87*2+N7/101.96*3+N8/71.85*1+N9/70.94*1+N10/40.3*1+N11/56.08*1+N12/61.98*1+N13/94.2*1+N14/141.94*5+N15/152*3+N16/19+N17/35.5)/(N5/60.8*2+N6/79.87*2+N7/101.96*3+N8/71.85*1+N9/70.94*1+N10/40.3*1+N11/56.08*1+N12/61.98*1+N13/94.2*1+N14/141.94*5+N15/152*3+N16/19/2+N17/35.5/2))))/(N5/60.8*2+N6/79.87*2+N7/101.96*3+N8/71.85*1+N9/70.94*1+N10/40.3*1+N11/56.08*1+N12/61.98*1+N13/94.2*1+N14/141.94*5+N15/152*3+N16/19/2+N17/35.5/2)/1*1</f>
        <v>10.012989232523624</v>
      </c>
      <c r="O31" s="5">
        <f>O11/56.08*1*(8/(O5/60.8*2+O6/79.87*2+O7/101.96*3+O8/71.85*1+O9/70.94*1+O10/40.3*1+O11/56.08*1+O12/61.98*1+O13/94.2*1+O14/141.94*5+O15/152*3+O16/19+O17/35.5))/1*1</f>
        <v>0.50156675542242968</v>
      </c>
    </row>
    <row r="32" spans="1:15" x14ac:dyDescent="0.2">
      <c r="A32" s="4" t="s">
        <v>17</v>
      </c>
      <c r="B32" s="6">
        <f>B12/61.98*1*(26-(27-26*((B5/60.8*2+B6/79.87*2+B7/101.96*3+B8/71.85*1+B9/70.94*1+B10/40.3*1+B11/56.08*1+B12/61.98*1+B13/94.2*1+B14/141.94*5+B15/152*3+B16/19+B17/35.5)/(B5/60.8*2+B6/79.87*2+B7/101.96*3+B8/71.85*1+B9/70.94*1+B10/40.3*1+B11/56.08*1+B12/61.98*1+B13/94.2*1+B14/141.94*5+B15/152*3+B16/19/2+B17/35.5/2)))/(2-((B5/60.8*2+B6/79.87*2+B7/101.96*3+B8/71.85*1+B9/70.94*1+B10/40.3*1+B11/56.08*1+B12/61.98*1+B13/94.2*1+B14/141.94*5+B15/152*3+B16/19+B17/35.5)/(B5/60.8*2+B6/79.87*2+B7/101.96*3+B8/71.85*1+B9/70.94*1+B10/40.3*1+B11/56.08*1+B12/61.98*1+B13/94.2*1+B14/141.94*5+B15/152*3+B16/19/2+B17/35.5/2))))/(B5/60.8*2+B6/79.87*2+B7/101.96*3+B8/71.85*1+B9/70.94*1+B10/40.3*1+B11/56.08*1+B12/61.98*1+B13/94.2*1+B14/141.94*5+B15/152*3+B16/19/2+B17/35.5/2)/1*2</f>
        <v>1.5424585013890584E-2</v>
      </c>
      <c r="C32" s="5">
        <f>C12/61.98*1*(8/(C5/60.8*2+C6/79.87*2+C7/101.96*3+C8/71.85*1+C9/70.94*1+C10/40.3*1+C11/56.08*1+C12/61.98*1+C13/94.2*1+C14/141.94*5+C15/152*3+C16/19+C17/35.5))/1*2</f>
        <v>0.42830350165655984</v>
      </c>
      <c r="D32" s="6">
        <f>D12/61.98*1*(26-(27-26*((D5/60.8*2+D6/79.87*2+D7/101.96*3+D8/71.85*1+D9/70.94*1+D10/40.3*1+D11/56.08*1+D12/61.98*1+D13/94.2*1+D14/141.94*5+D15/152*3+D16/19+D17/35.5)/(D5/60.8*2+D6/79.87*2+D7/101.96*3+D8/71.85*1+D9/70.94*1+D10/40.3*1+D11/56.08*1+D12/61.98*1+D13/94.2*1+D14/141.94*5+D15/152*3+D16/19/2+D17/35.5/2)))/(2-((D5/60.8*2+D6/79.87*2+D7/101.96*3+D8/71.85*1+D9/70.94*1+D10/40.3*1+D11/56.08*1+D12/61.98*1+D13/94.2*1+D14/141.94*5+D15/152*3+D16/19+D17/35.5)/(D5/60.8*2+D6/79.87*2+D7/101.96*3+D8/71.85*1+D9/70.94*1+D10/40.3*1+D11/56.08*1+D12/61.98*1+D13/94.2*1+D14/141.94*5+D15/152*3+D16/19/2+D17/35.5/2))))/(D5/60.8*2+D6/79.87*2+D7/101.96*3+D8/71.85*1+D9/70.94*1+D10/40.3*1+D11/56.08*1+D12/61.98*1+D13/94.2*1+D14/141.94*5+D15/152*3+D16/19/2+D17/35.5/2)/1*2</f>
        <v>0</v>
      </c>
      <c r="E32" s="5">
        <f>E12/61.98*1*(8/(E5/60.8*2+E6/79.87*2+E7/101.96*3+E8/71.85*1+E9/70.94*1+E10/40.3*1+E11/56.08*1+E12/61.98*1+E13/94.2*1+E14/141.94*5+E15/152*3+E16/19+E17/35.5))/1*2</f>
        <v>0.78011198552429217</v>
      </c>
      <c r="F32" s="6">
        <f>F12/61.98*1*(26-(27-26*((F5/60.8*2+F6/79.87*2+F7/101.96*3+F8/71.85*1+F9/70.94*1+F10/40.3*1+F11/56.08*1+F12/61.98*1+F13/94.2*1+F14/141.94*5+F15/152*3+F16/19+F17/35.5)/(F5/60.8*2+F6/79.87*2+F7/101.96*3+F8/71.85*1+F9/70.94*1+F10/40.3*1+F11/56.08*1+F12/61.98*1+F13/94.2*1+F14/141.94*5+F15/152*3+F16/19/2+F17/35.5/2)))/(2-((F5/60.8*2+F6/79.87*2+F7/101.96*3+F8/71.85*1+F9/70.94*1+F10/40.3*1+F11/56.08*1+F12/61.98*1+F13/94.2*1+F14/141.94*5+F15/152*3+F16/19+F17/35.5)/(F5/60.8*2+F6/79.87*2+F7/101.96*3+F8/71.85*1+F9/70.94*1+F10/40.3*1+F11/56.08*1+F12/61.98*1+F13/94.2*1+F14/141.94*5+F15/152*3+F16/19/2+F17/35.5/2))))/(F5/60.8*2+F6/79.87*2+F7/101.96*3+F8/71.85*1+F9/70.94*1+F10/40.3*1+F11/56.08*1+F12/61.98*1+F13/94.2*1+F14/141.94*5+F15/152*3+F16/19/2+F17/35.5/2)/1*2</f>
        <v>1.7167452513541338E-2</v>
      </c>
      <c r="G32" s="5">
        <f>G12/61.98*1*(8/(G5/60.8*2+G6/79.87*2+G7/101.96*3+G8/71.85*1+G9/70.94*1+G10/40.3*1+G11/56.08*1+G12/61.98*1+G13/94.2*1+G14/141.94*5+G15/152*3+G16/19+G17/35.5))/1*2</f>
        <v>1.1561487183870909</v>
      </c>
      <c r="H32" s="6">
        <f>H12/61.98*1*(26-(27-26*((H5/60.8*2+H6/79.87*2+H7/101.96*3+H8/71.85*1+H9/70.94*1+H10/40.3*1+H11/56.08*1+H12/61.98*1+H13/94.2*1+H14/141.94*5+H15/152*3+H16/19+H17/35.5)/(H5/60.8*2+H6/79.87*2+H7/101.96*3+H8/71.85*1+H9/70.94*1+H10/40.3*1+H11/56.08*1+H12/61.98*1+H13/94.2*1+H14/141.94*5+H15/152*3+H16/19/2+H17/35.5/2)))/(2-((H5/60.8*2+H6/79.87*2+H7/101.96*3+H8/71.85*1+H9/70.94*1+H10/40.3*1+H11/56.08*1+H12/61.98*1+H13/94.2*1+H14/141.94*5+H15/152*3+H16/19+H17/35.5)/(H5/60.8*2+H6/79.87*2+H7/101.96*3+H8/71.85*1+H9/70.94*1+H10/40.3*1+H11/56.08*1+H12/61.98*1+H13/94.2*1+H14/141.94*5+H15/152*3+H16/19/2+H17/35.5/2))))/(H5/60.8*2+H6/79.87*2+H7/101.96*3+H8/71.85*1+H9/70.94*1+H10/40.3*1+H11/56.08*1+H12/61.98*1+H13/94.2*1+H14/141.94*5+H15/152*3+H16/19/2+H17/35.5/2)/1*2</f>
        <v>1.9344043567025265E-2</v>
      </c>
      <c r="I32" s="5">
        <f>I12/61.98*1*(8/(I5/60.8*2+I6/79.87*2+I7/101.96*3+I8/71.85*1+I9/70.94*1+I10/40.3*1+I11/56.08*1+I12/61.98*1+I13/94.2*1+I14/141.94*5+I15/152*3+I16/19+I17/35.5))/1*2</f>
        <v>1.1178472315086507</v>
      </c>
      <c r="J32" s="6">
        <f>J12/61.98*1*(26-(27-26*((J5/60.8*2+J6/79.87*2+J7/101.96*3+J8/71.85*1+J9/70.94*1+J10/40.3*1+J11/56.08*1+J12/61.98*1+J13/94.2*1+J14/141.94*5+J15/152*3+J16/19+J17/35.5)/(J5/60.8*2+J6/79.87*2+J7/101.96*3+J8/71.85*1+J9/70.94*1+J10/40.3*1+J11/56.08*1+J12/61.98*1+J13/94.2*1+J14/141.94*5+J15/152*3+J16/19/2+J17/35.5/2)))/(2-((J5/60.8*2+J6/79.87*2+J7/101.96*3+J8/71.85*1+J9/70.94*1+J10/40.3*1+J11/56.08*1+J12/61.98*1+J13/94.2*1+J14/141.94*5+J15/152*3+J16/19+J17/35.5)/(J5/60.8*2+J6/79.87*2+J7/101.96*3+J8/71.85*1+J9/70.94*1+J10/40.3*1+J11/56.08*1+J12/61.98*1+J13/94.2*1+J14/141.94*5+J15/152*3+J16/19/2+J17/35.5/2))))/(J5/60.8*2+J6/79.87*2+J7/101.96*3+J8/71.85*1+J9/70.94*1+J10/40.3*1+J11/56.08*1+J12/61.98*1+J13/94.2*1+J14/141.94*5+J15/152*3+J16/19/2+J17/35.5/2)/1*2</f>
        <v>1.3339425799169457E-2</v>
      </c>
      <c r="K32" s="5">
        <f>K12/61.98*1*(8/(K5/60.8*2+K6/79.87*2+K7/101.96*3+K8/71.85*1+K9/70.94*1+K10/40.3*1+K11/56.08*1+K12/61.98*1+K13/94.2*1+K14/141.94*5+K15/152*3+K16/19+K17/35.5))/1*2</f>
        <v>1.0055926421461443</v>
      </c>
      <c r="L32" s="6">
        <f>L12/61.98*1*(26-(27-26*((L5/60.8*2+L6/79.87*2+L7/101.96*3+L8/71.85*1+L9/70.94*1+L10/40.3*1+L11/56.08*1+L12/61.98*1+L13/94.2*1+L14/141.94*5+L15/152*3+L16/19+L17/35.5)/(L5/60.8*2+L6/79.87*2+L7/101.96*3+L8/71.85*1+L9/70.94*1+L10/40.3*1+L11/56.08*1+L12/61.98*1+L13/94.2*1+L14/141.94*5+L15/152*3+L16/19/2+L17/35.5/2)))/(2-((L5/60.8*2+L6/79.87*2+L7/101.96*3+L8/71.85*1+L9/70.94*1+L10/40.3*1+L11/56.08*1+L12/61.98*1+L13/94.2*1+L14/141.94*5+L15/152*3+L16/19+L17/35.5)/(L5/60.8*2+L6/79.87*2+L7/101.96*3+L8/71.85*1+L9/70.94*1+L10/40.3*1+L11/56.08*1+L12/61.98*1+L13/94.2*1+L14/141.94*5+L15/152*3+L16/19/2+L17/35.5/2))))/(L5/60.8*2+L6/79.87*2+L7/101.96*3+L8/71.85*1+L9/70.94*1+L10/40.3*1+L11/56.08*1+L12/61.98*1+L13/94.2*1+L14/141.94*5+L15/152*3+L16/19/2+L17/35.5/2)/1*2</f>
        <v>2.1139735412692647E-2</v>
      </c>
      <c r="M32" s="5">
        <f>M12/61.98*1*(8/(M5/60.8*2+M6/79.87*2+M7/101.96*3+M8/71.85*1+M9/70.94*1+M10/40.3*1+M11/56.08*1+M12/61.98*1+M13/94.2*1+M14/141.94*5+M15/152*3+M16/19+M17/35.5))/1*2</f>
        <v>1.1837738945962513</v>
      </c>
      <c r="N32" s="6">
        <f>N12/61.98*1*(26-(27-26*((N5/60.8*2+N6/79.87*2+N7/101.96*3+N8/71.85*1+N9/70.94*1+N10/40.3*1+N11/56.08*1+N12/61.98*1+N13/94.2*1+N14/141.94*5+N15/152*3+N16/19+N17/35.5)/(N5/60.8*2+N6/79.87*2+N7/101.96*3+N8/71.85*1+N9/70.94*1+N10/40.3*1+N11/56.08*1+N12/61.98*1+N13/94.2*1+N14/141.94*5+N15/152*3+N16/19/2+N17/35.5/2)))/(2-((N5/60.8*2+N6/79.87*2+N7/101.96*3+N8/71.85*1+N9/70.94*1+N10/40.3*1+N11/56.08*1+N12/61.98*1+N13/94.2*1+N14/141.94*5+N15/152*3+N16/19+N17/35.5)/(N5/60.8*2+N6/79.87*2+N7/101.96*3+N8/71.85*1+N9/70.94*1+N10/40.3*1+N11/56.08*1+N12/61.98*1+N13/94.2*1+N14/141.94*5+N15/152*3+N16/19/2+N17/35.5/2))))/(N5/60.8*2+N6/79.87*2+N7/101.96*3+N8/71.85*1+N9/70.94*1+N10/40.3*1+N11/56.08*1+N12/61.98*1+N13/94.2*1+N14/141.94*5+N15/152*3+N16/19/2+N17/35.5/2)/1*2</f>
        <v>7.9548657279235289E-3</v>
      </c>
      <c r="O32" s="5">
        <f>O12/61.98*1*(8/(O5/60.8*2+O6/79.87*2+O7/101.96*3+O8/71.85*1+O9/70.94*1+O10/40.3*1+O11/56.08*1+O12/61.98*1+O13/94.2*1+O14/141.94*5+O15/152*3+O16/19+O17/35.5))/1*2</f>
        <v>0.94726029631398256</v>
      </c>
    </row>
    <row r="33" spans="1:15" x14ac:dyDescent="0.2">
      <c r="A33" s="4" t="s">
        <v>18</v>
      </c>
      <c r="B33" s="6">
        <f>B13/94.2*1*(26-(27-26*((B5/60.8*2+B6/79.87*2+B7/101.96*3+B8/71.85*1+B9/70.94*1+B10/40.3*1+B11/56.08*1+B12/61.98*1+B13/94.2*1+B14/141.94*5+B15/152*3+B16/19+B17/35.5)/(B5/60.8*2+B6/79.87*2+B7/101.96*3+B8/71.85*1+B9/70.94*1+B10/40.3*1+B11/56.08*1+B12/61.98*1+B13/94.2*1+B14/141.94*5+B15/152*3+B16/19/2+B17/35.5/2)))/(2-((B5/60.8*2+B6/79.87*2+B7/101.96*3+B8/71.85*1+B9/70.94*1+B10/40.3*1+B11/56.08*1+B12/61.98*1+B13/94.2*1+B14/141.94*5+B15/152*3+B16/19+B17/35.5)/(B5/60.8*2+B6/79.87*2+B7/101.96*3+B8/71.85*1+B9/70.94*1+B10/40.3*1+B11/56.08*1+B12/61.98*1+B13/94.2*1+B14/141.94*5+B15/152*3+B16/19/2+B17/35.5/2))))/(B5/60.8*2+B6/79.87*2+B7/101.96*3+B8/71.85*1+B9/70.94*1+B10/40.3*1+B11/56.08*1+B12/61.98*1+B13/94.2*1+B14/141.94*5+B15/152*3+B16/19/2+B17/35.5/2)/1*2</f>
        <v>0</v>
      </c>
      <c r="C33" s="5">
        <f>C13/94.2*1*(8/(C5/60.8*2+C6/79.87*2+C7/101.96*3+C8/71.85*1+C9/70.94*1+C10/40.3*1+C11/56.08*1+C12/61.98*1+C13/94.2*1+C14/141.94*5+C15/152*3+C16/19+C17/35.5))/1*2</f>
        <v>7.2422590482331656E-2</v>
      </c>
      <c r="D33" s="6">
        <f>D13/94.2*1*(26-(27-26*((D5/60.8*2+D6/79.87*2+D7/101.96*3+D8/71.85*1+D9/70.94*1+D10/40.3*1+D11/56.08*1+D12/61.98*1+D13/94.2*1+D14/141.94*5+D15/152*3+D16/19+D17/35.5)/(D5/60.8*2+D6/79.87*2+D7/101.96*3+D8/71.85*1+D9/70.94*1+D10/40.3*1+D11/56.08*1+D12/61.98*1+D13/94.2*1+D14/141.94*5+D15/152*3+D16/19/2+D17/35.5/2)))/(2-((D5/60.8*2+D6/79.87*2+D7/101.96*3+D8/71.85*1+D9/70.94*1+D10/40.3*1+D11/56.08*1+D12/61.98*1+D13/94.2*1+D14/141.94*5+D15/152*3+D16/19+D17/35.5)/(D5/60.8*2+D6/79.87*2+D7/101.96*3+D8/71.85*1+D9/70.94*1+D10/40.3*1+D11/56.08*1+D12/61.98*1+D13/94.2*1+D14/141.94*5+D15/152*3+D16/19/2+D17/35.5/2))))/(D5/60.8*2+D6/79.87*2+D7/101.96*3+D8/71.85*1+D9/70.94*1+D10/40.3*1+D11/56.08*1+D12/61.98*1+D13/94.2*1+D14/141.94*5+D15/152*3+D16/19/2+D17/35.5/2)/1*2</f>
        <v>0</v>
      </c>
      <c r="E33" s="5">
        <f>E13/94.2*1*(8/(E5/60.8*2+E6/79.87*2+E7/101.96*3+E8/71.85*1+E9/70.94*1+E10/40.3*1+E11/56.08*1+E12/61.98*1+E13/94.2*1+E14/141.94*5+E15/152*3+E16/19+E17/35.5))/1*2</f>
        <v>2.3017214048344628E-2</v>
      </c>
      <c r="F33" s="6">
        <f>F13/94.2*1*(26-(27-26*((F5/60.8*2+F6/79.87*2+F7/101.96*3+F8/71.85*1+F9/70.94*1+F10/40.3*1+F11/56.08*1+F12/61.98*1+F13/94.2*1+F14/141.94*5+F15/152*3+F16/19+F17/35.5)/(F5/60.8*2+F6/79.87*2+F7/101.96*3+F8/71.85*1+F9/70.94*1+F10/40.3*1+F11/56.08*1+F12/61.98*1+F13/94.2*1+F14/141.94*5+F15/152*3+F16/19/2+F17/35.5/2)))/(2-((F5/60.8*2+F6/79.87*2+F7/101.96*3+F8/71.85*1+F9/70.94*1+F10/40.3*1+F11/56.08*1+F12/61.98*1+F13/94.2*1+F14/141.94*5+F15/152*3+F16/19+F17/35.5)/(F5/60.8*2+F6/79.87*2+F7/101.96*3+F8/71.85*1+F9/70.94*1+F10/40.3*1+F11/56.08*1+F12/61.98*1+F13/94.2*1+F14/141.94*5+F15/152*3+F16/19/2+F17/35.5/2))))/(F5/60.8*2+F6/79.87*2+F7/101.96*3+F8/71.85*1+F9/70.94*1+F10/40.3*1+F11/56.08*1+F12/61.98*1+F13/94.2*1+F14/141.94*5+F15/152*3+F16/19/2+F17/35.5/2)/1*2</f>
        <v>8.058673717789499E-4</v>
      </c>
      <c r="G33" s="5">
        <f>G13/94.2*1*(8/(G5/60.8*2+G6/79.87*2+G7/101.96*3+G8/71.85*1+G9/70.94*1+G10/40.3*1+G11/56.08*1+G12/61.98*1+G13/94.2*1+G14/141.94*5+G15/152*3+G16/19+G17/35.5))/1*2</f>
        <v>5.0228469945706615E-2</v>
      </c>
      <c r="H33" s="6">
        <f>H13/94.2*1*(26-(27-26*((H5/60.8*2+H6/79.87*2+H7/101.96*3+H8/71.85*1+H9/70.94*1+H10/40.3*1+H11/56.08*1+H12/61.98*1+H13/94.2*1+H14/141.94*5+H15/152*3+H16/19+H17/35.5)/(H5/60.8*2+H6/79.87*2+H7/101.96*3+H8/71.85*1+H9/70.94*1+H10/40.3*1+H11/56.08*1+H12/61.98*1+H13/94.2*1+H14/141.94*5+H15/152*3+H16/19/2+H17/35.5/2)))/(2-((H5/60.8*2+H6/79.87*2+H7/101.96*3+H8/71.85*1+H9/70.94*1+H10/40.3*1+H11/56.08*1+H12/61.98*1+H13/94.2*1+H14/141.94*5+H15/152*3+H16/19+H17/35.5)/(H5/60.8*2+H6/79.87*2+H7/101.96*3+H8/71.85*1+H9/70.94*1+H10/40.3*1+H11/56.08*1+H12/61.98*1+H13/94.2*1+H14/141.94*5+H15/152*3+H16/19/2+H17/35.5/2))))/(H5/60.8*2+H6/79.87*2+H7/101.96*3+H8/71.85*1+H9/70.94*1+H10/40.3*1+H11/56.08*1+H12/61.98*1+H13/94.2*1+H14/141.94*5+H15/152*3+H16/19/2+H17/35.5/2)/1*2</f>
        <v>1.5269839848155916E-4</v>
      </c>
      <c r="I33" s="5">
        <f>I13/94.2*1*(8/(I5/60.8*2+I6/79.87*2+I7/101.96*3+I8/71.85*1+I9/70.94*1+I10/40.3*1+I11/56.08*1+I12/61.98*1+I13/94.2*1+I14/141.94*5+I15/152*3+I16/19+I17/35.5))/1*2</f>
        <v>3.1473283101322351E-2</v>
      </c>
      <c r="J33" s="6">
        <f>J13/94.2*1*(26-(27-26*((J5/60.8*2+J6/79.87*2+J7/101.96*3+J8/71.85*1+J9/70.94*1+J10/40.3*1+J11/56.08*1+J12/61.98*1+J13/94.2*1+J14/141.94*5+J15/152*3+J16/19+J17/35.5)/(J5/60.8*2+J6/79.87*2+J7/101.96*3+J8/71.85*1+J9/70.94*1+J10/40.3*1+J11/56.08*1+J12/61.98*1+J13/94.2*1+J14/141.94*5+J15/152*3+J16/19/2+J17/35.5/2)))/(2-((J5/60.8*2+J6/79.87*2+J7/101.96*3+J8/71.85*1+J9/70.94*1+J10/40.3*1+J11/56.08*1+J12/61.98*1+J13/94.2*1+J14/141.94*5+J15/152*3+J16/19+J17/35.5)/(J5/60.8*2+J6/79.87*2+J7/101.96*3+J8/71.85*1+J9/70.94*1+J10/40.3*1+J11/56.08*1+J12/61.98*1+J13/94.2*1+J14/141.94*5+J15/152*3+J16/19/2+J17/35.5/2))))/(J5/60.8*2+J6/79.87*2+J7/101.96*3+J8/71.85*1+J9/70.94*1+J10/40.3*1+J11/56.08*1+J12/61.98*1+J13/94.2*1+J14/141.94*5+J15/152*3+J16/19/2+J17/35.5/2)/1*2</f>
        <v>4.7375196561249948E-4</v>
      </c>
      <c r="K33" s="5">
        <f>K13/94.2*1*(8/(K5/60.8*2+K6/79.87*2+K7/101.96*3+K8/71.85*1+K9/70.94*1+K10/40.3*1+K11/56.08*1+K12/61.98*1+K13/94.2*1+K14/141.94*5+K15/152*3+K16/19+K17/35.5))/1*2</f>
        <v>1.2766909385848752E-2</v>
      </c>
      <c r="L33" s="6">
        <f>L13/94.2*1*(26-(27-26*((L5/60.8*2+L6/79.87*2+L7/101.96*3+L8/71.85*1+L9/70.94*1+L10/40.3*1+L11/56.08*1+L12/61.98*1+L13/94.2*1+L14/141.94*5+L15/152*3+L16/19+L17/35.5)/(L5/60.8*2+L6/79.87*2+L7/101.96*3+L8/71.85*1+L9/70.94*1+L10/40.3*1+L11/56.08*1+L12/61.98*1+L13/94.2*1+L14/141.94*5+L15/152*3+L16/19/2+L17/35.5/2)))/(2-((L5/60.8*2+L6/79.87*2+L7/101.96*3+L8/71.85*1+L9/70.94*1+L10/40.3*1+L11/56.08*1+L12/61.98*1+L13/94.2*1+L14/141.94*5+L15/152*3+L16/19+L17/35.5)/(L5/60.8*2+L6/79.87*2+L7/101.96*3+L8/71.85*1+L9/70.94*1+L10/40.3*1+L11/56.08*1+L12/61.98*1+L13/94.2*1+L14/141.94*5+L15/152*3+L16/19/2+L17/35.5/2))))/(L5/60.8*2+L6/79.87*2+L7/101.96*3+L8/71.85*1+L9/70.94*1+L10/40.3*1+L11/56.08*1+L12/61.98*1+L13/94.2*1+L14/141.94*5+L15/152*3+L16/19/2+L17/35.5/2)/1*2</f>
        <v>1.8570556840681737E-3</v>
      </c>
      <c r="M33" s="5">
        <f>M13/94.2*1*(8/(M5/60.8*2+M6/79.87*2+M7/101.96*3+M8/71.85*1+M9/70.94*1+M10/40.3*1+M11/56.08*1+M12/61.98*1+M13/94.2*1+M14/141.94*5+M15/152*3+M16/19+M17/35.5))/1*2</f>
        <v>9.181864094559794E-2</v>
      </c>
      <c r="N33" s="6">
        <f>N13/94.2*1*(26-(27-26*((N5/60.8*2+N6/79.87*2+N7/101.96*3+N8/71.85*1+N9/70.94*1+N10/40.3*1+N11/56.08*1+N12/61.98*1+N13/94.2*1+N14/141.94*5+N15/152*3+N16/19+N17/35.5)/(N5/60.8*2+N6/79.87*2+N7/101.96*3+N8/71.85*1+N9/70.94*1+N10/40.3*1+N11/56.08*1+N12/61.98*1+N13/94.2*1+N14/141.94*5+N15/152*3+N16/19/2+N17/35.5/2)))/(2-((N5/60.8*2+N6/79.87*2+N7/101.96*3+N8/71.85*1+N9/70.94*1+N10/40.3*1+N11/56.08*1+N12/61.98*1+N13/94.2*1+N14/141.94*5+N15/152*3+N16/19+N17/35.5)/(N5/60.8*2+N6/79.87*2+N7/101.96*3+N8/71.85*1+N9/70.94*1+N10/40.3*1+N11/56.08*1+N12/61.98*1+N13/94.2*1+N14/141.94*5+N15/152*3+N16/19/2+N17/35.5/2))))/(N5/60.8*2+N6/79.87*2+N7/101.96*3+N8/71.85*1+N9/70.94*1+N10/40.3*1+N11/56.08*1+N12/61.98*1+N13/94.2*1+N14/141.94*5+N15/152*3+N16/19/2+N17/35.5/2)/1*2</f>
        <v>3.4879789950858874E-4</v>
      </c>
      <c r="O33" s="5">
        <f>O13/94.2*1*(8/(O5/60.8*2+O6/79.87*2+O7/101.96*3+O8/71.85*1+O9/70.94*1+O10/40.3*1+O11/56.08*1+O12/61.98*1+O13/94.2*1+O14/141.94*5+O15/152*3+O16/19+O17/35.5))/1*2</f>
        <v>5.6910566569970964E-3</v>
      </c>
    </row>
    <row r="34" spans="1:15" x14ac:dyDescent="0.2">
      <c r="A34" s="4" t="s">
        <v>19</v>
      </c>
      <c r="B34" s="6">
        <f>B14/141.94*5*(26-(27-26*((B5/60.8*2+B6/79.87*2+B7/101.96*3+B8/71.85*1+B9/70.94*1+B10/40.3*1+B11/56.08*1+B12/61.98*1+B13/94.2*1+B14/141.94*5+B15/152*3+B16/19+B17/35.5)/(B5/60.8*2+B6/79.87*2+B7/101.96*3+B8/71.85*1+B9/70.94*1+B10/40.3*1+B11/56.08*1+B12/61.98*1+B13/94.2*1+B14/141.94*5+B15/152*3+B16/19/2+B17/35.5/2)))/(2-((B5/60.8*2+B6/79.87*2+B7/101.96*3+B8/71.85*1+B9/70.94*1+B10/40.3*1+B11/56.08*1+B12/61.98*1+B13/94.2*1+B14/141.94*5+B15/152*3+B16/19+B17/35.5)/(B5/60.8*2+B6/79.87*2+B7/101.96*3+B8/71.85*1+B9/70.94*1+B10/40.3*1+B11/56.08*1+B12/61.98*1+B13/94.2*1+B14/141.94*5+B15/152*3+B16/19/2+B17/35.5/2))))/(B5/60.8*2+B6/79.87*2+B7/101.96*3+B8/71.85*1+B9/70.94*1+B10/40.3*1+B11/56.08*1+B12/61.98*1+B13/94.2*1+B14/141.94*5+B15/152*3+B16/19/2+B17/35.5/2)/5*2</f>
        <v>5.8348768211691713</v>
      </c>
      <c r="C34" s="5">
        <f>C14/141.94*5*(28/(C5/60.8*2+C6/79.87*2+C7/101.96*3+C8/71.85*1+C9/70.94*1+C10/40.3*1+C11/56.08*1+C12/61.98*1+C13/94.2*1+C14/141.94*5+C15/152*3+C16/19+C17/35.5))/5*2</f>
        <v>0</v>
      </c>
      <c r="D34" s="6">
        <f>D14/141.94*5*(26-(27-26*((D5/60.8*2+D6/79.87*2+D7/101.96*3+D8/71.85*1+D9/70.94*1+D10/40.3*1+D11/56.08*1+D12/61.98*1+D13/94.2*1+D14/141.94*5+D15/152*3+D16/19+D17/35.5)/(D5/60.8*2+D6/79.87*2+D7/101.96*3+D8/71.85*1+D9/70.94*1+D10/40.3*1+D11/56.08*1+D12/61.98*1+D13/94.2*1+D14/141.94*5+D15/152*3+D16/19/2+D17/35.5/2)))/(2-((D5/60.8*2+D6/79.87*2+D7/101.96*3+D8/71.85*1+D9/70.94*1+D10/40.3*1+D11/56.08*1+D12/61.98*1+D13/94.2*1+D14/141.94*5+D15/152*3+D16/19+D17/35.5)/(D5/60.8*2+D6/79.87*2+D7/101.96*3+D8/71.85*1+D9/70.94*1+D10/40.3*1+D11/56.08*1+D12/61.98*1+D13/94.2*1+D14/141.94*5+D15/152*3+D16/19/2+D17/35.5/2))))/(D5/60.8*2+D6/79.87*2+D7/101.96*3+D8/71.85*1+D9/70.94*1+D10/40.3*1+D11/56.08*1+D12/61.98*1+D13/94.2*1+D14/141.94*5+D15/152*3+D16/19/2+D17/35.5/2)/5*2</f>
        <v>6.0147679600646207</v>
      </c>
      <c r="E34" s="5">
        <f>E14/141.94*5*(28/(E5/60.8*2+E6/79.87*2+E7/101.96*3+E8/71.85*1+E9/70.94*1+E10/40.3*1+E11/56.08*1+E12/61.98*1+E13/94.2*1+E14/141.94*5+E15/152*3+E16/19+E17/35.5))/5*2</f>
        <v>0</v>
      </c>
      <c r="F34" s="6">
        <f>F14/141.94*5*(26-(27-26*((F5/60.8*2+F6/79.87*2+F7/101.96*3+F8/71.85*1+F9/70.94*1+F10/40.3*1+F11/56.08*1+F12/61.98*1+F13/94.2*1+F14/141.94*5+F15/152*3+F16/19+F17/35.5)/(F5/60.8*2+F6/79.87*2+F7/101.96*3+F8/71.85*1+F9/70.94*1+F10/40.3*1+F11/56.08*1+F12/61.98*1+F13/94.2*1+F14/141.94*5+F15/152*3+F16/19/2+F17/35.5/2)))/(2-((F5/60.8*2+F6/79.87*2+F7/101.96*3+F8/71.85*1+F9/70.94*1+F10/40.3*1+F11/56.08*1+F12/61.98*1+F13/94.2*1+F14/141.94*5+F15/152*3+F16/19+F17/35.5)/(F5/60.8*2+F6/79.87*2+F7/101.96*3+F8/71.85*1+F9/70.94*1+F10/40.3*1+F11/56.08*1+F12/61.98*1+F13/94.2*1+F14/141.94*5+F15/152*3+F16/19/2+F17/35.5/2))))/(F5/60.8*2+F6/79.87*2+F7/101.96*3+F8/71.85*1+F9/70.94*1+F10/40.3*1+F11/56.08*1+F12/61.98*1+F13/94.2*1+F14/141.94*5+F15/152*3+F16/19/2+F17/35.5/2)/5*2</f>
        <v>5.9254331287941291</v>
      </c>
      <c r="G34" s="5">
        <f>G14/141.94*5*(28/(G5/60.8*2+G6/79.87*2+G7/101.96*3+G8/71.85*1+G9/70.94*1+G10/40.3*1+G11/56.08*1+G12/61.98*1+G13/94.2*1+G14/141.94*5+G15/152*3+G16/19+G17/35.5))/5*2</f>
        <v>0</v>
      </c>
      <c r="H34" s="6">
        <f>H14/141.94*5*(26-(27-26*((H5/60.8*2+H6/79.87*2+H7/101.96*3+H8/71.85*1+H9/70.94*1+H10/40.3*1+H11/56.08*1+H12/61.98*1+H13/94.2*1+H14/141.94*5+H15/152*3+H16/19+H17/35.5)/(H5/60.8*2+H6/79.87*2+H7/101.96*3+H8/71.85*1+H9/70.94*1+H10/40.3*1+H11/56.08*1+H12/61.98*1+H13/94.2*1+H14/141.94*5+H15/152*3+H16/19/2+H17/35.5/2)))/(2-((H5/60.8*2+H6/79.87*2+H7/101.96*3+H8/71.85*1+H9/70.94*1+H10/40.3*1+H11/56.08*1+H12/61.98*1+H13/94.2*1+H14/141.94*5+H15/152*3+H16/19+H17/35.5)/(H5/60.8*2+H6/79.87*2+H7/101.96*3+H8/71.85*1+H9/70.94*1+H10/40.3*1+H11/56.08*1+H12/61.98*1+H13/94.2*1+H14/141.94*5+H15/152*3+H16/19/2+H17/35.5/2))))/(H5/60.8*2+H6/79.87*2+H7/101.96*3+H8/71.85*1+H9/70.94*1+H10/40.3*1+H11/56.08*1+H12/61.98*1+H13/94.2*1+H14/141.94*5+H15/152*3+H16/19/2+H17/35.5/2)/5*2</f>
        <v>5.9417206752359011</v>
      </c>
      <c r="I34" s="5">
        <f>I14/141.94*5*(28/(I5/60.8*2+I6/79.87*2+I7/101.96*3+I8/71.85*1+I9/70.94*1+I10/40.3*1+I11/56.08*1+I12/61.98*1+I13/94.2*1+I14/141.94*5+I15/152*3+I16/19+I17/35.5))/5*2</f>
        <v>0</v>
      </c>
      <c r="J34" s="6">
        <f>J14/141.94*5*(26-(27-26*((J5/60.8*2+J6/79.87*2+J7/101.96*3+J8/71.85*1+J9/70.94*1+J10/40.3*1+J11/56.08*1+J12/61.98*1+J13/94.2*1+J14/141.94*5+J15/152*3+J16/19+J17/35.5)/(J5/60.8*2+J6/79.87*2+J7/101.96*3+J8/71.85*1+J9/70.94*1+J10/40.3*1+J11/56.08*1+J12/61.98*1+J13/94.2*1+J14/141.94*5+J15/152*3+J16/19/2+J17/35.5/2)))/(2-((J5/60.8*2+J6/79.87*2+J7/101.96*3+J8/71.85*1+J9/70.94*1+J10/40.3*1+J11/56.08*1+J12/61.98*1+J13/94.2*1+J14/141.94*5+J15/152*3+J16/19+J17/35.5)/(J5/60.8*2+J6/79.87*2+J7/101.96*3+J8/71.85*1+J9/70.94*1+J10/40.3*1+J11/56.08*1+J12/61.98*1+J13/94.2*1+J14/141.94*5+J15/152*3+J16/19/2+J17/35.5/2))))/(J5/60.8*2+J6/79.87*2+J7/101.96*3+J8/71.85*1+J9/70.94*1+J10/40.3*1+J11/56.08*1+J12/61.98*1+J13/94.2*1+J14/141.94*5+J15/152*3+J16/19/2+J17/35.5/2)/5*2</f>
        <v>5.9708817909600826</v>
      </c>
      <c r="K34" s="5">
        <f>K14/141.94*5*(28/(K5/60.8*2+K6/79.87*2+K7/101.96*3+K8/71.85*1+K9/70.94*1+K10/40.3*1+K11/56.08*1+K12/61.98*1+K13/94.2*1+K14/141.94*5+K15/152*3+K16/19+K17/35.5))/5*2</f>
        <v>0</v>
      </c>
      <c r="L34" s="6">
        <f>L14/141.94*5*(26-(27-26*((L5/60.8*2+L6/79.87*2+L7/101.96*3+L8/71.85*1+L9/70.94*1+L10/40.3*1+L11/56.08*1+L12/61.98*1+L13/94.2*1+L14/141.94*5+L15/152*3+L16/19+L17/35.5)/(L5/60.8*2+L6/79.87*2+L7/101.96*3+L8/71.85*1+L9/70.94*1+L10/40.3*1+L11/56.08*1+L12/61.98*1+L13/94.2*1+L14/141.94*5+L15/152*3+L16/19/2+L17/35.5/2)))/(2-((L5/60.8*2+L6/79.87*2+L7/101.96*3+L8/71.85*1+L9/70.94*1+L10/40.3*1+L11/56.08*1+L12/61.98*1+L13/94.2*1+L14/141.94*5+L15/152*3+L16/19+L17/35.5)/(L5/60.8*2+L6/79.87*2+L7/101.96*3+L8/71.85*1+L9/70.94*1+L10/40.3*1+L11/56.08*1+L12/61.98*1+L13/94.2*1+L14/141.94*5+L15/152*3+L16/19/2+L17/35.5/2))))/(L5/60.8*2+L6/79.87*2+L7/101.96*3+L8/71.85*1+L9/70.94*1+L10/40.3*1+L11/56.08*1+L12/61.98*1+L13/94.2*1+L14/141.94*5+L15/152*3+L16/19/2+L17/35.5/2)/5*2</f>
        <v>5.977053554894157</v>
      </c>
      <c r="M34" s="5">
        <f>M14/141.94*5*(28/(M5/60.8*2+M6/79.87*2+M7/101.96*3+M8/71.85*1+M9/70.94*1+M10/40.3*1+M11/56.08*1+M12/61.98*1+M13/94.2*1+M14/141.94*5+M15/152*3+M16/19+M17/35.5))/5*2</f>
        <v>0</v>
      </c>
      <c r="N34" s="6">
        <f>N14/141.94*5*(26-(27-26*((N5/60.8*2+N6/79.87*2+N7/101.96*3+N8/71.85*1+N9/70.94*1+N10/40.3*1+N11/56.08*1+N12/61.98*1+N13/94.2*1+N14/141.94*5+N15/152*3+N16/19+N17/35.5)/(N5/60.8*2+N6/79.87*2+N7/101.96*3+N8/71.85*1+N9/70.94*1+N10/40.3*1+N11/56.08*1+N12/61.98*1+N13/94.2*1+N14/141.94*5+N15/152*3+N16/19/2+N17/35.5/2)))/(2-((N5/60.8*2+N6/79.87*2+N7/101.96*3+N8/71.85*1+N9/70.94*1+N10/40.3*1+N11/56.08*1+N12/61.98*1+N13/94.2*1+N14/141.94*5+N15/152*3+N16/19+N17/35.5)/(N5/60.8*2+N6/79.87*2+N7/101.96*3+N8/71.85*1+N9/70.94*1+N10/40.3*1+N11/56.08*1+N12/61.98*1+N13/94.2*1+N14/141.94*5+N15/152*3+N16/19/2+N17/35.5/2))))/(N5/60.8*2+N6/79.87*2+N7/101.96*3+N8/71.85*1+N9/70.94*1+N10/40.3*1+N11/56.08*1+N12/61.98*1+N13/94.2*1+N14/141.94*5+N15/152*3+N16/19/2+N17/35.5/2)/5*2</f>
        <v>5.9767002536684695</v>
      </c>
      <c r="O34" s="5">
        <f>O14/141.94*5*(28/(O5/60.8*2+O6/79.87*2+O7/101.96*3+O8/71.85*1+O9/70.94*1+O10/40.3*1+O11/56.08*1+O12/61.98*1+O13/94.2*1+O14/141.94*5+O15/152*3+O16/19+O17/35.5))/5*2</f>
        <v>0</v>
      </c>
    </row>
    <row r="35" spans="1:15" x14ac:dyDescent="0.2">
      <c r="A35" s="4" t="s">
        <v>20</v>
      </c>
      <c r="B35" s="6">
        <f>B15/152*3*(26-(27-26*((B5/60.8*2+B6/79.87*2+B7/101.96*3+B8/71.85*1+B9/70.94*1+B10/40.3*1+B11/56.08*1+B12/61.98*1+B13/94.2*1+B14/141.94*5+B15/152*3+B16/19+B17/35.5)/(B5/60.8*2+B6/79.87*2+B7/101.96*3+B8/71.85*1+B9/70.94*1+B10/40.3*1+B11/56.08*1+B12/61.98*1+B13/94.2*1+B14/141.94*5+B15/152*3+B16/19/2+B17/35.5/2)))/(2-((B5/60.8*2+B6/79.87*2+B7/101.96*3+B8/71.85*1+B9/70.94*1+B10/40.3*1+B11/56.08*1+B12/61.98*1+B13/94.2*1+B14/141.94*5+B15/152*3+B16/19+B17/35.5)/(B5/60.8*2+B6/79.87*2+B7/101.96*3+B8/71.85*1+B9/70.94*1+B10/40.3*1+B11/56.08*1+B12/61.98*1+B13/94.2*1+B14/141.94*5+B15/152*3+B16/19/2+B17/35.5/2))))/(B5/60.8*2+B6/79.87*2+B7/101.96*3+B8/71.85*1+B9/70.94*1+B10/40.3*1+B11/56.08*1+B12/61.98*1+B13/94.2*1+B14/141.94*5+B15/152*3+B16/19/2+B17/35.5/2)/3*2</f>
        <v>0</v>
      </c>
      <c r="C35" s="6">
        <f>C15/152*3*(8/(C5/60.8*2+C6/79.87*2+C7/101.96*3+C8/71.85*1+C9/70.94*1+C10/40.3*1+C11/56.08*1+C12/61.98*1+C13/94.2*1+C14/141.94*5+C15/152*3+C16/19+C17/35.5))/3*2</f>
        <v>0</v>
      </c>
      <c r="D35" s="6">
        <f>D15/152*3*(26-(27-26*((D5/60.8*2+D6/79.87*2+D7/101.96*3+D8/71.85*1+D9/70.94*1+D10/40.3*1+D11/56.08*1+D12/61.98*1+D13/94.2*1+D14/141.94*5+D15/152*3+D16/19+D17/35.5)/(D5/60.8*2+D6/79.87*2+D7/101.96*3+D8/71.85*1+D9/70.94*1+D10/40.3*1+D11/56.08*1+D12/61.98*1+D13/94.2*1+D14/141.94*5+D15/152*3+D16/19/2+D17/35.5/2)))/(2-((D5/60.8*2+D6/79.87*2+D7/101.96*3+D8/71.85*1+D9/70.94*1+D10/40.3*1+D11/56.08*1+D12/61.98*1+D13/94.2*1+D14/141.94*5+D15/152*3+D16/19+D17/35.5)/(D5/60.8*2+D6/79.87*2+D7/101.96*3+D8/71.85*1+D9/70.94*1+D10/40.3*1+D11/56.08*1+D12/61.98*1+D13/94.2*1+D14/141.94*5+D15/152*3+D16/19/2+D17/35.5/2))))/(D5/60.8*2+D6/79.87*2+D7/101.96*3+D8/71.85*1+D9/70.94*1+D10/40.3*1+D11/56.08*1+D12/61.98*1+D13/94.2*1+D14/141.94*5+D15/152*3+D16/19/2+D17/35.5/2)/3*2</f>
        <v>0</v>
      </c>
      <c r="E35" s="6">
        <f>E15/152*3*(8/(E5/60.8*2+E6/79.87*2+E7/101.96*3+E8/71.85*1+E9/70.94*1+E10/40.3*1+E11/56.08*1+E12/61.98*1+E13/94.2*1+E14/141.94*5+E15/152*3+E16/19+E17/35.5))/3*2</f>
        <v>0</v>
      </c>
      <c r="F35" s="6">
        <f>F15/152*3*(26-(27-26*((F5/60.8*2+F6/79.87*2+F7/101.96*3+F8/71.85*1+F9/70.94*1+F10/40.3*1+F11/56.08*1+F12/61.98*1+F13/94.2*1+F14/141.94*5+F15/152*3+F16/19+F17/35.5)/(F5/60.8*2+F6/79.87*2+F7/101.96*3+F8/71.85*1+F9/70.94*1+F10/40.3*1+F11/56.08*1+F12/61.98*1+F13/94.2*1+F14/141.94*5+F15/152*3+F16/19/2+F17/35.5/2)))/(2-((F5/60.8*2+F6/79.87*2+F7/101.96*3+F8/71.85*1+F9/70.94*1+F10/40.3*1+F11/56.08*1+F12/61.98*1+F13/94.2*1+F14/141.94*5+F15/152*3+F16/19+F17/35.5)/(F5/60.8*2+F6/79.87*2+F7/101.96*3+F8/71.85*1+F9/70.94*1+F10/40.3*1+F11/56.08*1+F12/61.98*1+F13/94.2*1+F14/141.94*5+F15/152*3+F16/19/2+F17/35.5/2))))/(F5/60.8*2+F6/79.87*2+F7/101.96*3+F8/71.85*1+F9/70.94*1+F10/40.3*1+F11/56.08*1+F12/61.98*1+F13/94.2*1+F14/141.94*5+F15/152*3+F16/19/2+F17/35.5/2)/3*2</f>
        <v>0</v>
      </c>
      <c r="G35" s="6">
        <f>G15/152*3*(8/(G5/60.8*2+G6/79.87*2+G7/101.96*3+G8/71.85*1+G9/70.94*1+G10/40.3*1+G11/56.08*1+G12/61.98*1+G13/94.2*1+G14/141.94*5+G15/152*3+G16/19+G17/35.5))/3*2</f>
        <v>0</v>
      </c>
      <c r="H35" s="6">
        <f>H15/152*3*(26-(27-26*((H5/60.8*2+H6/79.87*2+H7/101.96*3+H8/71.85*1+H9/70.94*1+H10/40.3*1+H11/56.08*1+H12/61.98*1+H13/94.2*1+H14/141.94*5+H15/152*3+H16/19+H17/35.5)/(H5/60.8*2+H6/79.87*2+H7/101.96*3+H8/71.85*1+H9/70.94*1+H10/40.3*1+H11/56.08*1+H12/61.98*1+H13/94.2*1+H14/141.94*5+H15/152*3+H16/19/2+H17/35.5/2)))/(2-((H5/60.8*2+H6/79.87*2+H7/101.96*3+H8/71.85*1+H9/70.94*1+H10/40.3*1+H11/56.08*1+H12/61.98*1+H13/94.2*1+H14/141.94*5+H15/152*3+H16/19+H17/35.5)/(H5/60.8*2+H6/79.87*2+H7/101.96*3+H8/71.85*1+H9/70.94*1+H10/40.3*1+H11/56.08*1+H12/61.98*1+H13/94.2*1+H14/141.94*5+H15/152*3+H16/19/2+H17/35.5/2))))/(H5/60.8*2+H6/79.87*2+H7/101.96*3+H8/71.85*1+H9/70.94*1+H10/40.3*1+H11/56.08*1+H12/61.98*1+H13/94.2*1+H14/141.94*5+H15/152*3+H16/19/2+H17/35.5/2)/3*2</f>
        <v>0</v>
      </c>
      <c r="I35" s="6">
        <f>I15/152*3*(8/(I5/60.8*2+I6/79.87*2+I7/101.96*3+I8/71.85*1+I9/70.94*1+I10/40.3*1+I11/56.08*1+I12/61.98*1+I13/94.2*1+I14/141.94*5+I15/152*3+I16/19+I17/35.5))/3*2</f>
        <v>0</v>
      </c>
      <c r="J35" s="6">
        <f>J15/152*3*(26-(27-26*((J5/60.8*2+J6/79.87*2+J7/101.96*3+J8/71.85*1+J9/70.94*1+J10/40.3*1+J11/56.08*1+J12/61.98*1+J13/94.2*1+J14/141.94*5+J15/152*3+J16/19+J17/35.5)/(J5/60.8*2+J6/79.87*2+J7/101.96*3+J8/71.85*1+J9/70.94*1+J10/40.3*1+J11/56.08*1+J12/61.98*1+J13/94.2*1+J14/141.94*5+J15/152*3+J16/19/2+J17/35.5/2)))/(2-((J5/60.8*2+J6/79.87*2+J7/101.96*3+J8/71.85*1+J9/70.94*1+J10/40.3*1+J11/56.08*1+J12/61.98*1+J13/94.2*1+J14/141.94*5+J15/152*3+J16/19+J17/35.5)/(J5/60.8*2+J6/79.87*2+J7/101.96*3+J8/71.85*1+J9/70.94*1+J10/40.3*1+J11/56.08*1+J12/61.98*1+J13/94.2*1+J14/141.94*5+J15/152*3+J16/19/2+J17/35.5/2))))/(J5/60.8*2+J6/79.87*2+J7/101.96*3+J8/71.85*1+J9/70.94*1+J10/40.3*1+J11/56.08*1+J12/61.98*1+J13/94.2*1+J14/141.94*5+J15/152*3+J16/19/2+J17/35.5/2)/3*2</f>
        <v>0</v>
      </c>
      <c r="K35" s="6">
        <f>K15/152*3*(8/(K5/60.8*2+K6/79.87*2+K7/101.96*3+K8/71.85*1+K9/70.94*1+K10/40.3*1+K11/56.08*1+K12/61.98*1+K13/94.2*1+K14/141.94*5+K15/152*3+K16/19+K17/35.5))/3*2</f>
        <v>0</v>
      </c>
      <c r="L35" s="6">
        <f>L15/152*3*(26-(27-26*((L5/60.8*2+L6/79.87*2+L7/101.96*3+L8/71.85*1+L9/70.94*1+L10/40.3*1+L11/56.08*1+L12/61.98*1+L13/94.2*1+L14/141.94*5+L15/152*3+L16/19+L17/35.5)/(L5/60.8*2+L6/79.87*2+L7/101.96*3+L8/71.85*1+L9/70.94*1+L10/40.3*1+L11/56.08*1+L12/61.98*1+L13/94.2*1+L14/141.94*5+L15/152*3+L16/19/2+L17/35.5/2)))/(2-((L5/60.8*2+L6/79.87*2+L7/101.96*3+L8/71.85*1+L9/70.94*1+L10/40.3*1+L11/56.08*1+L12/61.98*1+L13/94.2*1+L14/141.94*5+L15/152*3+L16/19+L17/35.5)/(L5/60.8*2+L6/79.87*2+L7/101.96*3+L8/71.85*1+L9/70.94*1+L10/40.3*1+L11/56.08*1+L12/61.98*1+L13/94.2*1+L14/141.94*5+L15/152*3+L16/19/2+L17/35.5/2))))/(L5/60.8*2+L6/79.87*2+L7/101.96*3+L8/71.85*1+L9/70.94*1+L10/40.3*1+L11/56.08*1+L12/61.98*1+L13/94.2*1+L14/141.94*5+L15/152*3+L16/19/2+L17/35.5/2)/3*2</f>
        <v>0</v>
      </c>
      <c r="M35" s="6">
        <f>M15/152*3*(8/(M5/60.8*2+M6/79.87*2+M7/101.96*3+M8/71.85*1+M9/70.94*1+M10/40.3*1+M11/56.08*1+M12/61.98*1+M13/94.2*1+M14/141.94*5+M15/152*3+M16/19+M17/35.5))/3*2</f>
        <v>0</v>
      </c>
      <c r="N35" s="6">
        <f>N15/152*3*(26-(27-26*((N5/60.8*2+N6/79.87*2+N7/101.96*3+N8/71.85*1+N9/70.94*1+N10/40.3*1+N11/56.08*1+N12/61.98*1+N13/94.2*1+N14/141.94*5+N15/152*3+N16/19+N17/35.5)/(N5/60.8*2+N6/79.87*2+N7/101.96*3+N8/71.85*1+N9/70.94*1+N10/40.3*1+N11/56.08*1+N12/61.98*1+N13/94.2*1+N14/141.94*5+N15/152*3+N16/19/2+N17/35.5/2)))/(2-((N5/60.8*2+N6/79.87*2+N7/101.96*3+N8/71.85*1+N9/70.94*1+N10/40.3*1+N11/56.08*1+N12/61.98*1+N13/94.2*1+N14/141.94*5+N15/152*3+N16/19+N17/35.5)/(N5/60.8*2+N6/79.87*2+N7/101.96*3+N8/71.85*1+N9/70.94*1+N10/40.3*1+N11/56.08*1+N12/61.98*1+N13/94.2*1+N14/141.94*5+N15/152*3+N16/19/2+N17/35.5/2))))/(N5/60.8*2+N6/79.87*2+N7/101.96*3+N8/71.85*1+N9/70.94*1+N10/40.3*1+N11/56.08*1+N12/61.98*1+N13/94.2*1+N14/141.94*5+N15/152*3+N16/19/2+N17/35.5/2)/3*2</f>
        <v>0</v>
      </c>
      <c r="O35" s="6">
        <f>O15/152*3*(8/(O5/60.8*2+O6/79.87*2+O7/101.96*3+O8/71.85*1+O9/70.94*1+O10/40.3*1+O11/56.08*1+O12/61.98*1+O13/94.2*1+O14/141.94*5+O15/152*3+O16/19+O17/35.5))/3*2</f>
        <v>0</v>
      </c>
    </row>
    <row r="36" spans="1:15" x14ac:dyDescent="0.2">
      <c r="A36" s="4" t="s">
        <v>4</v>
      </c>
      <c r="B36" s="6">
        <f>B16/19*(26-(27-26*((B5/60.8*2+B6/79.87*2+B7/101.96*3+B8/71.85*1+B9/70.94*1+B10/40.3*1+B11/56.08*1+B12/61.98*1+B13/94.2*1+B14/141.94*5+B15/152*3+B16/19+B17/35.5)/(B5/60.8*2+B6/79.87*2+B7/101.96*3+B8/71.85*1+B9/70.94*1+B10/40.3*1+B11/56.08*1+B12/61.98*1+B13/94.2*1+B14/141.94*5+B15/152*3+B16/19/2+B17/35.5/2)))/(2-((B5/60.8*2+B6/79.87*2+B7/101.96*3+B8/71.85*1+B9/70.94*1+B10/40.3*1+B11/56.08*1+B12/61.98*1+B13/94.2*1+B14/141.94*5+B15/152*3+B16/19+B17/35.5)/(B5/60.8*2+B6/79.87*2+B7/101.96*3+B8/71.85*1+B9/70.94*1+B10/40.3*1+B11/56.08*1+B12/61.98*1+B13/94.2*1+B14/141.94*5+B15/152*3+B16/19/2+B17/35.5/2))))/(B5/60.8*2+B6/79.87*2+B7/101.96*3+B8/71.85*1+B9/70.94*1+B10/40.3*1+B11/56.08*1+B12/61.98*1+B13/94.2*1+B14/141.94*5+B15/152*3+B16/19/2+B17/35.5/2)</f>
        <v>0</v>
      </c>
      <c r="D36" s="6">
        <f>D16/19*(26-(27-26*((D5/60.8*2+D6/79.87*2+D7/101.96*3+D8/71.85*1+D9/70.94*1+D10/40.3*1+D11/56.08*1+D12/61.98*1+D13/94.2*1+D14/141.94*5+D15/152*3+D16/19+D17/35.5)/(D5/60.8*2+D6/79.87*2+D7/101.96*3+D8/71.85*1+D9/70.94*1+D10/40.3*1+D11/56.08*1+D12/61.98*1+D13/94.2*1+D14/141.94*5+D15/152*3+D16/19/2+D17/35.5/2)))/(2-((D5/60.8*2+D6/79.87*2+D7/101.96*3+D8/71.85*1+D9/70.94*1+D10/40.3*1+D11/56.08*1+D12/61.98*1+D13/94.2*1+D14/141.94*5+D15/152*3+D16/19+D17/35.5)/(D5/60.8*2+D6/79.87*2+D7/101.96*3+D8/71.85*1+D9/70.94*1+D10/40.3*1+D11/56.08*1+D12/61.98*1+D13/94.2*1+D14/141.94*5+D15/152*3+D16/19/2+D17/35.5/2))))/(D5/60.8*2+D6/79.87*2+D7/101.96*3+D8/71.85*1+D9/70.94*1+D10/40.3*1+D11/56.08*1+D12/61.98*1+D13/94.2*1+D14/141.94*5+D15/152*3+D16/19/2+D17/35.5/2)</f>
        <v>1.8166886396186819</v>
      </c>
      <c r="F36" s="6">
        <f>F16/19*(26-(27-26*((F5/60.8*2+F6/79.87*2+F7/101.96*3+F8/71.85*1+F9/70.94*1+F10/40.3*1+F11/56.08*1+F12/61.98*1+F13/94.2*1+F14/141.94*5+F15/152*3+F16/19+F17/35.5)/(F5/60.8*2+F6/79.87*2+F7/101.96*3+F8/71.85*1+F9/70.94*1+F10/40.3*1+F11/56.08*1+F12/61.98*1+F13/94.2*1+F14/141.94*5+F15/152*3+F16/19/2+F17/35.5/2)))/(2-((F5/60.8*2+F6/79.87*2+F7/101.96*3+F8/71.85*1+F9/70.94*1+F10/40.3*1+F11/56.08*1+F12/61.98*1+F13/94.2*1+F14/141.94*5+F15/152*3+F16/19+F17/35.5)/(F5/60.8*2+F6/79.87*2+F7/101.96*3+F8/71.85*1+F9/70.94*1+F10/40.3*1+F11/56.08*1+F12/61.98*1+F13/94.2*1+F14/141.94*5+F15/152*3+F16/19/2+F17/35.5/2))))/(F5/60.8*2+F6/79.87*2+F7/101.96*3+F8/71.85*1+F9/70.94*1+F10/40.3*1+F11/56.08*1+F12/61.98*1+F13/94.2*1+F14/141.94*5+F15/152*3+F16/19/2+F17/35.5/2)</f>
        <v>1.5875340706660932</v>
      </c>
      <c r="H36" s="6">
        <f>H16/19*(26-(27-26*((H5/60.8*2+H6/79.87*2+H7/101.96*3+H8/71.85*1+H9/70.94*1+H10/40.3*1+H11/56.08*1+H12/61.98*1+H13/94.2*1+H14/141.94*5+H15/152*3+H16/19+H17/35.5)/(H5/60.8*2+H6/79.87*2+H7/101.96*3+H8/71.85*1+H9/70.94*1+H10/40.3*1+H11/56.08*1+H12/61.98*1+H13/94.2*1+H14/141.94*5+H15/152*3+H16/19/2+H17/35.5/2)))/(2-((H5/60.8*2+H6/79.87*2+H7/101.96*3+H8/71.85*1+H9/70.94*1+H10/40.3*1+H11/56.08*1+H12/61.98*1+H13/94.2*1+H14/141.94*5+H15/152*3+H16/19+H17/35.5)/(H5/60.8*2+H6/79.87*2+H7/101.96*3+H8/71.85*1+H9/70.94*1+H10/40.3*1+H11/56.08*1+H12/61.98*1+H13/94.2*1+H14/141.94*5+H15/152*3+H16/19/2+H17/35.5/2))))/(H5/60.8*2+H6/79.87*2+H7/101.96*3+H8/71.85*1+H9/70.94*1+H10/40.3*1+H11/56.08*1+H12/61.98*1+H13/94.2*1+H14/141.94*5+H15/152*3+H16/19/2+H17/35.5/2)</f>
        <v>1.7528655107021467</v>
      </c>
      <c r="J36" s="6">
        <f>J16/19*(26-(27-26*((J5/60.8*2+J6/79.87*2+J7/101.96*3+J8/71.85*1+J9/70.94*1+J10/40.3*1+J11/56.08*1+J12/61.98*1+J13/94.2*1+J14/141.94*5+J15/152*3+J16/19+J17/35.5)/(J5/60.8*2+J6/79.87*2+J7/101.96*3+J8/71.85*1+J9/70.94*1+J10/40.3*1+J11/56.08*1+J12/61.98*1+J13/94.2*1+J14/141.94*5+J15/152*3+J16/19/2+J17/35.5/2)))/(2-((J5/60.8*2+J6/79.87*2+J7/101.96*3+J8/71.85*1+J9/70.94*1+J10/40.3*1+J11/56.08*1+J12/61.98*1+J13/94.2*1+J14/141.94*5+J15/152*3+J16/19+J17/35.5)/(J5/60.8*2+J6/79.87*2+J7/101.96*3+J8/71.85*1+J9/70.94*1+J10/40.3*1+J11/56.08*1+J12/61.98*1+J13/94.2*1+J14/141.94*5+J15/152*3+J16/19/2+J17/35.5/2))))/(J5/60.8*2+J6/79.87*2+J7/101.96*3+J8/71.85*1+J9/70.94*1+J10/40.3*1+J11/56.08*1+J12/61.98*1+J13/94.2*1+J14/141.94*5+J15/152*3+J16/19/2+J17/35.5/2)</f>
        <v>1.8365077447365497</v>
      </c>
      <c r="L36" s="6">
        <f>L16/19*(26-(27-26*((L5/60.8*2+L6/79.87*2+L7/101.96*3+L8/71.85*1+L9/70.94*1+L10/40.3*1+L11/56.08*1+L12/61.98*1+L13/94.2*1+L14/141.94*5+L15/152*3+L16/19+L17/35.5)/(L5/60.8*2+L6/79.87*2+L7/101.96*3+L8/71.85*1+L9/70.94*1+L10/40.3*1+L11/56.08*1+L12/61.98*1+L13/94.2*1+L14/141.94*5+L15/152*3+L16/19/2+L17/35.5/2)))/(2-((L5/60.8*2+L6/79.87*2+L7/101.96*3+L8/71.85*1+L9/70.94*1+L10/40.3*1+L11/56.08*1+L12/61.98*1+L13/94.2*1+L14/141.94*5+L15/152*3+L16/19+L17/35.5)/(L5/60.8*2+L6/79.87*2+L7/101.96*3+L8/71.85*1+L9/70.94*1+L10/40.3*1+L11/56.08*1+L12/61.98*1+L13/94.2*1+L14/141.94*5+L15/152*3+L16/19/2+L17/35.5/2))))/(L5/60.8*2+L6/79.87*2+L7/101.96*3+L8/71.85*1+L9/70.94*1+L10/40.3*1+L11/56.08*1+L12/61.98*1+L13/94.2*1+L14/141.94*5+L15/152*3+L16/19/2+L17/35.5/2)</f>
        <v>2.0142408969478747</v>
      </c>
      <c r="N36" s="6">
        <f>N16/19*(26-(27-26*((N5/60.8*2+N6/79.87*2+N7/101.96*3+N8/71.85*1+N9/70.94*1+N10/40.3*1+N11/56.08*1+N12/61.98*1+N13/94.2*1+N14/141.94*5+N15/152*3+N16/19+N17/35.5)/(N5/60.8*2+N6/79.87*2+N7/101.96*3+N8/71.85*1+N9/70.94*1+N10/40.3*1+N11/56.08*1+N12/61.98*1+N13/94.2*1+N14/141.94*5+N15/152*3+N16/19/2+N17/35.5/2)))/(2-((N5/60.8*2+N6/79.87*2+N7/101.96*3+N8/71.85*1+N9/70.94*1+N10/40.3*1+N11/56.08*1+N12/61.98*1+N13/94.2*1+N14/141.94*5+N15/152*3+N16/19+N17/35.5)/(N5/60.8*2+N6/79.87*2+N7/101.96*3+N8/71.85*1+N9/70.94*1+N10/40.3*1+N11/56.08*1+N12/61.98*1+N13/94.2*1+N14/141.94*5+N15/152*3+N16/19/2+N17/35.5/2))))/(N5/60.8*2+N6/79.87*2+N7/101.96*3+N8/71.85*1+N9/70.94*1+N10/40.3*1+N11/56.08*1+N12/61.98*1+N13/94.2*1+N14/141.94*5+N15/152*3+N16/19/2+N17/35.5/2)</f>
        <v>1.7484730901044045</v>
      </c>
    </row>
    <row r="37" spans="1:15" x14ac:dyDescent="0.2">
      <c r="A37" s="4" t="s">
        <v>5</v>
      </c>
      <c r="B37" s="6">
        <f>B17/35.5*(26-(27-26*((B5/60.8*2+B6/79.87*2+B7/101.96*3+B8/71.85*1+B9/70.94*1+B10/40.3*1+B11/56.08*1+B12/61.98*1+B13/94.2*1+B14/141.94*5+B15/152*3+B16/19+B17/35.5)/(B5/60.8*2+B6/79.87*2+B7/101.96*3+B8/71.85*1+B9/70.94*1+B10/40.3*1+B11/56.08*1+B12/61.98*1+B13/94.2*1+B14/141.94*5+B15/152*3+B16/19/2+B17/35.5/2)))/(2-((B5/60.8*2+B6/79.87*2+B7/101.96*3+B8/71.85*1+B9/70.94*1+B10/40.3*1+B11/56.08*1+B12/61.98*1+B13/94.2*1+B14/141.94*5+B15/152*3+B16/19+B17/35.5)/(B5/60.8*2+B6/79.87*2+B7/101.96*3+B8/71.85*1+B9/70.94*1+B10/40.3*1+B11/56.08*1+B12/61.98*1+B13/94.2*1+B14/141.94*5+B15/152*3+B16/19/2+B17/35.5/2))))/(B5/60.8*2+B6/79.87*2+B7/101.96*3+B8/71.85*1+B9/70.94*1+B10/40.3*1+B11/56.08*1+B12/61.98*1+B13/94.2*1+B14/141.94*5+B15/152*3+B16/19/2+B17/35.5/2)</f>
        <v>1.2079854342791022E-2</v>
      </c>
      <c r="D37" s="6">
        <f>D17/35.5*(26-(27-26*((D5/60.8*2+D6/79.87*2+D7/101.96*3+D8/71.85*1+D9/70.94*1+D10/40.3*1+D11/56.08*1+D12/61.98*1+D13/94.2*1+D14/141.94*5+D15/152*3+D16/19+D17/35.5)/(D5/60.8*2+D6/79.87*2+D7/101.96*3+D8/71.85*1+D9/70.94*1+D10/40.3*1+D11/56.08*1+D12/61.98*1+D13/94.2*1+D14/141.94*5+D15/152*3+D16/19/2+D17/35.5/2)))/(2-((D5/60.8*2+D6/79.87*2+D7/101.96*3+D8/71.85*1+D9/70.94*1+D10/40.3*1+D11/56.08*1+D12/61.98*1+D13/94.2*1+D14/141.94*5+D15/152*3+D16/19+D17/35.5)/(D5/60.8*2+D6/79.87*2+D7/101.96*3+D8/71.85*1+D9/70.94*1+D10/40.3*1+D11/56.08*1+D12/61.98*1+D13/94.2*1+D14/141.94*5+D15/152*3+D16/19/2+D17/35.5/2))))/(D5/60.8*2+D6/79.87*2+D7/101.96*3+D8/71.85*1+D9/70.94*1+D10/40.3*1+D11/56.08*1+D12/61.98*1+D13/94.2*1+D14/141.94*5+D15/152*3+D16/19/2+D17/35.5/2)</f>
        <v>0.20424310149559149</v>
      </c>
      <c r="F37" s="6">
        <f>F17/35.5*(26-(27-26*((F5/60.8*2+F6/79.87*2+F7/101.96*3+F8/71.85*1+F9/70.94*1+F10/40.3*1+F11/56.08*1+F12/61.98*1+F13/94.2*1+F14/141.94*5+F15/152*3+F16/19+F17/35.5)/(F5/60.8*2+F6/79.87*2+F7/101.96*3+F8/71.85*1+F9/70.94*1+F10/40.3*1+F11/56.08*1+F12/61.98*1+F13/94.2*1+F14/141.94*5+F15/152*3+F16/19/2+F17/35.5/2)))/(2-((F5/60.8*2+F6/79.87*2+F7/101.96*3+F8/71.85*1+F9/70.94*1+F10/40.3*1+F11/56.08*1+F12/61.98*1+F13/94.2*1+F14/141.94*5+F15/152*3+F16/19+F17/35.5)/(F5/60.8*2+F6/79.87*2+F7/101.96*3+F8/71.85*1+F9/70.94*1+F10/40.3*1+F11/56.08*1+F12/61.98*1+F13/94.2*1+F14/141.94*5+F15/152*3+F16/19/2+F17/35.5/2))))/(F5/60.8*2+F6/79.87*2+F7/101.96*3+F8/71.85*1+F9/70.94*1+F10/40.3*1+F11/56.08*1+F12/61.98*1+F13/94.2*1+F14/141.94*5+F15/152*3+F16/19/2+F17/35.5/2)</f>
        <v>3.4917785849109512E-2</v>
      </c>
      <c r="H37" s="6">
        <f>H17/35.5*(26-(27-26*((H5/60.8*2+H6/79.87*2+H7/101.96*3+H8/71.85*1+H9/70.94*1+H10/40.3*1+H11/56.08*1+H12/61.98*1+H13/94.2*1+H14/141.94*5+H15/152*3+H16/19+H17/35.5)/(H5/60.8*2+H6/79.87*2+H7/101.96*3+H8/71.85*1+H9/70.94*1+H10/40.3*1+H11/56.08*1+H12/61.98*1+H13/94.2*1+H14/141.94*5+H15/152*3+H16/19/2+H17/35.5/2)))/(2-((H5/60.8*2+H6/79.87*2+H7/101.96*3+H8/71.85*1+H9/70.94*1+H10/40.3*1+H11/56.08*1+H12/61.98*1+H13/94.2*1+H14/141.94*5+H15/152*3+H16/19+H17/35.5)/(H5/60.8*2+H6/79.87*2+H7/101.96*3+H8/71.85*1+H9/70.94*1+H10/40.3*1+H11/56.08*1+H12/61.98*1+H13/94.2*1+H14/141.94*5+H15/152*3+H16/19/2+H17/35.5/2))))/(H5/60.8*2+H6/79.87*2+H7/101.96*3+H8/71.85*1+H9/70.94*1+H10/40.3*1+H11/56.08*1+H12/61.98*1+H13/94.2*1+H14/141.94*5+H15/152*3+H16/19/2+H17/35.5/2)</f>
        <v>3.496223746304692E-2</v>
      </c>
      <c r="J37" s="6">
        <f>J17/35.5*(26-(27-26*((J5/60.8*2+J6/79.87*2+J7/101.96*3+J8/71.85*1+J9/70.94*1+J10/40.3*1+J11/56.08*1+J12/61.98*1+J13/94.2*1+J14/141.94*5+J15/152*3+J16/19+J17/35.5)/(J5/60.8*2+J6/79.87*2+J7/101.96*3+J8/71.85*1+J9/70.94*1+J10/40.3*1+J11/56.08*1+J12/61.98*1+J13/94.2*1+J14/141.94*5+J15/152*3+J16/19/2+J17/35.5/2)))/(2-((J5/60.8*2+J6/79.87*2+J7/101.96*3+J8/71.85*1+J9/70.94*1+J10/40.3*1+J11/56.08*1+J12/61.98*1+J13/94.2*1+J14/141.94*5+J15/152*3+J16/19+J17/35.5)/(J5/60.8*2+J6/79.87*2+J7/101.96*3+J8/71.85*1+J9/70.94*1+J10/40.3*1+J11/56.08*1+J12/61.98*1+J13/94.2*1+J14/141.94*5+J15/152*3+J16/19/2+J17/35.5/2))))/(J5/60.8*2+J6/79.87*2+J7/101.96*3+J8/71.85*1+J9/70.94*1+J10/40.3*1+J11/56.08*1+J12/61.98*1+J13/94.2*1+J14/141.94*5+J15/152*3+J16/19/2+J17/35.5/2)</f>
        <v>2.6565395622378717E-2</v>
      </c>
      <c r="L37" s="6">
        <f>L17/35.5*(26-(27-26*((L5/60.8*2+L6/79.87*2+L7/101.96*3+L8/71.85*1+L9/70.94*1+L10/40.3*1+L11/56.08*1+L12/61.98*1+L13/94.2*1+L14/141.94*5+L15/152*3+L16/19+L17/35.5)/(L5/60.8*2+L6/79.87*2+L7/101.96*3+L8/71.85*1+L9/70.94*1+L10/40.3*1+L11/56.08*1+L12/61.98*1+L13/94.2*1+L14/141.94*5+L15/152*3+L16/19/2+L17/35.5/2)))/(2-((L5/60.8*2+L6/79.87*2+L7/101.96*3+L8/71.85*1+L9/70.94*1+L10/40.3*1+L11/56.08*1+L12/61.98*1+L13/94.2*1+L14/141.94*5+L15/152*3+L16/19+L17/35.5)/(L5/60.8*2+L6/79.87*2+L7/101.96*3+L8/71.85*1+L9/70.94*1+L10/40.3*1+L11/56.08*1+L12/61.98*1+L13/94.2*1+L14/141.94*5+L15/152*3+L16/19/2+L17/35.5/2))))/(L5/60.8*2+L6/79.87*2+L7/101.96*3+L8/71.85*1+L9/70.94*1+L10/40.3*1+L11/56.08*1+L12/61.98*1+L13/94.2*1+L14/141.94*5+L15/152*3+L16/19/2+L17/35.5/2)</f>
        <v>1.4607648017866952E-2</v>
      </c>
      <c r="N37" s="6">
        <f>N17/35.5*(26-(27-26*((N5/60.8*2+N6/79.87*2+N7/101.96*3+N8/71.85*1+N9/70.94*1+N10/40.3*1+N11/56.08*1+N12/61.98*1+N13/94.2*1+N14/141.94*5+N15/152*3+N16/19+N17/35.5)/(N5/60.8*2+N6/79.87*2+N7/101.96*3+N8/71.85*1+N9/70.94*1+N10/40.3*1+N11/56.08*1+N12/61.98*1+N13/94.2*1+N14/141.94*5+N15/152*3+N16/19/2+N17/35.5/2)))/(2-((N5/60.8*2+N6/79.87*2+N7/101.96*3+N8/71.85*1+N9/70.94*1+N10/40.3*1+N11/56.08*1+N12/61.98*1+N13/94.2*1+N14/141.94*5+N15/152*3+N16/19+N17/35.5)/(N5/60.8*2+N6/79.87*2+N7/101.96*3+N8/71.85*1+N9/70.94*1+N10/40.3*1+N11/56.08*1+N12/61.98*1+N13/94.2*1+N14/141.94*5+N15/152*3+N16/19/2+N17/35.5/2))))/(N5/60.8*2+N6/79.87*2+N7/101.96*3+N8/71.85*1+N9/70.94*1+N10/40.3*1+N11/56.08*1+N12/61.98*1+N13/94.2*1+N14/141.94*5+N15/152*3+N16/19/2+N17/35.5/2)</f>
        <v>2.3468401227062518E-2</v>
      </c>
    </row>
    <row r="38" spans="1:15" x14ac:dyDescent="0.2">
      <c r="A38" s="4" t="s">
        <v>6</v>
      </c>
      <c r="B38" s="6">
        <f t="shared" ref="B38" si="2">2-B36-B37</f>
        <v>1.9879201456572089</v>
      </c>
      <c r="D38" s="6"/>
      <c r="F38" s="6"/>
      <c r="H38" s="6"/>
      <c r="J38" s="6"/>
      <c r="L38" s="6"/>
      <c r="N38" s="6"/>
    </row>
    <row r="39" spans="1:15" x14ac:dyDescent="0.2">
      <c r="D39" s="9"/>
      <c r="F39" s="9"/>
      <c r="H39" s="9"/>
      <c r="J39" s="9"/>
      <c r="L39" s="9"/>
      <c r="N39" s="9"/>
    </row>
    <row r="40" spans="1:15" x14ac:dyDescent="0.2">
      <c r="A40" s="18" t="s">
        <v>28</v>
      </c>
      <c r="D40" s="9"/>
      <c r="F40" s="9"/>
      <c r="H40" s="9"/>
      <c r="J40" s="9"/>
      <c r="L40" s="9"/>
      <c r="N40" s="9"/>
    </row>
    <row r="41" spans="1:15" ht="18" x14ac:dyDescent="0.2">
      <c r="A41" s="14" t="s">
        <v>30</v>
      </c>
      <c r="B41" s="16">
        <f>EXP(-61.9260681512942+65783.1796876913/(B$20+273.15)/8.31+2.53599567918181*B31+3.22062336896664*B25+5.56939536365427*B34)*EXP(((-4*PI()*(-2474.08365451656+448.613976729953*B34+207.58312042747*B25)*1000000000*6.02E+23)/(8.31*(B20+273.15)))*((((0.817581105867826+0.0645260838443783*B34)*0.0000000001/2*((0.817581105867826+0.0645260838443783*B34)*0.0000000001-1.3*0.0000000001)^2)-(1/3*((0.817581105867826+0.0645260838443783*B34)*0.0000000001-1.3*0.0000000001)^3))))</f>
        <v>2.4895377600139272</v>
      </c>
      <c r="C41" s="16">
        <f>EXP((6910-2542*C21*C21)/(C$20+273.15)/8.31+2.39*C32*C32)*EXP(((-4*PI()*(719-487*(1.189+0.075*C32))*1000000000*6.02E+23)/(8.31*(C20+273.15)))*((((1.189+0.075*C32)*0.0000000001/2*((1.189+0.075*C32)*0.0000000001-1.25*0.0000000001)^2)-(1/3*((1.189+0.075*C32)*0.0000000001-1.25*0.0000000001)^3))))</f>
        <v>2.20660615580841</v>
      </c>
      <c r="D41" s="16">
        <f>EXP(-61.9260681512942+65783.1796876913/(D$20+273.15)/8.31+2.53599567918181*D31+3.22062336896664*D25+5.56939536365427*D34)*EXP(((-4*PI()*(-2474.08365451656+448.613976729953*D34+207.58312042747*D25)*1000000000*6.02E+23)/(8.31*(D20+273.15)))*((((0.817581105867826+0.0645260838443783*D34)*0.0000000001/2*((0.817581105867826+0.0645260838443783*D34)*0.0000000001-1.3*0.0000000001)^2)-(1/3*((0.817581105867826+0.0645260838443783*D34)*0.0000000001-1.3*0.0000000001)^3))))</f>
        <v>5.0583357240858886</v>
      </c>
      <c r="E41" s="16">
        <f>EXP((6910-2542*E21*E21)/(E$20+273.15)/8.31+2.39*E32*E32)*EXP(((-4*PI()*(719-487*(1.189+0.075*E32))*1000000000*6.02E+23)/(8.31*(E20+273.15)))*((((1.189+0.075*E32)*0.0000000001/2*((1.189+0.075*E32)*0.0000000001-1.25*0.0000000001)^2)-(1/3*((1.189+0.075*E32)*0.0000000001-1.25*0.0000000001)^3))))</f>
        <v>7.843987756880356</v>
      </c>
      <c r="F41" s="16">
        <f>EXP(-61.9260681512942+65783.1796876913/(F$20+273.15)/8.31+2.53599567918181*F31+3.22062336896664*F25+5.56939536365427*F34)*EXP(((-4*PI()*(-2474.08365451656+448.613976729953*F34+207.58312042747*F25)*1000000000*6.02E+23)/(8.31*(F20+273.15)))*((((0.817581105867826+0.0645260838443783*F34)*0.0000000001/2*((0.817581105867826+0.0645260838443783*F34)*0.0000000001-1.3*0.0000000001)^2)-(1/3*((0.817581105867826+0.0645260838443783*F34)*0.0000000001-1.3*0.0000000001)^3))))</f>
        <v>6.6248541209942315</v>
      </c>
      <c r="G41" s="16">
        <f>EXP((6910-2542*G21*G21)/(G$20+273.15)/8.31+2.39*G32*G32)*EXP(((-4*PI()*(719-487*(1.189+0.075*G32))*1000000000*6.02E+23)/(8.31*(G20+273.15)))*((((1.189+0.075*G32)*0.0000000001/2*((1.189+0.075*G32)*0.0000000001-1.25*0.0000000001)^2)-(1/3*((1.189+0.075*G32)*0.0000000001-1.25*0.0000000001)^3))))</f>
        <v>44.483425216418738</v>
      </c>
      <c r="H41" s="16">
        <f>EXP(-61.9260681512942+65783.1796876913/(H$20+273.15)/8.31+2.53599567918181*H31+3.22062336896664*H25+5.56939536365427*H34)*EXP(((-4*PI()*(-2474.08365451656+448.613976729953*H34+207.58312042747*H25)*1000000000*6.02E+23)/(8.31*(H20+273.15)))*((((0.817581105867826+0.0645260838443783*H34)*0.0000000001/2*((0.817581105867826+0.0645260838443783*H34)*0.0000000001-1.3*0.0000000001)^2)-(1/3*((0.817581105867826+0.0645260838443783*H34)*0.0000000001-1.3*0.0000000001)^3))))</f>
        <v>6.939180155455694</v>
      </c>
      <c r="I41" s="16">
        <f>EXP((6910-2542*I21*I21)/(I$20+273.15)/8.31+2.39*I32*I32)*EXP(((-4*PI()*(719-487*(1.189+0.075*I32))*1000000000*6.02E+23)/(8.31*(I20+273.15)))*((((1.189+0.075*I32)*0.0000000001/2*((1.189+0.075*I32)*0.0000000001-1.25*0.0000000001)^2)-(1/3*((1.189+0.075*I32)*0.0000000001-1.25*0.0000000001)^3))))</f>
        <v>36.326807139911921</v>
      </c>
      <c r="J41" s="16">
        <f>EXP(-61.9260681512942+65783.1796876913/(J$20+273.15)/8.31+2.53599567918181*J31+3.22062336896664*J25+5.56939536365427*J34)*EXP(((-4*PI()*(-2474.08365451656+448.613976729953*J34+207.58312042747*J25)*1000000000*6.02E+23)/(8.31*(J20+273.15)))*((((0.817581105867826+0.0645260838443783*J34)*0.0000000001/2*((0.817581105867826+0.0645260838443783*J34)*0.0000000001-1.3*0.0000000001)^2)-(1/3*((0.817581105867826+0.0645260838443783*J34)*0.0000000001-1.3*0.0000000001)^3))))</f>
        <v>6.9613641696681867</v>
      </c>
      <c r="K41" s="16">
        <f>EXP((6910-2542*K21*K21)/(K$20+273.15)/8.31+2.39*K32*K32)*EXP(((-4*PI()*(719-487*(1.189+0.075*K32))*1000000000*6.02E+23)/(8.31*(K20+273.15)))*((((1.189+0.075*K32)*0.0000000001/2*((1.189+0.075*K32)*0.0000000001-1.25*0.0000000001)^2)-(1/3*((1.189+0.075*K32)*0.0000000001-1.25*0.0000000001)^3))))</f>
        <v>20.82107337013268</v>
      </c>
      <c r="L41" s="16">
        <f>EXP(-61.9260681512942+65783.1796876913/(L$20+273.15)/8.31+2.53599567918181*L31+3.22062336896664*L25+5.56939536365427*L34)*EXP(((-4*PI()*(-2474.08365451656+448.613976729953*L34+207.58312042747*L25)*1000000000*6.02E+23)/(8.31*(L20+273.15)))*((((0.817581105867826+0.0645260838443783*L34)*0.0000000001/2*((0.817581105867826+0.0645260838443783*L34)*0.0000000001-1.3*0.0000000001)^2)-(1/3*((0.817581105867826+0.0645260838443783*L34)*0.0000000001-1.3*0.0000000001)^3))))</f>
        <v>6.3964177055115545</v>
      </c>
      <c r="M41" s="16">
        <f>EXP((6910-2542*M21*M21)/(M$20+273.15)/8.31+2.39*M32*M32)*EXP(((-4*PI()*(719-487*(1.189+0.075*M32))*1000000000*6.02E+23)/(8.31*(M20+273.15)))*((((1.189+0.075*M32)*0.0000000001/2*((1.189+0.075*M32)*0.0000000001-1.25*0.0000000001)^2)-(1/3*((1.189+0.075*M32)*0.0000000001-1.25*0.0000000001)^3))))</f>
        <v>51.688635627471626</v>
      </c>
      <c r="N41" s="16">
        <f>EXP(-61.9260681512942+65783.1796876913/(N$20+273.15)/8.31+2.53599567918181*N31+3.22062336896664*N25+5.56939536365427*N34)*EXP(((-4*PI()*(-2474.08365451656+448.613976729953*N34+207.58312042747*N25)*1000000000*6.02E+23)/(8.31*(N20+273.15)))*((((0.817581105867826+0.0645260838443783*N34)*0.0000000001/2*((0.817581105867826+0.0645260838443783*N34)*0.0000000001-1.3*0.0000000001)^2)-(1/3*((0.817581105867826+0.0645260838443783*N34)*0.0000000001-1.3*0.0000000001)^3))))</f>
        <v>6.9525431163854643</v>
      </c>
      <c r="O41" s="16">
        <f>EXP((6910-2542*O21*O21)/(O$20+273.15)/8.31+2.39*O32*O32)*EXP(((-4*PI()*(719-487*(1.189+0.075*O32))*1000000000*6.02E+23)/(8.31*(O20+273.15)))*((((1.189+0.075*O32)*0.0000000001/2*((1.189+0.075*O32)*0.0000000001-1.25*0.0000000001)^2)-(1/3*((1.189+0.075*O32)*0.0000000001-1.25*0.0000000001)^3))))</f>
        <v>15.932987214363054</v>
      </c>
    </row>
    <row r="42" spans="1:15" ht="18" x14ac:dyDescent="0.2">
      <c r="A42" s="15" t="s">
        <v>31</v>
      </c>
      <c r="B42" s="16">
        <f>EXP(-194.750048582546+66615.7411108772/(B20+273.15)/8.31+8.09915077406752*B31+14.164822613712*B25+18.6234564741488*B34)*EXP(((-4*PI()*(-2173.59341853157+417.257453526437*B34)*1000000000*6.02E+23)/(8.31*(B20+273.15)))*((((1.13420686227572+0.136783049036052*B32)*0.0000000001/2*((1.13420686227572+0.136783049036052*B32)*0.0000000001-1.12*0.0000000001)^2)-(1/3*((1.13420686227572+0.136783049036052*B32)*0.0000000001-1.12*0.0000000001)^3))))</f>
        <v>2.5315165053372479</v>
      </c>
      <c r="C42" s="16">
        <f>EXP(16.05-(19.45+1.17*C21*C21)*10000/(C20+273.15)/8.31-5.17*C31*C31)*EXP(((-4*PI()*(196)*1000000000*6.02E+23)/(8.31*(C20+273.15)))*((((1.179)*0.0000000001/2*((1.179)*0.0000000001-1.066*0.0000000001)^2)-(1/3*((1.179)*0.0000000001-1.066*0.0000000001)^3))))</f>
        <v>7.8752470424744252E-3</v>
      </c>
      <c r="D42" s="16">
        <f>EXP(-194.750048582546+66615.7411108772/(D20+273.15)/8.31+8.09915077406752*D31+14.164822613712*D25+18.6234564741488*D34)*EXP(((-4*PI()*(-2173.59341853157+417.257453526437*D34)*1000000000*6.02E+23)/(8.31*(D20+273.15)))*((((1.13420686227572+0.136783049036052*D32)*0.0000000001/2*((1.13420686227572+0.136783049036052*D32)*0.0000000001-1.12*0.0000000001)^2)-(1/3*((1.13420686227572+0.136783049036052*D32)*0.0000000001-1.12*0.0000000001)^3))))</f>
        <v>27.39537978757626</v>
      </c>
      <c r="E42" s="16">
        <f>EXP(16.05-(19.45+1.17*E21*E21)*10000/(E20+273.15)/8.31-5.17*E31*E31)*EXP(((-4*PI()*(196)*1000000000*6.02E+23)/(8.31*(E20+273.15)))*((((1.179)*0.0000000001/2*((1.179)*0.0000000001-1.066*0.0000000001)^2)-(1/3*((1.179)*0.0000000001-1.066*0.0000000001)^3))))</f>
        <v>0.11661252337565448</v>
      </c>
      <c r="F42" s="16">
        <f>EXP(-194.750048582546+66615.7411108772/(F20+273.15)/8.31+8.09915077406752*F31+14.164822613712*F25+18.6234564741488*F34)*EXP(((-4*PI()*(-2173.59341853157+417.257453526437*F34)*1000000000*6.02E+23)/(8.31*(F20+273.15)))*((((1.13420686227572+0.136783049036052*F32)*0.0000000001/2*((1.13420686227572+0.136783049036052*F32)*0.0000000001-1.12*0.0000000001)^2)-(1/3*((1.13420686227572+0.136783049036052*F32)*0.0000000001-1.12*0.0000000001)^3))))</f>
        <v>50.882724071553262</v>
      </c>
      <c r="G42" s="16">
        <f>EXP(16.05-(19.45+1.17*G21*G21)*10000/(G20+273.15)/8.31-5.17*G31*G31)*EXP(((-4*PI()*(196)*1000000000*6.02E+23)/(8.31*(G20+273.15)))*((((1.179)*0.0000000001/2*((1.179)*0.0000000001-1.066*0.0000000001)^2)-(1/3*((1.179)*0.0000000001-1.066*0.0000000001)^3))))</f>
        <v>4.4645674650589572E-2</v>
      </c>
      <c r="H42" s="16">
        <f>EXP(-194.750048582546+66615.7411108772/(H20+273.15)/8.31+8.09915077406752*H31+14.164822613712*H25+18.6234564741488*H34)*EXP(((-4*PI()*(-2173.59341853157+417.257453526437*H34)*1000000000*6.02E+23)/(8.31*(H20+273.15)))*((((1.13420686227572+0.136783049036052*H32)*0.0000000001/2*((1.13420686227572+0.136783049036052*H32)*0.0000000001-1.12*0.0000000001)^2)-(1/3*((1.13420686227572+0.136783049036052*H32)*0.0000000001-1.12*0.0000000001)^3))))</f>
        <v>51.944747468702836</v>
      </c>
      <c r="I42" s="16">
        <f>EXP(16.05-(19.45+1.17*I21*I21)*10000/(I20+273.15)/8.31-5.17*I31*I31)*EXP(((-4*PI()*(196)*1000000000*6.02E+23)/(8.31*(I20+273.15)))*((((1.179)*0.0000000001/2*((1.179)*0.0000000001-1.066*0.0000000001)^2)-(1/3*((1.179)*0.0000000001-1.066*0.0000000001)^3))))</f>
        <v>3.7030498811375226E-2</v>
      </c>
      <c r="J42" s="16">
        <f>EXP(-194.750048582546+66615.7411108772/(J20+273.15)/8.31+8.09915077406752*J31+14.164822613712*J25+18.6234564741488*J34)*EXP(((-4*PI()*(-2173.59341853157+417.257453526437*J34)*1000000000*6.02E+23)/(8.31*(J20+273.15)))*((((1.13420686227572+0.136783049036052*J32)*0.0000000001/2*((1.13420686227572+0.136783049036052*J32)*0.0000000001-1.12*0.0000000001)^2)-(1/3*((1.13420686227572+0.136783049036052*J32)*0.0000000001-1.12*0.0000000001)^3))))</f>
        <v>52.373936410513792</v>
      </c>
      <c r="K42" s="16">
        <f>EXP(16.05-(19.45+1.17*K21*K21)*10000/(K20+273.15)/8.31-5.17*K31*K31)*EXP(((-4*PI()*(196)*1000000000*6.02E+23)/(8.31*(K20+273.15)))*((((1.179)*0.0000000001/2*((1.179)*0.0000000001-1.066*0.0000000001)^2)-(1/3*((1.179)*0.0000000001-1.066*0.0000000001)^3))))</f>
        <v>3.1981444466069896E-2</v>
      </c>
      <c r="L42" s="16">
        <f>EXP(-194.750048582546+66615.7411108772/(L20+273.15)/8.31+8.09915077406752*L31+14.164822613712*L25+18.6234564741488*L34)*EXP(((-4*PI()*(-2173.59341853157+417.257453526437*L34)*1000000000*6.02E+23)/(8.31*(L20+273.15)))*((((1.13420686227572+0.136783049036052*L32)*0.0000000001/2*((1.13420686227572+0.136783049036052*L32)*0.0000000001-1.12*0.0000000001)^2)-(1/3*((1.13420686227572+0.136783049036052*L32)*0.0000000001-1.12*0.0000000001)^3))))</f>
        <v>47.389911748582733</v>
      </c>
      <c r="M42" s="16">
        <f>EXP(16.05-(19.45+1.17*M21*M21)*10000/(M20+273.15)/8.31-5.17*M31*M31)*EXP(((-4*PI()*(196)*1000000000*6.02E+23)/(8.31*(M20+273.15)))*((((1.179)*0.0000000001/2*((1.179)*0.0000000001-1.066*0.0000000001)^2)-(1/3*((1.179)*0.0000000001-1.066*0.0000000001)^3))))</f>
        <v>4.9235589282130961E-2</v>
      </c>
      <c r="N42" s="16">
        <f>EXP(-194.750048582546+66615.7411108772/(N20+273.15)/8.31+8.09915077406752*N31+14.164822613712*N25+18.6234564741488*N34)*EXP(((-4*PI()*(-2173.59341853157+417.257453526437*N34)*1000000000*6.02E+23)/(8.31*(N20+273.15)))*((((1.13420686227572+0.136783049036052*N32)*0.0000000001/2*((1.13420686227572+0.136783049036052*N32)*0.0000000001-1.12*0.0000000001)^2)-(1/3*((1.13420686227572+0.136783049036052*N32)*0.0000000001-1.12*0.0000000001)^3))))</f>
        <v>53.205002111637093</v>
      </c>
      <c r="O42" s="16">
        <f>EXP(16.05-(19.45+1.17*O21*O21)*10000/(O20+273.15)/8.31-5.17*O31*O31)*EXP(((-4*PI()*(196)*1000000000*6.02E+23)/(8.31*(O20+273.15)))*((((1.179)*0.0000000001/2*((1.179)*0.0000000001-1.066*0.0000000001)^2)-(1/3*((1.179)*0.0000000001-1.066*0.0000000001)^3))))</f>
        <v>2.0441724579588139E-2</v>
      </c>
    </row>
    <row r="43" spans="1:15" x14ac:dyDescent="0.2">
      <c r="B43" s="10"/>
      <c r="D43" s="10"/>
      <c r="F43" s="10"/>
      <c r="H43" s="10"/>
      <c r="J43" s="10"/>
      <c r="L43" s="10"/>
      <c r="N43" s="10"/>
    </row>
    <row r="44" spans="1:15" x14ac:dyDescent="0.2">
      <c r="A44" s="22" t="s">
        <v>38</v>
      </c>
      <c r="B44" s="10"/>
      <c r="D44" s="10"/>
      <c r="F44" s="10"/>
      <c r="H44" s="10"/>
      <c r="J44" s="10"/>
      <c r="L44" s="10"/>
      <c r="N44" s="10"/>
    </row>
    <row r="45" spans="1:15" ht="18" x14ac:dyDescent="0.25">
      <c r="A45" s="27" t="s">
        <v>44</v>
      </c>
      <c r="B45" s="31">
        <f>4*LOG10((6.15*10^-4)*((B22/C22)*C41-B41)/(B42-(B22/C22)*C42))</f>
        <v>-13.949470977821978</v>
      </c>
      <c r="C45" s="32"/>
      <c r="D45" s="31">
        <f>4*LOG10((6.15*10^-4)*((D22/E22)*E41-D41)/(D42-(D22/E22)*E42))</f>
        <v>-14.870351008230029</v>
      </c>
      <c r="E45" s="29"/>
      <c r="F45" s="31">
        <f>4*LOG10((6.15*10^-4)*((F22/G22)*G41-F41)/(F42-(F22/G22)*G42))</f>
        <v>-10.331425442841441</v>
      </c>
      <c r="G45" s="29"/>
      <c r="H45" s="31">
        <f>4*LOG10((6.15*10^-4)*((H22/I22)*I41-H41)/(H42-(H22/I22)*I42))</f>
        <v>-10.242847286687626</v>
      </c>
      <c r="I45" s="29"/>
      <c r="J45" s="31">
        <f>4*LOG10((6.15*10^-4)*((J22/K22)*K41-J41)/(J42-(J22/K22)*K42))</f>
        <v>-9.7340629659047853</v>
      </c>
      <c r="K45" s="29"/>
      <c r="L45" s="31">
        <f>4*LOG10((6.15*10^-4)*((L22/M22)*M41-L41)/(L42-(L22/M22)*M42))</f>
        <v>-9.725020753839841</v>
      </c>
      <c r="M45" s="29"/>
      <c r="N45" s="31">
        <f>4*LOG10((6.15*10^-4)*((N22/O22)*O41-N41)/(N42-(N22/O22)*O42))</f>
        <v>-9.6043748907681437</v>
      </c>
    </row>
    <row r="46" spans="1:15" x14ac:dyDescent="0.2">
      <c r="A46" s="27" t="s">
        <v>45</v>
      </c>
      <c r="B46" s="31">
        <f>B45-(-27489/(B20+273)+6.702+0.055*((B21*10000)-1)/(B20+273))</f>
        <v>-0.28937347215304321</v>
      </c>
      <c r="C46" s="32"/>
      <c r="D46" s="31">
        <f>D45-(-27489/(D20+273)+6.702+0.055*((D21*10000)-1)/(D20+273))</f>
        <v>-1.5551951451564676</v>
      </c>
      <c r="E46" s="29"/>
      <c r="F46" s="31">
        <f>F45-(-27489/(F20+273)+6.702+0.055*((F21*10000)-1)/(F20+273))</f>
        <v>3.7402366886778342</v>
      </c>
      <c r="G46" s="29"/>
      <c r="H46" s="31">
        <f>H45-(-27489/(H20+273)+6.702+0.055*((H21*10000)-1)/(H20+273))</f>
        <v>3.8288148448316495</v>
      </c>
      <c r="I46" s="29"/>
      <c r="J46" s="31">
        <f>J45-(-27489/(J20+273)+6.702+0.055*((J21*10000)-1)/(J20+273))</f>
        <v>4.3375991656144901</v>
      </c>
      <c r="K46" s="29"/>
      <c r="L46" s="31">
        <f>L45-(-27489/(L20+273)+6.702+0.055*((L21*10000)-1)/(L20+273))</f>
        <v>4.3466413776794344</v>
      </c>
      <c r="M46" s="29"/>
      <c r="N46" s="31">
        <f>N45-(-27489/(N20+273)+6.702+0.055*((N21*10000)-1)/(N20+273))</f>
        <v>4.4672872407511317</v>
      </c>
    </row>
    <row r="47" spans="1:15" x14ac:dyDescent="0.2">
      <c r="A47" s="27" t="s">
        <v>58</v>
      </c>
      <c r="B47" s="33">
        <f>B45-(-25096.3/(B20+273)+8.735+0.11*((B21*10000)-1)/(B20+273))</f>
        <v>-4.5465949385173694</v>
      </c>
      <c r="C47" s="34"/>
      <c r="D47" s="33">
        <f>D45-(-25096.3/(D20+273)+8.735+0.11*((D21*10000)-1)/(D20+273))</f>
        <v>-5.3348411757464156</v>
      </c>
      <c r="E47" s="34"/>
      <c r="F47" s="33">
        <f>F45-(-25096.3/(F20+273)+8.735+0.11*((F21*10000)-1)/(F20+273))</f>
        <v>-0.10542015183615128</v>
      </c>
      <c r="G47" s="33"/>
      <c r="H47" s="33">
        <f>H45-(-25096.3/(H20+273)+8.735+0.11*((H21*10000)-1)/(H20+273))</f>
        <v>-1.684199568233602E-2</v>
      </c>
      <c r="I47" s="33"/>
      <c r="J47" s="33">
        <f>J45-(-25096.3/(J20+273)+8.735+0.11*((J21*10000)-1)/(J20+273))</f>
        <v>0.49194232510050462</v>
      </c>
      <c r="K47" s="33"/>
      <c r="L47" s="33">
        <f>L45-(-25096.3/(L20+273)+8.735+0.11*((L21*10000)-1)/(L20+273))</f>
        <v>0.50098453716544888</v>
      </c>
      <c r="M47" s="33"/>
      <c r="N47" s="33">
        <f>N45-(-25096.3/(N20+273)+8.735+0.11*((N21*10000)-1)/(N20+273))</f>
        <v>0.62163040023714622</v>
      </c>
    </row>
    <row r="48" spans="1:15" x14ac:dyDescent="0.2">
      <c r="B48" s="10"/>
      <c r="F48" s="30"/>
      <c r="G48" s="30"/>
      <c r="H48" s="30"/>
      <c r="I48" s="30"/>
      <c r="J48" s="30"/>
      <c r="K48" s="30"/>
      <c r="L48" s="30"/>
      <c r="M48" s="30"/>
      <c r="N48" s="30"/>
    </row>
    <row r="49" spans="1:2" x14ac:dyDescent="0.2">
      <c r="A49" s="18" t="s">
        <v>60</v>
      </c>
      <c r="B49" s="10"/>
    </row>
    <row r="50" spans="1:2" x14ac:dyDescent="0.2">
      <c r="A50" s="18"/>
      <c r="B50" s="10"/>
    </row>
    <row r="51" spans="1:2" x14ac:dyDescent="0.2">
      <c r="A51" s="18"/>
      <c r="B51" s="10"/>
    </row>
    <row r="52" spans="1:2" x14ac:dyDescent="0.2">
      <c r="A52" s="19" t="s">
        <v>36</v>
      </c>
      <c r="B52" s="10"/>
    </row>
    <row r="53" spans="1:2" x14ac:dyDescent="0.2">
      <c r="A53" s="18" t="s">
        <v>41</v>
      </c>
      <c r="B53" s="10"/>
    </row>
    <row r="54" spans="1:2" x14ac:dyDescent="0.2">
      <c r="A54" s="18" t="s">
        <v>56</v>
      </c>
      <c r="B54" s="10"/>
    </row>
    <row r="55" spans="1:2" x14ac:dyDescent="0.2">
      <c r="A55" s="18"/>
      <c r="B55" s="10"/>
    </row>
    <row r="56" spans="1:2" x14ac:dyDescent="0.2">
      <c r="A56" s="18"/>
      <c r="B56" s="10"/>
    </row>
    <row r="57" spans="1:2" x14ac:dyDescent="0.2">
      <c r="B57" s="10"/>
    </row>
    <row r="58" spans="1:2" x14ac:dyDescent="0.2">
      <c r="B58" s="10"/>
    </row>
    <row r="59" spans="1:2" x14ac:dyDescent="0.2">
      <c r="B59" s="10"/>
    </row>
    <row r="60" spans="1:2" x14ac:dyDescent="0.2">
      <c r="B60" s="10"/>
    </row>
  </sheetData>
  <mergeCells count="7">
    <mergeCell ref="L2:M2"/>
    <mergeCell ref="N2:O2"/>
    <mergeCell ref="B2:C2"/>
    <mergeCell ref="D2:E2"/>
    <mergeCell ref="F2:G2"/>
    <mergeCell ref="H2:I2"/>
    <mergeCell ref="J2:K2"/>
  </mergeCells>
  <conditionalFormatting sqref="A5:A15 A17:A19">
    <cfRule type="cellIs" dxfId="8" priority="9" stopIfTrue="1" operator="lessThan">
      <formula>0</formula>
    </cfRule>
  </conditionalFormatting>
  <conditionalFormatting sqref="A25:A35 A37:A38">
    <cfRule type="cellIs" dxfId="7" priority="8" stopIfTrue="1" operator="lessThan">
      <formula>0</formula>
    </cfRule>
  </conditionalFormatting>
  <conditionalFormatting sqref="C25:C35 B25:B38">
    <cfRule type="cellIs" dxfId="6" priority="10" stopIfTrue="1" operator="lessThan">
      <formula>0</formula>
    </cfRule>
  </conditionalFormatting>
  <conditionalFormatting sqref="E25:E35 D25:D38">
    <cfRule type="cellIs" dxfId="5" priority="7" stopIfTrue="1" operator="lessThan">
      <formula>0</formula>
    </cfRule>
  </conditionalFormatting>
  <conditionalFormatting sqref="G25:G35 F25:F38">
    <cfRule type="cellIs" dxfId="4" priority="6" stopIfTrue="1" operator="lessThan">
      <formula>0</formula>
    </cfRule>
  </conditionalFormatting>
  <conditionalFormatting sqref="I25:I35 H25:H38">
    <cfRule type="cellIs" dxfId="3" priority="5" stopIfTrue="1" operator="lessThan">
      <formula>0</formula>
    </cfRule>
  </conditionalFormatting>
  <conditionalFormatting sqref="K25:K35 J25:J38">
    <cfRule type="cellIs" dxfId="2" priority="4" stopIfTrue="1" operator="lessThan">
      <formula>0</formula>
    </cfRule>
  </conditionalFormatting>
  <conditionalFormatting sqref="M25:M35 L25:L38">
    <cfRule type="cellIs" dxfId="1" priority="2" stopIfTrue="1" operator="lessThan">
      <formula>0</formula>
    </cfRule>
  </conditionalFormatting>
  <conditionalFormatting sqref="O25:O35 N25:N38">
    <cfRule type="cellIs" dxfId="0" priority="1" stopIfTrue="1" operator="lessThan">
      <formula>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Eu in apt-plag oxybarometer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Dian Ji</cp:lastModifiedBy>
  <dcterms:created xsi:type="dcterms:W3CDTF">2023-04-18T13:53:24Z</dcterms:created>
  <dcterms:modified xsi:type="dcterms:W3CDTF">2025-02-26T22:18:11Z</dcterms:modified>
</cp:coreProperties>
</file>