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iang Bing Han\Desktop\"/>
    </mc:Choice>
  </mc:AlternateContent>
  <xr:revisionPtr revIDLastSave="0" documentId="13_ncr:1_{447EEADE-3F08-4F5C-ABC9-ADB76DCF10C1}" xr6:coauthVersionLast="47" xr6:coauthVersionMax="47" xr10:uidLastSave="{00000000-0000-0000-0000-000000000000}"/>
  <bookViews>
    <workbookView xWindow="-110" yWindow="-110" windowWidth="34620" windowHeight="140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4" i="1" l="1"/>
  <c r="Y33" i="1"/>
  <c r="Y32" i="1"/>
  <c r="X34" i="1"/>
  <c r="X33" i="1"/>
  <c r="X32" i="1"/>
  <c r="W34" i="1"/>
  <c r="W33" i="1"/>
  <c r="W32" i="1"/>
  <c r="V22" i="1"/>
  <c r="V34" i="1"/>
  <c r="V33" i="1"/>
  <c r="V32" i="1"/>
  <c r="T32" i="1"/>
  <c r="T33" i="1"/>
  <c r="T34" i="1"/>
  <c r="U32" i="1"/>
  <c r="U33" i="1"/>
  <c r="U34" i="1"/>
  <c r="V10" i="1"/>
  <c r="U9" i="1"/>
  <c r="U10" i="1"/>
  <c r="T2" i="1"/>
  <c r="U14" i="1"/>
  <c r="X28" i="1"/>
  <c r="W28" i="1"/>
  <c r="V28" i="1"/>
  <c r="U28" i="1"/>
  <c r="T28" i="1"/>
  <c r="X27" i="1"/>
  <c r="W27" i="1"/>
  <c r="V27" i="1"/>
  <c r="U27" i="1"/>
  <c r="T27" i="1"/>
  <c r="X26" i="1"/>
  <c r="W26" i="1"/>
  <c r="V26" i="1"/>
  <c r="U26" i="1"/>
  <c r="T26" i="1"/>
  <c r="X22" i="1"/>
  <c r="W22" i="1"/>
  <c r="U22" i="1"/>
  <c r="T22" i="1"/>
  <c r="X21" i="1"/>
  <c r="W21" i="1"/>
  <c r="V21" i="1"/>
  <c r="U21" i="1"/>
  <c r="T21" i="1"/>
  <c r="X20" i="1"/>
  <c r="W20" i="1"/>
  <c r="V20" i="1"/>
  <c r="U20" i="1"/>
  <c r="T20" i="1"/>
  <c r="X16" i="1"/>
  <c r="W16" i="1"/>
  <c r="V16" i="1"/>
  <c r="U16" i="1"/>
  <c r="T16" i="1"/>
  <c r="X15" i="1"/>
  <c r="W15" i="1"/>
  <c r="V15" i="1"/>
  <c r="U15" i="1"/>
  <c r="T15" i="1"/>
  <c r="X14" i="1"/>
  <c r="W14" i="1"/>
  <c r="V14" i="1"/>
  <c r="T14" i="1"/>
  <c r="U8" i="1"/>
  <c r="T10" i="1"/>
  <c r="T9" i="1"/>
  <c r="T8" i="1"/>
  <c r="X10" i="1"/>
  <c r="W10" i="1"/>
  <c r="X9" i="1"/>
  <c r="W9" i="1"/>
  <c r="V9" i="1"/>
  <c r="X8" i="1"/>
  <c r="W8" i="1"/>
  <c r="V8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Q29" i="1"/>
  <c r="Y28" i="1" s="1"/>
  <c r="H27" i="1"/>
  <c r="Q23" i="1"/>
  <c r="Y22" i="1" s="1"/>
  <c r="Q17" i="1"/>
  <c r="Y15" i="1" s="1"/>
  <c r="Q11" i="1"/>
  <c r="Y10" i="1" s="1"/>
  <c r="Q5" i="1"/>
  <c r="Y2" i="1" s="1"/>
  <c r="H26" i="1"/>
  <c r="H25" i="1"/>
  <c r="H24" i="1"/>
  <c r="H23" i="1"/>
  <c r="Y3" i="1" l="1"/>
  <c r="AA3" i="1" s="1"/>
  <c r="Y4" i="1"/>
  <c r="Y9" i="1"/>
  <c r="AA9" i="1" s="1"/>
  <c r="Y14" i="1"/>
  <c r="Y20" i="1"/>
  <c r="Y21" i="1"/>
  <c r="AA21" i="1" s="1"/>
  <c r="AA15" i="1"/>
  <c r="Y27" i="1"/>
  <c r="Y26" i="1"/>
  <c r="Y16" i="1"/>
  <c r="Y8" i="1"/>
  <c r="AA27" i="1" l="1"/>
</calcChain>
</file>

<file path=xl/sharedStrings.xml><?xml version="1.0" encoding="utf-8"?>
<sst xmlns="http://schemas.openxmlformats.org/spreadsheetml/2006/main" count="262" uniqueCount="63">
  <si>
    <t>ticker</t>
  </si>
  <si>
    <t>beta</t>
  </si>
  <si>
    <t>trailingPE</t>
  </si>
  <si>
    <t>priceToSalesTrailing12Months</t>
  </si>
  <si>
    <t>priceToBook</t>
  </si>
  <si>
    <t>debtToEquity</t>
  </si>
  <si>
    <t>returnOnEquity</t>
  </si>
  <si>
    <t>SAIA</t>
  </si>
  <si>
    <t>NaN</t>
  </si>
  <si>
    <t>RGP</t>
  </si>
  <si>
    <t>INO</t>
  </si>
  <si>
    <t>AIHS</t>
  </si>
  <si>
    <t>MSEX</t>
  </si>
  <si>
    <t>euc</t>
    <phoneticPr fontId="3" type="noConversion"/>
  </si>
  <si>
    <t>k</t>
    <phoneticPr fontId="3" type="noConversion"/>
  </si>
  <si>
    <t>som</t>
    <phoneticPr fontId="3" type="noConversion"/>
  </si>
  <si>
    <t>real</t>
    <phoneticPr fontId="3" type="noConversion"/>
  </si>
  <si>
    <t>#N/A N/A</t>
  </si>
  <si>
    <t>SAIA</t>
    <phoneticPr fontId="3" type="noConversion"/>
  </si>
  <si>
    <t>RGP</t>
    <phoneticPr fontId="3" type="noConversion"/>
  </si>
  <si>
    <t>INO</t>
    <phoneticPr fontId="3" type="noConversion"/>
  </si>
  <si>
    <t>AIHS</t>
    <phoneticPr fontId="3" type="noConversion"/>
  </si>
  <si>
    <t>MSEX</t>
    <phoneticPr fontId="3" type="noConversion"/>
  </si>
  <si>
    <t>derta_ave</t>
    <phoneticPr fontId="3" type="noConversion"/>
  </si>
  <si>
    <t xml:space="preserve"> 'R'</t>
    <phoneticPr fontId="3" type="noConversion"/>
  </si>
  <si>
    <t xml:space="preserve"> 'SAIA'</t>
    <phoneticPr fontId="3" type="noConversion"/>
  </si>
  <si>
    <t xml:space="preserve"> 'USAK'</t>
    <phoneticPr fontId="3" type="noConversion"/>
  </si>
  <si>
    <t xml:space="preserve"> 'UBER'</t>
    <phoneticPr fontId="3" type="noConversion"/>
  </si>
  <si>
    <t xml:space="preserve"> 'LSTR'</t>
    <phoneticPr fontId="3" type="noConversion"/>
  </si>
  <si>
    <t xml:space="preserve"> 'HTLD'</t>
    <phoneticPr fontId="3" type="noConversion"/>
  </si>
  <si>
    <t xml:space="preserve"> 'ARCB'</t>
    <phoneticPr fontId="3" type="noConversion"/>
  </si>
  <si>
    <t xml:space="preserve"> 'UHAL'</t>
    <phoneticPr fontId="3" type="noConversion"/>
  </si>
  <si>
    <t xml:space="preserve"> 'LYFT'</t>
    <phoneticPr fontId="3" type="noConversion"/>
  </si>
  <si>
    <t xml:space="preserve"> 'USX'</t>
    <phoneticPr fontId="3" type="noConversion"/>
  </si>
  <si>
    <t>KNX'</t>
    <phoneticPr fontId="3" type="noConversion"/>
  </si>
  <si>
    <t>American trucking company, ranking 29 in the tranport industry, stable industry, stable revenue in recent five years</t>
    <phoneticPr fontId="3" type="noConversion"/>
  </si>
  <si>
    <t xml:space="preserve">U.S. Xpress Enterprises, Inc. founded in 1985, is the nation’s fifth largest asset-based truckload carrier by revenue, providing services primarily throughout the United States. </t>
    <phoneticPr fontId="3" type="noConversion"/>
  </si>
  <si>
    <t>Lyft, Inc. was founded in 2012 and is the second largest ride-hailing service in the United States As the world shifts away from car ownership to transportation-as-a-service, Lyft is at the forefront of this massive societal change.</t>
    <phoneticPr fontId="3" type="noConversion"/>
  </si>
  <si>
    <t xml:space="preserve">AMERCO is North America’s largest “do-it-yourself” moving and storage operator through its subsidiary U-Haul International, Inc. (“U-Haul”). U-Haul is synonymous with “do-it-yourself” moving and storage and is a leader in supplying products and services to help people move and store their household and commercial goods. </t>
    <phoneticPr fontId="3" type="noConversion"/>
  </si>
  <si>
    <t>The fourth largest moving company in the world, is a multibillion dollar freight transportation and logistics company with five subsidiaries that solve complex transportation and logistics challenges: ABF Freight, ABF Logistics, Panther Premium Logistics, FleetNet America and ArcBest Technologies. ArcBest services a wide range of customers from Fortune 100 companies, small businesses to large corporations.</t>
    <phoneticPr fontId="3" type="noConversion"/>
  </si>
  <si>
    <t>Heartland Express, Inc. is a holding company incorporated in Nevada, which concentrates primarily on short- to medium-haul, asset-based dry van truckload services in regional markets near terminals, where the average trip is approximately one day. Company focus on providing quality service to targeted customers with a high density of freight in regional operating areas.</t>
    <phoneticPr fontId="3" type="noConversion"/>
  </si>
  <si>
    <t>Landstar System, Inc. is a worldwide, asset-light provider of integrated transportation management solutions delivering safe, specialized transportation logistics services to a broad range of customers utilizing a network of agents, third-party capacity providers and employees. ranking 81 in the world express industry</t>
    <phoneticPr fontId="3" type="noConversion"/>
  </si>
  <si>
    <t>Uber focus on three core businesses: ride-hailing, food delivery and freight</t>
    <phoneticPr fontId="3" type="noConversion"/>
  </si>
  <si>
    <t>USA Truck, Inc. provides comprehensive capacity solutions to a broad and diverse customer base throughout North America. Its Trucking and USAT Logistics divisions blend an extensive portfolio of asset and asset-light services, offering a balanced approach to supply chain management including customized truckload, dedicated contract carriage, intermodal and third-party logistics freight management services.</t>
    <phoneticPr fontId="3" type="noConversion"/>
  </si>
  <si>
    <t xml:space="preserve">International logistics companies ranked eighth.Ryder Logistics (RYder) is a global leader in transportation and supply chain management solutions. Its operating segments are summarized as reportable business segments based on similar economic characteristics, products, services, customers and delivery methods. </t>
    <phoneticPr fontId="3" type="noConversion"/>
  </si>
  <si>
    <t>inf</t>
  </si>
  <si>
    <t>S</t>
    <phoneticPr fontId="3" type="noConversion"/>
  </si>
  <si>
    <t>ticker</t>
    <phoneticPr fontId="3" type="noConversion"/>
  </si>
  <si>
    <t>e</t>
    <phoneticPr fontId="3" type="noConversion"/>
  </si>
  <si>
    <t xml:space="preserve">['WEX', data </t>
  </si>
  <si>
    <t xml:space="preserve"> 'FWRD', transport</t>
  </si>
  <si>
    <t xml:space="preserve"> 'EVOA', investment bank</t>
  </si>
  <si>
    <t xml:space="preserve"> 'WERN', transport</t>
  </si>
  <si>
    <t xml:space="preserve"> 'CHRW', transport</t>
  </si>
  <si>
    <t xml:space="preserve"> 'CARR', construction products</t>
  </si>
  <si>
    <t xml:space="preserve"> 'SNDR', air transport</t>
  </si>
  <si>
    <t xml:space="preserve"> 'FLT', material</t>
  </si>
  <si>
    <t xml:space="preserve"> 'CASY', food retail</t>
  </si>
  <si>
    <t xml:space="preserve"> 'CVLG', transport</t>
  </si>
  <si>
    <t xml:space="preserve"> 'FF', chemical meterial</t>
  </si>
  <si>
    <t xml:space="preserve"> 'CHSCP', agriculture</t>
  </si>
  <si>
    <t xml:space="preserve"> 'HUBG', air transport</t>
  </si>
  <si>
    <t xml:space="preserve"> 'PANL']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</si>
</sst>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等线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7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1" applyNumberFormat="1" applyFont="1" applyFill="1" applyAlignment="1">
      <alignment horizontal="right" vertical="center" wrapText="1"/>
    </xf>
    <xf numFmtId="0" fontId="2" fillId="2" borderId="0" xfId="1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2" fillId="0" borderId="0" xfId="0" applyFont="1" applyFill="1" applyAlignment="1">
      <alignment horizontal="right" vertical="center" wrapText="1"/>
    </xf>
  </cellXfs>
  <cellStyles count="4">
    <cellStyle name="百分比" xfId="1" builtinId="5"/>
    <cellStyle name="常规" xfId="0" builtinId="0"/>
    <cellStyle name="常规 2" xfId="2" xr:uid="{8C07D649-4A51-4F36-B195-ED4D7CAE66E4}"/>
    <cellStyle name="千位分隔 2" xfId="3" xr:uid="{E944A65D-99E4-46ED-BB94-FC99C9FCF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opLeftCell="D1" zoomScale="130" zoomScaleNormal="130" workbookViewId="0">
      <selection activeCell="R11" sqref="R11"/>
    </sheetView>
  </sheetViews>
  <sheetFormatPr defaultRowHeight="14" x14ac:dyDescent="0.3"/>
  <sheetData>
    <row r="1" spans="1:27" ht="16" x14ac:dyDescent="0.3">
      <c r="B1" s="1" t="s">
        <v>47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S1" s="1" t="s">
        <v>18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</row>
    <row r="2" spans="1:27" x14ac:dyDescent="0.3">
      <c r="A2" s="3" t="s">
        <v>48</v>
      </c>
      <c r="B2" s="4" t="s">
        <v>7</v>
      </c>
      <c r="C2" s="4">
        <v>0.96017799999999998</v>
      </c>
      <c r="D2" s="4">
        <v>26.231501999999999</v>
      </c>
      <c r="E2" s="4">
        <v>2.5375049999999999</v>
      </c>
      <c r="F2" s="4">
        <v>5.9376410000000002</v>
      </c>
      <c r="G2" s="4">
        <v>111.486538</v>
      </c>
      <c r="H2" s="4">
        <v>0.23311999999999999</v>
      </c>
      <c r="J2" s="3" t="s">
        <v>48</v>
      </c>
      <c r="K2" s="4" t="s">
        <v>7</v>
      </c>
      <c r="L2" s="4">
        <v>0.96017799999999998</v>
      </c>
      <c r="M2" s="4">
        <v>26.231501999999999</v>
      </c>
      <c r="N2" s="4">
        <v>2.5375049999999999</v>
      </c>
      <c r="O2" s="4">
        <v>5.9376410000000002</v>
      </c>
      <c r="P2" s="4">
        <v>111.486538</v>
      </c>
      <c r="Q2" s="4">
        <v>0.23311999999999999</v>
      </c>
      <c r="S2" s="3" t="s">
        <v>13</v>
      </c>
      <c r="T2" s="4">
        <f>(L5-L2)/L5</f>
        <v>0.35164963344248906</v>
      </c>
      <c r="U2" s="4">
        <f t="shared" ref="T2:Y2" si="0">(M5-M2)/M5</f>
        <v>0.14287463080022939</v>
      </c>
      <c r="V2" s="4">
        <f t="shared" si="0"/>
        <v>0.21850898332606897</v>
      </c>
      <c r="W2" s="4">
        <f t="shared" si="0"/>
        <v>2.5444657135465856E-2</v>
      </c>
      <c r="X2" s="4">
        <f t="shared" si="0"/>
        <v>-7.4831274474774609</v>
      </c>
      <c r="Y2" s="4">
        <f t="shared" si="0"/>
        <v>-4.1650789187923721E-3</v>
      </c>
    </row>
    <row r="3" spans="1:27" x14ac:dyDescent="0.3">
      <c r="A3" s="3" t="s">
        <v>48</v>
      </c>
      <c r="B3" s="2" t="s">
        <v>11</v>
      </c>
      <c r="C3" s="2">
        <v>0.54871199999999998</v>
      </c>
      <c r="D3" s="2">
        <v>12.113986000000001</v>
      </c>
      <c r="E3" s="2">
        <v>465.58208000000002</v>
      </c>
      <c r="F3" s="2">
        <v>0.95893300000000004</v>
      </c>
      <c r="G3" s="2">
        <v>54.956636000000003</v>
      </c>
      <c r="H3" s="2">
        <v>-0.27133499999999999</v>
      </c>
      <c r="J3" s="3" t="s">
        <v>14</v>
      </c>
      <c r="K3" s="4" t="s">
        <v>7</v>
      </c>
      <c r="L3" s="4">
        <v>0.98827200000000004</v>
      </c>
      <c r="M3" s="4">
        <v>21.496925000000001</v>
      </c>
      <c r="N3" s="4">
        <v>1.6280790000000001</v>
      </c>
      <c r="O3" s="4">
        <v>3.91248</v>
      </c>
      <c r="P3" s="4">
        <v>106.230391</v>
      </c>
      <c r="Q3" s="4">
        <v>0.187752</v>
      </c>
      <c r="S3" s="1" t="s">
        <v>14</v>
      </c>
      <c r="T3" s="4">
        <f t="shared" ref="T3:Y3" si="1">(L5-L3)/L5</f>
        <v>0.33267944749981304</v>
      </c>
      <c r="U3" s="4">
        <f t="shared" si="1"/>
        <v>0.29757892715084405</v>
      </c>
      <c r="V3" s="4">
        <f t="shared" si="1"/>
        <v>0.49859050014266887</v>
      </c>
      <c r="W3" s="4">
        <f t="shared" si="1"/>
        <v>0.35783785381254402</v>
      </c>
      <c r="X3" s="4">
        <f t="shared" si="1"/>
        <v>-7.0831817169563793</v>
      </c>
      <c r="Y3" s="4">
        <f t="shared" si="1"/>
        <v>0.19125771320709886</v>
      </c>
      <c r="AA3" s="4">
        <f>(T3+U3+V3+W3-X3+Y3)/6</f>
        <v>1.4601876931282247</v>
      </c>
    </row>
    <row r="4" spans="1:27" x14ac:dyDescent="0.3">
      <c r="A4" s="3" t="s">
        <v>48</v>
      </c>
      <c r="B4" s="4" t="s">
        <v>10</v>
      </c>
      <c r="C4" s="4">
        <v>1.259396</v>
      </c>
      <c r="D4" s="4">
        <v>18.628229000000001</v>
      </c>
      <c r="E4" s="4" t="s">
        <v>45</v>
      </c>
      <c r="F4" s="4">
        <v>2.9409190000000001</v>
      </c>
      <c r="G4" s="4">
        <v>21.511714000000001</v>
      </c>
      <c r="H4" s="4">
        <v>-0.88080899999999995</v>
      </c>
      <c r="J4" s="3" t="s">
        <v>46</v>
      </c>
      <c r="K4" s="4" t="s">
        <v>7</v>
      </c>
      <c r="L4" s="4">
        <v>0.90759400000000001</v>
      </c>
      <c r="M4" s="4">
        <v>18.343779999999999</v>
      </c>
      <c r="N4" s="4">
        <v>3.6135600000000001</v>
      </c>
      <c r="O4" s="4">
        <v>3.091739</v>
      </c>
      <c r="P4" s="4">
        <v>177.22847400000001</v>
      </c>
      <c r="Q4" s="4">
        <v>0.400619</v>
      </c>
      <c r="S4" s="3" t="s">
        <v>15</v>
      </c>
      <c r="T4" s="4">
        <f t="shared" ref="T4:Y4" si="2">(L5-L4)/L5</f>
        <v>0.3871564412167352</v>
      </c>
      <c r="U4" s="4">
        <f t="shared" si="2"/>
        <v>0.40060926724594847</v>
      </c>
      <c r="V4" s="4">
        <f t="shared" si="2"/>
        <v>-0.11289029113725901</v>
      </c>
      <c r="W4" s="4">
        <f t="shared" si="2"/>
        <v>0.49254750140794101</v>
      </c>
      <c r="X4" s="4">
        <f t="shared" si="2"/>
        <v>-12.485500215855168</v>
      </c>
      <c r="Y4" s="4">
        <f t="shared" si="2"/>
        <v>-0.72566750922858481</v>
      </c>
    </row>
    <row r="5" spans="1:27" x14ac:dyDescent="0.3">
      <c r="A5" s="3" t="s">
        <v>48</v>
      </c>
      <c r="B5" s="2" t="s">
        <v>9</v>
      </c>
      <c r="C5" s="2">
        <v>1.285517</v>
      </c>
      <c r="D5" s="2">
        <v>23.516762</v>
      </c>
      <c r="E5" s="2">
        <v>1.4101239999999999</v>
      </c>
      <c r="F5" s="2">
        <v>3.2255910000000001</v>
      </c>
      <c r="G5" s="2">
        <v>60.558143000000001</v>
      </c>
      <c r="H5" s="2">
        <v>0.133967</v>
      </c>
      <c r="J5" s="3" t="s">
        <v>16</v>
      </c>
      <c r="K5" s="4" t="s">
        <v>7</v>
      </c>
      <c r="L5" s="4">
        <v>1.4809554363301634</v>
      </c>
      <c r="M5" s="4">
        <v>30.604043402064104</v>
      </c>
      <c r="N5" s="4">
        <v>3.2470046946921558</v>
      </c>
      <c r="O5" s="4">
        <v>6.092666818230505</v>
      </c>
      <c r="P5" s="4">
        <v>13.142150544154749</v>
      </c>
      <c r="Q5" s="5">
        <f>23.2153064166507*0.01</f>
        <v>0.23215306416650702</v>
      </c>
    </row>
    <row r="6" spans="1:27" x14ac:dyDescent="0.3">
      <c r="A6" s="3" t="s">
        <v>48</v>
      </c>
      <c r="B6" s="4" t="s">
        <v>12</v>
      </c>
      <c r="C6" s="4">
        <v>0.93466300000000002</v>
      </c>
      <c r="D6" s="4">
        <v>37.433926999999997</v>
      </c>
      <c r="E6" s="4">
        <v>3.5397419999999999</v>
      </c>
      <c r="F6" s="4">
        <v>5.0593170000000001</v>
      </c>
      <c r="G6" s="4">
        <v>71.099999999999994</v>
      </c>
      <c r="H6" s="4">
        <v>-0.121805</v>
      </c>
    </row>
    <row r="7" spans="1:27" ht="16" x14ac:dyDescent="0.3"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  <c r="S7" s="1" t="s">
        <v>19</v>
      </c>
      <c r="T7" s="1" t="s">
        <v>1</v>
      </c>
      <c r="U7" s="1" t="s">
        <v>2</v>
      </c>
      <c r="V7" s="1" t="s">
        <v>3</v>
      </c>
      <c r="W7" s="1" t="s">
        <v>4</v>
      </c>
      <c r="X7" s="1" t="s">
        <v>5</v>
      </c>
      <c r="Y7" s="1" t="s">
        <v>6</v>
      </c>
    </row>
    <row r="8" spans="1:27" ht="16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J8" s="3" t="s">
        <v>48</v>
      </c>
      <c r="K8" s="2" t="s">
        <v>9</v>
      </c>
      <c r="L8" s="2">
        <v>1.285517</v>
      </c>
      <c r="M8" s="2">
        <v>23.516762</v>
      </c>
      <c r="N8" s="2">
        <v>1.4101239999999999</v>
      </c>
      <c r="O8" s="2">
        <v>3.2255910000000001</v>
      </c>
      <c r="P8" s="2">
        <v>60.558143000000001</v>
      </c>
      <c r="Q8" s="2">
        <v>0.133967</v>
      </c>
      <c r="S8" s="3" t="s">
        <v>13</v>
      </c>
      <c r="T8" s="4">
        <f t="shared" ref="T8:Y8" si="3">(L11-L8)/L11</f>
        <v>-0.31908588757698181</v>
      </c>
      <c r="U8" s="4">
        <f t="shared" si="3"/>
        <v>-1.3507922877313927</v>
      </c>
      <c r="V8" s="4">
        <f t="shared" si="3"/>
        <v>-0.8120746223765053</v>
      </c>
      <c r="W8" s="4">
        <f t="shared" si="3"/>
        <v>-1.007223280883736</v>
      </c>
      <c r="X8" s="4">
        <f t="shared" si="3"/>
        <v>-1.6988199217101672</v>
      </c>
      <c r="Y8" s="4">
        <f t="shared" si="3"/>
        <v>0.13525094839346494</v>
      </c>
    </row>
    <row r="9" spans="1:27" x14ac:dyDescent="0.3">
      <c r="A9" s="3" t="s">
        <v>14</v>
      </c>
      <c r="B9" s="4" t="s">
        <v>7</v>
      </c>
      <c r="C9" s="4">
        <v>0.98827200000000004</v>
      </c>
      <c r="D9" s="4">
        <v>21.496925000000001</v>
      </c>
      <c r="E9" s="4">
        <v>1.6280790000000001</v>
      </c>
      <c r="F9" s="4">
        <v>3.91248</v>
      </c>
      <c r="G9" s="4">
        <v>106.230391</v>
      </c>
      <c r="H9" s="4">
        <v>0.187752</v>
      </c>
      <c r="J9" s="3" t="s">
        <v>14</v>
      </c>
      <c r="K9" s="2" t="s">
        <v>9</v>
      </c>
      <c r="L9" s="2">
        <v>1.3170930000000001</v>
      </c>
      <c r="M9" s="2" t="s">
        <v>45</v>
      </c>
      <c r="N9" s="2">
        <v>9.1341950000000001</v>
      </c>
      <c r="O9" s="2">
        <v>8.2569440000000007</v>
      </c>
      <c r="P9" s="2">
        <v>229.51308499999999</v>
      </c>
      <c r="Q9" s="2">
        <v>3.2684999999999999E-2</v>
      </c>
      <c r="S9" s="1" t="s">
        <v>14</v>
      </c>
      <c r="T9" s="4">
        <f t="shared" ref="T9:Y9" si="4">(L11-L9)/L11</f>
        <v>-0.3514864361392574</v>
      </c>
      <c r="U9" s="4" t="e">
        <f>(M11-M9)/M11</f>
        <v>#VALUE!</v>
      </c>
      <c r="V9" s="4">
        <f t="shared" si="4"/>
        <v>-10.737863447000665</v>
      </c>
      <c r="W9" s="4">
        <f t="shared" si="4"/>
        <v>-4.1381375461902268</v>
      </c>
      <c r="X9" s="4">
        <f t="shared" si="4"/>
        <v>-9.2284260283734092</v>
      </c>
      <c r="Y9" s="4">
        <f t="shared" si="4"/>
        <v>0.78902026057342789</v>
      </c>
      <c r="AA9" s="4" t="e">
        <f>(-T9-U9-V9-W9-X9-Y9)/6</f>
        <v>#VALUE!</v>
      </c>
    </row>
    <row r="10" spans="1:27" x14ac:dyDescent="0.3">
      <c r="A10" s="3" t="s">
        <v>14</v>
      </c>
      <c r="B10" s="2" t="s">
        <v>11</v>
      </c>
      <c r="C10" s="2">
        <v>0.72589999999999999</v>
      </c>
      <c r="D10" s="2">
        <v>6.2363239999999998</v>
      </c>
      <c r="E10" s="2">
        <v>2159.031015</v>
      </c>
      <c r="F10" s="2">
        <v>0.75551999999999997</v>
      </c>
      <c r="G10" s="2">
        <v>62.813000000000002</v>
      </c>
      <c r="H10" s="2">
        <v>-0.3856</v>
      </c>
      <c r="J10" s="3" t="s">
        <v>46</v>
      </c>
      <c r="K10" s="2" t="s">
        <v>9</v>
      </c>
      <c r="L10" s="2">
        <v>1.26295</v>
      </c>
      <c r="M10" s="2" t="s">
        <v>45</v>
      </c>
      <c r="N10" s="2" t="s">
        <v>45</v>
      </c>
      <c r="O10" s="2">
        <v>21.300305000000002</v>
      </c>
      <c r="P10" s="2">
        <v>191.085184</v>
      </c>
      <c r="Q10" s="2">
        <v>-0.26640200000000003</v>
      </c>
      <c r="S10" s="3" t="s">
        <v>15</v>
      </c>
      <c r="T10" s="4">
        <f t="shared" ref="T10:Y10" si="5">(L11-L10)/L11</f>
        <v>-0.2959295923082691</v>
      </c>
      <c r="U10" s="4" t="e">
        <f>(M11-M10)/M11</f>
        <v>#VALUE!</v>
      </c>
      <c r="V10" s="4" t="e">
        <f>(N11-N10)/N11</f>
        <v>#VALUE!</v>
      </c>
      <c r="W10" s="4">
        <f t="shared" si="5"/>
        <v>-12.254770392751048</v>
      </c>
      <c r="X10" s="4">
        <f t="shared" si="5"/>
        <v>-7.5158572534638806</v>
      </c>
      <c r="Y10" s="4">
        <f t="shared" si="5"/>
        <v>2.7196091339365975</v>
      </c>
    </row>
    <row r="11" spans="1:27" x14ac:dyDescent="0.3">
      <c r="A11" s="3" t="s">
        <v>14</v>
      </c>
      <c r="B11" s="4" t="s">
        <v>10</v>
      </c>
      <c r="C11" s="4">
        <v>0.95245800000000003</v>
      </c>
      <c r="D11" s="4">
        <v>18.628229000000001</v>
      </c>
      <c r="E11" s="4">
        <v>20.862636999999999</v>
      </c>
      <c r="F11" s="4">
        <v>4.0374639999999999</v>
      </c>
      <c r="G11" s="4">
        <v>51.838999999999999</v>
      </c>
      <c r="H11" s="4">
        <v>-0.78232100000000004</v>
      </c>
      <c r="J11" s="3" t="s">
        <v>16</v>
      </c>
      <c r="K11" s="2" t="s">
        <v>9</v>
      </c>
      <c r="L11" s="2">
        <v>0.97455140116869554</v>
      </c>
      <c r="M11" s="2">
        <v>10.003760061121607</v>
      </c>
      <c r="N11" s="2">
        <v>0.7781820806864157</v>
      </c>
      <c r="O11" s="2">
        <v>1.6069916240607989</v>
      </c>
      <c r="P11" s="2">
        <v>22.438749066898094</v>
      </c>
      <c r="Q11" s="6">
        <f>15.4920088956577*0.01</f>
        <v>0.154920088956577</v>
      </c>
    </row>
    <row r="12" spans="1:27" x14ac:dyDescent="0.3">
      <c r="A12" s="3" t="s">
        <v>14</v>
      </c>
      <c r="B12" s="2" t="s">
        <v>9</v>
      </c>
      <c r="C12" s="2">
        <v>1.3170930000000001</v>
      </c>
      <c r="D12" s="2" t="s">
        <v>45</v>
      </c>
      <c r="E12" s="2">
        <v>9.1341950000000001</v>
      </c>
      <c r="F12" s="2">
        <v>8.2569440000000007</v>
      </c>
      <c r="G12" s="2">
        <v>229.51308499999999</v>
      </c>
      <c r="H12" s="2">
        <v>3.2684999999999999E-2</v>
      </c>
    </row>
    <row r="13" spans="1:27" ht="16" x14ac:dyDescent="0.3">
      <c r="A13" s="3" t="s">
        <v>14</v>
      </c>
      <c r="B13" s="4" t="s">
        <v>12</v>
      </c>
      <c r="C13" s="4">
        <v>1.030189</v>
      </c>
      <c r="D13" s="4">
        <v>47.854722000000002</v>
      </c>
      <c r="E13" s="4">
        <v>3.8374229999999998</v>
      </c>
      <c r="F13" s="4">
        <v>4.1700809999999997</v>
      </c>
      <c r="G13" s="4">
        <v>95.936667</v>
      </c>
      <c r="H13" s="4">
        <v>3.0617999999999999E-2</v>
      </c>
      <c r="K13" s="1" t="s">
        <v>0</v>
      </c>
      <c r="L13" s="1" t="s">
        <v>1</v>
      </c>
      <c r="M13" s="1" t="s">
        <v>2</v>
      </c>
      <c r="N13" s="1" t="s">
        <v>3</v>
      </c>
      <c r="O13" s="1" t="s">
        <v>4</v>
      </c>
      <c r="P13" s="1" t="s">
        <v>5</v>
      </c>
      <c r="Q13" s="1" t="s">
        <v>6</v>
      </c>
      <c r="S13" s="1" t="s">
        <v>20</v>
      </c>
      <c r="T13" s="1" t="s">
        <v>1</v>
      </c>
      <c r="U13" s="1" t="s">
        <v>2</v>
      </c>
      <c r="V13" s="1" t="s">
        <v>3</v>
      </c>
      <c r="W13" s="1" t="s">
        <v>4</v>
      </c>
      <c r="X13" s="1" t="s">
        <v>5</v>
      </c>
      <c r="Y13" s="1" t="s">
        <v>6</v>
      </c>
    </row>
    <row r="14" spans="1:27" x14ac:dyDescent="0.3">
      <c r="J14" s="3" t="s">
        <v>48</v>
      </c>
      <c r="K14" s="4" t="s">
        <v>10</v>
      </c>
      <c r="L14" s="4">
        <v>1.259396</v>
      </c>
      <c r="M14" s="4">
        <v>18.628229000000001</v>
      </c>
      <c r="N14" s="4" t="s">
        <v>45</v>
      </c>
      <c r="O14" s="4">
        <v>2.9409190000000001</v>
      </c>
      <c r="P14" s="4">
        <v>21.511714000000001</v>
      </c>
      <c r="Q14" s="4">
        <v>-0.88080899999999995</v>
      </c>
      <c r="S14" s="3" t="s">
        <v>13</v>
      </c>
      <c r="T14" s="4">
        <f t="shared" ref="T14:Y14" si="6">(L17-L14)/L17</f>
        <v>5.4044063430893798</v>
      </c>
      <c r="U14" s="4" t="e">
        <f t="shared" si="6"/>
        <v>#VALUE!</v>
      </c>
      <c r="V14" s="4" t="e">
        <f t="shared" si="6"/>
        <v>#VALUE!</v>
      </c>
      <c r="W14" s="4">
        <f t="shared" si="6"/>
        <v>-0.53173603823995308</v>
      </c>
      <c r="X14" s="4">
        <f t="shared" si="6"/>
        <v>-1.603498198960351</v>
      </c>
      <c r="Y14" s="4">
        <f t="shared" si="6"/>
        <v>-0.24845645454202689</v>
      </c>
    </row>
    <row r="15" spans="1:27" ht="16" x14ac:dyDescent="0.3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J15" s="3" t="s">
        <v>14</v>
      </c>
      <c r="K15" s="4" t="s">
        <v>10</v>
      </c>
      <c r="L15" s="4">
        <v>0.95245800000000003</v>
      </c>
      <c r="M15" s="4">
        <v>18.628229000000001</v>
      </c>
      <c r="N15" s="4">
        <v>20.862636999999999</v>
      </c>
      <c r="O15" s="4">
        <v>4.0374639999999999</v>
      </c>
      <c r="P15" s="4">
        <v>51.838999999999999</v>
      </c>
      <c r="Q15" s="4">
        <v>-0.78232100000000004</v>
      </c>
      <c r="S15" s="1" t="s">
        <v>14</v>
      </c>
      <c r="T15" s="4">
        <f t="shared" ref="T15:Y15" si="7">(L17-L15)/L17</f>
        <v>4.3309713995647323</v>
      </c>
      <c r="U15" s="4" t="e">
        <f t="shared" si="7"/>
        <v>#VALUE!</v>
      </c>
      <c r="V15" s="4">
        <f t="shared" si="7"/>
        <v>0.94999369546877521</v>
      </c>
      <c r="W15" s="4">
        <f t="shared" si="7"/>
        <v>-1.1028559820574568</v>
      </c>
      <c r="X15" s="4">
        <f t="shared" si="7"/>
        <v>-5.273918625726691</v>
      </c>
      <c r="Y15" s="4">
        <f t="shared" si="7"/>
        <v>-0.10885981180230121</v>
      </c>
      <c r="AA15" s="4">
        <f>(T15+V15-W15-X15-Y15)/5</f>
        <v>2.3533199029239911</v>
      </c>
    </row>
    <row r="16" spans="1:27" x14ac:dyDescent="0.3">
      <c r="A16" s="3" t="s">
        <v>46</v>
      </c>
      <c r="B16" s="4" t="s">
        <v>7</v>
      </c>
      <c r="C16" s="4">
        <v>0.90759400000000001</v>
      </c>
      <c r="D16" s="4">
        <v>18.343779999999999</v>
      </c>
      <c r="E16" s="4">
        <v>3.6135600000000001</v>
      </c>
      <c r="F16" s="4">
        <v>3.091739</v>
      </c>
      <c r="G16" s="4">
        <v>177.22847400000001</v>
      </c>
      <c r="H16" s="4">
        <v>0.400619</v>
      </c>
      <c r="J16" s="3" t="s">
        <v>46</v>
      </c>
      <c r="K16" s="4" t="s">
        <v>10</v>
      </c>
      <c r="L16" s="4">
        <v>0.89655099999999999</v>
      </c>
      <c r="M16" s="4">
        <v>67.467252000000002</v>
      </c>
      <c r="N16" s="4">
        <v>52.926689000000003</v>
      </c>
      <c r="O16" s="4">
        <v>3.3791280000000001</v>
      </c>
      <c r="P16" s="4">
        <v>38.584538000000002</v>
      </c>
      <c r="Q16" s="4">
        <v>-0.36449599999999999</v>
      </c>
      <c r="S16" s="3" t="s">
        <v>15</v>
      </c>
      <c r="T16" s="4">
        <f t="shared" ref="T16:Y16" si="8">(L17-L16)/L17</f>
        <v>4.1354513681980301</v>
      </c>
      <c r="U16" s="4" t="e">
        <f t="shared" si="8"/>
        <v>#VALUE!</v>
      </c>
      <c r="V16" s="4">
        <f t="shared" si="8"/>
        <v>0.87313837038129827</v>
      </c>
      <c r="W16" s="4">
        <f t="shared" si="8"/>
        <v>-0.75997099390554324</v>
      </c>
      <c r="X16" s="4">
        <f t="shared" si="8"/>
        <v>-3.6697708602260715</v>
      </c>
      <c r="Y16" s="4">
        <f t="shared" si="8"/>
        <v>0.48336428913107082</v>
      </c>
    </row>
    <row r="17" spans="1:27" x14ac:dyDescent="0.3">
      <c r="A17" s="3" t="s">
        <v>46</v>
      </c>
      <c r="B17" s="2" t="s">
        <v>11</v>
      </c>
      <c r="C17" s="2" t="s">
        <v>8</v>
      </c>
      <c r="D17" s="2" t="s">
        <v>8</v>
      </c>
      <c r="E17" s="2" t="s">
        <v>8</v>
      </c>
      <c r="F17" s="2" t="s">
        <v>8</v>
      </c>
      <c r="G17" s="2" t="s">
        <v>8</v>
      </c>
      <c r="H17" s="2" t="s">
        <v>8</v>
      </c>
      <c r="J17" s="3" t="s">
        <v>16</v>
      </c>
      <c r="K17" s="4" t="s">
        <v>10</v>
      </c>
      <c r="L17" s="4">
        <v>-0.28594001141062353</v>
      </c>
      <c r="M17" s="4" t="s">
        <v>17</v>
      </c>
      <c r="N17" s="4">
        <v>417.20013497444182</v>
      </c>
      <c r="O17" s="4">
        <v>1.9199907337685114</v>
      </c>
      <c r="P17" s="4">
        <v>8.2626191209159376</v>
      </c>
      <c r="Q17" s="5">
        <f>-70.5518399777194*0.01</f>
        <v>-0.70551839977719399</v>
      </c>
    </row>
    <row r="18" spans="1:27" x14ac:dyDescent="0.3">
      <c r="A18" s="3" t="s">
        <v>46</v>
      </c>
      <c r="B18" s="4" t="s">
        <v>10</v>
      </c>
      <c r="C18" s="4">
        <v>0.89655099999999999</v>
      </c>
      <c r="D18" s="4">
        <v>67.467252000000002</v>
      </c>
      <c r="E18" s="4">
        <v>52.926689000000003</v>
      </c>
      <c r="F18" s="4">
        <v>3.3791280000000001</v>
      </c>
      <c r="G18" s="4">
        <v>38.584538000000002</v>
      </c>
      <c r="H18" s="4">
        <v>-0.36449599999999999</v>
      </c>
    </row>
    <row r="19" spans="1:27" ht="16" x14ac:dyDescent="0.3">
      <c r="A19" s="3" t="s">
        <v>46</v>
      </c>
      <c r="B19" s="2" t="s">
        <v>9</v>
      </c>
      <c r="C19" s="2">
        <v>1.26295</v>
      </c>
      <c r="D19" s="2" t="s">
        <v>45</v>
      </c>
      <c r="E19" s="2" t="s">
        <v>45</v>
      </c>
      <c r="F19" s="2">
        <v>21.300305000000002</v>
      </c>
      <c r="G19" s="2">
        <v>191.085184</v>
      </c>
      <c r="H19" s="2">
        <v>-0.26640200000000003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Q19" s="1" t="s">
        <v>6</v>
      </c>
      <c r="S19" s="1" t="s">
        <v>21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  <c r="Y19" s="1" t="s">
        <v>6</v>
      </c>
    </row>
    <row r="20" spans="1:27" x14ac:dyDescent="0.3">
      <c r="A20" s="3" t="s">
        <v>46</v>
      </c>
      <c r="B20" s="4" t="s">
        <v>12</v>
      </c>
      <c r="C20" s="4">
        <v>0.72549600000000003</v>
      </c>
      <c r="D20" s="4">
        <v>53.978482999999997</v>
      </c>
      <c r="E20" s="4">
        <v>13.272892000000001</v>
      </c>
      <c r="F20" s="4">
        <v>4.1074299999999999</v>
      </c>
      <c r="G20" s="4">
        <v>105.826722</v>
      </c>
      <c r="H20" s="4">
        <v>-0.13050700000000001</v>
      </c>
      <c r="J20" s="3" t="s">
        <v>48</v>
      </c>
      <c r="K20" s="2" t="s">
        <v>11</v>
      </c>
      <c r="L20" s="2">
        <v>0.54871199999999998</v>
      </c>
      <c r="M20" s="2">
        <v>12.113986000000001</v>
      </c>
      <c r="N20" s="2">
        <v>465.58208000000002</v>
      </c>
      <c r="O20" s="2">
        <v>0.95893300000000004</v>
      </c>
      <c r="P20" s="2">
        <v>54.956636000000003</v>
      </c>
      <c r="Q20" s="2">
        <v>-0.27133499999999999</v>
      </c>
      <c r="S20" s="3" t="s">
        <v>13</v>
      </c>
      <c r="T20" s="4">
        <f t="shared" ref="T20:Y20" si="9">(L23-L20)/L23</f>
        <v>4.489922931195546E-2</v>
      </c>
      <c r="U20" s="4" t="e">
        <f t="shared" si="9"/>
        <v>#VALUE!</v>
      </c>
      <c r="V20" s="4">
        <f t="shared" si="9"/>
        <v>-325.45528389049986</v>
      </c>
      <c r="W20" s="4">
        <f t="shared" si="9"/>
        <v>0.8891924955385837</v>
      </c>
      <c r="X20" s="4">
        <f t="shared" si="9"/>
        <v>0.84013586879574875</v>
      </c>
      <c r="Y20" s="4">
        <f t="shared" si="9"/>
        <v>0.92236669055460641</v>
      </c>
    </row>
    <row r="21" spans="1:27" x14ac:dyDescent="0.3">
      <c r="J21" s="3" t="s">
        <v>14</v>
      </c>
      <c r="K21" s="2" t="s">
        <v>11</v>
      </c>
      <c r="L21" s="2">
        <v>0.72589999999999999</v>
      </c>
      <c r="M21" s="2">
        <v>6.2363239999999998</v>
      </c>
      <c r="N21" s="2">
        <v>2159.031015</v>
      </c>
      <c r="O21" s="2">
        <v>0.75551999999999997</v>
      </c>
      <c r="P21" s="2">
        <v>62.813000000000002</v>
      </c>
      <c r="Q21" s="2">
        <v>-0.3856</v>
      </c>
      <c r="S21" s="1" t="s">
        <v>14</v>
      </c>
      <c r="T21" s="4">
        <f t="shared" ref="T21:Y21" si="10">(L23-L21)/L23</f>
        <v>-0.26351829273362265</v>
      </c>
      <c r="U21" s="4" t="e">
        <f t="shared" si="10"/>
        <v>#VALUE!</v>
      </c>
      <c r="V21" s="4">
        <f t="shared" si="10"/>
        <v>-1512.8621377571469</v>
      </c>
      <c r="W21" s="4">
        <f t="shared" si="10"/>
        <v>0.91269746085421066</v>
      </c>
      <c r="X21" s="4">
        <f t="shared" si="10"/>
        <v>0.81728238108801576</v>
      </c>
      <c r="Y21" s="4">
        <f t="shared" si="10"/>
        <v>0.88967363546116873</v>
      </c>
      <c r="AA21" s="4">
        <f>(Y21+X21-W21-V21-T21)/5</f>
        <v>302.78398292111513</v>
      </c>
    </row>
    <row r="22" spans="1:27" ht="16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J22" s="3" t="s">
        <v>46</v>
      </c>
      <c r="K22" s="2" t="s">
        <v>11</v>
      </c>
      <c r="L22" s="2" t="s">
        <v>8</v>
      </c>
      <c r="M22" s="2" t="s">
        <v>8</v>
      </c>
      <c r="N22" s="2" t="s">
        <v>8</v>
      </c>
      <c r="O22" s="2" t="s">
        <v>8</v>
      </c>
      <c r="P22" s="2" t="s">
        <v>8</v>
      </c>
      <c r="Q22" s="2" t="s">
        <v>8</v>
      </c>
      <c r="S22" s="3" t="s">
        <v>15</v>
      </c>
      <c r="T22" s="4" t="e">
        <f t="shared" ref="T22:Y22" si="11">(L23-L22)/L23</f>
        <v>#VALUE!</v>
      </c>
      <c r="U22" s="4" t="e">
        <f t="shared" si="11"/>
        <v>#VALUE!</v>
      </c>
      <c r="V22" s="4" t="e">
        <f>(N23-N22)/N23</f>
        <v>#VALUE!</v>
      </c>
      <c r="W22" s="4" t="e">
        <f t="shared" si="11"/>
        <v>#VALUE!</v>
      </c>
      <c r="X22" s="4" t="e">
        <f t="shared" si="11"/>
        <v>#VALUE!</v>
      </c>
      <c r="Y22" s="4" t="e">
        <f t="shared" si="11"/>
        <v>#VALUE!</v>
      </c>
    </row>
    <row r="23" spans="1:27" x14ac:dyDescent="0.3">
      <c r="A23" s="3" t="s">
        <v>16</v>
      </c>
      <c r="B23" s="2" t="s">
        <v>7</v>
      </c>
      <c r="C23" s="4">
        <v>1.4809554363301634</v>
      </c>
      <c r="D23" s="4">
        <v>30.604043402064104</v>
      </c>
      <c r="E23" s="4">
        <v>3.2470046946921558</v>
      </c>
      <c r="F23" s="4">
        <v>6.092666818230505</v>
      </c>
      <c r="G23" s="4">
        <v>13.142150544154749</v>
      </c>
      <c r="H23" s="5">
        <f>23.2153064166507*0.01</f>
        <v>0.23215306416650702</v>
      </c>
      <c r="J23" s="3" t="s">
        <v>16</v>
      </c>
      <c r="K23" s="2" t="s">
        <v>11</v>
      </c>
      <c r="L23" s="2">
        <v>0.57450691784565688</v>
      </c>
      <c r="M23" s="2" t="s">
        <v>17</v>
      </c>
      <c r="N23" s="2">
        <v>1.4261741285099441</v>
      </c>
      <c r="O23" s="2">
        <v>8.6540438272743998</v>
      </c>
      <c r="P23" s="2">
        <v>343.77089836233716</v>
      </c>
      <c r="Q23" s="6">
        <f>-349.508480236636*0.01</f>
        <v>-3.4950848023663599</v>
      </c>
    </row>
    <row r="24" spans="1:27" x14ac:dyDescent="0.3">
      <c r="A24" s="3" t="s">
        <v>16</v>
      </c>
      <c r="B24" s="2" t="s">
        <v>9</v>
      </c>
      <c r="C24" s="2">
        <v>0.97455140116869554</v>
      </c>
      <c r="D24" s="2">
        <v>10.003760061121607</v>
      </c>
      <c r="E24" s="2">
        <v>0.7781820806864157</v>
      </c>
      <c r="F24" s="2">
        <v>1.6069916240607989</v>
      </c>
      <c r="G24" s="2">
        <v>22.438749066898094</v>
      </c>
      <c r="H24" s="6">
        <f>15.4920088956577*0.01</f>
        <v>0.154920088956577</v>
      </c>
    </row>
    <row r="25" spans="1:27" ht="16" x14ac:dyDescent="0.3">
      <c r="A25" s="3" t="s">
        <v>16</v>
      </c>
      <c r="B25" s="4" t="s">
        <v>10</v>
      </c>
      <c r="C25" s="4">
        <v>-0.28594001141062353</v>
      </c>
      <c r="D25" s="4" t="s">
        <v>17</v>
      </c>
      <c r="E25" s="4">
        <v>417.20013497444182</v>
      </c>
      <c r="F25" s="4">
        <v>1.9199907337685114</v>
      </c>
      <c r="G25" s="4">
        <v>8.2626191209159376</v>
      </c>
      <c r="H25" s="5">
        <f>-70.5518399777194*0.01</f>
        <v>-0.70551839977719399</v>
      </c>
      <c r="K25" s="1" t="s">
        <v>0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6</v>
      </c>
      <c r="S25" s="1" t="s">
        <v>22</v>
      </c>
      <c r="T25" s="1" t="s">
        <v>1</v>
      </c>
      <c r="U25" s="1" t="s">
        <v>2</v>
      </c>
      <c r="V25" s="1" t="s">
        <v>3</v>
      </c>
      <c r="W25" s="1" t="s">
        <v>4</v>
      </c>
      <c r="X25" s="1" t="s">
        <v>5</v>
      </c>
      <c r="Y25" s="1" t="s">
        <v>6</v>
      </c>
    </row>
    <row r="26" spans="1:27" x14ac:dyDescent="0.3">
      <c r="A26" s="3" t="s">
        <v>16</v>
      </c>
      <c r="B26" s="2" t="s">
        <v>11</v>
      </c>
      <c r="C26" s="2">
        <v>0.57450691784565688</v>
      </c>
      <c r="D26" s="2" t="s">
        <v>17</v>
      </c>
      <c r="E26" s="2">
        <v>1.4261741285099441</v>
      </c>
      <c r="F26" s="2">
        <v>8.6540438272743998</v>
      </c>
      <c r="G26" s="2">
        <v>343.77089836233716</v>
      </c>
      <c r="H26" s="6">
        <f>-349.508480236636*0.01</f>
        <v>-3.4950848023663599</v>
      </c>
      <c r="J26" s="3" t="s">
        <v>48</v>
      </c>
      <c r="K26" s="4" t="s">
        <v>12</v>
      </c>
      <c r="L26" s="4">
        <v>0.93466300000000002</v>
      </c>
      <c r="M26" s="4">
        <v>37.433926999999997</v>
      </c>
      <c r="N26" s="4">
        <v>3.5397419999999999</v>
      </c>
      <c r="O26" s="4">
        <v>5.0593170000000001</v>
      </c>
      <c r="P26" s="4">
        <v>71.099999999999994</v>
      </c>
      <c r="Q26" s="4">
        <v>-0.121805</v>
      </c>
      <c r="S26" s="3" t="s">
        <v>13</v>
      </c>
      <c r="T26" s="4">
        <f t="shared" ref="T26:Y26" si="12">(L29-L26)/L29</f>
        <v>-0.36668687306912473</v>
      </c>
      <c r="U26" s="4">
        <f t="shared" si="12"/>
        <v>0.24290933028599232</v>
      </c>
      <c r="V26" s="4">
        <f t="shared" si="12"/>
        <v>0.71588631944657144</v>
      </c>
      <c r="W26" s="4">
        <f t="shared" si="12"/>
        <v>-3.7396343377437552E-2</v>
      </c>
      <c r="X26" s="4">
        <f t="shared" si="12"/>
        <v>0.20663660392615979</v>
      </c>
      <c r="Y26" s="4">
        <f t="shared" si="12"/>
        <v>2.1937612342475874</v>
      </c>
    </row>
    <row r="27" spans="1:27" x14ac:dyDescent="0.3">
      <c r="A27" s="3" t="s">
        <v>16</v>
      </c>
      <c r="B27" s="4" t="s">
        <v>12</v>
      </c>
      <c r="C27" s="4">
        <v>0.68388964467117286</v>
      </c>
      <c r="D27" s="4">
        <v>49.44444370730487</v>
      </c>
      <c r="E27" s="4">
        <v>12.458893190587981</v>
      </c>
      <c r="F27" s="4">
        <v>4.8769373752836342</v>
      </c>
      <c r="G27" s="4">
        <v>89.618452718963795</v>
      </c>
      <c r="H27" s="5">
        <f>10.2034641857651*0.01</f>
        <v>0.102034641857651</v>
      </c>
      <c r="J27" s="3" t="s">
        <v>14</v>
      </c>
      <c r="K27" s="4" t="s">
        <v>12</v>
      </c>
      <c r="L27" s="4">
        <v>1.030189</v>
      </c>
      <c r="M27" s="4">
        <v>47.854722000000002</v>
      </c>
      <c r="N27" s="4">
        <v>3.8374229999999998</v>
      </c>
      <c r="O27" s="4">
        <v>4.1700809999999997</v>
      </c>
      <c r="P27" s="4">
        <v>95.936667</v>
      </c>
      <c r="Q27" s="4">
        <v>3.0617999999999999E-2</v>
      </c>
      <c r="S27" s="1" t="s">
        <v>14</v>
      </c>
      <c r="T27" s="4">
        <f t="shared" ref="T27:Y27" si="13">(L29-L27)/L29</f>
        <v>-0.50636730359520865</v>
      </c>
      <c r="U27" s="4">
        <f t="shared" si="13"/>
        <v>3.2151675458530926E-2</v>
      </c>
      <c r="V27" s="4">
        <f t="shared" si="13"/>
        <v>0.69199326607126188</v>
      </c>
      <c r="W27" s="4">
        <f t="shared" si="13"/>
        <v>0.14493857945890171</v>
      </c>
      <c r="X27" s="4">
        <f t="shared" si="13"/>
        <v>-7.0501264966598046E-2</v>
      </c>
      <c r="Y27" s="4">
        <f t="shared" si="13"/>
        <v>0.69992544255003797</v>
      </c>
      <c r="AA27" s="4">
        <f>(T27+U27+V27+W27-X27-Y27)/6</f>
        <v>-4.4451326698325681E-2</v>
      </c>
    </row>
    <row r="28" spans="1:27" x14ac:dyDescent="0.3">
      <c r="J28" s="3" t="s">
        <v>46</v>
      </c>
      <c r="K28" s="4" t="s">
        <v>12</v>
      </c>
      <c r="L28" s="4">
        <v>0.72549600000000003</v>
      </c>
      <c r="M28" s="4">
        <v>53.978482999999997</v>
      </c>
      <c r="N28" s="4">
        <v>13.272892000000001</v>
      </c>
      <c r="O28" s="4">
        <v>4.1074299999999999</v>
      </c>
      <c r="P28" s="4">
        <v>105.826722</v>
      </c>
      <c r="Q28" s="4">
        <v>-0.13050700000000001</v>
      </c>
      <c r="S28" s="3" t="s">
        <v>15</v>
      </c>
      <c r="T28" s="4">
        <f t="shared" ref="T28:Y28" si="14">(L29-L28)/L29</f>
        <v>-6.0837820331132955E-2</v>
      </c>
      <c r="U28" s="4">
        <f t="shared" si="14"/>
        <v>-9.1699672455315184E-2</v>
      </c>
      <c r="V28" s="4">
        <f t="shared" si="14"/>
        <v>-6.5334761038560937E-2</v>
      </c>
      <c r="W28" s="4">
        <f t="shared" si="14"/>
        <v>0.15778496135371867</v>
      </c>
      <c r="X28" s="4">
        <f t="shared" si="14"/>
        <v>-0.18085861548920096</v>
      </c>
      <c r="Y28" s="4">
        <f t="shared" si="14"/>
        <v>2.2790459948109678</v>
      </c>
    </row>
    <row r="29" spans="1:27" x14ac:dyDescent="0.3">
      <c r="J29" s="3" t="s">
        <v>16</v>
      </c>
      <c r="K29" s="4" t="s">
        <v>12</v>
      </c>
      <c r="L29" s="4">
        <v>0.68388964467117286</v>
      </c>
      <c r="M29" s="4">
        <v>49.44444370730487</v>
      </c>
      <c r="N29" s="4">
        <v>12.458893190587981</v>
      </c>
      <c r="O29" s="4">
        <v>4.8769373752836342</v>
      </c>
      <c r="P29" s="4">
        <v>89.618452718963795</v>
      </c>
      <c r="Q29" s="5">
        <f>10.2034641857651*0.01</f>
        <v>0.102034641857651</v>
      </c>
    </row>
    <row r="31" spans="1:27" ht="16" x14ac:dyDescent="0.3">
      <c r="S31" s="1" t="s">
        <v>23</v>
      </c>
      <c r="T31" s="1" t="s">
        <v>1</v>
      </c>
      <c r="U31" s="1" t="s">
        <v>2</v>
      </c>
      <c r="V31" s="1" t="s">
        <v>3</v>
      </c>
      <c r="W31" s="1" t="s">
        <v>4</v>
      </c>
      <c r="X31" s="1" t="s">
        <v>5</v>
      </c>
      <c r="Y31" s="1" t="s">
        <v>6</v>
      </c>
    </row>
    <row r="32" spans="1:27" x14ac:dyDescent="0.3">
      <c r="S32" s="3" t="s">
        <v>13</v>
      </c>
      <c r="T32" s="4">
        <f>(T2-T8+T14+T20-T26)/5</f>
        <v>1.2973455932979863</v>
      </c>
      <c r="U32" s="10">
        <f>(U2-U8+U26)/3</f>
        <v>0.57885874960587147</v>
      </c>
      <c r="V32" s="4">
        <f>(V2-V8-V20+V26)/4</f>
        <v>81.80043845391225</v>
      </c>
      <c r="W32" s="7">
        <f>(W2-W8-W14+W20-W26)/5</f>
        <v>0.49819856303503524</v>
      </c>
      <c r="X32" s="7">
        <f>(-X2-X8-X14+X20+X26)/5</f>
        <v>2.3664436081739777</v>
      </c>
      <c r="Y32" s="4">
        <f>(-Y2+Y8-Y14+Y20+Y26)/5</f>
        <v>0.70080008133129557</v>
      </c>
    </row>
    <row r="33" spans="19:25" x14ac:dyDescent="0.3">
      <c r="S33" s="1" t="s">
        <v>14</v>
      </c>
      <c r="T33" s="7">
        <f>(T3-T9+T15-T21-T27)/5</f>
        <v>1.1570045759065268</v>
      </c>
      <c r="U33" s="7">
        <f>(U3+U27)/2</f>
        <v>0.16486530130468749</v>
      </c>
      <c r="V33" s="4">
        <f>(V3-V9+V15-V21+V27)/5</f>
        <v>305.14811573316604</v>
      </c>
      <c r="W33" s="10">
        <f>(W3-W9-W15+W21+W27)/5</f>
        <v>1.331293484474668</v>
      </c>
      <c r="X33" s="4">
        <f>(-X3-X9-X15+X21-X27)/5</f>
        <v>4.4946620034222189</v>
      </c>
      <c r="Y33" s="7">
        <f>(Y3+Y9-Y15+Y21+Y27)/5</f>
        <v>0.5357473727188069</v>
      </c>
    </row>
    <row r="34" spans="19:25" x14ac:dyDescent="0.3">
      <c r="S34" s="3" t="s">
        <v>15</v>
      </c>
      <c r="T34" s="4">
        <f>(T4-T10+T16-T28)/4</f>
        <v>1.2198438055135419</v>
      </c>
      <c r="U34" s="4">
        <f>(U4-U28)/2</f>
        <v>0.24615446985063183</v>
      </c>
      <c r="V34" s="7">
        <f>(-V4+V16-V28)/5</f>
        <v>0.21027268451142364</v>
      </c>
      <c r="W34" s="4">
        <f>(W4-W10-W16+W28)/4</f>
        <v>3.4162684623545627</v>
      </c>
      <c r="X34" s="4">
        <f>(-X4-X10-X16-X28)/4</f>
        <v>5.9629967362585798</v>
      </c>
      <c r="Y34" s="4">
        <f>(-Y4+Y10+Y16+Y28)/4</f>
        <v>1.5519217317768053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8EAB-BF13-4592-B2F8-D2ABC7BB277E}">
  <dimension ref="A2:B12"/>
  <sheetViews>
    <sheetView topLeftCell="A10" workbookViewId="0">
      <selection activeCell="B12" sqref="A10:B12"/>
    </sheetView>
  </sheetViews>
  <sheetFormatPr defaultRowHeight="14" x14ac:dyDescent="0.3"/>
  <cols>
    <col min="2" max="2" width="36.4140625" customWidth="1"/>
  </cols>
  <sheetData>
    <row r="2" spans="1:2" ht="42" x14ac:dyDescent="0.3">
      <c r="A2" s="8" t="s">
        <v>34</v>
      </c>
      <c r="B2" s="9" t="s">
        <v>35</v>
      </c>
    </row>
    <row r="3" spans="1:2" ht="70" x14ac:dyDescent="0.3">
      <c r="A3" s="8" t="s">
        <v>33</v>
      </c>
      <c r="B3" s="9" t="s">
        <v>36</v>
      </c>
    </row>
    <row r="4" spans="1:2" ht="84" x14ac:dyDescent="0.3">
      <c r="A4" s="8" t="s">
        <v>32</v>
      </c>
      <c r="B4" s="9" t="s">
        <v>37</v>
      </c>
    </row>
    <row r="5" spans="1:2" ht="112" x14ac:dyDescent="0.3">
      <c r="A5" s="8" t="s">
        <v>31</v>
      </c>
      <c r="B5" s="9" t="s">
        <v>38</v>
      </c>
    </row>
    <row r="6" spans="1:2" ht="140" x14ac:dyDescent="0.3">
      <c r="A6" s="8" t="s">
        <v>30</v>
      </c>
      <c r="B6" s="9" t="s">
        <v>39</v>
      </c>
    </row>
    <row r="7" spans="1:2" ht="126" x14ac:dyDescent="0.3">
      <c r="A7" s="8" t="s">
        <v>29</v>
      </c>
      <c r="B7" s="9" t="s">
        <v>40</v>
      </c>
    </row>
    <row r="8" spans="1:2" ht="112" x14ac:dyDescent="0.3">
      <c r="A8" s="8" t="s">
        <v>28</v>
      </c>
      <c r="B8" s="9" t="s">
        <v>41</v>
      </c>
    </row>
    <row r="9" spans="1:2" ht="28" x14ac:dyDescent="0.3">
      <c r="A9" s="8" t="s">
        <v>27</v>
      </c>
      <c r="B9" s="9" t="s">
        <v>42</v>
      </c>
    </row>
    <row r="10" spans="1:2" ht="140" x14ac:dyDescent="0.3">
      <c r="A10" s="8" t="s">
        <v>26</v>
      </c>
      <c r="B10" s="9" t="s">
        <v>43</v>
      </c>
    </row>
    <row r="11" spans="1:2" x14ac:dyDescent="0.3">
      <c r="A11" s="8" t="s">
        <v>25</v>
      </c>
    </row>
    <row r="12" spans="1:2" ht="112" x14ac:dyDescent="0.3">
      <c r="A12" s="8" t="s">
        <v>24</v>
      </c>
      <c r="B12" s="9" t="s">
        <v>44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5604-77B5-4D87-9630-535E34DF299D}">
  <dimension ref="A1:A14"/>
  <sheetViews>
    <sheetView tabSelected="1" workbookViewId="0">
      <selection activeCell="D9" sqref="D9"/>
    </sheetView>
  </sheetViews>
  <sheetFormatPr defaultRowHeight="14" x14ac:dyDescent="0.3"/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  <row r="6" spans="1:1" x14ac:dyDescent="0.3">
      <c r="A6" t="s">
        <v>54</v>
      </c>
    </row>
    <row r="7" spans="1:1" x14ac:dyDescent="0.3">
      <c r="A7" t="s">
        <v>55</v>
      </c>
    </row>
    <row r="8" spans="1:1" x14ac:dyDescent="0.3">
      <c r="A8" t="s">
        <v>56</v>
      </c>
    </row>
    <row r="9" spans="1:1" x14ac:dyDescent="0.3">
      <c r="A9" t="s">
        <v>57</v>
      </c>
    </row>
    <row r="10" spans="1:1" x14ac:dyDescent="0.3">
      <c r="A10" t="s">
        <v>58</v>
      </c>
    </row>
    <row r="11" spans="1:1" x14ac:dyDescent="0.3">
      <c r="A11" t="s">
        <v>59</v>
      </c>
    </row>
    <row r="12" spans="1:1" x14ac:dyDescent="0.3">
      <c r="A12" t="s">
        <v>60</v>
      </c>
    </row>
    <row r="13" spans="1:1" x14ac:dyDescent="0.3">
      <c r="A13" t="s">
        <v>61</v>
      </c>
    </row>
    <row r="14" spans="1:1" x14ac:dyDescent="0.3">
      <c r="A14" t="s">
        <v>62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binghan jiang</dc:creator>
  <cp:lastModifiedBy>Jiang Bing Han</cp:lastModifiedBy>
  <dcterms:created xsi:type="dcterms:W3CDTF">2015-06-05T18:19:34Z</dcterms:created>
  <dcterms:modified xsi:type="dcterms:W3CDTF">2022-03-28T16:13:50Z</dcterms:modified>
</cp:coreProperties>
</file>