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shcp365-my.sharepoint.com/personal/rodrigo_parral_hacienda_gob_mx/Documents/DGPPP/ENIGH/Gastos/"/>
    </mc:Choice>
  </mc:AlternateContent>
  <xr:revisionPtr revIDLastSave="4" documentId="14_{C5DA750D-EE8B-4CAE-BD37-3805144F0234}" xr6:coauthVersionLast="47" xr6:coauthVersionMax="47" xr10:uidLastSave="{7344A52D-0615-4D51-BC74-F0E07C18C286}"/>
  <bookViews>
    <workbookView minimized="1" xWindow="105" yWindow="45" windowWidth="10440" windowHeight="11280" xr2:uid="{00000000-000D-0000-FFFF-FFFF00000000}"/>
  </bookViews>
  <sheets>
    <sheet name="Resumen" sheetId="10" r:id="rId1"/>
    <sheet name="Graficos_tablas" sheetId="12" r:id="rId2"/>
    <sheet name="Hacina" sheetId="1" r:id="rId3"/>
    <sheet name="HacinaEnt" sheetId="2" r:id="rId4"/>
    <sheet name="HacinaDecil" sheetId="3" r:id="rId5"/>
    <sheet name="ProgSoc" sheetId="4" r:id="rId6"/>
    <sheet name="ProgSocEnt" sheetId="5" r:id="rId7"/>
    <sheet name="ProgSocDecil" sheetId="6" r:id="rId8"/>
    <sheet name="SexJefatura" sheetId="7" r:id="rId9"/>
    <sheet name="SexJefaturaEnt" sheetId="8" r:id="rId10"/>
    <sheet name="SexJefaturaDecil" sheetId="9" r:id="rId11"/>
    <sheet name="INPC" sheetId="11" r:id="rId12"/>
  </sheets>
  <definedNames>
    <definedName name="_xlnm._FilterDatabase" localSheetId="9" hidden="1">SexJefaturaEnt!$A$1:$J$385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3" i="12" l="1"/>
  <c r="G99" i="12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I22" i="11" s="1"/>
  <c r="L115" i="12"/>
  <c r="F115" i="12"/>
  <c r="P108" i="12"/>
  <c r="M108" i="12"/>
  <c r="K108" i="12"/>
  <c r="P107" i="12"/>
  <c r="M107" i="12"/>
  <c r="K107" i="12"/>
  <c r="P106" i="12"/>
  <c r="M106" i="12"/>
  <c r="K106" i="12"/>
  <c r="P105" i="12"/>
  <c r="M105" i="12"/>
  <c r="K105" i="12"/>
  <c r="P104" i="12"/>
  <c r="M104" i="12"/>
  <c r="K104" i="12"/>
  <c r="P103" i="12"/>
  <c r="M103" i="12"/>
  <c r="K103" i="12"/>
  <c r="P102" i="12"/>
  <c r="N102" i="12"/>
  <c r="O102" i="12" s="1"/>
  <c r="M102" i="12"/>
  <c r="K102" i="12"/>
  <c r="P101" i="12"/>
  <c r="M101" i="12"/>
  <c r="K101" i="12"/>
  <c r="P100" i="12"/>
  <c r="M100" i="12"/>
  <c r="K100" i="12"/>
  <c r="P99" i="12"/>
  <c r="M99" i="12"/>
  <c r="K99" i="12"/>
  <c r="P98" i="12"/>
  <c r="M98" i="12"/>
  <c r="K98" i="12"/>
  <c r="P97" i="12"/>
  <c r="M97" i="12"/>
  <c r="K97" i="12"/>
  <c r="P96" i="12"/>
  <c r="M96" i="12"/>
  <c r="K96" i="12"/>
  <c r="P95" i="12"/>
  <c r="M95" i="12"/>
  <c r="K95" i="12"/>
  <c r="P94" i="12"/>
  <c r="M94" i="12"/>
  <c r="K94" i="12"/>
  <c r="Q93" i="12"/>
  <c r="P93" i="12"/>
  <c r="M93" i="12"/>
  <c r="K93" i="12"/>
  <c r="P92" i="12"/>
  <c r="M92" i="12"/>
  <c r="K92" i="12"/>
  <c r="Q91" i="12"/>
  <c r="P91" i="12"/>
  <c r="M91" i="12"/>
  <c r="K91" i="12"/>
  <c r="P90" i="12"/>
  <c r="N90" i="12"/>
  <c r="O90" i="12" s="1"/>
  <c r="M90" i="12"/>
  <c r="K90" i="12"/>
  <c r="P89" i="12"/>
  <c r="M89" i="12"/>
  <c r="K89" i="12"/>
  <c r="P88" i="12"/>
  <c r="M88" i="12"/>
  <c r="K88" i="12"/>
  <c r="P87" i="12"/>
  <c r="M87" i="12"/>
  <c r="K87" i="12"/>
  <c r="P86" i="12"/>
  <c r="M86" i="12"/>
  <c r="K86" i="12"/>
  <c r="P85" i="12"/>
  <c r="M85" i="12"/>
  <c r="K85" i="12"/>
  <c r="P84" i="12"/>
  <c r="M84" i="12"/>
  <c r="K84" i="12"/>
  <c r="P83" i="12"/>
  <c r="M83" i="12"/>
  <c r="K83" i="12"/>
  <c r="Q82" i="12"/>
  <c r="R82" i="12" s="1"/>
  <c r="P82" i="12"/>
  <c r="N82" i="12"/>
  <c r="M82" i="12"/>
  <c r="K82" i="12"/>
  <c r="P81" i="12"/>
  <c r="M81" i="12"/>
  <c r="K81" i="12"/>
  <c r="P80" i="12"/>
  <c r="M80" i="12"/>
  <c r="K80" i="12"/>
  <c r="Q79" i="12"/>
  <c r="R79" i="12" s="1"/>
  <c r="P79" i="12"/>
  <c r="M79" i="12"/>
  <c r="K79" i="12"/>
  <c r="P78" i="12"/>
  <c r="M78" i="12"/>
  <c r="K78" i="12"/>
  <c r="P77" i="12"/>
  <c r="N77" i="12"/>
  <c r="M77" i="12"/>
  <c r="O77" i="12" s="1"/>
  <c r="K77" i="12"/>
  <c r="Q76" i="12"/>
  <c r="Q98" i="12" s="1"/>
  <c r="R98" i="12" s="1"/>
  <c r="N76" i="12"/>
  <c r="N107" i="12" s="1"/>
  <c r="O107" i="12" s="1"/>
  <c r="F56" i="12"/>
  <c r="R32" i="12"/>
  <c r="P32" i="12"/>
  <c r="O32" i="12"/>
  <c r="N32" i="12"/>
  <c r="M32" i="12"/>
  <c r="R31" i="12"/>
  <c r="P31" i="12"/>
  <c r="O31" i="12"/>
  <c r="N31" i="12"/>
  <c r="M31" i="12"/>
  <c r="R30" i="12"/>
  <c r="P30" i="12"/>
  <c r="I30" i="12" s="1"/>
  <c r="O30" i="12"/>
  <c r="N30" i="12"/>
  <c r="M30" i="12"/>
  <c r="R29" i="12"/>
  <c r="P29" i="12"/>
  <c r="O29" i="12"/>
  <c r="N29" i="12"/>
  <c r="M29" i="12"/>
  <c r="H29" i="12"/>
  <c r="G29" i="12"/>
  <c r="R28" i="12"/>
  <c r="P28" i="12"/>
  <c r="O28" i="12"/>
  <c r="N28" i="12"/>
  <c r="M28" i="12"/>
  <c r="H28" i="12"/>
  <c r="R27" i="12"/>
  <c r="P27" i="12"/>
  <c r="O27" i="12"/>
  <c r="N27" i="12"/>
  <c r="M27" i="12"/>
  <c r="R26" i="12"/>
  <c r="P26" i="12"/>
  <c r="O26" i="12"/>
  <c r="N26" i="12"/>
  <c r="M26" i="12"/>
  <c r="R25" i="12"/>
  <c r="P25" i="12"/>
  <c r="O25" i="12"/>
  <c r="N25" i="12"/>
  <c r="M25" i="12"/>
  <c r="R24" i="12"/>
  <c r="P24" i="12"/>
  <c r="O24" i="12"/>
  <c r="N24" i="12"/>
  <c r="M24" i="12"/>
  <c r="R23" i="12"/>
  <c r="P23" i="12"/>
  <c r="O23" i="12"/>
  <c r="N23" i="12"/>
  <c r="M23" i="12"/>
  <c r="R22" i="12"/>
  <c r="P22" i="12"/>
  <c r="O22" i="12"/>
  <c r="N22" i="12"/>
  <c r="M22" i="12"/>
  <c r="H22" i="12"/>
  <c r="F22" i="12"/>
  <c r="R13" i="12"/>
  <c r="P13" i="12"/>
  <c r="O13" i="12"/>
  <c r="H31" i="12" s="1"/>
  <c r="N13" i="12"/>
  <c r="G31" i="12" s="1"/>
  <c r="M13" i="12"/>
  <c r="F31" i="12" s="1"/>
  <c r="E13" i="12"/>
  <c r="R12" i="12"/>
  <c r="J30" i="12" s="1"/>
  <c r="P12" i="12"/>
  <c r="O12" i="12"/>
  <c r="N12" i="12"/>
  <c r="G30" i="12" s="1"/>
  <c r="M12" i="12"/>
  <c r="F30" i="12" s="1"/>
  <c r="E12" i="12"/>
  <c r="R11" i="12"/>
  <c r="J29" i="12" s="1"/>
  <c r="P11" i="12"/>
  <c r="O11" i="12"/>
  <c r="N11" i="12"/>
  <c r="M11" i="12"/>
  <c r="F29" i="12" s="1"/>
  <c r="E11" i="12"/>
  <c r="R10" i="12"/>
  <c r="J28" i="12" s="1"/>
  <c r="P10" i="12"/>
  <c r="O10" i="12"/>
  <c r="N10" i="12"/>
  <c r="M10" i="12"/>
  <c r="F28" i="12" s="1"/>
  <c r="E10" i="12"/>
  <c r="R9" i="12"/>
  <c r="J27" i="12" s="1"/>
  <c r="P9" i="12"/>
  <c r="O9" i="12"/>
  <c r="N9" i="12"/>
  <c r="M9" i="12"/>
  <c r="F27" i="12" s="1"/>
  <c r="E9" i="12"/>
  <c r="R8" i="12"/>
  <c r="P8" i="12"/>
  <c r="O8" i="12"/>
  <c r="N8" i="12"/>
  <c r="M8" i="12"/>
  <c r="E8" i="12"/>
  <c r="R7" i="12"/>
  <c r="P7" i="12"/>
  <c r="O7" i="12"/>
  <c r="N7" i="12"/>
  <c r="M7" i="12"/>
  <c r="E7" i="12"/>
  <c r="R6" i="12"/>
  <c r="J24" i="12" s="1"/>
  <c r="P6" i="12"/>
  <c r="O6" i="12"/>
  <c r="N6" i="12"/>
  <c r="M6" i="12"/>
  <c r="E6" i="12"/>
  <c r="R5" i="12"/>
  <c r="J23" i="12" s="1"/>
  <c r="P5" i="12"/>
  <c r="I23" i="12" s="1"/>
  <c r="O5" i="12"/>
  <c r="N5" i="12"/>
  <c r="M5" i="12"/>
  <c r="E5" i="12"/>
  <c r="R4" i="12"/>
  <c r="J22" i="12" s="1"/>
  <c r="P4" i="12"/>
  <c r="O4" i="12"/>
  <c r="O14" i="12" s="1"/>
  <c r="N4" i="12"/>
  <c r="M4" i="12"/>
  <c r="M14" i="12" s="1"/>
  <c r="E4" i="12"/>
  <c r="J3" i="12"/>
  <c r="I3" i="12"/>
  <c r="H3" i="12"/>
  <c r="G3" i="12"/>
  <c r="F3" i="12"/>
  <c r="AC50" i="10"/>
  <c r="AB50" i="10"/>
  <c r="AA50" i="10"/>
  <c r="Z50" i="10"/>
  <c r="Y50" i="10"/>
  <c r="X50" i="10"/>
  <c r="W50" i="10"/>
  <c r="V50" i="10"/>
  <c r="U50" i="10"/>
  <c r="T50" i="10"/>
  <c r="Q50" i="10"/>
  <c r="P50" i="10"/>
  <c r="M50" i="10"/>
  <c r="L50" i="10"/>
  <c r="J50" i="10"/>
  <c r="I50" i="10"/>
  <c r="H50" i="10"/>
  <c r="G50" i="10"/>
  <c r="F50" i="10"/>
  <c r="E50" i="10"/>
  <c r="D50" i="10"/>
  <c r="C50" i="10"/>
  <c r="AC49" i="10"/>
  <c r="AB49" i="10"/>
  <c r="AA49" i="10"/>
  <c r="Z49" i="10"/>
  <c r="Y49" i="10"/>
  <c r="X49" i="10"/>
  <c r="W49" i="10"/>
  <c r="V49" i="10"/>
  <c r="U49" i="10"/>
  <c r="T49" i="10"/>
  <c r="Q49" i="10"/>
  <c r="P49" i="10"/>
  <c r="M49" i="10"/>
  <c r="L49" i="10"/>
  <c r="J49" i="10"/>
  <c r="I49" i="10"/>
  <c r="H49" i="10"/>
  <c r="G49" i="10"/>
  <c r="F49" i="10"/>
  <c r="E49" i="10"/>
  <c r="D49" i="10"/>
  <c r="N49" i="10" s="1"/>
  <c r="C49" i="10"/>
  <c r="AC48" i="10"/>
  <c r="AB48" i="10"/>
  <c r="AA48" i="10"/>
  <c r="Z48" i="10"/>
  <c r="Y48" i="10"/>
  <c r="X48" i="10"/>
  <c r="W48" i="10"/>
  <c r="V48" i="10"/>
  <c r="U48" i="10"/>
  <c r="T48" i="10"/>
  <c r="Q48" i="10"/>
  <c r="P48" i="10"/>
  <c r="M48" i="10"/>
  <c r="L48" i="10"/>
  <c r="J48" i="10"/>
  <c r="I48" i="10"/>
  <c r="H48" i="10"/>
  <c r="G48" i="10"/>
  <c r="F48" i="10"/>
  <c r="E48" i="10"/>
  <c r="D48" i="10"/>
  <c r="C48" i="10"/>
  <c r="AC47" i="10"/>
  <c r="AB47" i="10"/>
  <c r="AA47" i="10"/>
  <c r="Z47" i="10"/>
  <c r="Y47" i="10"/>
  <c r="X47" i="10"/>
  <c r="W47" i="10"/>
  <c r="V47" i="10"/>
  <c r="U47" i="10"/>
  <c r="T47" i="10"/>
  <c r="Q47" i="10"/>
  <c r="P47" i="10"/>
  <c r="M47" i="10"/>
  <c r="L47" i="10"/>
  <c r="J47" i="10"/>
  <c r="I47" i="10"/>
  <c r="H47" i="10"/>
  <c r="G47" i="10"/>
  <c r="F47" i="10"/>
  <c r="E47" i="10"/>
  <c r="D47" i="10"/>
  <c r="C47" i="10"/>
  <c r="K47" i="10" s="1"/>
  <c r="AC46" i="10"/>
  <c r="AB46" i="10"/>
  <c r="AA46" i="10"/>
  <c r="Z46" i="10"/>
  <c r="Y46" i="10"/>
  <c r="X46" i="10"/>
  <c r="W46" i="10"/>
  <c r="V46" i="10"/>
  <c r="U46" i="10"/>
  <c r="T46" i="10"/>
  <c r="Q46" i="10"/>
  <c r="P46" i="10"/>
  <c r="M46" i="10"/>
  <c r="L46" i="10"/>
  <c r="J46" i="10"/>
  <c r="I46" i="10"/>
  <c r="H46" i="10"/>
  <c r="G46" i="10"/>
  <c r="F46" i="10"/>
  <c r="E46" i="10"/>
  <c r="D46" i="10"/>
  <c r="N46" i="10" s="1"/>
  <c r="C46" i="10"/>
  <c r="K46" i="10" s="1"/>
  <c r="AC45" i="10"/>
  <c r="AB45" i="10"/>
  <c r="AA45" i="10"/>
  <c r="Z45" i="10"/>
  <c r="Y45" i="10"/>
  <c r="X45" i="10"/>
  <c r="W45" i="10"/>
  <c r="V45" i="10"/>
  <c r="U45" i="10"/>
  <c r="T45" i="10"/>
  <c r="Q45" i="10"/>
  <c r="P45" i="10"/>
  <c r="M45" i="10"/>
  <c r="L45" i="10"/>
  <c r="J45" i="10"/>
  <c r="I45" i="10"/>
  <c r="H45" i="10"/>
  <c r="G45" i="10"/>
  <c r="F45" i="10"/>
  <c r="E45" i="10"/>
  <c r="D45" i="10"/>
  <c r="C45" i="10"/>
  <c r="K45" i="10" s="1"/>
  <c r="AC44" i="10"/>
  <c r="AB44" i="10"/>
  <c r="AA44" i="10"/>
  <c r="Z44" i="10"/>
  <c r="Y44" i="10"/>
  <c r="X44" i="10"/>
  <c r="W44" i="10"/>
  <c r="V44" i="10"/>
  <c r="U44" i="10"/>
  <c r="T44" i="10"/>
  <c r="Q44" i="10"/>
  <c r="P44" i="10"/>
  <c r="M44" i="10"/>
  <c r="L44" i="10"/>
  <c r="J44" i="10"/>
  <c r="I44" i="10"/>
  <c r="H44" i="10"/>
  <c r="G44" i="10"/>
  <c r="F44" i="10"/>
  <c r="E44" i="10"/>
  <c r="D44" i="10"/>
  <c r="C44" i="10"/>
  <c r="K44" i="10" s="1"/>
  <c r="AC43" i="10"/>
  <c r="AB43" i="10"/>
  <c r="AA43" i="10"/>
  <c r="Z43" i="10"/>
  <c r="Y43" i="10"/>
  <c r="X43" i="10"/>
  <c r="W43" i="10"/>
  <c r="V43" i="10"/>
  <c r="U43" i="10"/>
  <c r="T43" i="10"/>
  <c r="Q43" i="10"/>
  <c r="P43" i="10"/>
  <c r="M43" i="10"/>
  <c r="L43" i="10"/>
  <c r="J43" i="10"/>
  <c r="I43" i="10"/>
  <c r="H43" i="10"/>
  <c r="G43" i="10"/>
  <c r="F43" i="10"/>
  <c r="E43" i="10"/>
  <c r="D43" i="10"/>
  <c r="C43" i="10"/>
  <c r="K43" i="10" s="1"/>
  <c r="AC42" i="10"/>
  <c r="AB42" i="10"/>
  <c r="AA42" i="10"/>
  <c r="Z42" i="10"/>
  <c r="Y42" i="10"/>
  <c r="X42" i="10"/>
  <c r="W42" i="10"/>
  <c r="V42" i="10"/>
  <c r="U42" i="10"/>
  <c r="T42" i="10"/>
  <c r="Q42" i="10"/>
  <c r="P42" i="10"/>
  <c r="M42" i="10"/>
  <c r="L42" i="10"/>
  <c r="J42" i="10"/>
  <c r="I42" i="10"/>
  <c r="H42" i="10"/>
  <c r="G42" i="10"/>
  <c r="F42" i="10"/>
  <c r="E42" i="10"/>
  <c r="D42" i="10"/>
  <c r="C42" i="10"/>
  <c r="K42" i="10" s="1"/>
  <c r="AC41" i="10"/>
  <c r="AB41" i="10"/>
  <c r="AA41" i="10"/>
  <c r="Z41" i="10"/>
  <c r="Y41" i="10"/>
  <c r="X41" i="10"/>
  <c r="W41" i="10"/>
  <c r="V41" i="10"/>
  <c r="U41" i="10"/>
  <c r="T41" i="10"/>
  <c r="Q41" i="10"/>
  <c r="P41" i="10"/>
  <c r="M41" i="10"/>
  <c r="L41" i="10"/>
  <c r="J41" i="10"/>
  <c r="I41" i="10"/>
  <c r="H41" i="10"/>
  <c r="G41" i="10"/>
  <c r="F41" i="10"/>
  <c r="E41" i="10"/>
  <c r="D41" i="10"/>
  <c r="C41" i="10"/>
  <c r="K41" i="10" s="1"/>
  <c r="AC40" i="10"/>
  <c r="AB40" i="10"/>
  <c r="AA40" i="10"/>
  <c r="Z40" i="10"/>
  <c r="Y40" i="10"/>
  <c r="X40" i="10"/>
  <c r="W40" i="10"/>
  <c r="V40" i="10"/>
  <c r="U40" i="10"/>
  <c r="T40" i="10"/>
  <c r="Q40" i="10"/>
  <c r="P40" i="10"/>
  <c r="M40" i="10"/>
  <c r="L40" i="10"/>
  <c r="J40" i="10"/>
  <c r="I40" i="10"/>
  <c r="H40" i="10"/>
  <c r="G40" i="10"/>
  <c r="F40" i="10"/>
  <c r="E40" i="10"/>
  <c r="D40" i="10"/>
  <c r="C40" i="10"/>
  <c r="K40" i="10" s="1"/>
  <c r="AC39" i="10"/>
  <c r="AB39" i="10"/>
  <c r="AA39" i="10"/>
  <c r="Z39" i="10"/>
  <c r="Y39" i="10"/>
  <c r="X39" i="10"/>
  <c r="W39" i="10"/>
  <c r="V39" i="10"/>
  <c r="U39" i="10"/>
  <c r="T39" i="10"/>
  <c r="Q39" i="10"/>
  <c r="P39" i="10"/>
  <c r="M39" i="10"/>
  <c r="L39" i="10"/>
  <c r="J39" i="10"/>
  <c r="I39" i="10"/>
  <c r="H39" i="10"/>
  <c r="G39" i="10"/>
  <c r="F39" i="10"/>
  <c r="E39" i="10"/>
  <c r="D39" i="10"/>
  <c r="C39" i="10"/>
  <c r="K39" i="10" s="1"/>
  <c r="AC38" i="10"/>
  <c r="AB38" i="10"/>
  <c r="AA38" i="10"/>
  <c r="Z38" i="10"/>
  <c r="Y38" i="10"/>
  <c r="X38" i="10"/>
  <c r="W38" i="10"/>
  <c r="V38" i="10"/>
  <c r="U38" i="10"/>
  <c r="T38" i="10"/>
  <c r="Q38" i="10"/>
  <c r="P38" i="10"/>
  <c r="M38" i="10"/>
  <c r="L38" i="10"/>
  <c r="J38" i="10"/>
  <c r="I38" i="10"/>
  <c r="H38" i="10"/>
  <c r="G38" i="10"/>
  <c r="F38" i="10"/>
  <c r="E38" i="10"/>
  <c r="D38" i="10"/>
  <c r="C38" i="10"/>
  <c r="K38" i="10" s="1"/>
  <c r="AC37" i="10"/>
  <c r="AB37" i="10"/>
  <c r="AA37" i="10"/>
  <c r="Z37" i="10"/>
  <c r="Y37" i="10"/>
  <c r="X37" i="10"/>
  <c r="W37" i="10"/>
  <c r="V37" i="10"/>
  <c r="U37" i="10"/>
  <c r="T37" i="10"/>
  <c r="Q37" i="10"/>
  <c r="P37" i="10"/>
  <c r="M37" i="10"/>
  <c r="L37" i="10"/>
  <c r="J37" i="10"/>
  <c r="I37" i="10"/>
  <c r="H37" i="10"/>
  <c r="G37" i="10"/>
  <c r="F37" i="10"/>
  <c r="E37" i="10"/>
  <c r="D37" i="10"/>
  <c r="C37" i="10"/>
  <c r="K37" i="10" s="1"/>
  <c r="AC36" i="10"/>
  <c r="AB36" i="10"/>
  <c r="AA36" i="10"/>
  <c r="Z36" i="10"/>
  <c r="Y36" i="10"/>
  <c r="X36" i="10"/>
  <c r="W36" i="10"/>
  <c r="V36" i="10"/>
  <c r="U36" i="10"/>
  <c r="T36" i="10"/>
  <c r="Q36" i="10"/>
  <c r="P36" i="10"/>
  <c r="M36" i="10"/>
  <c r="L36" i="10"/>
  <c r="J36" i="10"/>
  <c r="I36" i="10"/>
  <c r="H36" i="10"/>
  <c r="G36" i="10"/>
  <c r="F36" i="10"/>
  <c r="E36" i="10"/>
  <c r="D36" i="10"/>
  <c r="C36" i="10"/>
  <c r="K36" i="10" s="1"/>
  <c r="AC35" i="10"/>
  <c r="AB35" i="10"/>
  <c r="AA35" i="10"/>
  <c r="Z35" i="10"/>
  <c r="Y35" i="10"/>
  <c r="X35" i="10"/>
  <c r="W35" i="10"/>
  <c r="V35" i="10"/>
  <c r="U35" i="10"/>
  <c r="T35" i="10"/>
  <c r="Q35" i="10"/>
  <c r="P35" i="10"/>
  <c r="M35" i="10"/>
  <c r="L35" i="10"/>
  <c r="J35" i="10"/>
  <c r="I35" i="10"/>
  <c r="H35" i="10"/>
  <c r="G35" i="10"/>
  <c r="F35" i="10"/>
  <c r="E35" i="10"/>
  <c r="D35" i="10"/>
  <c r="C35" i="10"/>
  <c r="K35" i="10" s="1"/>
  <c r="AC34" i="10"/>
  <c r="AB34" i="10"/>
  <c r="AA34" i="10"/>
  <c r="Z34" i="10"/>
  <c r="Y34" i="10"/>
  <c r="X34" i="10"/>
  <c r="W34" i="10"/>
  <c r="V34" i="10"/>
  <c r="U34" i="10"/>
  <c r="T34" i="10"/>
  <c r="Q34" i="10"/>
  <c r="P34" i="10"/>
  <c r="M34" i="10"/>
  <c r="L34" i="10"/>
  <c r="J34" i="10"/>
  <c r="I34" i="10"/>
  <c r="H34" i="10"/>
  <c r="G34" i="10"/>
  <c r="F34" i="10"/>
  <c r="E34" i="10"/>
  <c r="D34" i="10"/>
  <c r="C34" i="10"/>
  <c r="AC33" i="10"/>
  <c r="AB33" i="10"/>
  <c r="AA33" i="10"/>
  <c r="Z33" i="10"/>
  <c r="Y33" i="10"/>
  <c r="X33" i="10"/>
  <c r="W33" i="10"/>
  <c r="V33" i="10"/>
  <c r="U33" i="10"/>
  <c r="T33" i="10"/>
  <c r="Q33" i="10"/>
  <c r="P33" i="10"/>
  <c r="M33" i="10"/>
  <c r="L33" i="10"/>
  <c r="J33" i="10"/>
  <c r="I33" i="10"/>
  <c r="H33" i="10"/>
  <c r="G33" i="10"/>
  <c r="F33" i="10"/>
  <c r="E33" i="10"/>
  <c r="D33" i="10"/>
  <c r="C33" i="10"/>
  <c r="AC32" i="10"/>
  <c r="AB32" i="10"/>
  <c r="AA32" i="10"/>
  <c r="Z32" i="10"/>
  <c r="Y32" i="10"/>
  <c r="X32" i="10"/>
  <c r="W32" i="10"/>
  <c r="V32" i="10"/>
  <c r="U32" i="10"/>
  <c r="T32" i="10"/>
  <c r="Q32" i="10"/>
  <c r="P32" i="10"/>
  <c r="M32" i="10"/>
  <c r="L32" i="10"/>
  <c r="J32" i="10"/>
  <c r="I32" i="10"/>
  <c r="H32" i="10"/>
  <c r="G32" i="10"/>
  <c r="F32" i="10"/>
  <c r="E32" i="10"/>
  <c r="D32" i="10"/>
  <c r="C32" i="10"/>
  <c r="AC31" i="10"/>
  <c r="AB31" i="10"/>
  <c r="AA31" i="10"/>
  <c r="Z31" i="10"/>
  <c r="Y31" i="10"/>
  <c r="X31" i="10"/>
  <c r="W31" i="10"/>
  <c r="V31" i="10"/>
  <c r="U31" i="10"/>
  <c r="T31" i="10"/>
  <c r="Q31" i="10"/>
  <c r="P31" i="10"/>
  <c r="M31" i="10"/>
  <c r="L31" i="10"/>
  <c r="J31" i="10"/>
  <c r="I31" i="10"/>
  <c r="H31" i="10"/>
  <c r="G31" i="10"/>
  <c r="F31" i="10"/>
  <c r="E31" i="10"/>
  <c r="D31" i="10"/>
  <c r="C31" i="10"/>
  <c r="AC30" i="10"/>
  <c r="AB30" i="10"/>
  <c r="AA30" i="10"/>
  <c r="Z30" i="10"/>
  <c r="Y30" i="10"/>
  <c r="X30" i="10"/>
  <c r="W30" i="10"/>
  <c r="V30" i="10"/>
  <c r="U30" i="10"/>
  <c r="T30" i="10"/>
  <c r="Q30" i="10"/>
  <c r="P30" i="10"/>
  <c r="M30" i="10"/>
  <c r="L30" i="10"/>
  <c r="J30" i="10"/>
  <c r="I30" i="10"/>
  <c r="H30" i="10"/>
  <c r="G30" i="10"/>
  <c r="F30" i="10"/>
  <c r="E30" i="10"/>
  <c r="D30" i="10"/>
  <c r="C30" i="10"/>
  <c r="K30" i="10" s="1"/>
  <c r="AC29" i="10"/>
  <c r="AB29" i="10"/>
  <c r="AA29" i="10"/>
  <c r="Z29" i="10"/>
  <c r="Y29" i="10"/>
  <c r="X29" i="10"/>
  <c r="W29" i="10"/>
  <c r="V29" i="10"/>
  <c r="U29" i="10"/>
  <c r="T29" i="10"/>
  <c r="Q29" i="10"/>
  <c r="P29" i="10"/>
  <c r="M29" i="10"/>
  <c r="L29" i="10"/>
  <c r="J29" i="10"/>
  <c r="I29" i="10"/>
  <c r="H29" i="10"/>
  <c r="G29" i="10"/>
  <c r="F29" i="10"/>
  <c r="E29" i="10"/>
  <c r="D29" i="10"/>
  <c r="C29" i="10"/>
  <c r="AC28" i="10"/>
  <c r="AB28" i="10"/>
  <c r="AA28" i="10"/>
  <c r="Z28" i="10"/>
  <c r="Y28" i="10"/>
  <c r="X28" i="10"/>
  <c r="W28" i="10"/>
  <c r="V28" i="10"/>
  <c r="U28" i="10"/>
  <c r="T28" i="10"/>
  <c r="Q28" i="10"/>
  <c r="P28" i="10"/>
  <c r="M28" i="10"/>
  <c r="L28" i="10"/>
  <c r="J28" i="10"/>
  <c r="I28" i="10"/>
  <c r="H28" i="10"/>
  <c r="G28" i="10"/>
  <c r="F28" i="10"/>
  <c r="E28" i="10"/>
  <c r="D28" i="10"/>
  <c r="C28" i="10"/>
  <c r="AC27" i="10"/>
  <c r="AB27" i="10"/>
  <c r="AA27" i="10"/>
  <c r="Z27" i="10"/>
  <c r="Y27" i="10"/>
  <c r="X27" i="10"/>
  <c r="W27" i="10"/>
  <c r="V27" i="10"/>
  <c r="U27" i="10"/>
  <c r="T27" i="10"/>
  <c r="Q27" i="10"/>
  <c r="P27" i="10"/>
  <c r="M27" i="10"/>
  <c r="L27" i="10"/>
  <c r="J27" i="10"/>
  <c r="I27" i="10"/>
  <c r="H27" i="10"/>
  <c r="G27" i="10"/>
  <c r="F27" i="10"/>
  <c r="E27" i="10"/>
  <c r="D27" i="10"/>
  <c r="C27" i="10"/>
  <c r="K27" i="10" s="1"/>
  <c r="AC26" i="10"/>
  <c r="AB26" i="10"/>
  <c r="AA26" i="10"/>
  <c r="Z26" i="10"/>
  <c r="Y26" i="10"/>
  <c r="X26" i="10"/>
  <c r="W26" i="10"/>
  <c r="V26" i="10"/>
  <c r="U26" i="10"/>
  <c r="T26" i="10"/>
  <c r="Q26" i="10"/>
  <c r="P26" i="10"/>
  <c r="M26" i="10"/>
  <c r="L26" i="10"/>
  <c r="J26" i="10"/>
  <c r="I26" i="10"/>
  <c r="H26" i="10"/>
  <c r="G26" i="10"/>
  <c r="F26" i="10"/>
  <c r="E26" i="10"/>
  <c r="D26" i="10"/>
  <c r="C26" i="10"/>
  <c r="AC25" i="10"/>
  <c r="AB25" i="10"/>
  <c r="AA25" i="10"/>
  <c r="Z25" i="10"/>
  <c r="Y25" i="10"/>
  <c r="X25" i="10"/>
  <c r="W25" i="10"/>
  <c r="V25" i="10"/>
  <c r="U25" i="10"/>
  <c r="T25" i="10"/>
  <c r="Q25" i="10"/>
  <c r="P25" i="10"/>
  <c r="M25" i="10"/>
  <c r="L25" i="10"/>
  <c r="J25" i="10"/>
  <c r="I25" i="10"/>
  <c r="H25" i="10"/>
  <c r="G25" i="10"/>
  <c r="F25" i="10"/>
  <c r="E25" i="10"/>
  <c r="D25" i="10"/>
  <c r="C25" i="10"/>
  <c r="AC24" i="10"/>
  <c r="AB24" i="10"/>
  <c r="AA24" i="10"/>
  <c r="Z24" i="10"/>
  <c r="Y24" i="10"/>
  <c r="X24" i="10"/>
  <c r="W24" i="10"/>
  <c r="V24" i="10"/>
  <c r="U24" i="10"/>
  <c r="T24" i="10"/>
  <c r="Q24" i="10"/>
  <c r="P24" i="10"/>
  <c r="M24" i="10"/>
  <c r="L24" i="10"/>
  <c r="J24" i="10"/>
  <c r="I24" i="10"/>
  <c r="H24" i="10"/>
  <c r="G24" i="10"/>
  <c r="F24" i="10"/>
  <c r="E24" i="10"/>
  <c r="D24" i="10"/>
  <c r="C24" i="10"/>
  <c r="AC23" i="10"/>
  <c r="AB23" i="10"/>
  <c r="AA23" i="10"/>
  <c r="Z23" i="10"/>
  <c r="Y23" i="10"/>
  <c r="X23" i="10"/>
  <c r="W23" i="10"/>
  <c r="V23" i="10"/>
  <c r="U23" i="10"/>
  <c r="T23" i="10"/>
  <c r="Q23" i="10"/>
  <c r="P23" i="10"/>
  <c r="M23" i="10"/>
  <c r="L23" i="10"/>
  <c r="J23" i="10"/>
  <c r="I23" i="10"/>
  <c r="H23" i="10"/>
  <c r="G23" i="10"/>
  <c r="F23" i="10"/>
  <c r="E23" i="10"/>
  <c r="D23" i="10"/>
  <c r="C23" i="10"/>
  <c r="AC22" i="10"/>
  <c r="AB22" i="10"/>
  <c r="AA22" i="10"/>
  <c r="Z22" i="10"/>
  <c r="Y22" i="10"/>
  <c r="X22" i="10"/>
  <c r="W22" i="10"/>
  <c r="V22" i="10"/>
  <c r="U22" i="10"/>
  <c r="T22" i="10"/>
  <c r="Q22" i="10"/>
  <c r="R22" i="10" s="1"/>
  <c r="P22" i="10"/>
  <c r="M22" i="10"/>
  <c r="L22" i="10"/>
  <c r="J22" i="10"/>
  <c r="I22" i="10"/>
  <c r="H22" i="10"/>
  <c r="G22" i="10"/>
  <c r="F22" i="10"/>
  <c r="E22" i="10"/>
  <c r="D22" i="10"/>
  <c r="C22" i="10"/>
  <c r="AC21" i="10"/>
  <c r="AB21" i="10"/>
  <c r="AA21" i="10"/>
  <c r="Z21" i="10"/>
  <c r="Y21" i="10"/>
  <c r="X21" i="10"/>
  <c r="W21" i="10"/>
  <c r="V21" i="10"/>
  <c r="U21" i="10"/>
  <c r="T21" i="10"/>
  <c r="Q21" i="10"/>
  <c r="P21" i="10"/>
  <c r="M21" i="10"/>
  <c r="L21" i="10"/>
  <c r="J21" i="10"/>
  <c r="I21" i="10"/>
  <c r="H21" i="10"/>
  <c r="G21" i="10"/>
  <c r="F21" i="10"/>
  <c r="E21" i="10"/>
  <c r="D21" i="10"/>
  <c r="C21" i="10"/>
  <c r="AC20" i="10"/>
  <c r="AB20" i="10"/>
  <c r="AA20" i="10"/>
  <c r="Z20" i="10"/>
  <c r="Y20" i="10"/>
  <c r="X20" i="10"/>
  <c r="W20" i="10"/>
  <c r="V20" i="10"/>
  <c r="U20" i="10"/>
  <c r="T20" i="10"/>
  <c r="Q20" i="10"/>
  <c r="P20" i="10"/>
  <c r="M20" i="10"/>
  <c r="L20" i="10"/>
  <c r="J20" i="10"/>
  <c r="I20" i="10"/>
  <c r="H20" i="10"/>
  <c r="G20" i="10"/>
  <c r="F20" i="10"/>
  <c r="E20" i="10"/>
  <c r="D20" i="10"/>
  <c r="C20" i="10"/>
  <c r="AC19" i="10"/>
  <c r="AB19" i="10"/>
  <c r="AA19" i="10"/>
  <c r="Z19" i="10"/>
  <c r="Y19" i="10"/>
  <c r="X19" i="10"/>
  <c r="W19" i="10"/>
  <c r="V19" i="10"/>
  <c r="U19" i="10"/>
  <c r="T19" i="10"/>
  <c r="Q19" i="10"/>
  <c r="P19" i="10"/>
  <c r="M19" i="10"/>
  <c r="L19" i="10"/>
  <c r="J19" i="10"/>
  <c r="I19" i="10"/>
  <c r="H19" i="10"/>
  <c r="G19" i="10"/>
  <c r="F19" i="10"/>
  <c r="E19" i="10"/>
  <c r="D19" i="10"/>
  <c r="C19" i="10"/>
  <c r="AC14" i="10"/>
  <c r="AB14" i="10"/>
  <c r="AA14" i="10"/>
  <c r="Z14" i="10"/>
  <c r="Y14" i="10"/>
  <c r="X14" i="10"/>
  <c r="J126" i="12" s="1"/>
  <c r="W14" i="10"/>
  <c r="I126" i="12" s="1"/>
  <c r="V14" i="10"/>
  <c r="H126" i="12" s="1"/>
  <c r="U14" i="10"/>
  <c r="T14" i="10"/>
  <c r="F125" i="12" s="1"/>
  <c r="Q14" i="10"/>
  <c r="P14" i="10"/>
  <c r="M14" i="10"/>
  <c r="L14" i="10"/>
  <c r="J66" i="12" s="1"/>
  <c r="J14" i="10"/>
  <c r="I14" i="10"/>
  <c r="H14" i="10"/>
  <c r="I66" i="12" s="1"/>
  <c r="G14" i="10"/>
  <c r="H66" i="12" s="1"/>
  <c r="F14" i="10"/>
  <c r="G66" i="12" s="1"/>
  <c r="E14" i="10"/>
  <c r="D14" i="10"/>
  <c r="C14" i="10"/>
  <c r="F66" i="12" s="1"/>
  <c r="AC13" i="10"/>
  <c r="AB13" i="10"/>
  <c r="AA13" i="10"/>
  <c r="Z13" i="10"/>
  <c r="Y13" i="10"/>
  <c r="X13" i="10"/>
  <c r="J124" i="12" s="1"/>
  <c r="W13" i="10"/>
  <c r="I124" i="12" s="1"/>
  <c r="V13" i="10"/>
  <c r="H124" i="12" s="1"/>
  <c r="U13" i="10"/>
  <c r="T13" i="10"/>
  <c r="F124" i="12" s="1"/>
  <c r="Q13" i="10"/>
  <c r="P13" i="10"/>
  <c r="M13" i="10"/>
  <c r="L13" i="10"/>
  <c r="J65" i="12" s="1"/>
  <c r="J13" i="10"/>
  <c r="I13" i="10"/>
  <c r="H13" i="10"/>
  <c r="I65" i="12" s="1"/>
  <c r="G13" i="10"/>
  <c r="H65" i="12" s="1"/>
  <c r="F13" i="10"/>
  <c r="G65" i="12" s="1"/>
  <c r="E13" i="10"/>
  <c r="D13" i="10"/>
  <c r="C13" i="10"/>
  <c r="L124" i="12" s="1"/>
  <c r="AC12" i="10"/>
  <c r="AB12" i="10"/>
  <c r="AA12" i="10"/>
  <c r="Z12" i="10"/>
  <c r="Y12" i="10"/>
  <c r="X12" i="10"/>
  <c r="J123" i="12" s="1"/>
  <c r="W12" i="10"/>
  <c r="I123" i="12" s="1"/>
  <c r="V12" i="10"/>
  <c r="H123" i="12" s="1"/>
  <c r="U12" i="10"/>
  <c r="T12" i="10"/>
  <c r="F123" i="12" s="1"/>
  <c r="Q12" i="10"/>
  <c r="P12" i="10"/>
  <c r="M12" i="10"/>
  <c r="L12" i="10"/>
  <c r="J64" i="12" s="1"/>
  <c r="J12" i="10"/>
  <c r="I12" i="10"/>
  <c r="H12" i="10"/>
  <c r="I64" i="12" s="1"/>
  <c r="G12" i="10"/>
  <c r="H64" i="12" s="1"/>
  <c r="F12" i="10"/>
  <c r="G64" i="12" s="1"/>
  <c r="E12" i="10"/>
  <c r="D12" i="10"/>
  <c r="C12" i="10"/>
  <c r="F64" i="12" s="1"/>
  <c r="AC11" i="10"/>
  <c r="AB11" i="10"/>
  <c r="AA11" i="10"/>
  <c r="Z11" i="10"/>
  <c r="Y11" i="10"/>
  <c r="X11" i="10"/>
  <c r="J122" i="12" s="1"/>
  <c r="W11" i="10"/>
  <c r="I122" i="12" s="1"/>
  <c r="V11" i="10"/>
  <c r="H122" i="12" s="1"/>
  <c r="U11" i="10"/>
  <c r="T11" i="10"/>
  <c r="F122" i="12" s="1"/>
  <c r="Q11" i="10"/>
  <c r="P11" i="10"/>
  <c r="M11" i="10"/>
  <c r="L11" i="10"/>
  <c r="J63" i="12" s="1"/>
  <c r="J11" i="10"/>
  <c r="I11" i="10"/>
  <c r="H11" i="10"/>
  <c r="I63" i="12" s="1"/>
  <c r="G11" i="10"/>
  <c r="H63" i="12" s="1"/>
  <c r="F11" i="10"/>
  <c r="G63" i="12" s="1"/>
  <c r="E11" i="10"/>
  <c r="D11" i="10"/>
  <c r="C11" i="10"/>
  <c r="L122" i="12" s="1"/>
  <c r="AC10" i="10"/>
  <c r="AB10" i="10"/>
  <c r="AA10" i="10"/>
  <c r="Z10" i="10"/>
  <c r="Y10" i="10"/>
  <c r="X10" i="10"/>
  <c r="J121" i="12" s="1"/>
  <c r="W10" i="10"/>
  <c r="I121" i="12" s="1"/>
  <c r="V10" i="10"/>
  <c r="H121" i="12" s="1"/>
  <c r="U10" i="10"/>
  <c r="T10" i="10"/>
  <c r="F121" i="12" s="1"/>
  <c r="Q10" i="10"/>
  <c r="P10" i="10"/>
  <c r="M10" i="10"/>
  <c r="L10" i="10"/>
  <c r="J62" i="12" s="1"/>
  <c r="J10" i="10"/>
  <c r="I10" i="10"/>
  <c r="H10" i="10"/>
  <c r="I62" i="12" s="1"/>
  <c r="G10" i="10"/>
  <c r="H62" i="12" s="1"/>
  <c r="F10" i="10"/>
  <c r="G62" i="12" s="1"/>
  <c r="E10" i="10"/>
  <c r="D10" i="10"/>
  <c r="C10" i="10"/>
  <c r="F62" i="12" s="1"/>
  <c r="AC9" i="10"/>
  <c r="AB9" i="10"/>
  <c r="AA9" i="10"/>
  <c r="Z9" i="10"/>
  <c r="Y9" i="10"/>
  <c r="X9" i="10"/>
  <c r="J120" i="12" s="1"/>
  <c r="W9" i="10"/>
  <c r="I120" i="12" s="1"/>
  <c r="V9" i="10"/>
  <c r="H120" i="12" s="1"/>
  <c r="U9" i="10"/>
  <c r="T9" i="10"/>
  <c r="F120" i="12" s="1"/>
  <c r="Q9" i="10"/>
  <c r="P9" i="10"/>
  <c r="M9" i="10"/>
  <c r="L9" i="10"/>
  <c r="J61" i="12" s="1"/>
  <c r="J9" i="10"/>
  <c r="K9" i="10" s="1"/>
  <c r="I9" i="10"/>
  <c r="H9" i="10"/>
  <c r="I61" i="12" s="1"/>
  <c r="G9" i="10"/>
  <c r="H61" i="12" s="1"/>
  <c r="F9" i="10"/>
  <c r="G61" i="12" s="1"/>
  <c r="E9" i="10"/>
  <c r="D9" i="10"/>
  <c r="C9" i="10"/>
  <c r="L120" i="12" s="1"/>
  <c r="AC8" i="10"/>
  <c r="AB8" i="10"/>
  <c r="AA8" i="10"/>
  <c r="Z8" i="10"/>
  <c r="Y8" i="10"/>
  <c r="X8" i="10"/>
  <c r="J119" i="12" s="1"/>
  <c r="W8" i="10"/>
  <c r="I119" i="12" s="1"/>
  <c r="V8" i="10"/>
  <c r="H119" i="12" s="1"/>
  <c r="U8" i="10"/>
  <c r="T8" i="10"/>
  <c r="F119" i="12" s="1"/>
  <c r="Q8" i="10"/>
  <c r="P8" i="10"/>
  <c r="M8" i="10"/>
  <c r="L8" i="10"/>
  <c r="J60" i="12" s="1"/>
  <c r="J8" i="10"/>
  <c r="K8" i="10" s="1"/>
  <c r="I8" i="10"/>
  <c r="H8" i="10"/>
  <c r="I60" i="12" s="1"/>
  <c r="G8" i="10"/>
  <c r="H60" i="12" s="1"/>
  <c r="F8" i="10"/>
  <c r="G60" i="12" s="1"/>
  <c r="E8" i="10"/>
  <c r="D8" i="10"/>
  <c r="C8" i="10"/>
  <c r="F60" i="12" s="1"/>
  <c r="AC7" i="10"/>
  <c r="AB7" i="10"/>
  <c r="AA7" i="10"/>
  <c r="Z7" i="10"/>
  <c r="Y7" i="10"/>
  <c r="X7" i="10"/>
  <c r="J118" i="12" s="1"/>
  <c r="W7" i="10"/>
  <c r="I118" i="12" s="1"/>
  <c r="V7" i="10"/>
  <c r="H118" i="12" s="1"/>
  <c r="U7" i="10"/>
  <c r="T7" i="10"/>
  <c r="F118" i="12" s="1"/>
  <c r="Q7" i="10"/>
  <c r="P7" i="10"/>
  <c r="M7" i="10"/>
  <c r="L7" i="10"/>
  <c r="J59" i="12" s="1"/>
  <c r="J7" i="10"/>
  <c r="I7" i="10"/>
  <c r="H7" i="10"/>
  <c r="I59" i="12" s="1"/>
  <c r="G7" i="10"/>
  <c r="H59" i="12" s="1"/>
  <c r="F7" i="10"/>
  <c r="G59" i="12" s="1"/>
  <c r="E7" i="10"/>
  <c r="D7" i="10"/>
  <c r="N7" i="10" s="1"/>
  <c r="K59" i="12" s="1"/>
  <c r="C7" i="10"/>
  <c r="L118" i="12" s="1"/>
  <c r="AC6" i="10"/>
  <c r="AB6" i="10"/>
  <c r="AA6" i="10"/>
  <c r="Z6" i="10"/>
  <c r="Y6" i="10"/>
  <c r="X6" i="10"/>
  <c r="J117" i="12" s="1"/>
  <c r="W6" i="10"/>
  <c r="I117" i="12" s="1"/>
  <c r="V6" i="10"/>
  <c r="H117" i="12" s="1"/>
  <c r="U6" i="10"/>
  <c r="T6" i="10"/>
  <c r="F117" i="12" s="1"/>
  <c r="Q6" i="10"/>
  <c r="P6" i="10"/>
  <c r="M6" i="10"/>
  <c r="L6" i="10"/>
  <c r="J58" i="12" s="1"/>
  <c r="J6" i="10"/>
  <c r="I6" i="10"/>
  <c r="H6" i="10"/>
  <c r="I58" i="12" s="1"/>
  <c r="G6" i="10"/>
  <c r="H58" i="12" s="1"/>
  <c r="F6" i="10"/>
  <c r="G58" i="12" s="1"/>
  <c r="E6" i="10"/>
  <c r="D6" i="10"/>
  <c r="C6" i="10"/>
  <c r="F58" i="12" s="1"/>
  <c r="AC5" i="10"/>
  <c r="AB5" i="10"/>
  <c r="AA5" i="10"/>
  <c r="Z5" i="10"/>
  <c r="Y5" i="10"/>
  <c r="X5" i="10"/>
  <c r="J116" i="12" s="1"/>
  <c r="W5" i="10"/>
  <c r="I116" i="12" s="1"/>
  <c r="V5" i="10"/>
  <c r="H116" i="12" s="1"/>
  <c r="U5" i="10"/>
  <c r="T5" i="10"/>
  <c r="F116" i="12" s="1"/>
  <c r="Q5" i="10"/>
  <c r="P5" i="10"/>
  <c r="N5" i="10"/>
  <c r="K57" i="12" s="1"/>
  <c r="M5" i="10"/>
  <c r="L5" i="10"/>
  <c r="J57" i="12" s="1"/>
  <c r="J5" i="10"/>
  <c r="I5" i="10"/>
  <c r="H5" i="10"/>
  <c r="I57" i="12" s="1"/>
  <c r="G5" i="10"/>
  <c r="H57" i="12" s="1"/>
  <c r="F5" i="10"/>
  <c r="G57" i="12" s="1"/>
  <c r="E5" i="10"/>
  <c r="D5" i="10"/>
  <c r="C5" i="10"/>
  <c r="L116" i="12" s="1"/>
  <c r="AC4" i="10"/>
  <c r="AB4" i="10"/>
  <c r="AA4" i="10"/>
  <c r="Z4" i="10"/>
  <c r="Y4" i="10"/>
  <c r="X4" i="10"/>
  <c r="W4" i="10"/>
  <c r="V4" i="10"/>
  <c r="U4" i="10"/>
  <c r="T4" i="10"/>
  <c r="F126" i="12" s="1"/>
  <c r="Q4" i="10"/>
  <c r="P4" i="10"/>
  <c r="M4" i="10"/>
  <c r="L4" i="10"/>
  <c r="J67" i="12" s="1"/>
  <c r="J4" i="10"/>
  <c r="I4" i="10"/>
  <c r="H4" i="10"/>
  <c r="I67" i="12" s="1"/>
  <c r="G4" i="10"/>
  <c r="H67" i="12" s="1"/>
  <c r="F4" i="10"/>
  <c r="G67" i="12" s="1"/>
  <c r="E4" i="10"/>
  <c r="D4" i="10"/>
  <c r="C4" i="10"/>
  <c r="L126" i="12" s="1"/>
  <c r="N4" i="10" l="1"/>
  <c r="K67" i="12" s="1"/>
  <c r="K19" i="10"/>
  <c r="K22" i="10"/>
  <c r="N24" i="10"/>
  <c r="R34" i="10"/>
  <c r="R38" i="10"/>
  <c r="K21" i="10"/>
  <c r="R30" i="10"/>
  <c r="R45" i="10"/>
  <c r="K20" i="10"/>
  <c r="N12" i="10"/>
  <c r="K64" i="12" s="1"/>
  <c r="K28" i="10"/>
  <c r="K10" i="10"/>
  <c r="N6" i="10"/>
  <c r="K58" i="12" s="1"/>
  <c r="N29" i="10"/>
  <c r="N8" i="10"/>
  <c r="K60" i="12" s="1"/>
  <c r="K4" i="10"/>
  <c r="N19" i="10"/>
  <c r="N22" i="10"/>
  <c r="N35" i="10"/>
  <c r="N38" i="10"/>
  <c r="N47" i="10"/>
  <c r="R26" i="10"/>
  <c r="N28" i="10"/>
  <c r="N21" i="10"/>
  <c r="K29" i="10"/>
  <c r="N31" i="10"/>
  <c r="N34" i="10"/>
  <c r="N42" i="10"/>
  <c r="N45" i="10"/>
  <c r="R50" i="10"/>
  <c r="N32" i="10"/>
  <c r="N10" i="10"/>
  <c r="K62" i="12" s="1"/>
  <c r="N25" i="10"/>
  <c r="N9" i="10"/>
  <c r="K61" i="12" s="1"/>
  <c r="N13" i="10"/>
  <c r="K65" i="12" s="1"/>
  <c r="K23" i="10"/>
  <c r="K26" i="10"/>
  <c r="K33" i="10"/>
  <c r="K49" i="10"/>
  <c r="O81" i="12"/>
  <c r="S81" i="12" s="1"/>
  <c r="O82" i="12"/>
  <c r="S82" i="12" s="1"/>
  <c r="R91" i="12"/>
  <c r="F25" i="12"/>
  <c r="F26" i="12"/>
  <c r="N81" i="12"/>
  <c r="R93" i="12"/>
  <c r="N20" i="10"/>
  <c r="K25" i="10"/>
  <c r="N27" i="10"/>
  <c r="N30" i="10"/>
  <c r="K32" i="10"/>
  <c r="N37" i="10"/>
  <c r="N40" i="10"/>
  <c r="N43" i="10"/>
  <c r="K48" i="10"/>
  <c r="G25" i="12"/>
  <c r="G26" i="12"/>
  <c r="G27" i="12"/>
  <c r="G28" i="12"/>
  <c r="O76" i="12"/>
  <c r="N79" i="12"/>
  <c r="O79" i="12" s="1"/>
  <c r="S79" i="12" s="1"/>
  <c r="N80" i="12"/>
  <c r="O80" i="12" s="1"/>
  <c r="H25" i="12"/>
  <c r="H26" i="12"/>
  <c r="H27" i="12"/>
  <c r="H30" i="12"/>
  <c r="Q81" i="12"/>
  <c r="R81" i="12" s="1"/>
  <c r="N84" i="12"/>
  <c r="O84" i="12" s="1"/>
  <c r="N91" i="12"/>
  <c r="O91" i="12" s="1"/>
  <c r="N103" i="12"/>
  <c r="O103" i="12" s="1"/>
  <c r="K6" i="10"/>
  <c r="N23" i="10"/>
  <c r="N26" i="10"/>
  <c r="N33" i="10"/>
  <c r="K5" i="10"/>
  <c r="R10" i="10"/>
  <c r="N11" i="10"/>
  <c r="K63" i="12" s="1"/>
  <c r="N14" i="10"/>
  <c r="K66" i="12" s="1"/>
  <c r="K24" i="10"/>
  <c r="K31" i="10"/>
  <c r="K34" i="10"/>
  <c r="N36" i="10"/>
  <c r="N39" i="10"/>
  <c r="N44" i="10"/>
  <c r="N48" i="10"/>
  <c r="N50" i="10"/>
  <c r="I22" i="12"/>
  <c r="I26" i="12"/>
  <c r="I27" i="12"/>
  <c r="I28" i="12"/>
  <c r="I29" i="12"/>
  <c r="I31" i="12"/>
  <c r="N78" i="12"/>
  <c r="O78" i="12" s="1"/>
  <c r="N88" i="12"/>
  <c r="O88" i="12" s="1"/>
  <c r="N100" i="12"/>
  <c r="O100" i="12" s="1"/>
  <c r="R44" i="10"/>
  <c r="R46" i="10"/>
  <c r="R42" i="10"/>
  <c r="N41" i="10"/>
  <c r="K50" i="10"/>
  <c r="R14" i="10"/>
  <c r="R49" i="10"/>
  <c r="G118" i="12"/>
  <c r="K12" i="10"/>
  <c r="K13" i="10"/>
  <c r="K14" i="10"/>
  <c r="F8" i="12"/>
  <c r="F10" i="12"/>
  <c r="F11" i="12"/>
  <c r="F12" i="12"/>
  <c r="H7" i="12"/>
  <c r="H10" i="12"/>
  <c r="H12" i="12"/>
  <c r="H13" i="12"/>
  <c r="H4" i="12"/>
  <c r="H6" i="12"/>
  <c r="G122" i="12"/>
  <c r="G123" i="12"/>
  <c r="G124" i="12"/>
  <c r="F6" i="12"/>
  <c r="G116" i="12"/>
  <c r="G126" i="12"/>
  <c r="F5" i="12"/>
  <c r="F9" i="12"/>
  <c r="H5" i="12"/>
  <c r="H11" i="12"/>
  <c r="G120" i="12"/>
  <c r="N14" i="12"/>
  <c r="G5" i="12" s="1"/>
  <c r="F24" i="12"/>
  <c r="J26" i="12"/>
  <c r="Q85" i="12"/>
  <c r="R85" i="12" s="1"/>
  <c r="N94" i="12"/>
  <c r="O94" i="12" s="1"/>
  <c r="Q97" i="12"/>
  <c r="R97" i="12" s="1"/>
  <c r="N106" i="12"/>
  <c r="O106" i="12" s="1"/>
  <c r="K11" i="10"/>
  <c r="R5" i="10"/>
  <c r="R9" i="10"/>
  <c r="R13" i="10"/>
  <c r="R21" i="10"/>
  <c r="R25" i="10"/>
  <c r="R29" i="10"/>
  <c r="R33" i="10"/>
  <c r="R37" i="10"/>
  <c r="R41" i="10"/>
  <c r="F13" i="12"/>
  <c r="G24" i="12"/>
  <c r="I25" i="12"/>
  <c r="Q84" i="12"/>
  <c r="R84" i="12" s="1"/>
  <c r="N93" i="12"/>
  <c r="O93" i="12" s="1"/>
  <c r="Q96" i="12"/>
  <c r="R96" i="12" s="1"/>
  <c r="N105" i="12"/>
  <c r="O105" i="12" s="1"/>
  <c r="Q108" i="12"/>
  <c r="R108" i="12" s="1"/>
  <c r="I11" i="11"/>
  <c r="I15" i="11"/>
  <c r="I19" i="11"/>
  <c r="I23" i="11"/>
  <c r="K7" i="10"/>
  <c r="P14" i="12"/>
  <c r="I7" i="12" s="1"/>
  <c r="F23" i="12"/>
  <c r="H24" i="12"/>
  <c r="J25" i="12"/>
  <c r="J31" i="12"/>
  <c r="F57" i="12"/>
  <c r="F59" i="12"/>
  <c r="F61" i="12"/>
  <c r="F63" i="12"/>
  <c r="F65" i="12"/>
  <c r="F67" i="12"/>
  <c r="Q83" i="12"/>
  <c r="R83" i="12" s="1"/>
  <c r="N92" i="12"/>
  <c r="O92" i="12" s="1"/>
  <c r="Q95" i="12"/>
  <c r="R95" i="12" s="1"/>
  <c r="N104" i="12"/>
  <c r="O104" i="12" s="1"/>
  <c r="Q107" i="12"/>
  <c r="R107" i="12" s="1"/>
  <c r="S107" i="12" s="1"/>
  <c r="H125" i="12"/>
  <c r="R14" i="12"/>
  <c r="J10" i="12" s="1"/>
  <c r="G23" i="12"/>
  <c r="I24" i="12"/>
  <c r="Q94" i="12"/>
  <c r="R94" i="12" s="1"/>
  <c r="Q106" i="12"/>
  <c r="R106" i="12" s="1"/>
  <c r="I125" i="12"/>
  <c r="Q105" i="12"/>
  <c r="R105" i="12" s="1"/>
  <c r="S105" i="12" s="1"/>
  <c r="J125" i="12"/>
  <c r="I12" i="11"/>
  <c r="I16" i="11"/>
  <c r="I20" i="11"/>
  <c r="I24" i="11"/>
  <c r="R6" i="10"/>
  <c r="H23" i="12"/>
  <c r="G22" i="12"/>
  <c r="Q80" i="12"/>
  <c r="R80" i="12" s="1"/>
  <c r="S80" i="12" s="1"/>
  <c r="N89" i="12"/>
  <c r="O89" i="12" s="1"/>
  <c r="Q92" i="12"/>
  <c r="R92" i="12" s="1"/>
  <c r="N101" i="12"/>
  <c r="O101" i="12" s="1"/>
  <c r="Q104" i="12"/>
  <c r="R104" i="12" s="1"/>
  <c r="L117" i="12"/>
  <c r="G117" i="12" s="1"/>
  <c r="L119" i="12"/>
  <c r="G119" i="12" s="1"/>
  <c r="L121" i="12"/>
  <c r="G121" i="12" s="1"/>
  <c r="L123" i="12"/>
  <c r="L125" i="12"/>
  <c r="G125" i="12" s="1"/>
  <c r="Q103" i="12"/>
  <c r="R103" i="12" s="1"/>
  <c r="R11" i="10"/>
  <c r="R19" i="10"/>
  <c r="R23" i="10"/>
  <c r="R27" i="10"/>
  <c r="R31" i="10"/>
  <c r="R35" i="10"/>
  <c r="R39" i="10"/>
  <c r="R43" i="10"/>
  <c r="R47" i="10"/>
  <c r="F7" i="12"/>
  <c r="G8" i="12"/>
  <c r="H9" i="12"/>
  <c r="Q78" i="12"/>
  <c r="R78" i="12" s="1"/>
  <c r="N87" i="12"/>
  <c r="O87" i="12" s="1"/>
  <c r="Q90" i="12"/>
  <c r="R90" i="12" s="1"/>
  <c r="S90" i="12" s="1"/>
  <c r="N99" i="12"/>
  <c r="O99" i="12" s="1"/>
  <c r="Q102" i="12"/>
  <c r="R102" i="12" s="1"/>
  <c r="S102" i="12" s="1"/>
  <c r="I13" i="11"/>
  <c r="I17" i="11"/>
  <c r="I21" i="11"/>
  <c r="I25" i="11"/>
  <c r="J25" i="11" s="1"/>
  <c r="R7" i="10"/>
  <c r="H8" i="12"/>
  <c r="Q77" i="12"/>
  <c r="R77" i="12" s="1"/>
  <c r="S77" i="12" s="1"/>
  <c r="N86" i="12"/>
  <c r="O86" i="12" s="1"/>
  <c r="Q89" i="12"/>
  <c r="R89" i="12" s="1"/>
  <c r="N98" i="12"/>
  <c r="O98" i="12" s="1"/>
  <c r="S98" i="12" s="1"/>
  <c r="Q101" i="12"/>
  <c r="R101" i="12" s="1"/>
  <c r="N85" i="12"/>
  <c r="O85" i="12" s="1"/>
  <c r="Q88" i="12"/>
  <c r="R88" i="12" s="1"/>
  <c r="S88" i="12" s="1"/>
  <c r="N97" i="12"/>
  <c r="O97" i="12" s="1"/>
  <c r="Q100" i="12"/>
  <c r="R100" i="12" s="1"/>
  <c r="R8" i="10"/>
  <c r="R12" i="10"/>
  <c r="R20" i="10"/>
  <c r="R24" i="10"/>
  <c r="R28" i="10"/>
  <c r="R32" i="10"/>
  <c r="R36" i="10"/>
  <c r="R40" i="10"/>
  <c r="R48" i="10"/>
  <c r="F4" i="12"/>
  <c r="Q87" i="12"/>
  <c r="R87" i="12" s="1"/>
  <c r="S87" i="12" s="1"/>
  <c r="N96" i="12"/>
  <c r="O96" i="12" s="1"/>
  <c r="Q99" i="12"/>
  <c r="R99" i="12" s="1"/>
  <c r="N108" i="12"/>
  <c r="O108" i="12" s="1"/>
  <c r="I14" i="11"/>
  <c r="I18" i="11"/>
  <c r="R4" i="10"/>
  <c r="R76" i="12"/>
  <c r="N83" i="12"/>
  <c r="O83" i="12" s="1"/>
  <c r="Q86" i="12"/>
  <c r="R86" i="12" s="1"/>
  <c r="N95" i="12"/>
  <c r="O95" i="12" s="1"/>
  <c r="J18" i="11" l="1"/>
  <c r="I4" i="12"/>
  <c r="I9" i="12"/>
  <c r="J20" i="11"/>
  <c r="S93" i="12"/>
  <c r="J13" i="11"/>
  <c r="I10" i="12"/>
  <c r="S94" i="12"/>
  <c r="J15" i="11"/>
  <c r="S84" i="12"/>
  <c r="S92" i="12"/>
  <c r="I92" i="12" s="1"/>
  <c r="S78" i="12"/>
  <c r="S106" i="12"/>
  <c r="S100" i="12"/>
  <c r="S89" i="12"/>
  <c r="G7" i="12"/>
  <c r="S103" i="12"/>
  <c r="S104" i="12"/>
  <c r="G10" i="12"/>
  <c r="S91" i="12"/>
  <c r="J11" i="11"/>
  <c r="S85" i="12"/>
  <c r="J21" i="11"/>
  <c r="S108" i="12"/>
  <c r="S86" i="12"/>
  <c r="I86" i="12" s="1"/>
  <c r="S101" i="12"/>
  <c r="J17" i="11"/>
  <c r="J9" i="12"/>
  <c r="J12" i="12"/>
  <c r="J4" i="12"/>
  <c r="J6" i="12"/>
  <c r="J7" i="12"/>
  <c r="J13" i="12"/>
  <c r="J24" i="11"/>
  <c r="S96" i="12"/>
  <c r="G9" i="12"/>
  <c r="G11" i="12"/>
  <c r="G12" i="12"/>
  <c r="G13" i="12"/>
  <c r="J8" i="12"/>
  <c r="J22" i="11"/>
  <c r="J16" i="11"/>
  <c r="J11" i="12"/>
  <c r="J12" i="11"/>
  <c r="S95" i="12"/>
  <c r="J14" i="11"/>
  <c r="I8" i="12"/>
  <c r="I11" i="12"/>
  <c r="I13" i="12"/>
  <c r="I5" i="12"/>
  <c r="I12" i="12"/>
  <c r="I78" i="12"/>
  <c r="I80" i="12"/>
  <c r="I6" i="12"/>
  <c r="G6" i="12"/>
  <c r="S99" i="12"/>
  <c r="J23" i="11"/>
  <c r="J5" i="12"/>
  <c r="G4" i="12"/>
  <c r="I100" i="12"/>
  <c r="I103" i="12"/>
  <c r="J19" i="11"/>
  <c r="S97" i="12"/>
  <c r="I87" i="12" s="1"/>
  <c r="I79" i="12" l="1"/>
  <c r="I98" i="12"/>
  <c r="I105" i="12"/>
  <c r="I101" i="12"/>
  <c r="I88" i="12"/>
  <c r="I90" i="12"/>
  <c r="I104" i="12"/>
  <c r="I94" i="12"/>
  <c r="I99" i="12"/>
  <c r="I77" i="12"/>
  <c r="I85" i="12"/>
  <c r="I102" i="12"/>
  <c r="I84" i="12"/>
  <c r="S44" i="10"/>
  <c r="O9" i="10"/>
  <c r="O49" i="10"/>
  <c r="O45" i="10"/>
  <c r="O41" i="10"/>
  <c r="O37" i="10"/>
  <c r="O33" i="10"/>
  <c r="O29" i="10"/>
  <c r="O25" i="10"/>
  <c r="O21" i="10"/>
  <c r="O13" i="10"/>
  <c r="O5" i="10"/>
  <c r="O43" i="10"/>
  <c r="O19" i="10"/>
  <c r="O11" i="10"/>
  <c r="O12" i="10"/>
  <c r="O23" i="10"/>
  <c r="O48" i="10"/>
  <c r="O28" i="10"/>
  <c r="O24" i="10"/>
  <c r="O20" i="10"/>
  <c r="O8" i="10"/>
  <c r="O39" i="10"/>
  <c r="O47" i="10"/>
  <c r="O31" i="10"/>
  <c r="O7" i="10"/>
  <c r="S49" i="10"/>
  <c r="S45" i="10"/>
  <c r="O35" i="10"/>
  <c r="O27" i="10"/>
  <c r="O50" i="10"/>
  <c r="O22" i="10"/>
  <c r="O14" i="10"/>
  <c r="O10" i="10"/>
  <c r="O6" i="10"/>
  <c r="O32" i="10"/>
  <c r="S40" i="10"/>
  <c r="S11" i="10"/>
  <c r="S26" i="10"/>
  <c r="S13" i="10"/>
  <c r="S20" i="10"/>
  <c r="S35" i="10"/>
  <c r="S14" i="10"/>
  <c r="S25" i="10"/>
  <c r="S6" i="10"/>
  <c r="O42" i="10"/>
  <c r="O26" i="10"/>
  <c r="S31" i="10"/>
  <c r="O44" i="10"/>
  <c r="S46" i="10"/>
  <c r="S43" i="10"/>
  <c r="O30" i="10"/>
  <c r="S4" i="10"/>
  <c r="S47" i="10"/>
  <c r="S29" i="10"/>
  <c r="S21" i="10"/>
  <c r="S30" i="10"/>
  <c r="S42" i="10"/>
  <c r="S48" i="10"/>
  <c r="S28" i="10"/>
  <c r="S22" i="10"/>
  <c r="S32" i="10"/>
  <c r="S7" i="10"/>
  <c r="O38" i="10"/>
  <c r="S33" i="10"/>
  <c r="O46" i="10"/>
  <c r="O40" i="10"/>
  <c r="S36" i="10"/>
  <c r="O36" i="10"/>
  <c r="S8" i="10"/>
  <c r="S12" i="10"/>
  <c r="S37" i="10"/>
  <c r="S9" i="10"/>
  <c r="O34" i="10"/>
  <c r="O4" i="10"/>
  <c r="S38" i="10"/>
  <c r="S23" i="10"/>
  <c r="S27" i="10"/>
  <c r="S50" i="10"/>
  <c r="S41" i="10"/>
  <c r="S24" i="10"/>
  <c r="S10" i="10"/>
  <c r="S39" i="10"/>
  <c r="S34" i="10"/>
  <c r="S5" i="10"/>
  <c r="S19" i="10"/>
  <c r="I91" i="12"/>
  <c r="I96" i="12"/>
  <c r="I97" i="12"/>
  <c r="I82" i="12"/>
  <c r="I89" i="12"/>
  <c r="I107" i="12"/>
  <c r="I108" i="12"/>
  <c r="I106" i="12"/>
  <c r="I83" i="12"/>
  <c r="I95" i="12"/>
  <c r="I81" i="12"/>
  <c r="I93" i="12"/>
  <c r="G103" i="12" l="1"/>
  <c r="F102" i="12"/>
  <c r="G91" i="12"/>
  <c r="F90" i="12"/>
  <c r="G79" i="12"/>
  <c r="F78" i="12"/>
  <c r="G104" i="12"/>
  <c r="F103" i="12"/>
  <c r="G92" i="12"/>
  <c r="F91" i="12"/>
  <c r="G80" i="12"/>
  <c r="F79" i="12"/>
  <c r="G105" i="12"/>
  <c r="F104" i="12"/>
  <c r="G93" i="12"/>
  <c r="F92" i="12"/>
  <c r="G81" i="12"/>
  <c r="F80" i="12"/>
  <c r="G106" i="12"/>
  <c r="F105" i="12"/>
  <c r="G94" i="12"/>
  <c r="F93" i="12"/>
  <c r="G82" i="12"/>
  <c r="F81" i="12"/>
  <c r="G107" i="12"/>
  <c r="F106" i="12"/>
  <c r="G95" i="12"/>
  <c r="F94" i="12"/>
  <c r="G83" i="12"/>
  <c r="F82" i="12"/>
  <c r="G108" i="12"/>
  <c r="F107" i="12"/>
  <c r="G96" i="12"/>
  <c r="F95" i="12"/>
  <c r="G84" i="12"/>
  <c r="F83" i="12"/>
  <c r="F108" i="12"/>
  <c r="G97" i="12"/>
  <c r="F96" i="12"/>
  <c r="G85" i="12"/>
  <c r="F84" i="12"/>
  <c r="G98" i="12"/>
  <c r="F97" i="12"/>
  <c r="G86" i="12"/>
  <c r="F85" i="12"/>
  <c r="F98" i="12"/>
  <c r="G87" i="12"/>
  <c r="F86" i="12"/>
  <c r="G100" i="12"/>
  <c r="F99" i="12"/>
  <c r="G88" i="12"/>
  <c r="F87" i="12"/>
  <c r="G101" i="12"/>
  <c r="F100" i="12"/>
  <c r="G89" i="12"/>
  <c r="F88" i="12"/>
  <c r="G77" i="12"/>
  <c r="G102" i="12"/>
  <c r="F101" i="12"/>
  <c r="G90" i="12"/>
  <c r="F89" i="12"/>
  <c r="G78" i="12"/>
  <c r="F77" i="12"/>
</calcChain>
</file>

<file path=xl/sharedStrings.xml><?xml version="1.0" encoding="utf-8"?>
<sst xmlns="http://schemas.openxmlformats.org/spreadsheetml/2006/main" count="979" uniqueCount="805">
  <si>
    <t>hogares</t>
  </si>
  <si>
    <t>Deciles</t>
  </si>
  <si>
    <t>Hogares</t>
  </si>
  <si>
    <t>Hacinamiento</t>
  </si>
  <si>
    <t>Índice</t>
  </si>
  <si>
    <t>Nacional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</si>
  <si>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</si>
  <si>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</si>
  <si>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</si>
  <si>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</si>
  <si>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</si>
  <si>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</si>
  <si>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</si>
  <si>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</si>
  <si>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</si>
  <si>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</si>
  <si>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No. Hogares</t>
  </si>
  <si>
    <t>% Hogares</t>
  </si>
  <si>
    <t>Promedio trimestral corriente</t>
  </si>
  <si>
    <t>Promedio trimestral precios de 2024</t>
  </si>
  <si>
    <t>Extracted from IQY in: DGPPP\Pobrezas\ENIGH\0-Necesarios</t>
  </si>
  <si>
    <t>Título</t>
  </si>
  <si>
    <t>Índice Nacional de Precios al Consumidor. Base segunda quincena Julio 2018. Actualización de Canasta y Ponderadores 2024 (mensual), Nacional, Índice de precios al consumidor, por objeto del gasto, Índice general</t>
  </si>
  <si>
    <t>Periodo disponible</t>
  </si>
  <si>
    <t>Ene 1970-Jun 2025</t>
  </si>
  <si>
    <t>Periodicidad</t>
  </si>
  <si>
    <t>Mensual</t>
  </si>
  <si>
    <t>Tipo cifra</t>
  </si>
  <si>
    <t>Unidad</t>
  </si>
  <si>
    <t>Índice base segunda quincena de julio 2018 = 100</t>
  </si>
  <si>
    <t>Fuente</t>
  </si>
  <si>
    <t>INEGI. Índices de precios.</t>
  </si>
  <si>
    <t>Aviso</t>
  </si>
  <si>
    <t>Las desagregaciones del INPC solo tienen valor informativo.</t>
  </si>
  <si>
    <t>Año</t>
  </si>
  <si>
    <t>Base 2018 promedio</t>
  </si>
  <si>
    <t>Base 2024 promedio</t>
  </si>
  <si>
    <t>Años ENIGH (nva serie)</t>
  </si>
  <si>
    <t>Serie</t>
  </si>
  <si>
    <t>Ingreso corriente trimestral</t>
  </si>
  <si>
    <t>% del ingreso</t>
  </si>
  <si>
    <t>Edad de la jefatura</t>
  </si>
  <si>
    <t>Total de integrantes promedio</t>
  </si>
  <si>
    <t>PAM, promedio</t>
  </si>
  <si>
    <t>Menores de 12 años, promedio</t>
  </si>
  <si>
    <t>Mujeres jefas del hogar</t>
  </si>
  <si>
    <t>Hombres jefes del hogar</t>
  </si>
  <si>
    <t>Elegir año -&gt;</t>
  </si>
  <si>
    <t>Al menos un programa social</t>
  </si>
  <si>
    <t>Al menos un programa social de los icónicos 4T</t>
  </si>
  <si>
    <t>Años en ENIGH (no borrar)</t>
  </si>
  <si>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</si>
  <si>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</si>
  <si>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</si>
  <si>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</si>
  <si>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</si>
  <si>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</si>
  <si>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</si>
  <si>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</si>
  <si>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</si>
  <si>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</si>
  <si>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</si>
  <si>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</si>
  <si>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</si>
  <si>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</si>
  <si>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</si>
  <si>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</si>
  <si>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</si>
  <si>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</si>
  <si>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</si>
  <si>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</si>
  <si>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</si>
  <si>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</si>
  <si>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</si>
  <si>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</si>
  <si>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</si>
  <si>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</si>
  <si>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Yucatán</t>
  </si>
  <si>
    <t>Zacatecas</t>
  </si>
  <si>
    <t>CDMX</t>
  </si>
  <si>
    <t>Coahuila</t>
  </si>
  <si>
    <t>Michoacán</t>
  </si>
  <si>
    <t>Veracruz</t>
  </si>
  <si>
    <t>Entidades</t>
  </si>
  <si>
    <t xml:space="preserve">Distribución por Decil del Monto Total Recibido por los Hogares Beneficiarios de Programas Sociales </t>
  </si>
  <si>
    <t>Participación de las transferencias gubernamentales del ingreso promedio</t>
  </si>
  <si>
    <t>Menores de 12 años por hogar</t>
  </si>
  <si>
    <t>Total de integrantes por hogar</t>
  </si>
  <si>
    <t>01 Aguascalientes</t>
  </si>
  <si>
    <t>04 Campeche</t>
  </si>
  <si>
    <t>06 Colima</t>
  </si>
  <si>
    <t>07 Chiapas</t>
  </si>
  <si>
    <t>08 Chihuahua</t>
  </si>
  <si>
    <t>10 Durango</t>
  </si>
  <si>
    <t>11 Guanajuato</t>
  </si>
  <si>
    <t>12 Guerrero</t>
  </si>
  <si>
    <t>13 Hidalgo</t>
  </si>
  <si>
    <t>14 Jalisco</t>
  </si>
  <si>
    <t>17 Morelos</t>
  </si>
  <si>
    <t>18 Nayarit</t>
  </si>
  <si>
    <t>19 Nuevo León</t>
  </si>
  <si>
    <t>20 Oaxaca</t>
  </si>
  <si>
    <t>21 Puebla</t>
  </si>
  <si>
    <t>22 Querétaro</t>
  </si>
  <si>
    <t>23 Quintana Roo</t>
  </si>
  <si>
    <t>25 Sinaloa</t>
  </si>
  <si>
    <t>26 Sonora</t>
  </si>
  <si>
    <t>27 Tabasco</t>
  </si>
  <si>
    <t>28 Tamaulipas</t>
  </si>
  <si>
    <t>29 Tlaxcala</t>
  </si>
  <si>
    <t>31 Yucatán</t>
  </si>
  <si>
    <t>32 Zacatecas</t>
  </si>
  <si>
    <t>beneficiarios</t>
  </si>
  <si>
    <t>%</t>
  </si>
  <si>
    <t>diferencia</t>
  </si>
  <si>
    <t>jerarquia diferencia</t>
  </si>
  <si>
    <t>16 Michoacán</t>
  </si>
  <si>
    <t>05 Coahuila</t>
  </si>
  <si>
    <t>30 Veracruz</t>
  </si>
  <si>
    <t>09 CDMX</t>
  </si>
  <si>
    <t>15 Edomex</t>
  </si>
  <si>
    <t>24 SLP</t>
  </si>
  <si>
    <t>02 BC</t>
  </si>
  <si>
    <t>03 BCS</t>
  </si>
  <si>
    <t xml:space="preserve">% de hogares con una mujer en la jefatura </t>
  </si>
  <si>
    <t>Hogares beneficiarios programas sociales</t>
  </si>
  <si>
    <t>% del ingreso que representan programas sociales</t>
  </si>
  <si>
    <t>Personas adultas mayores por hogar</t>
  </si>
  <si>
    <t>anio</t>
  </si>
  <si>
    <t>hogares</t>
  </si>
  <si>
    <t>hogares_carhac</t>
  </si>
  <si>
    <t>gastomon</t>
  </si>
  <si>
    <t>ingmon</t>
  </si>
  <si>
    <t>num_ind</t>
  </si>
  <si>
    <t>num_cua</t>
  </si>
  <si>
    <t>indice</t>
  </si>
  <si>
    <t>ent</t>
  </si>
  <si>
    <t>anio</t>
  </si>
  <si>
    <t>hogares</t>
  </si>
  <si>
    <t>hogares_carhac</t>
  </si>
  <si>
    <t>gastomon</t>
  </si>
  <si>
    <t>ingmon</t>
  </si>
  <si>
    <t>num_ind</t>
  </si>
  <si>
    <t>num_cua</t>
  </si>
  <si>
    <t>indice</t>
  </si>
  <si>
    <t>deciles_tri</t>
  </si>
  <si>
    <t>anio</t>
  </si>
  <si>
    <t>hogares_carhac</t>
  </si>
  <si>
    <t>gastomon</t>
  </si>
  <si>
    <t>ingmon</t>
  </si>
  <si>
    <t>num_ind</t>
  </si>
  <si>
    <t>num_cua</t>
  </si>
  <si>
    <t>indice</t>
  </si>
  <si>
    <t>anio</t>
  </si>
  <si>
    <t>hogares</t>
  </si>
  <si>
    <t>hogares_pmor1</t>
  </si>
  <si>
    <t>hogares_pmor2</t>
  </si>
  <si>
    <t>hogares_progs</t>
  </si>
  <si>
    <t>hogares_progscon</t>
  </si>
  <si>
    <t>gastomon</t>
  </si>
  <si>
    <t>ingmon</t>
  </si>
  <si>
    <t>progsmorena1_m</t>
  </si>
  <si>
    <t>progsmorena2_m</t>
  </si>
  <si>
    <t>progs_m</t>
  </si>
  <si>
    <t>bene_gob</t>
  </si>
  <si>
    <t>transfer</t>
  </si>
  <si>
    <t>hogares_transf</t>
  </si>
  <si>
    <t>ent</t>
  </si>
  <si>
    <t>anio</t>
  </si>
  <si>
    <t>hogares</t>
  </si>
  <si>
    <t>hogares_pmor1</t>
  </si>
  <si>
    <t>hogares_pmor2</t>
  </si>
  <si>
    <t>hogares_progs</t>
  </si>
  <si>
    <t>hogares_progscon</t>
  </si>
  <si>
    <t>gastomon</t>
  </si>
  <si>
    <t>ingmon</t>
  </si>
  <si>
    <t>progsmorena1_m</t>
  </si>
  <si>
    <t>progsmorena2_m</t>
  </si>
  <si>
    <t>progs_m</t>
  </si>
  <si>
    <t>bene_gob</t>
  </si>
  <si>
    <t>transfer</t>
  </si>
  <si>
    <t>hogares_transf</t>
  </si>
  <si>
    <t>deciles_tri</t>
  </si>
  <si>
    <t>anio</t>
  </si>
  <si>
    <t>hogares_pmor1</t>
  </si>
  <si>
    <t>hogares_pmor2</t>
  </si>
  <si>
    <t>hogares_progs</t>
  </si>
  <si>
    <t>hogares_progscon</t>
  </si>
  <si>
    <t>gastomon</t>
  </si>
  <si>
    <t>ingmon</t>
  </si>
  <si>
    <t>progsmorena1_m</t>
  </si>
  <si>
    <t>progsmorena2_m</t>
  </si>
  <si>
    <t>progs_m</t>
  </si>
  <si>
    <t>bene_gob</t>
  </si>
  <si>
    <t>transfer</t>
  </si>
  <si>
    <t>hogares_transf</t>
  </si>
  <si>
    <t>anio</t>
  </si>
  <si>
    <t>hogares</t>
  </si>
  <si>
    <t>gastomon</t>
  </si>
  <si>
    <t>ingmon</t>
  </si>
  <si>
    <t>edad_jefe</t>
  </si>
  <si>
    <t>tot_integ</t>
  </si>
  <si>
    <t>menores</t>
  </si>
  <si>
    <t>p65mas</t>
  </si>
  <si>
    <t>sexo_jefe</t>
  </si>
  <si>
    <t>2</t>
  </si>
  <si>
    <t>0</t>
  </si>
  <si>
    <t>1</t>
  </si>
  <si>
    <t>2</t>
  </si>
  <si>
    <t>1</t>
  </si>
  <si>
    <t>0</t>
  </si>
  <si>
    <t>1</t>
  </si>
  <si>
    <t>2</t>
  </si>
  <si>
    <t>1</t>
  </si>
  <si>
    <t>0</t>
  </si>
  <si>
    <t>1</t>
  </si>
  <si>
    <t>2</t>
  </si>
  <si>
    <t>0</t>
  </si>
  <si>
    <t>ent</t>
  </si>
  <si>
    <t>anio</t>
  </si>
  <si>
    <t>hogares</t>
  </si>
  <si>
    <t>gastomon</t>
  </si>
  <si>
    <t>ingmon</t>
  </si>
  <si>
    <t>edad_jefe</t>
  </si>
  <si>
    <t>tot_integ</t>
  </si>
  <si>
    <t>menores</t>
  </si>
  <si>
    <t>p65mas</t>
  </si>
  <si>
    <t>sexo_jefe</t>
  </si>
  <si>
    <t>1</t>
  </si>
  <si>
    <t>0</t>
  </si>
  <si>
    <t>2</t>
  </si>
  <si>
    <t>0</t>
  </si>
  <si>
    <t>1</t>
  </si>
  <si>
    <t>2</t>
  </si>
  <si>
    <t>1</t>
  </si>
  <si>
    <t>0</t>
  </si>
  <si>
    <t>2</t>
  </si>
  <si>
    <t>0</t>
  </si>
  <si>
    <t>1</t>
  </si>
  <si>
    <t>2</t>
  </si>
  <si>
    <t>1</t>
  </si>
  <si>
    <t>0</t>
  </si>
  <si>
    <t>1</t>
  </si>
  <si>
    <t>0</t>
  </si>
  <si>
    <t>2</t>
  </si>
  <si>
    <t>0</t>
  </si>
  <si>
    <t>1</t>
  </si>
  <si>
    <t>2</t>
  </si>
  <si>
    <t>1</t>
  </si>
  <si>
    <t>0</t>
  </si>
  <si>
    <t>2</t>
  </si>
  <si>
    <t>1</t>
  </si>
  <si>
    <t>0</t>
  </si>
  <si>
    <t>1</t>
  </si>
  <si>
    <t>2</t>
  </si>
  <si>
    <t>0</t>
  </si>
  <si>
    <t>2</t>
  </si>
  <si>
    <t>0</t>
  </si>
  <si>
    <t>1</t>
  </si>
  <si>
    <t>2</t>
  </si>
  <si>
    <t>0</t>
  </si>
  <si>
    <t>1</t>
  </si>
  <si>
    <t>0</t>
  </si>
  <si>
    <t>2</t>
  </si>
  <si>
    <t>1</t>
  </si>
  <si>
    <t>0</t>
  </si>
  <si>
    <t>2</t>
  </si>
  <si>
    <t>0</t>
  </si>
  <si>
    <t>1</t>
  </si>
  <si>
    <t>2</t>
  </si>
  <si>
    <t>1</t>
  </si>
  <si>
    <t>0</t>
  </si>
  <si>
    <t>2</t>
  </si>
  <si>
    <t>0</t>
  </si>
  <si>
    <t>2</t>
  </si>
  <si>
    <t>1</t>
  </si>
  <si>
    <t>2</t>
  </si>
  <si>
    <t>1</t>
  </si>
  <si>
    <t>0</t>
  </si>
  <si>
    <t>2</t>
  </si>
  <si>
    <t>0</t>
  </si>
  <si>
    <t>1</t>
  </si>
  <si>
    <t>2</t>
  </si>
  <si>
    <t>0</t>
  </si>
  <si>
    <t>1</t>
  </si>
  <si>
    <t>0</t>
  </si>
  <si>
    <t>2</t>
  </si>
  <si>
    <t>0</t>
  </si>
  <si>
    <t>1</t>
  </si>
  <si>
    <t>2</t>
  </si>
  <si>
    <t>0</t>
  </si>
  <si>
    <t>2</t>
  </si>
  <si>
    <t>1</t>
  </si>
  <si>
    <t>0</t>
  </si>
  <si>
    <t>1</t>
  </si>
  <si>
    <t>2</t>
  </si>
  <si>
    <t>0</t>
  </si>
  <si>
    <t>2</t>
  </si>
  <si>
    <t>1</t>
  </si>
  <si>
    <t>0</t>
  </si>
  <si>
    <t>2</t>
  </si>
  <si>
    <t>0</t>
  </si>
  <si>
    <t>1</t>
  </si>
  <si>
    <t>0</t>
  </si>
  <si>
    <t>2</t>
  </si>
  <si>
    <t>1</t>
  </si>
  <si>
    <t>2</t>
  </si>
  <si>
    <t>0</t>
  </si>
  <si>
    <t>1</t>
  </si>
  <si>
    <t>2</t>
  </si>
  <si>
    <t>0</t>
  </si>
  <si>
    <t>2</t>
  </si>
  <si>
    <t>1</t>
  </si>
  <si>
    <t>2</t>
  </si>
  <si>
    <t>0</t>
  </si>
  <si>
    <t>1</t>
  </si>
  <si>
    <t>0</t>
  </si>
  <si>
    <t>1</t>
  </si>
  <si>
    <t>2</t>
  </si>
  <si>
    <t>1</t>
  </si>
  <si>
    <t>0</t>
  </si>
  <si>
    <t>2</t>
  </si>
  <si>
    <t>1</t>
  </si>
  <si>
    <t>0</t>
  </si>
  <si>
    <t>2</t>
  </si>
  <si>
    <t>1</t>
  </si>
  <si>
    <t>0</t>
  </si>
  <si>
    <t>1</t>
  </si>
  <si>
    <t>0</t>
  </si>
  <si>
    <t>2</t>
  </si>
  <si>
    <t>0</t>
  </si>
  <si>
    <t>1</t>
  </si>
  <si>
    <t>2</t>
  </si>
  <si>
    <t>1</t>
  </si>
  <si>
    <t>0</t>
  </si>
  <si>
    <t>1</t>
  </si>
  <si>
    <t>2</t>
  </si>
  <si>
    <t>0</t>
  </si>
  <si>
    <t>2</t>
  </si>
  <si>
    <t>1</t>
  </si>
  <si>
    <t>0</t>
  </si>
  <si>
    <t>2</t>
  </si>
  <si>
    <t>1</t>
  </si>
  <si>
    <t>0</t>
  </si>
  <si>
    <t>1</t>
  </si>
  <si>
    <t>2</t>
  </si>
  <si>
    <t>0</t>
  </si>
  <si>
    <t>1</t>
  </si>
  <si>
    <t>2</t>
  </si>
  <si>
    <t>0</t>
  </si>
  <si>
    <t>2</t>
  </si>
  <si>
    <t>1</t>
  </si>
  <si>
    <t>0</t>
  </si>
  <si>
    <t>2</t>
  </si>
  <si>
    <t>0</t>
  </si>
  <si>
    <t>1</t>
  </si>
  <si>
    <t>0</t>
  </si>
  <si>
    <t>2</t>
  </si>
  <si>
    <t>0</t>
  </si>
  <si>
    <t>1</t>
  </si>
  <si>
    <t>2</t>
  </si>
  <si>
    <t>1</t>
  </si>
  <si>
    <t>0</t>
  </si>
  <si>
    <t>2</t>
  </si>
  <si>
    <t>1</t>
  </si>
  <si>
    <t>0</t>
  </si>
  <si>
    <t>2</t>
  </si>
  <si>
    <t>0</t>
  </si>
  <si>
    <t>1</t>
  </si>
  <si>
    <t>2</t>
  </si>
  <si>
    <t>0</t>
  </si>
  <si>
    <t>1</t>
  </si>
  <si>
    <t>2</t>
  </si>
  <si>
    <t>1</t>
  </si>
  <si>
    <t>0</t>
  </si>
  <si>
    <t>2</t>
  </si>
  <si>
    <t>1</t>
  </si>
  <si>
    <t>0</t>
  </si>
  <si>
    <t>2</t>
  </si>
  <si>
    <t>0</t>
  </si>
  <si>
    <t>1</t>
  </si>
  <si>
    <t>2</t>
  </si>
  <si>
    <t>0</t>
  </si>
  <si>
    <t>2</t>
  </si>
  <si>
    <t>0</t>
  </si>
  <si>
    <t>1</t>
  </si>
  <si>
    <t>2</t>
  </si>
  <si>
    <t>0</t>
  </si>
  <si>
    <t>1</t>
  </si>
  <si>
    <t>2</t>
  </si>
  <si>
    <t>0</t>
  </si>
  <si>
    <t>2</t>
  </si>
  <si>
    <t>1</t>
  </si>
  <si>
    <t>0</t>
  </si>
  <si>
    <t>2</t>
  </si>
  <si>
    <t>1</t>
  </si>
  <si>
    <t>2</t>
  </si>
  <si>
    <t>0</t>
  </si>
  <si>
    <t>1</t>
  </si>
  <si>
    <t>0</t>
  </si>
  <si>
    <t>1</t>
  </si>
  <si>
    <t>2</t>
  </si>
  <si>
    <t>0</t>
  </si>
  <si>
    <t>2</t>
  </si>
  <si>
    <t>1</t>
  </si>
  <si>
    <t>0</t>
  </si>
  <si>
    <t>2</t>
  </si>
  <si>
    <t>1</t>
  </si>
  <si>
    <t>2</t>
  </si>
  <si>
    <t>0</t>
  </si>
  <si>
    <t>1</t>
  </si>
  <si>
    <t>0</t>
  </si>
  <si>
    <t>2</t>
  </si>
  <si>
    <t>0</t>
  </si>
  <si>
    <t>1</t>
  </si>
  <si>
    <t>2</t>
  </si>
  <si>
    <t>1</t>
  </si>
  <si>
    <t>0</t>
  </si>
  <si>
    <t>2</t>
  </si>
  <si>
    <t>1</t>
  </si>
  <si>
    <t>0</t>
  </si>
  <si>
    <t>2</t>
  </si>
  <si>
    <t>0</t>
  </si>
  <si>
    <t>1</t>
  </si>
  <si>
    <t>2</t>
  </si>
  <si>
    <t>1</t>
  </si>
  <si>
    <t>0</t>
  </si>
  <si>
    <t>2</t>
  </si>
  <si>
    <t>1</t>
  </si>
  <si>
    <t>2</t>
  </si>
  <si>
    <t>1</t>
  </si>
  <si>
    <t>0</t>
  </si>
  <si>
    <t>2</t>
  </si>
  <si>
    <t>1</t>
  </si>
  <si>
    <t>0</t>
  </si>
  <si>
    <t>2</t>
  </si>
  <si>
    <t>1</t>
  </si>
  <si>
    <t>0</t>
  </si>
  <si>
    <t>1</t>
  </si>
  <si>
    <t>2</t>
  </si>
  <si>
    <t>0</t>
  </si>
  <si>
    <t>2</t>
  </si>
  <si>
    <t>1</t>
  </si>
  <si>
    <t>0</t>
  </si>
  <si>
    <t>2</t>
  </si>
  <si>
    <t>0</t>
  </si>
  <si>
    <t>2</t>
  </si>
  <si>
    <t>1</t>
  </si>
  <si>
    <t>0</t>
  </si>
  <si>
    <t>2</t>
  </si>
  <si>
    <t>1</t>
  </si>
  <si>
    <t>0</t>
  </si>
  <si>
    <t>2</t>
  </si>
  <si>
    <t>0</t>
  </si>
  <si>
    <t>2</t>
  </si>
  <si>
    <t>1</t>
  </si>
  <si>
    <t>0</t>
  </si>
  <si>
    <t>1</t>
  </si>
  <si>
    <t>2</t>
  </si>
  <si>
    <t>1</t>
  </si>
  <si>
    <t>0</t>
  </si>
  <si>
    <t>2</t>
  </si>
  <si>
    <t>1</t>
  </si>
  <si>
    <t>0</t>
  </si>
  <si>
    <t>2</t>
  </si>
  <si>
    <t>0</t>
  </si>
  <si>
    <t>1</t>
  </si>
  <si>
    <t>0</t>
  </si>
  <si>
    <t>2</t>
  </si>
  <si>
    <t>1</t>
  </si>
  <si>
    <t>0</t>
  </si>
  <si>
    <t>1</t>
  </si>
  <si>
    <t>2</t>
  </si>
  <si>
    <t>1</t>
  </si>
  <si>
    <t>2</t>
  </si>
  <si>
    <t>0</t>
  </si>
  <si>
    <t>1</t>
  </si>
  <si>
    <t>2</t>
  </si>
  <si>
    <t>0</t>
  </si>
  <si>
    <t>1</t>
  </si>
  <si>
    <t>2</t>
  </si>
  <si>
    <t>0</t>
  </si>
  <si>
    <t>2</t>
  </si>
  <si>
    <t>1</t>
  </si>
  <si>
    <t>0</t>
  </si>
  <si>
    <t>2</t>
  </si>
  <si>
    <t>1</t>
  </si>
  <si>
    <t>0</t>
  </si>
  <si>
    <t>2</t>
  </si>
  <si>
    <t>0</t>
  </si>
  <si>
    <t>1</t>
  </si>
  <si>
    <t>2</t>
  </si>
  <si>
    <t>1</t>
  </si>
  <si>
    <t>0</t>
  </si>
  <si>
    <t>2</t>
  </si>
  <si>
    <t>0</t>
  </si>
  <si>
    <t>2</t>
  </si>
  <si>
    <t>1</t>
  </si>
  <si>
    <t>2</t>
  </si>
  <si>
    <t>1</t>
  </si>
  <si>
    <t>0</t>
  </si>
  <si>
    <t>2</t>
  </si>
  <si>
    <t>1</t>
  </si>
  <si>
    <t>0</t>
  </si>
  <si>
    <t>2</t>
  </si>
  <si>
    <t>1</t>
  </si>
  <si>
    <t>0</t>
  </si>
  <si>
    <t>1</t>
  </si>
  <si>
    <t>0</t>
  </si>
  <si>
    <t>2</t>
  </si>
  <si>
    <t>0</t>
  </si>
  <si>
    <t>1</t>
  </si>
  <si>
    <t>0</t>
  </si>
  <si>
    <t>2</t>
  </si>
  <si>
    <t>1</t>
  </si>
  <si>
    <t>2</t>
  </si>
  <si>
    <t>0</t>
  </si>
  <si>
    <t>1</t>
  </si>
  <si>
    <t>2</t>
  </si>
  <si>
    <t>0</t>
  </si>
  <si>
    <t>1</t>
  </si>
  <si>
    <t>0</t>
  </si>
  <si>
    <t>2</t>
  </si>
  <si>
    <t>0</t>
  </si>
  <si>
    <t>2</t>
  </si>
  <si>
    <t>1</t>
  </si>
  <si>
    <t>0</t>
  </si>
  <si>
    <t>1</t>
  </si>
  <si>
    <t>2</t>
  </si>
  <si>
    <t>1</t>
  </si>
  <si>
    <t>0</t>
  </si>
  <si>
    <t>1</t>
  </si>
  <si>
    <t>2</t>
  </si>
  <si>
    <t>0</t>
  </si>
  <si>
    <t>1</t>
  </si>
  <si>
    <t>0</t>
  </si>
  <si>
    <t>2</t>
  </si>
  <si>
    <t>0</t>
  </si>
  <si>
    <t>1</t>
  </si>
  <si>
    <t>2</t>
  </si>
  <si>
    <t>1</t>
  </si>
  <si>
    <t>0</t>
  </si>
  <si>
    <t>2</t>
  </si>
  <si>
    <t>1</t>
  </si>
  <si>
    <t>2</t>
  </si>
  <si>
    <t>0</t>
  </si>
  <si>
    <t>1</t>
  </si>
  <si>
    <t>2</t>
  </si>
  <si>
    <t>1</t>
  </si>
  <si>
    <t>2</t>
  </si>
  <si>
    <t>0</t>
  </si>
  <si>
    <t>1</t>
  </si>
  <si>
    <t>2</t>
  </si>
  <si>
    <t>1</t>
  </si>
  <si>
    <t>2</t>
  </si>
  <si>
    <t>0</t>
  </si>
  <si>
    <t>1</t>
  </si>
  <si>
    <t>2</t>
  </si>
  <si>
    <t>0</t>
  </si>
  <si>
    <t>1</t>
  </si>
  <si>
    <t>2</t>
  </si>
  <si>
    <t>0</t>
  </si>
  <si>
    <t>1</t>
  </si>
  <si>
    <t>2</t>
  </si>
  <si>
    <t>0</t>
  </si>
  <si>
    <t>2</t>
  </si>
  <si>
    <t>1</t>
  </si>
  <si>
    <t>2</t>
  </si>
  <si>
    <t>0</t>
  </si>
  <si>
    <t>1</t>
  </si>
  <si>
    <t>2</t>
  </si>
  <si>
    <t>1</t>
  </si>
  <si>
    <t>0</t>
  </si>
  <si>
    <t>2</t>
  </si>
  <si>
    <t>0</t>
  </si>
  <si>
    <t>1</t>
  </si>
  <si>
    <t>0</t>
  </si>
  <si>
    <t>1</t>
  </si>
  <si>
    <t>2</t>
  </si>
  <si>
    <t>0</t>
  </si>
  <si>
    <t>1</t>
  </si>
  <si>
    <t>2</t>
  </si>
  <si>
    <t>0</t>
  </si>
  <si>
    <t>1</t>
  </si>
  <si>
    <t>2</t>
  </si>
  <si>
    <t>0</t>
  </si>
  <si>
    <t>2</t>
  </si>
  <si>
    <t>1</t>
  </si>
  <si>
    <t>0</t>
  </si>
  <si>
    <t>2</t>
  </si>
  <si>
    <t>0</t>
  </si>
  <si>
    <t>1</t>
  </si>
  <si>
    <t>2</t>
  </si>
  <si>
    <t>0</t>
  </si>
  <si>
    <t>1</t>
  </si>
  <si>
    <t>2</t>
  </si>
  <si>
    <t>0</t>
  </si>
  <si>
    <t>2</t>
  </si>
  <si>
    <t>0</t>
  </si>
  <si>
    <t>1</t>
  </si>
  <si>
    <t>2</t>
  </si>
  <si>
    <t>1</t>
  </si>
  <si>
    <t>0</t>
  </si>
  <si>
    <t>2</t>
  </si>
  <si>
    <t>1</t>
  </si>
  <si>
    <t>0</t>
  </si>
  <si>
    <t>2</t>
  </si>
  <si>
    <t>0</t>
  </si>
  <si>
    <t>1</t>
  </si>
  <si>
    <t>2</t>
  </si>
  <si>
    <t>1</t>
  </si>
  <si>
    <t>0</t>
  </si>
  <si>
    <t>2</t>
  </si>
  <si>
    <t>1</t>
  </si>
  <si>
    <t>0</t>
  </si>
  <si>
    <t>1</t>
  </si>
  <si>
    <t>0</t>
  </si>
  <si>
    <t>2</t>
  </si>
  <si>
    <t>0</t>
  </si>
  <si>
    <t>1</t>
  </si>
  <si>
    <t>2</t>
  </si>
  <si>
    <t>0</t>
  </si>
  <si>
    <t>1</t>
  </si>
  <si>
    <t>0</t>
  </si>
  <si>
    <t>2</t>
  </si>
  <si>
    <t>0</t>
  </si>
  <si>
    <t>1</t>
  </si>
  <si>
    <t>2</t>
  </si>
  <si>
    <t>0</t>
  </si>
  <si>
    <t>1</t>
  </si>
  <si>
    <t>2</t>
  </si>
  <si>
    <t>0</t>
  </si>
  <si>
    <t>1</t>
  </si>
  <si>
    <t>2</t>
  </si>
  <si>
    <t>0</t>
  </si>
  <si>
    <t>1</t>
  </si>
  <si>
    <t>0</t>
  </si>
  <si>
    <t>2</t>
  </si>
  <si>
    <t>1</t>
  </si>
  <si>
    <t>0</t>
  </si>
  <si>
    <t>1</t>
  </si>
  <si>
    <t>2</t>
  </si>
  <si>
    <t>0</t>
  </si>
  <si>
    <t>1</t>
  </si>
  <si>
    <t>0</t>
  </si>
  <si>
    <t>2</t>
  </si>
  <si>
    <t>0</t>
  </si>
  <si>
    <t>1</t>
  </si>
  <si>
    <t>2</t>
  </si>
  <si>
    <t>1</t>
  </si>
  <si>
    <t>0</t>
  </si>
  <si>
    <t>2</t>
  </si>
  <si>
    <t>1</t>
  </si>
  <si>
    <t>2</t>
  </si>
  <si>
    <t>0</t>
  </si>
  <si>
    <t>2</t>
  </si>
  <si>
    <t>0</t>
  </si>
  <si>
    <t>1</t>
  </si>
  <si>
    <t>0</t>
  </si>
  <si>
    <t>2</t>
  </si>
  <si>
    <t>1</t>
  </si>
  <si>
    <t>deciles_tri</t>
  </si>
  <si>
    <t>anio</t>
  </si>
  <si>
    <t>hogares</t>
  </si>
  <si>
    <t>gastomon</t>
  </si>
  <si>
    <t>ingmon</t>
  </si>
  <si>
    <t>edad_jefe</t>
  </si>
  <si>
    <t>tot_integ</t>
  </si>
  <si>
    <t>menores</t>
  </si>
  <si>
    <t>p65mas</t>
  </si>
  <si>
    <t>sexo_jefe</t>
  </si>
  <si>
    <t>0</t>
  </si>
  <si>
    <t>2</t>
  </si>
  <si>
    <t>1</t>
  </si>
  <si>
    <t>0</t>
  </si>
  <si>
    <t>1</t>
  </si>
  <si>
    <t>2</t>
  </si>
  <si>
    <t>1</t>
  </si>
  <si>
    <t>0</t>
  </si>
  <si>
    <t>2</t>
  </si>
  <si>
    <t>1</t>
  </si>
  <si>
    <t>0</t>
  </si>
  <si>
    <t>1</t>
  </si>
  <si>
    <t>0</t>
  </si>
  <si>
    <t>2</t>
  </si>
  <si>
    <t>0</t>
  </si>
  <si>
    <t>1</t>
  </si>
  <si>
    <t>2</t>
  </si>
  <si>
    <t>1</t>
  </si>
  <si>
    <t>0</t>
  </si>
  <si>
    <t>1</t>
  </si>
  <si>
    <t>0</t>
  </si>
  <si>
    <t>2</t>
  </si>
  <si>
    <t>1</t>
  </si>
  <si>
    <t>0</t>
  </si>
  <si>
    <t>1</t>
  </si>
  <si>
    <t>2</t>
  </si>
  <si>
    <t>1</t>
  </si>
  <si>
    <t>0</t>
  </si>
  <si>
    <t>2</t>
  </si>
  <si>
    <t>1</t>
  </si>
  <si>
    <t>0</t>
  </si>
  <si>
    <t>2</t>
  </si>
  <si>
    <t>0</t>
  </si>
  <si>
    <t>1</t>
  </si>
  <si>
    <t>0</t>
  </si>
  <si>
    <t>1</t>
  </si>
  <si>
    <t>2</t>
  </si>
  <si>
    <t>0</t>
  </si>
  <si>
    <t>1</t>
  </si>
  <si>
    <t>2</t>
  </si>
  <si>
    <t>1</t>
  </si>
  <si>
    <t>0</t>
  </si>
  <si>
    <t>2</t>
  </si>
  <si>
    <t>0</t>
  </si>
  <si>
    <t>1</t>
  </si>
  <si>
    <t>2</t>
  </si>
  <si>
    <t>0</t>
  </si>
  <si>
    <t>1</t>
  </si>
  <si>
    <t>0</t>
  </si>
  <si>
    <t>2</t>
  </si>
  <si>
    <t>1</t>
  </si>
  <si>
    <t>0</t>
  </si>
  <si>
    <t>2</t>
  </si>
  <si>
    <t>1</t>
  </si>
  <si>
    <t>2</t>
  </si>
  <si>
    <t>0</t>
  </si>
  <si>
    <t>2</t>
  </si>
  <si>
    <t>1</t>
  </si>
  <si>
    <t>0</t>
  </si>
  <si>
    <t>1</t>
  </si>
  <si>
    <t>2</t>
  </si>
  <si>
    <t>0</t>
  </si>
  <si>
    <t>2</t>
  </si>
  <si>
    <t>1</t>
  </si>
  <si>
    <t>2</t>
  </si>
  <si>
    <t>1</t>
  </si>
  <si>
    <t>0</t>
  </si>
  <si>
    <t>2</t>
  </si>
  <si>
    <t>1</t>
  </si>
  <si>
    <t>0</t>
  </si>
  <si>
    <t>2</t>
  </si>
  <si>
    <t>1</t>
  </si>
  <si>
    <t>0</t>
  </si>
  <si>
    <t>1</t>
  </si>
  <si>
    <t>2</t>
  </si>
  <si>
    <t>0</t>
  </si>
  <si>
    <t>1</t>
  </si>
  <si>
    <t>2</t>
  </si>
  <si>
    <t>0</t>
  </si>
  <si>
    <t>1</t>
  </si>
  <si>
    <t>2</t>
  </si>
  <si>
    <t>0</t>
  </si>
  <si>
    <t>1</t>
  </si>
  <si>
    <t>0</t>
  </si>
  <si>
    <t>1</t>
  </si>
  <si>
    <t>2</t>
  </si>
  <si>
    <t>1</t>
  </si>
  <si>
    <t>0</t>
  </si>
  <si>
    <t>1</t>
  </si>
  <si>
    <t>2</t>
  </si>
  <si>
    <t>0</t>
  </si>
  <si>
    <t>2</t>
  </si>
  <si>
    <t>0</t>
  </si>
  <si>
    <t>1</t>
  </si>
  <si>
    <t>2</t>
  </si>
  <si>
    <t>0</t>
  </si>
  <si>
    <t>1</t>
  </si>
  <si>
    <t>2</t>
  </si>
  <si>
    <t>0</t>
  </si>
  <si>
    <t>1</t>
  </si>
  <si>
    <t>2</t>
  </si>
  <si>
    <t>0</t>
  </si>
  <si>
    <t>2</t>
  </si>
  <si>
    <t>0</t>
  </si>
  <si>
    <t>1</t>
  </si>
  <si>
    <t>0</t>
  </si>
  <si>
    <t>2</t>
  </si>
  <si>
    <t>1</t>
  </si>
  <si>
    <t>0</t>
  </si>
  <si>
    <t>2</t>
  </si>
  <si>
    <t>0</t>
  </si>
  <si>
    <t>1</t>
  </si>
  <si>
    <t>2</t>
  </si>
  <si>
    <t>1</t>
  </si>
  <si>
    <t>0</t>
  </si>
  <si>
    <t>2</t>
  </si>
  <si>
    <t>1</t>
  </si>
  <si>
    <t>0</t>
  </si>
  <si>
    <t>2</t>
  </si>
  <si>
    <t>0</t>
  </si>
  <si>
    <t>1</t>
  </si>
  <si>
    <t>2</t>
  </si>
  <si>
    <t>0</t>
  </si>
  <si>
    <t>2</t>
  </si>
  <si>
    <t>0</t>
  </si>
  <si>
    <t>1</t>
  </si>
  <si>
    <t>0</t>
  </si>
  <si>
    <t>2</t>
  </si>
  <si>
    <t>0</t>
  </si>
  <si>
    <t>1</t>
  </si>
  <si>
    <t>2</t>
  </si>
  <si>
    <t>0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</si>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</sst>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"/>
    <numFmt numFmtId="165" formatCode="#,##0.0"/>
    <numFmt numFmtId="166" formatCode="&quot;$&quot;#,##0.0"/>
    <numFmt numFmtId="167" formatCode="0.000"/>
    <numFmt numFmtId="168" formatCode="0.0000000"/>
    <numFmt numFmtId="169" formatCode="0.0"/>
  </numFmts>
  <fonts count="16">
    <font>
      <sz val="11"/>
      <name val="Calibri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sz val="14"/>
      <name val="Century Gothic"/>
      <family val="2"/>
    </font>
    <font>
      <b/>
      <sz val="14"/>
      <color rgb="FF000000"/>
      <name val="Century Gothic"/>
      <family val="2"/>
    </font>
    <font>
      <sz val="11"/>
      <name val="Sergoe"/>
    </font>
    <font>
      <sz val="14"/>
      <name val="Calibri"/>
      <family val="2"/>
      <scheme val="minor"/>
    </font>
    <font>
      <sz val="14"/>
      <color theme="0"/>
      <name val="Noto Sans"/>
      <family val="2"/>
    </font>
    <font>
      <b/>
      <sz val="14"/>
      <color theme="0"/>
      <name val="Noto Sans"/>
      <family val="2"/>
    </font>
    <font>
      <sz val="13"/>
      <name val="Noto Sans"/>
      <family val="2"/>
    </font>
    <font>
      <b/>
      <sz val="13"/>
      <name val="Noto Sans"/>
      <family val="2"/>
    </font>
    <font>
      <sz val="12"/>
      <name val="Noto Sans"/>
      <family val="2"/>
    </font>
    <font>
      <b/>
      <sz val="12"/>
      <name val="Noto Sans"/>
      <family val="2"/>
    </font>
  </fonts>
  <fills count="18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rgb="FF8C62AA"/>
        <bgColor indexed="64"/>
      </patternFill>
    </fill>
    <fill>
      <patternFill patternType="solid">
        <fgColor rgb="FFCE84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4659260841701"/>
        <bgColor rgb="FF000000"/>
      </patternFill>
    </fill>
    <fill>
      <patternFill patternType="solid">
        <fgColor theme="0" tint="-4.9958800012207406E-2"/>
        <bgColor rgb="FF000000"/>
      </patternFill>
    </fill>
    <fill>
      <patternFill patternType="solid">
        <fgColor rgb="FF9B2247"/>
        <bgColor rgb="FF0000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/>
    <xf numFmtId="9" fontId="1" fillId="0" borderId="0" applyFont="0" applyFill="0" applyBorder="0" applyAlignment="0" applyProtection="0"/>
  </cellStyleXfs>
  <cellXfs count="136">
    <xf numFmtId="0" fontId="0" fillId="0" borderId="0" xfId="0"/>
    <xf numFmtId="1" fontId="0" fillId="0" borderId="1" xfId="0" applyNumberFormat="1" applyBorder="1"/>
    <xf numFmtId="0" fontId="4" fillId="0" borderId="1" xfId="1" applyFont="1"/>
    <xf numFmtId="0" fontId="1" fillId="0" borderId="1" xfId="1"/>
    <xf numFmtId="0" fontId="4" fillId="0" borderId="2" xfId="1" applyFont="1" applyBorder="1" applyAlignment="1">
      <alignment horizontal="left" vertical="center"/>
    </xf>
    <xf numFmtId="0" fontId="1" fillId="0" borderId="1" xfId="1" applyAlignment="1">
      <alignment vertical="center"/>
    </xf>
    <xf numFmtId="17" fontId="1" fillId="0" borderId="1" xfId="1" applyNumberFormat="1" applyAlignment="1">
      <alignment vertical="center"/>
    </xf>
    <xf numFmtId="0" fontId="1" fillId="0" borderId="1" xfId="1" applyAlignment="1">
      <alignment horizontal="center" vertical="center"/>
    </xf>
    <xf numFmtId="167" fontId="1" fillId="0" borderId="1" xfId="1" applyNumberFormat="1" applyAlignment="1">
      <alignment horizontal="center" vertical="center"/>
    </xf>
    <xf numFmtId="168" fontId="1" fillId="0" borderId="1" xfId="1" applyNumberFormat="1" applyAlignment="1">
      <alignment horizontal="center" vertical="center"/>
    </xf>
    <xf numFmtId="0" fontId="1" fillId="2" borderId="1" xfId="1" applyFill="1" applyAlignment="1">
      <alignment horizontal="center" vertical="center"/>
    </xf>
    <xf numFmtId="167" fontId="1" fillId="2" borderId="1" xfId="1" applyNumberFormat="1" applyFill="1" applyAlignment="1">
      <alignment horizontal="center" vertical="center"/>
    </xf>
    <xf numFmtId="168" fontId="1" fillId="2" borderId="1" xfId="1" applyNumberFormat="1" applyFill="1" applyAlignment="1">
      <alignment horizontal="center" vertical="center"/>
    </xf>
    <xf numFmtId="17" fontId="1" fillId="0" borderId="3" xfId="1" applyNumberFormat="1" applyBorder="1" applyAlignment="1">
      <alignment vertical="center"/>
    </xf>
    <xf numFmtId="0" fontId="1" fillId="0" borderId="3" xfId="1" applyBorder="1" applyAlignment="1">
      <alignment vertical="center"/>
    </xf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3" fontId="0" fillId="0" borderId="4" xfId="0" applyNumberFormat="1" applyBorder="1"/>
    <xf numFmtId="166" fontId="0" fillId="0" borderId="1" xfId="0" applyNumberFormat="1" applyBorder="1"/>
    <xf numFmtId="3" fontId="0" fillId="0" borderId="1" xfId="0" applyNumberFormat="1" applyBorder="1"/>
    <xf numFmtId="165" fontId="0" fillId="0" borderId="1" xfId="0" applyNumberFormat="1" applyBorder="1"/>
    <xf numFmtId="165" fontId="0" fillId="0" borderId="5" xfId="0" applyNumberFormat="1" applyBorder="1"/>
    <xf numFmtId="165" fontId="0" fillId="0" borderId="4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0" fontId="3" fillId="0" borderId="5" xfId="0" applyFont="1" applyBorder="1"/>
    <xf numFmtId="0" fontId="4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3" fontId="3" fillId="0" borderId="1" xfId="0" applyNumberFormat="1" applyFont="1" applyBorder="1" applyAlignment="1">
      <alignment vertical="center"/>
    </xf>
    <xf numFmtId="0" fontId="4" fillId="0" borderId="0" xfId="0" applyFont="1"/>
    <xf numFmtId="3" fontId="4" fillId="0" borderId="4" xfId="0" applyNumberFormat="1" applyFont="1" applyBorder="1"/>
    <xf numFmtId="166" fontId="4" fillId="0" borderId="1" xfId="0" applyNumberFormat="1" applyFont="1" applyBorder="1"/>
    <xf numFmtId="3" fontId="4" fillId="0" borderId="1" xfId="0" applyNumberFormat="1" applyFont="1" applyBorder="1"/>
    <xf numFmtId="165" fontId="4" fillId="0" borderId="1" xfId="0" applyNumberFormat="1" applyFont="1" applyBorder="1"/>
    <xf numFmtId="165" fontId="4" fillId="0" borderId="5" xfId="0" applyNumberFormat="1" applyFont="1" applyBorder="1"/>
    <xf numFmtId="165" fontId="4" fillId="0" borderId="4" xfId="0" applyNumberFormat="1" applyFont="1" applyBorder="1"/>
    <xf numFmtId="2" fontId="4" fillId="0" borderId="1" xfId="0" applyNumberFormat="1" applyFont="1" applyBorder="1"/>
    <xf numFmtId="164" fontId="4" fillId="0" borderId="1" xfId="0" applyNumberFormat="1" applyFont="1" applyBorder="1"/>
    <xf numFmtId="164" fontId="3" fillId="0" borderId="5" xfId="0" applyNumberFormat="1" applyFont="1" applyBorder="1"/>
    <xf numFmtId="164" fontId="4" fillId="0" borderId="9" xfId="0" applyNumberFormat="1" applyFont="1" applyBorder="1"/>
    <xf numFmtId="3" fontId="0" fillId="0" borderId="10" xfId="0" applyNumberFormat="1" applyBorder="1"/>
    <xf numFmtId="166" fontId="0" fillId="0" borderId="11" xfId="0" applyNumberFormat="1" applyBorder="1"/>
    <xf numFmtId="2" fontId="0" fillId="0" borderId="11" xfId="0" applyNumberFormat="1" applyBorder="1"/>
    <xf numFmtId="164" fontId="0" fillId="0" borderId="11" xfId="0" applyNumberFormat="1" applyBorder="1"/>
    <xf numFmtId="3" fontId="0" fillId="0" borderId="11" xfId="0" applyNumberFormat="1" applyBorder="1"/>
    <xf numFmtId="164" fontId="0" fillId="0" borderId="9" xfId="0" applyNumberFormat="1" applyBorder="1"/>
    <xf numFmtId="164" fontId="0" fillId="0" borderId="5" xfId="0" applyNumberFormat="1" applyBorder="1"/>
    <xf numFmtId="0" fontId="3" fillId="11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165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13" borderId="0" xfId="0" applyFill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69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3" fontId="9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wrapText="1"/>
    </xf>
    <xf numFmtId="9" fontId="0" fillId="0" borderId="0" xfId="2" applyFont="1"/>
    <xf numFmtId="169" fontId="0" fillId="0" borderId="0" xfId="2" applyNumberFormat="1" applyFont="1"/>
    <xf numFmtId="0" fontId="3" fillId="13" borderId="0" xfId="0" applyFont="1" applyFill="1"/>
    <xf numFmtId="0" fontId="0" fillId="14" borderId="0" xfId="0" applyFill="1"/>
    <xf numFmtId="3" fontId="9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right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/>
    </xf>
    <xf numFmtId="3" fontId="12" fillId="16" borderId="1" xfId="0" applyNumberFormat="1" applyFont="1" applyFill="1" applyBorder="1" applyAlignment="1">
      <alignment horizontal="right" vertical="center"/>
    </xf>
    <xf numFmtId="2" fontId="12" fillId="16" borderId="1" xfId="0" applyNumberFormat="1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vertical="center"/>
    </xf>
    <xf numFmtId="3" fontId="13" fillId="15" borderId="1" xfId="0" applyNumberFormat="1" applyFont="1" applyFill="1" applyBorder="1" applyAlignment="1">
      <alignment horizontal="right" vertical="center"/>
    </xf>
    <xf numFmtId="2" fontId="13" fillId="15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4" fontId="14" fillId="0" borderId="1" xfId="0" applyNumberFormat="1" applyFont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/>
    </xf>
    <xf numFmtId="3" fontId="14" fillId="16" borderId="1" xfId="0" applyNumberFormat="1" applyFont="1" applyFill="1" applyBorder="1" applyAlignment="1">
      <alignment horizontal="center" vertical="center"/>
    </xf>
    <xf numFmtId="2" fontId="14" fillId="16" borderId="1" xfId="0" applyNumberFormat="1" applyFont="1" applyFill="1" applyBorder="1" applyAlignment="1">
      <alignment horizontal="center" vertical="center"/>
    </xf>
    <xf numFmtId="4" fontId="14" fillId="16" borderId="1" xfId="0" applyNumberFormat="1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3" fontId="15" fillId="15" borderId="1" xfId="0" applyNumberFormat="1" applyFont="1" applyFill="1" applyBorder="1" applyAlignment="1">
      <alignment horizontal="center" vertical="center"/>
    </xf>
    <xf numFmtId="2" fontId="15" fillId="15" borderId="1" xfId="0" applyNumberFormat="1" applyFont="1" applyFill="1" applyBorder="1" applyAlignment="1">
      <alignment horizontal="center" vertical="center"/>
    </xf>
    <xf numFmtId="4" fontId="15" fillId="15" borderId="1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mruColors>
      <color rgb="FF9B2247"/>
      <color rgb="FF0000FF"/>
      <color rgb="FFCCFF99"/>
      <color rgb="FF99CCFF"/>
      <color rgb="FFCE84C0"/>
      <color rgb="FF8C62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65359477124183E-2"/>
          <c:y val="4.9693686868686873E-2"/>
          <c:w val="0.77142777777777782"/>
          <c:h val="0.8538588383838384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Graficos_tablas!$E$4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Graficos_tablas!$F$3:$J$3</c:f>
              <c:numCache>
                <c:formatCode>General</c:formatCode>
                <c:ptCount val="5"/>
                <c:pt idx="0">
                  <c:v>2024</c:v>
                </c:pt>
                <c:pt idx="1">
                  <c:v>2022</c:v>
                </c:pt>
                <c:pt idx="2">
                  <c:v>2020</c:v>
                </c:pt>
                <c:pt idx="3">
                  <c:v>2018</c:v>
                </c:pt>
                <c:pt idx="4">
                  <c:v>2016</c:v>
                </c:pt>
              </c:numCache>
            </c:numRef>
          </c:cat>
          <c:val>
            <c:numRef>
              <c:f>Graficos_tablas!$F$4:$J$4</c:f>
              <c:numCache>
                <c:formatCode>0</c:formatCode>
                <c:ptCount val="5"/>
                <c:pt idx="0">
                  <c:v>10.239317312173217</c:v>
                </c:pt>
                <c:pt idx="1">
                  <c:v>11.136002704411771</c:v>
                </c:pt>
                <c:pt idx="2">
                  <c:v>10.365092745627374</c:v>
                </c:pt>
                <c:pt idx="3">
                  <c:v>18.002838143947752</c:v>
                </c:pt>
                <c:pt idx="4">
                  <c:v>17.055340156251649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3-4BA0-A8D1-67E9BDC9F307}"/>
            </c:ext>
          </c:extLst>
        </c:ser>
        <c:ser>
          <c:idx val="1"/>
          <c:order val="1"/>
          <c:tx>
            <c:strRef>
              <c:f>Graficos_tablas!$E$5</c:f>
              <c:strCache>
                <c:ptCount val="1"/>
                <c:pt idx="0">
                  <c:v>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Graficos_tablas!$F$3:$J$3</c:f>
              <c:numCache>
                <c:formatCode>General</c:formatCode>
                <c:ptCount val="5"/>
                <c:pt idx="0">
                  <c:v>2024</c:v>
                </c:pt>
                <c:pt idx="1">
                  <c:v>2022</c:v>
                </c:pt>
                <c:pt idx="2">
                  <c:v>2020</c:v>
                </c:pt>
                <c:pt idx="3">
                  <c:v>2018</c:v>
                </c:pt>
                <c:pt idx="4">
                  <c:v>2016</c:v>
                </c:pt>
              </c:numCache>
            </c:numRef>
          </c:cat>
          <c:val>
            <c:numRef>
              <c:f>Graficos_tablas!$F$5:$J$5</c:f>
              <c:numCache>
                <c:formatCode>0</c:formatCode>
                <c:ptCount val="5"/>
                <c:pt idx="0">
                  <c:v>10.290117799647261</c:v>
                </c:pt>
                <c:pt idx="1">
                  <c:v>10.837336082427933</c:v>
                </c:pt>
                <c:pt idx="2">
                  <c:v>10.882596958258597</c:v>
                </c:pt>
                <c:pt idx="3">
                  <c:v>14.847707652579052</c:v>
                </c:pt>
                <c:pt idx="4">
                  <c:v>14.360577935323425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3-4BA0-A8D1-67E9BDC9F307}"/>
            </c:ext>
          </c:extLst>
        </c:ser>
        <c:ser>
          <c:idx val="2"/>
          <c:order val="2"/>
          <c:tx>
            <c:strRef>
              <c:f>Graficos_tablas!$E$6</c:f>
              <c:strCache>
                <c:ptCount val="1"/>
                <c:pt idx="0">
                  <c:v>III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Graficos_tablas!$F$3:$J$3</c:f>
              <c:numCache>
                <c:formatCode>General</c:formatCode>
                <c:ptCount val="5"/>
                <c:pt idx="0">
                  <c:v>2024</c:v>
                </c:pt>
                <c:pt idx="1">
                  <c:v>2022</c:v>
                </c:pt>
                <c:pt idx="2">
                  <c:v>2020</c:v>
                </c:pt>
                <c:pt idx="3">
                  <c:v>2018</c:v>
                </c:pt>
                <c:pt idx="4">
                  <c:v>2016</c:v>
                </c:pt>
              </c:numCache>
            </c:numRef>
          </c:cat>
          <c:val>
            <c:numRef>
              <c:f>Graficos_tablas!$F$6:$J$6</c:f>
              <c:numCache>
                <c:formatCode>0</c:formatCode>
                <c:ptCount val="5"/>
                <c:pt idx="0">
                  <c:v>10.522187596221276</c:v>
                </c:pt>
                <c:pt idx="1">
                  <c:v>10.460169261271485</c:v>
                </c:pt>
                <c:pt idx="2">
                  <c:v>10.506371550093094</c:v>
                </c:pt>
                <c:pt idx="3">
                  <c:v>12.42985316386142</c:v>
                </c:pt>
                <c:pt idx="4">
                  <c:v>12.831869668518259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3-4BA0-A8D1-67E9BDC9F307}"/>
            </c:ext>
          </c:extLst>
        </c:ser>
        <c:ser>
          <c:idx val="3"/>
          <c:order val="3"/>
          <c:tx>
            <c:strRef>
              <c:f>Graficos_tablas!$E$7</c:f>
              <c:strCache>
                <c:ptCount val="1"/>
                <c:pt idx="0">
                  <c:v>IV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Graficos_tablas!$F$3:$J$3</c:f>
              <c:numCache>
                <c:formatCode>General</c:formatCode>
                <c:ptCount val="5"/>
                <c:pt idx="0">
                  <c:v>2024</c:v>
                </c:pt>
                <c:pt idx="1">
                  <c:v>2022</c:v>
                </c:pt>
                <c:pt idx="2">
                  <c:v>2020</c:v>
                </c:pt>
                <c:pt idx="3">
                  <c:v>2018</c:v>
                </c:pt>
                <c:pt idx="4">
                  <c:v>2016</c:v>
                </c:pt>
              </c:numCache>
            </c:numRef>
          </c:cat>
          <c:val>
            <c:numRef>
              <c:f>Graficos_tablas!$F$7:$J$7</c:f>
              <c:numCache>
                <c:formatCode>0</c:formatCode>
                <c:ptCount val="5"/>
                <c:pt idx="0">
                  <c:v>9.6613260247532882</c:v>
                </c:pt>
                <c:pt idx="1">
                  <c:v>10.291317751630455</c:v>
                </c:pt>
                <c:pt idx="2">
                  <c:v>10.152999553131441</c:v>
                </c:pt>
                <c:pt idx="3">
                  <c:v>11.160778858735025</c:v>
                </c:pt>
                <c:pt idx="4">
                  <c:v>11.646050435646005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D3-4BA0-A8D1-67E9BDC9F307}"/>
            </c:ext>
          </c:extLst>
        </c:ser>
        <c:ser>
          <c:idx val="4"/>
          <c:order val="4"/>
          <c:tx>
            <c:strRef>
              <c:f>Graficos_tablas!$E$8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Graficos_tablas!$F$3:$J$3</c:f>
              <c:numCache>
                <c:formatCode>General</c:formatCode>
                <c:ptCount val="5"/>
                <c:pt idx="0">
                  <c:v>2024</c:v>
                </c:pt>
                <c:pt idx="1">
                  <c:v>2022</c:v>
                </c:pt>
                <c:pt idx="2">
                  <c:v>2020</c:v>
                </c:pt>
                <c:pt idx="3">
                  <c:v>2018</c:v>
                </c:pt>
                <c:pt idx="4">
                  <c:v>2016</c:v>
                </c:pt>
              </c:numCache>
            </c:numRef>
          </c:cat>
          <c:val>
            <c:numRef>
              <c:f>Graficos_tablas!$F$8:$J$8</c:f>
              <c:numCache>
                <c:formatCode>0</c:formatCode>
                <c:ptCount val="5"/>
                <c:pt idx="0">
                  <c:v>9.638820374255971</c:v>
                </c:pt>
                <c:pt idx="1">
                  <c:v>9.8250868308930617</c:v>
                </c:pt>
                <c:pt idx="2">
                  <c:v>10.446815146359771</c:v>
                </c:pt>
                <c:pt idx="3">
                  <c:v>10.338717887537715</c:v>
                </c:pt>
                <c:pt idx="4">
                  <c:v>9.8951429523163181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D3-4BA0-A8D1-67E9BDC9F307}"/>
            </c:ext>
          </c:extLst>
        </c:ser>
        <c:ser>
          <c:idx val="5"/>
          <c:order val="5"/>
          <c:tx>
            <c:strRef>
              <c:f>Graficos_tablas!$E$9</c:f>
              <c:strCache>
                <c:ptCount val="1"/>
                <c:pt idx="0">
                  <c:v>VI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Graficos_tablas!$F$3:$J$3</c:f>
              <c:numCache>
                <c:formatCode>General</c:formatCode>
                <c:ptCount val="5"/>
                <c:pt idx="0">
                  <c:v>2024</c:v>
                </c:pt>
                <c:pt idx="1">
                  <c:v>2022</c:v>
                </c:pt>
                <c:pt idx="2">
                  <c:v>2020</c:v>
                </c:pt>
                <c:pt idx="3">
                  <c:v>2018</c:v>
                </c:pt>
                <c:pt idx="4">
                  <c:v>2016</c:v>
                </c:pt>
              </c:numCache>
            </c:numRef>
          </c:cat>
          <c:val>
            <c:numRef>
              <c:f>Graficos_tablas!$F$9:$J$9</c:f>
              <c:numCache>
                <c:formatCode>0</c:formatCode>
                <c:ptCount val="5"/>
                <c:pt idx="0">
                  <c:v>9.1120673520069833</c:v>
                </c:pt>
                <c:pt idx="1">
                  <c:v>9.4181782165332972</c:v>
                </c:pt>
                <c:pt idx="2">
                  <c:v>10.116268240870264</c:v>
                </c:pt>
                <c:pt idx="3">
                  <c:v>9.5342978313134061</c:v>
                </c:pt>
                <c:pt idx="4">
                  <c:v>9.122755226823676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D3-4BA0-A8D1-67E9BDC9F307}"/>
            </c:ext>
          </c:extLst>
        </c:ser>
        <c:ser>
          <c:idx val="6"/>
          <c:order val="6"/>
          <c:tx>
            <c:strRef>
              <c:f>Graficos_tablas!$E$10</c:f>
              <c:strCache>
                <c:ptCount val="1"/>
                <c:pt idx="0">
                  <c:v>VII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Graficos_tablas!$F$3:$J$3</c:f>
              <c:numCache>
                <c:formatCode>General</c:formatCode>
                <c:ptCount val="5"/>
                <c:pt idx="0">
                  <c:v>2024</c:v>
                </c:pt>
                <c:pt idx="1">
                  <c:v>2022</c:v>
                </c:pt>
                <c:pt idx="2">
                  <c:v>2020</c:v>
                </c:pt>
                <c:pt idx="3">
                  <c:v>2018</c:v>
                </c:pt>
                <c:pt idx="4">
                  <c:v>2016</c:v>
                </c:pt>
              </c:numCache>
            </c:numRef>
          </c:cat>
          <c:val>
            <c:numRef>
              <c:f>Graficos_tablas!$F$10:$J$10</c:f>
              <c:numCache>
                <c:formatCode>0</c:formatCode>
                <c:ptCount val="5"/>
                <c:pt idx="0">
                  <c:v>9.4471095666031069</c:v>
                </c:pt>
                <c:pt idx="1">
                  <c:v>10.112360603393372</c:v>
                </c:pt>
                <c:pt idx="2">
                  <c:v>9.8734112167611645</c:v>
                </c:pt>
                <c:pt idx="3">
                  <c:v>8.0673085029307572</c:v>
                </c:pt>
                <c:pt idx="4">
                  <c:v>7.878343115337108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D3-4BA0-A8D1-67E9BDC9F307}"/>
            </c:ext>
          </c:extLst>
        </c:ser>
        <c:ser>
          <c:idx val="7"/>
          <c:order val="7"/>
          <c:tx>
            <c:strRef>
              <c:f>Graficos_tablas!$E$11</c:f>
              <c:strCache>
                <c:ptCount val="1"/>
                <c:pt idx="0">
                  <c:v>VIII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Graficos_tablas!$F$3:$J$3</c:f>
              <c:numCache>
                <c:formatCode>General</c:formatCode>
                <c:ptCount val="5"/>
                <c:pt idx="0">
                  <c:v>2024</c:v>
                </c:pt>
                <c:pt idx="1">
                  <c:v>2022</c:v>
                </c:pt>
                <c:pt idx="2">
                  <c:v>2020</c:v>
                </c:pt>
                <c:pt idx="3">
                  <c:v>2018</c:v>
                </c:pt>
                <c:pt idx="4">
                  <c:v>2016</c:v>
                </c:pt>
              </c:numCache>
            </c:numRef>
          </c:cat>
          <c:val>
            <c:numRef>
              <c:f>Graficos_tablas!$F$11:$J$11</c:f>
              <c:numCache>
                <c:formatCode>0</c:formatCode>
                <c:ptCount val="5"/>
                <c:pt idx="0">
                  <c:v>10.05741491720986</c:v>
                </c:pt>
                <c:pt idx="1">
                  <c:v>9.3361589703726331</c:v>
                </c:pt>
                <c:pt idx="2">
                  <c:v>9.9617501861867872</c:v>
                </c:pt>
                <c:pt idx="3">
                  <c:v>6.7197899570191462</c:v>
                </c:pt>
                <c:pt idx="4">
                  <c:v>6.5465318640870516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D3-4BA0-A8D1-67E9BDC9F307}"/>
            </c:ext>
          </c:extLst>
        </c:ser>
        <c:ser>
          <c:idx val="8"/>
          <c:order val="8"/>
          <c:tx>
            <c:strRef>
              <c:f>Graficos_tablas!$E$12</c:f>
              <c:strCache>
                <c:ptCount val="1"/>
                <c:pt idx="0">
                  <c:v>IX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Graficos_tablas!$F$3:$J$3</c:f>
              <c:numCache>
                <c:formatCode>General</c:formatCode>
                <c:ptCount val="5"/>
                <c:pt idx="0">
                  <c:v>2024</c:v>
                </c:pt>
                <c:pt idx="1">
                  <c:v>2022</c:v>
                </c:pt>
                <c:pt idx="2">
                  <c:v>2020</c:v>
                </c:pt>
                <c:pt idx="3">
                  <c:v>2018</c:v>
                </c:pt>
                <c:pt idx="4">
                  <c:v>2016</c:v>
                </c:pt>
              </c:numCache>
            </c:numRef>
          </c:cat>
          <c:val>
            <c:numRef>
              <c:f>Graficos_tablas!$F$12:$J$12</c:f>
              <c:numCache>
                <c:formatCode>0</c:formatCode>
                <c:ptCount val="5"/>
                <c:pt idx="0">
                  <c:v>10.404321277166657</c:v>
                </c:pt>
                <c:pt idx="1">
                  <c:v>9.4913546339333887</c:v>
                </c:pt>
                <c:pt idx="2">
                  <c:v>9.2589983861563248</c:v>
                </c:pt>
                <c:pt idx="3">
                  <c:v>5.2570071404763432</c:v>
                </c:pt>
                <c:pt idx="4">
                  <c:v>5.7399276184464023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D3-4BA0-A8D1-67E9BDC9F307}"/>
            </c:ext>
          </c:extLst>
        </c:ser>
        <c:ser>
          <c:idx val="9"/>
          <c:order val="9"/>
          <c:tx>
            <c:strRef>
              <c:f>Graficos_tablas!$E$13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Graficos_tablas!$F$3:$J$3</c:f>
              <c:numCache>
                <c:formatCode>General</c:formatCode>
                <c:ptCount val="5"/>
                <c:pt idx="0">
                  <c:v>2024</c:v>
                </c:pt>
                <c:pt idx="1">
                  <c:v>2022</c:v>
                </c:pt>
                <c:pt idx="2">
                  <c:v>2020</c:v>
                </c:pt>
                <c:pt idx="3">
                  <c:v>2018</c:v>
                </c:pt>
                <c:pt idx="4">
                  <c:v>2016</c:v>
                </c:pt>
              </c:numCache>
            </c:numRef>
          </c:cat>
          <c:val>
            <c:numRef>
              <c:f>Graficos_tablas!$F$13:$J$13</c:f>
              <c:numCache>
                <c:formatCode>0</c:formatCode>
                <c:ptCount val="5"/>
                <c:pt idx="0">
                  <c:v>10.627317779962375</c:v>
                </c:pt>
                <c:pt idx="1">
                  <c:v>9.0920349451326032</c:v>
                </c:pt>
                <c:pt idx="2">
                  <c:v>8.4356960165551733</c:v>
                </c:pt>
                <c:pt idx="3">
                  <c:v>3.6417008615993978</c:v>
                </c:pt>
                <c:pt idx="4">
                  <c:v>4.9234610272501218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D3-4BA0-A8D1-67E9BDC9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002111"/>
        <c:axId val="37000671"/>
      </c:barChart>
      <c:catAx>
        <c:axId val="3700211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000671"/>
        <c:crosses val="autoZero"/>
        <c:auto val="1"/>
        <c:lblAlgn val="ctr"/>
        <c:lblOffset val="100"/>
        <c:noMultiLvlLbl val="0"/>
      </c:catAx>
      <c:valAx>
        <c:axId val="37000671"/>
        <c:scaling>
          <c:orientation val="minMax"/>
        </c:scaling>
        <c:delete val="0"/>
        <c:axPos val="b"/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00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326960784313713"/>
          <c:y val="5.7521717171717189E-2"/>
          <c:w val="8.0127450980392159E-2"/>
          <c:h val="0.83664494949494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65359477124183E-2"/>
          <c:y val="4.6486616161616152E-2"/>
          <c:w val="0.77142777777777782"/>
          <c:h val="0.8570659090909089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Graficos_tablas!$E$22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Graficos_tablas!$F$3:$J$3</c:f>
              <c:numCache>
                <c:formatCode>General</c:formatCode>
                <c:ptCount val="5"/>
                <c:pt idx="0">
                  <c:v>2024</c:v>
                </c:pt>
                <c:pt idx="1">
                  <c:v>2022</c:v>
                </c:pt>
                <c:pt idx="2">
                  <c:v>2020</c:v>
                </c:pt>
                <c:pt idx="3">
                  <c:v>2018</c:v>
                </c:pt>
                <c:pt idx="4">
                  <c:v>2016</c:v>
                </c:pt>
              </c:numCache>
            </c:numRef>
          </c:cat>
          <c:val>
            <c:numRef>
              <c:f>Graficos_tablas!$F$22:$J$22</c:f>
              <c:numCache>
                <c:formatCode>#,##0</c:formatCode>
                <c:ptCount val="5"/>
                <c:pt idx="0">
                  <c:v>15.237858171746117</c:v>
                </c:pt>
                <c:pt idx="1">
                  <c:v>14.756390621228961</c:v>
                </c:pt>
                <c:pt idx="2">
                  <c:v>12.161564749757995</c:v>
                </c:pt>
                <c:pt idx="3">
                  <c:v>14.242846796176273</c:v>
                </c:pt>
                <c:pt idx="4">
                  <c:v>17.157182026379765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5-41F2-AF16-475D32122397}"/>
            </c:ext>
          </c:extLst>
        </c:ser>
        <c:ser>
          <c:idx val="1"/>
          <c:order val="1"/>
          <c:tx>
            <c:strRef>
              <c:f>Graficos_tablas!$E$23</c:f>
              <c:strCache>
                <c:ptCount val="1"/>
                <c:pt idx="0">
                  <c:v>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Graficos_tablas!$F$3:$J$3</c:f>
              <c:numCache>
                <c:formatCode>General</c:formatCode>
                <c:ptCount val="5"/>
                <c:pt idx="0">
                  <c:v>2024</c:v>
                </c:pt>
                <c:pt idx="1">
                  <c:v>2022</c:v>
                </c:pt>
                <c:pt idx="2">
                  <c:v>2020</c:v>
                </c:pt>
                <c:pt idx="3">
                  <c:v>2018</c:v>
                </c:pt>
                <c:pt idx="4">
                  <c:v>2016</c:v>
                </c:pt>
              </c:numCache>
            </c:numRef>
          </c:cat>
          <c:val>
            <c:numRef>
              <c:f>Graficos_tablas!$F$23:$J$23</c:f>
              <c:numCache>
                <c:formatCode>#,##0</c:formatCode>
                <c:ptCount val="5"/>
                <c:pt idx="0">
                  <c:v>9.0961058413295923</c:v>
                </c:pt>
                <c:pt idx="1">
                  <c:v>8.5906932238946716</c:v>
                </c:pt>
                <c:pt idx="2">
                  <c:v>7.5317355796860506</c:v>
                </c:pt>
                <c:pt idx="3">
                  <c:v>6.6501056337880859</c:v>
                </c:pt>
                <c:pt idx="4">
                  <c:v>8.3064830914364247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5-41F2-AF16-475D32122397}"/>
            </c:ext>
          </c:extLst>
        </c:ser>
        <c:ser>
          <c:idx val="2"/>
          <c:order val="2"/>
          <c:tx>
            <c:strRef>
              <c:f>Graficos_tablas!$E$24</c:f>
              <c:strCache>
                <c:ptCount val="1"/>
                <c:pt idx="0">
                  <c:v>III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Graficos_tablas!$F$3:$J$3</c:f>
              <c:numCache>
                <c:formatCode>General</c:formatCode>
                <c:ptCount val="5"/>
                <c:pt idx="0">
                  <c:v>2024</c:v>
                </c:pt>
                <c:pt idx="1">
                  <c:v>2022</c:v>
                </c:pt>
                <c:pt idx="2">
                  <c:v>2020</c:v>
                </c:pt>
                <c:pt idx="3">
                  <c:v>2018</c:v>
                </c:pt>
                <c:pt idx="4">
                  <c:v>2016</c:v>
                </c:pt>
              </c:numCache>
            </c:numRef>
          </c:cat>
          <c:val>
            <c:numRef>
              <c:f>Graficos_tablas!$F$24:$J$24</c:f>
              <c:numCache>
                <c:formatCode>#,##0</c:formatCode>
                <c:ptCount val="5"/>
                <c:pt idx="0">
                  <c:v>7.1437156624186828</c:v>
                </c:pt>
                <c:pt idx="1">
                  <c:v>6.366663185561058</c:v>
                </c:pt>
                <c:pt idx="2">
                  <c:v>5.504115523933188</c:v>
                </c:pt>
                <c:pt idx="3">
                  <c:v>4.1844919383321155</c:v>
                </c:pt>
                <c:pt idx="4">
                  <c:v>5.5736874477198173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5-41F2-AF16-475D32122397}"/>
            </c:ext>
          </c:extLst>
        </c:ser>
        <c:ser>
          <c:idx val="3"/>
          <c:order val="3"/>
          <c:tx>
            <c:strRef>
              <c:f>Graficos_tablas!$E$25</c:f>
              <c:strCache>
                <c:ptCount val="1"/>
                <c:pt idx="0">
                  <c:v>IV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Graficos_tablas!$F$3:$J$3</c:f>
              <c:numCache>
                <c:formatCode>General</c:formatCode>
                <c:ptCount val="5"/>
                <c:pt idx="0">
                  <c:v>2024</c:v>
                </c:pt>
                <c:pt idx="1">
                  <c:v>2022</c:v>
                </c:pt>
                <c:pt idx="2">
                  <c:v>2020</c:v>
                </c:pt>
                <c:pt idx="3">
                  <c:v>2018</c:v>
                </c:pt>
                <c:pt idx="4">
                  <c:v>2016</c:v>
                </c:pt>
              </c:numCache>
            </c:numRef>
          </c:cat>
          <c:val>
            <c:numRef>
              <c:f>Graficos_tablas!$F$25:$J$25</c:f>
              <c:numCache>
                <c:formatCode>#,##0</c:formatCode>
                <c:ptCount val="5"/>
                <c:pt idx="0">
                  <c:v>5.3413883387633705</c:v>
                </c:pt>
                <c:pt idx="1">
                  <c:v>5.0883764259921982</c:v>
                </c:pt>
                <c:pt idx="2">
                  <c:v>4.2990338905762755</c:v>
                </c:pt>
                <c:pt idx="3">
                  <c:v>3.0165212100984986</c:v>
                </c:pt>
                <c:pt idx="4">
                  <c:v>4.0625632069068027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B5-41F2-AF16-475D32122397}"/>
            </c:ext>
          </c:extLst>
        </c:ser>
        <c:ser>
          <c:idx val="4"/>
          <c:order val="4"/>
          <c:tx>
            <c:strRef>
              <c:f>Graficos_tablas!$E$26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Graficos_tablas!$F$3:$J$3</c:f>
              <c:numCache>
                <c:formatCode>General</c:formatCode>
                <c:ptCount val="5"/>
                <c:pt idx="0">
                  <c:v>2024</c:v>
                </c:pt>
                <c:pt idx="1">
                  <c:v>2022</c:v>
                </c:pt>
                <c:pt idx="2">
                  <c:v>2020</c:v>
                </c:pt>
                <c:pt idx="3">
                  <c:v>2018</c:v>
                </c:pt>
                <c:pt idx="4">
                  <c:v>2016</c:v>
                </c:pt>
              </c:numCache>
            </c:numRef>
          </c:cat>
          <c:val>
            <c:numRef>
              <c:f>Graficos_tablas!$F$26:$J$26</c:f>
              <c:numCache>
                <c:formatCode>#,##0</c:formatCode>
                <c:ptCount val="5"/>
                <c:pt idx="0">
                  <c:v>4.4396553224595205</c:v>
                </c:pt>
                <c:pt idx="1">
                  <c:v>4.0290802660935876</c:v>
                </c:pt>
                <c:pt idx="2">
                  <c:v>3.6535852114915723</c:v>
                </c:pt>
                <c:pt idx="3">
                  <c:v>2.3081663211258343</c:v>
                </c:pt>
                <c:pt idx="4">
                  <c:v>2.8219708988611818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B5-41F2-AF16-475D32122397}"/>
            </c:ext>
          </c:extLst>
        </c:ser>
        <c:ser>
          <c:idx val="5"/>
          <c:order val="5"/>
          <c:tx>
            <c:strRef>
              <c:f>Graficos_tablas!$E$27</c:f>
              <c:strCache>
                <c:ptCount val="1"/>
                <c:pt idx="0">
                  <c:v>VI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Graficos_tablas!$F$3:$J$3</c:f>
              <c:numCache>
                <c:formatCode>General</c:formatCode>
                <c:ptCount val="5"/>
                <c:pt idx="0">
                  <c:v>2024</c:v>
                </c:pt>
                <c:pt idx="1">
                  <c:v>2022</c:v>
                </c:pt>
                <c:pt idx="2">
                  <c:v>2020</c:v>
                </c:pt>
                <c:pt idx="3">
                  <c:v>2018</c:v>
                </c:pt>
                <c:pt idx="4">
                  <c:v>2016</c:v>
                </c:pt>
              </c:numCache>
            </c:numRef>
          </c:cat>
          <c:val>
            <c:numRef>
              <c:f>Graficos_tablas!$F$27:$J$27</c:f>
              <c:numCache>
                <c:formatCode>#,##0</c:formatCode>
                <c:ptCount val="5"/>
                <c:pt idx="0">
                  <c:v>3.5283642874961849</c:v>
                </c:pt>
                <c:pt idx="1">
                  <c:v>3.2238398267641406</c:v>
                </c:pt>
                <c:pt idx="2">
                  <c:v>2.9434123633981302</c:v>
                </c:pt>
                <c:pt idx="3">
                  <c:v>1.7660828269549498</c:v>
                </c:pt>
                <c:pt idx="4">
                  <c:v>2.1514980618464712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B5-41F2-AF16-475D32122397}"/>
            </c:ext>
          </c:extLst>
        </c:ser>
        <c:ser>
          <c:idx val="6"/>
          <c:order val="6"/>
          <c:tx>
            <c:strRef>
              <c:f>Graficos_tablas!$E$28</c:f>
              <c:strCache>
                <c:ptCount val="1"/>
                <c:pt idx="0">
                  <c:v>VII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Graficos_tablas!$F$3:$J$3</c:f>
              <c:numCache>
                <c:formatCode>General</c:formatCode>
                <c:ptCount val="5"/>
                <c:pt idx="0">
                  <c:v>2024</c:v>
                </c:pt>
                <c:pt idx="1">
                  <c:v>2022</c:v>
                </c:pt>
                <c:pt idx="2">
                  <c:v>2020</c:v>
                </c:pt>
                <c:pt idx="3">
                  <c:v>2018</c:v>
                </c:pt>
                <c:pt idx="4">
                  <c:v>2016</c:v>
                </c:pt>
              </c:numCache>
            </c:numRef>
          </c:cat>
          <c:val>
            <c:numRef>
              <c:f>Graficos_tablas!$F$28:$J$28</c:f>
              <c:numCache>
                <c:formatCode>#,##0</c:formatCode>
                <c:ptCount val="5"/>
                <c:pt idx="0">
                  <c:v>3.0511086949975446</c:v>
                </c:pt>
                <c:pt idx="1">
                  <c:v>2.8798193604590536</c:v>
                </c:pt>
                <c:pt idx="2">
                  <c:v>2.3673367534882392</c:v>
                </c:pt>
                <c:pt idx="3">
                  <c:v>1.2313852765599225</c:v>
                </c:pt>
                <c:pt idx="4">
                  <c:v>1.5253580423036772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B5-41F2-AF16-475D32122397}"/>
            </c:ext>
          </c:extLst>
        </c:ser>
        <c:ser>
          <c:idx val="7"/>
          <c:order val="7"/>
          <c:tx>
            <c:strRef>
              <c:f>Graficos_tablas!$E$29</c:f>
              <c:strCache>
                <c:ptCount val="1"/>
                <c:pt idx="0">
                  <c:v>VIII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Graficos_tablas!$F$3:$J$3</c:f>
              <c:numCache>
                <c:formatCode>General</c:formatCode>
                <c:ptCount val="5"/>
                <c:pt idx="0">
                  <c:v>2024</c:v>
                </c:pt>
                <c:pt idx="1">
                  <c:v>2022</c:v>
                </c:pt>
                <c:pt idx="2">
                  <c:v>2020</c:v>
                </c:pt>
                <c:pt idx="3">
                  <c:v>2018</c:v>
                </c:pt>
                <c:pt idx="4">
                  <c:v>2016</c:v>
                </c:pt>
              </c:numCache>
            </c:numRef>
          </c:cat>
          <c:val>
            <c:numRef>
              <c:f>Graficos_tablas!$F$29:$J$29</c:f>
              <c:numCache>
                <c:formatCode>#,##0.0</c:formatCode>
                <c:ptCount val="5"/>
                <c:pt idx="0" formatCode="#,##0">
                  <c:v>2.640102906152602</c:v>
                </c:pt>
                <c:pt idx="1">
                  <c:v>2.1624600686864817</c:v>
                </c:pt>
                <c:pt idx="2">
                  <c:v>1.9183829546431226</c:v>
                </c:pt>
                <c:pt idx="3">
                  <c:v>0.82323582393925943</c:v>
                </c:pt>
                <c:pt idx="4">
                  <c:v>1.0072100798704338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B5-41F2-AF16-475D32122397}"/>
            </c:ext>
          </c:extLst>
        </c:ser>
        <c:ser>
          <c:idx val="8"/>
          <c:order val="8"/>
          <c:tx>
            <c:strRef>
              <c:f>Graficos_tablas!$E$30</c:f>
              <c:strCache>
                <c:ptCount val="1"/>
                <c:pt idx="0">
                  <c:v>IX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Graficos_tablas!$F$3:$J$3</c:f>
              <c:numCache>
                <c:formatCode>General</c:formatCode>
                <c:ptCount val="5"/>
                <c:pt idx="0">
                  <c:v>2024</c:v>
                </c:pt>
                <c:pt idx="1">
                  <c:v>2022</c:v>
                </c:pt>
                <c:pt idx="2">
                  <c:v>2020</c:v>
                </c:pt>
                <c:pt idx="3">
                  <c:v>2018</c:v>
                </c:pt>
                <c:pt idx="4">
                  <c:v>2016</c:v>
                </c:pt>
              </c:numCache>
            </c:numRef>
          </c:cat>
          <c:val>
            <c:numRef>
              <c:f>Graficos_tablas!$F$30:$J$30</c:f>
              <c:numCache>
                <c:formatCode>#,##0.0</c:formatCode>
                <c:ptCount val="5"/>
                <c:pt idx="0" formatCode="#,##0">
                  <c:v>2.1037189757123009</c:v>
                </c:pt>
                <c:pt idx="1">
                  <c:v>1.6724831638330404</c:v>
                </c:pt>
                <c:pt idx="2">
                  <c:v>1.3432795676401232</c:v>
                </c:pt>
                <c:pt idx="3">
                  <c:v>0.48238738747944915</c:v>
                </c:pt>
                <c:pt idx="4">
                  <c:v>0.65441726817643697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B5-41F2-AF16-475D32122397}"/>
            </c:ext>
          </c:extLst>
        </c:ser>
        <c:ser>
          <c:idx val="9"/>
          <c:order val="9"/>
          <c:tx>
            <c:strRef>
              <c:f>Graficos_tablas!$E$31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Graficos_tablas!$F$3:$J$3</c:f>
              <c:numCache>
                <c:formatCode>General</c:formatCode>
                <c:ptCount val="5"/>
                <c:pt idx="0">
                  <c:v>2024</c:v>
                </c:pt>
                <c:pt idx="1">
                  <c:v>2022</c:v>
                </c:pt>
                <c:pt idx="2">
                  <c:v>2020</c:v>
                </c:pt>
                <c:pt idx="3">
                  <c:v>2018</c:v>
                </c:pt>
                <c:pt idx="4">
                  <c:v>2016</c:v>
                </c:pt>
              </c:numCache>
            </c:numRef>
          </c:cat>
          <c:val>
            <c:numRef>
              <c:f>Graficos_tablas!$F$31:$J$31</c:f>
              <c:numCache>
                <c:formatCode>#,##0.0</c:formatCode>
                <c:ptCount val="5"/>
                <c:pt idx="0" formatCode="#,##0">
                  <c:v>1.125961747400573</c:v>
                </c:pt>
                <c:pt idx="1">
                  <c:v>0.80519468783771553</c:v>
                </c:pt>
                <c:pt idx="2">
                  <c:v>0.60287383328880872</c:v>
                </c:pt>
                <c:pt idx="3">
                  <c:v>0.1571319789263611</c:v>
                </c:pt>
                <c:pt idx="4">
                  <c:v>0.23871725640712746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B5-41F2-AF16-475D32122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002111"/>
        <c:axId val="37000671"/>
      </c:barChart>
      <c:catAx>
        <c:axId val="3700211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000671"/>
        <c:crosses val="autoZero"/>
        <c:auto val="1"/>
        <c:lblAlgn val="ctr"/>
        <c:lblOffset val="100"/>
        <c:noMultiLvlLbl val="0"/>
      </c:catAx>
      <c:valAx>
        <c:axId val="37000671"/>
        <c:scaling>
          <c:orientation val="minMax"/>
        </c:scaling>
        <c:delete val="0"/>
        <c:axPos val="b"/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00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194607843137242"/>
          <c:y val="6.0728787878787896E-2"/>
          <c:w val="6.1450980392156865E-2"/>
          <c:h val="0.83343787878787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Graficos_tablas!$E$57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Graficos_tablas!$F$56:$K$56</c:f>
              <c:strCache>
                <c:ptCount val="6"/>
                <c:pt idx="0">
                  <c:v>Hogares</c:v>
                </c:pt>
                <c:pt idx="1">
                  <c:v>Total de integrantes por hogar</c:v>
                </c:pt>
                <c:pt idx="2">
                  <c:v>Menores de 12 años por hogar</c:v>
                </c:pt>
                <c:pt idx="3">
                  <c:v>Personas adultas mayores por hogar</c:v>
                </c:pt>
                <c:pt idx="4">
                  <c:v>Hogares beneficiarios programas sociales</c:v>
                </c:pt>
                <c:pt idx="5">
                  <c:v>% del ingreso que representan programas sociales</c:v>
                </c:pt>
              </c:strCache>
            </c:strRef>
          </c:cat>
          <c:val>
            <c:numRef>
              <c:f>Graficos_tablas!$F$57:$K$57</c:f>
              <c:numCache>
                <c:formatCode>0.00</c:formatCode>
                <c:ptCount val="6"/>
                <c:pt idx="0" formatCode="#,##0">
                  <c:v>3883023</c:v>
                </c:pt>
                <c:pt idx="1">
                  <c:v>2.4857514364452644</c:v>
                </c:pt>
                <c:pt idx="2">
                  <c:v>0.50762923629347545</c:v>
                </c:pt>
                <c:pt idx="3">
                  <c:v>0.41344205275116835</c:v>
                </c:pt>
                <c:pt idx="4" formatCode="#,##0">
                  <c:v>1564634</c:v>
                </c:pt>
                <c:pt idx="5">
                  <c:v>15.237858171746117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4-41EC-8F0E-89065B0BF1DF}"/>
            </c:ext>
          </c:extLst>
        </c:ser>
        <c:ser>
          <c:idx val="1"/>
          <c:order val="1"/>
          <c:tx>
            <c:strRef>
              <c:f>Graficos_tablas!$E$58</c:f>
              <c:strCache>
                <c:ptCount val="1"/>
                <c:pt idx="0">
                  <c:v>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Graficos_tablas!$F$56:$K$56</c:f>
              <c:strCache>
                <c:ptCount val="6"/>
                <c:pt idx="0">
                  <c:v>Hogares</c:v>
                </c:pt>
                <c:pt idx="1">
                  <c:v>Total de integrantes por hogar</c:v>
                </c:pt>
                <c:pt idx="2">
                  <c:v>Menores de 12 años por hogar</c:v>
                </c:pt>
                <c:pt idx="3">
                  <c:v>Personas adultas mayores por hogar</c:v>
                </c:pt>
                <c:pt idx="4">
                  <c:v>Hogares beneficiarios programas sociales</c:v>
                </c:pt>
                <c:pt idx="5">
                  <c:v>% del ingreso que representan programas sociales</c:v>
                </c:pt>
              </c:strCache>
            </c:strRef>
          </c:cat>
          <c:val>
            <c:numRef>
              <c:f>Graficos_tablas!$F$58:$K$58</c:f>
              <c:numCache>
                <c:formatCode>0.00</c:formatCode>
                <c:ptCount val="6"/>
                <c:pt idx="0" formatCode="#,##0">
                  <c:v>3883023</c:v>
                </c:pt>
                <c:pt idx="1">
                  <c:v>2.7743474607284067</c:v>
                </c:pt>
                <c:pt idx="2">
                  <c:v>0.56195289082758459</c:v>
                </c:pt>
                <c:pt idx="3">
                  <c:v>0.36452320782029879</c:v>
                </c:pt>
                <c:pt idx="4" formatCode="#,##0">
                  <c:v>1372482</c:v>
                </c:pt>
                <c:pt idx="5">
                  <c:v>9.0961058413295923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4-41EC-8F0E-89065B0BF1DF}"/>
            </c:ext>
          </c:extLst>
        </c:ser>
        <c:ser>
          <c:idx val="2"/>
          <c:order val="2"/>
          <c:tx>
            <c:strRef>
              <c:f>Graficos_tablas!$E$59</c:f>
              <c:strCache>
                <c:ptCount val="1"/>
                <c:pt idx="0">
                  <c:v>III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Graficos_tablas!$F$56:$K$56</c:f>
              <c:strCache>
                <c:ptCount val="6"/>
                <c:pt idx="0">
                  <c:v>Hogares</c:v>
                </c:pt>
                <c:pt idx="1">
                  <c:v>Total de integrantes por hogar</c:v>
                </c:pt>
                <c:pt idx="2">
                  <c:v>Menores de 12 años por hogar</c:v>
                </c:pt>
                <c:pt idx="3">
                  <c:v>Personas adultas mayores por hogar</c:v>
                </c:pt>
                <c:pt idx="4">
                  <c:v>Hogares beneficiarios programas sociales</c:v>
                </c:pt>
                <c:pt idx="5">
                  <c:v>% del ingreso que representan programas sociales</c:v>
                </c:pt>
              </c:strCache>
            </c:strRef>
          </c:cat>
          <c:val>
            <c:numRef>
              <c:f>Graficos_tablas!$F$59:$K$59</c:f>
              <c:numCache>
                <c:formatCode>0.00</c:formatCode>
                <c:ptCount val="6"/>
                <c:pt idx="0" formatCode="#,##0">
                  <c:v>3883023</c:v>
                </c:pt>
                <c:pt idx="1">
                  <c:v>3.0208690497068909</c:v>
                </c:pt>
                <c:pt idx="2">
                  <c:v>0.6105575475602385</c:v>
                </c:pt>
                <c:pt idx="3">
                  <c:v>0.34585836859580793</c:v>
                </c:pt>
                <c:pt idx="4" formatCode="#,##0">
                  <c:v>1314215</c:v>
                </c:pt>
                <c:pt idx="5">
                  <c:v>7.1437156624186828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4-41EC-8F0E-89065B0BF1DF}"/>
            </c:ext>
          </c:extLst>
        </c:ser>
        <c:ser>
          <c:idx val="3"/>
          <c:order val="3"/>
          <c:tx>
            <c:strRef>
              <c:f>Graficos_tablas!$E$60</c:f>
              <c:strCache>
                <c:ptCount val="1"/>
                <c:pt idx="0">
                  <c:v>IV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Graficos_tablas!$F$56:$K$56</c:f>
              <c:strCache>
                <c:ptCount val="6"/>
                <c:pt idx="0">
                  <c:v>Hogares</c:v>
                </c:pt>
                <c:pt idx="1">
                  <c:v>Total de integrantes por hogar</c:v>
                </c:pt>
                <c:pt idx="2">
                  <c:v>Menores de 12 años por hogar</c:v>
                </c:pt>
                <c:pt idx="3">
                  <c:v>Personas adultas mayores por hogar</c:v>
                </c:pt>
                <c:pt idx="4">
                  <c:v>Hogares beneficiarios programas sociales</c:v>
                </c:pt>
                <c:pt idx="5">
                  <c:v>% del ingreso que representan programas sociales</c:v>
                </c:pt>
              </c:strCache>
            </c:strRef>
          </c:cat>
          <c:val>
            <c:numRef>
              <c:f>Graficos_tablas!$F$60:$K$60</c:f>
              <c:numCache>
                <c:formatCode>0.00</c:formatCode>
                <c:ptCount val="6"/>
                <c:pt idx="0" formatCode="#,##0">
                  <c:v>3883023</c:v>
                </c:pt>
                <c:pt idx="1">
                  <c:v>3.2054685228493369</c:v>
                </c:pt>
                <c:pt idx="2">
                  <c:v>0.63019224969823773</c:v>
                </c:pt>
                <c:pt idx="3">
                  <c:v>0.32171558087603397</c:v>
                </c:pt>
                <c:pt idx="4" formatCode="#,##0">
                  <c:v>1228630</c:v>
                </c:pt>
                <c:pt idx="5">
                  <c:v>5.3413883387633705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4-41EC-8F0E-89065B0BF1DF}"/>
            </c:ext>
          </c:extLst>
        </c:ser>
        <c:ser>
          <c:idx val="4"/>
          <c:order val="4"/>
          <c:tx>
            <c:strRef>
              <c:f>Graficos_tablas!$E$61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Graficos_tablas!$F$56:$K$56</c:f>
              <c:strCache>
                <c:ptCount val="6"/>
                <c:pt idx="0">
                  <c:v>Hogares</c:v>
                </c:pt>
                <c:pt idx="1">
                  <c:v>Total de integrantes por hogar</c:v>
                </c:pt>
                <c:pt idx="2">
                  <c:v>Menores de 12 años por hogar</c:v>
                </c:pt>
                <c:pt idx="3">
                  <c:v>Personas adultas mayores por hogar</c:v>
                </c:pt>
                <c:pt idx="4">
                  <c:v>Hogares beneficiarios programas sociales</c:v>
                </c:pt>
                <c:pt idx="5">
                  <c:v>% del ingreso que representan programas sociales</c:v>
                </c:pt>
              </c:strCache>
            </c:strRef>
          </c:cat>
          <c:val>
            <c:numRef>
              <c:f>Graficos_tablas!$F$61:$K$61</c:f>
              <c:numCache>
                <c:formatCode>0.00</c:formatCode>
                <c:ptCount val="6"/>
                <c:pt idx="0" formatCode="#,##0">
                  <c:v>3883023</c:v>
                </c:pt>
                <c:pt idx="1">
                  <c:v>3.337158188349644</c:v>
                </c:pt>
                <c:pt idx="2">
                  <c:v>0.59162204292892417</c:v>
                </c:pt>
                <c:pt idx="3">
                  <c:v>0.31628476061048311</c:v>
                </c:pt>
                <c:pt idx="4" formatCode="#,##0">
                  <c:v>1205033</c:v>
                </c:pt>
                <c:pt idx="5">
                  <c:v>4.4396553224595205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4-41EC-8F0E-89065B0BF1DF}"/>
            </c:ext>
          </c:extLst>
        </c:ser>
        <c:ser>
          <c:idx val="5"/>
          <c:order val="5"/>
          <c:tx>
            <c:strRef>
              <c:f>Graficos_tablas!$E$62</c:f>
              <c:strCache>
                <c:ptCount val="1"/>
                <c:pt idx="0">
                  <c:v>VI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Graficos_tablas!$F$56:$K$56</c:f>
              <c:strCache>
                <c:ptCount val="6"/>
                <c:pt idx="0">
                  <c:v>Hogares</c:v>
                </c:pt>
                <c:pt idx="1">
                  <c:v>Total de integrantes por hogar</c:v>
                </c:pt>
                <c:pt idx="2">
                  <c:v>Menores de 12 años por hogar</c:v>
                </c:pt>
                <c:pt idx="3">
                  <c:v>Personas adultas mayores por hogar</c:v>
                </c:pt>
                <c:pt idx="4">
                  <c:v>Hogares beneficiarios programas sociales</c:v>
                </c:pt>
                <c:pt idx="5">
                  <c:v>% del ingreso que representan programas sociales</c:v>
                </c:pt>
              </c:strCache>
            </c:strRef>
          </c:cat>
          <c:val>
            <c:numRef>
              <c:f>Graficos_tablas!$F$62:$K$62</c:f>
              <c:numCache>
                <c:formatCode>0.00</c:formatCode>
                <c:ptCount val="6"/>
                <c:pt idx="0" formatCode="#,##0">
                  <c:v>3883023</c:v>
                </c:pt>
                <c:pt idx="1">
                  <c:v>3.5380372457232419</c:v>
                </c:pt>
                <c:pt idx="2">
                  <c:v>0.59903688440681402</c:v>
                </c:pt>
                <c:pt idx="3">
                  <c:v>0.302286388723425</c:v>
                </c:pt>
                <c:pt idx="4" formatCode="#,##0">
                  <c:v>1112591</c:v>
                </c:pt>
                <c:pt idx="5">
                  <c:v>3.5283642874961849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C4-41EC-8F0E-89065B0BF1DF}"/>
            </c:ext>
          </c:extLst>
        </c:ser>
        <c:ser>
          <c:idx val="6"/>
          <c:order val="6"/>
          <c:tx>
            <c:strRef>
              <c:f>Graficos_tablas!$E$63</c:f>
              <c:strCache>
                <c:ptCount val="1"/>
                <c:pt idx="0">
                  <c:v>VII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Graficos_tablas!$F$56:$K$56</c:f>
              <c:strCache>
                <c:ptCount val="6"/>
                <c:pt idx="0">
                  <c:v>Hogares</c:v>
                </c:pt>
                <c:pt idx="1">
                  <c:v>Total de integrantes por hogar</c:v>
                </c:pt>
                <c:pt idx="2">
                  <c:v>Menores de 12 años por hogar</c:v>
                </c:pt>
                <c:pt idx="3">
                  <c:v>Personas adultas mayores por hogar</c:v>
                </c:pt>
                <c:pt idx="4">
                  <c:v>Hogares beneficiarios programas sociales</c:v>
                </c:pt>
                <c:pt idx="5">
                  <c:v>% del ingreso que representan programas sociales</c:v>
                </c:pt>
              </c:strCache>
            </c:strRef>
          </c:cat>
          <c:val>
            <c:numRef>
              <c:f>Graficos_tablas!$F$63:$K$63</c:f>
              <c:numCache>
                <c:formatCode>0.00</c:formatCode>
                <c:ptCount val="6"/>
                <c:pt idx="0" formatCode="#,##0">
                  <c:v>3883023</c:v>
                </c:pt>
                <c:pt idx="1">
                  <c:v>3.6444239449521674</c:v>
                </c:pt>
                <c:pt idx="2">
                  <c:v>0.59810668131504763</c:v>
                </c:pt>
                <c:pt idx="3">
                  <c:v>0.31276121722688738</c:v>
                </c:pt>
                <c:pt idx="4" formatCode="#,##0">
                  <c:v>1165036</c:v>
                </c:pt>
                <c:pt idx="5">
                  <c:v>3.0511086949975446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C4-41EC-8F0E-89065B0BF1DF}"/>
            </c:ext>
          </c:extLst>
        </c:ser>
        <c:ser>
          <c:idx val="7"/>
          <c:order val="7"/>
          <c:tx>
            <c:strRef>
              <c:f>Graficos_tablas!$E$64</c:f>
              <c:strCache>
                <c:ptCount val="1"/>
                <c:pt idx="0">
                  <c:v>VIII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Graficos_tablas!$F$56:$K$56</c:f>
              <c:strCache>
                <c:ptCount val="6"/>
                <c:pt idx="0">
                  <c:v>Hogares</c:v>
                </c:pt>
                <c:pt idx="1">
                  <c:v>Total de integrantes por hogar</c:v>
                </c:pt>
                <c:pt idx="2">
                  <c:v>Menores de 12 años por hogar</c:v>
                </c:pt>
                <c:pt idx="3">
                  <c:v>Personas adultas mayores por hogar</c:v>
                </c:pt>
                <c:pt idx="4">
                  <c:v>Hogares beneficiarios programas sociales</c:v>
                </c:pt>
                <c:pt idx="5">
                  <c:v>% del ingreso que representan programas sociales</c:v>
                </c:pt>
              </c:strCache>
            </c:strRef>
          </c:cat>
          <c:val>
            <c:numRef>
              <c:f>Graficos_tablas!$F$64:$K$64</c:f>
              <c:numCache>
                <c:formatCode>0.00</c:formatCode>
                <c:ptCount val="6"/>
                <c:pt idx="0" formatCode="#,##0">
                  <c:v>3883023</c:v>
                </c:pt>
                <c:pt idx="1">
                  <c:v>3.8157739472570729</c:v>
                </c:pt>
                <c:pt idx="2">
                  <c:v>0.59453961514005971</c:v>
                </c:pt>
                <c:pt idx="3">
                  <c:v>0.34390962917294077</c:v>
                </c:pt>
                <c:pt idx="4" formatCode="#,##0">
                  <c:v>1135454</c:v>
                </c:pt>
                <c:pt idx="5">
                  <c:v>2.640102906152602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C4-41EC-8F0E-89065B0BF1DF}"/>
            </c:ext>
          </c:extLst>
        </c:ser>
        <c:ser>
          <c:idx val="8"/>
          <c:order val="8"/>
          <c:tx>
            <c:strRef>
              <c:f>Graficos_tablas!$E$65</c:f>
              <c:strCache>
                <c:ptCount val="1"/>
                <c:pt idx="0">
                  <c:v>IX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Graficos_tablas!$F$56:$K$56</c:f>
              <c:strCache>
                <c:ptCount val="6"/>
                <c:pt idx="0">
                  <c:v>Hogares</c:v>
                </c:pt>
                <c:pt idx="1">
                  <c:v>Total de integrantes por hogar</c:v>
                </c:pt>
                <c:pt idx="2">
                  <c:v>Menores de 12 años por hogar</c:v>
                </c:pt>
                <c:pt idx="3">
                  <c:v>Personas adultas mayores por hogar</c:v>
                </c:pt>
                <c:pt idx="4">
                  <c:v>Hogares beneficiarios programas sociales</c:v>
                </c:pt>
                <c:pt idx="5">
                  <c:v>% del ingreso que representan programas sociales</c:v>
                </c:pt>
              </c:strCache>
            </c:strRef>
          </c:cat>
          <c:val>
            <c:numRef>
              <c:f>Graficos_tablas!$F$65:$K$65</c:f>
              <c:numCache>
                <c:formatCode>0.00</c:formatCode>
                <c:ptCount val="6"/>
                <c:pt idx="0" formatCode="#,##0">
                  <c:v>3883023</c:v>
                </c:pt>
                <c:pt idx="1">
                  <c:v>3.9069400310016191</c:v>
                </c:pt>
                <c:pt idx="2">
                  <c:v>0.54667536092369273</c:v>
                </c:pt>
                <c:pt idx="3">
                  <c:v>0.3654116908398431</c:v>
                </c:pt>
                <c:pt idx="4" formatCode="#,##0">
                  <c:v>1142066</c:v>
                </c:pt>
                <c:pt idx="5">
                  <c:v>2.1037189757123009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C4-41EC-8F0E-89065B0BF1DF}"/>
            </c:ext>
          </c:extLst>
        </c:ser>
        <c:ser>
          <c:idx val="9"/>
          <c:order val="9"/>
          <c:tx>
            <c:strRef>
              <c:f>Graficos_tablas!$E$66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Graficos_tablas!$F$56:$K$56</c:f>
              <c:strCache>
                <c:ptCount val="6"/>
                <c:pt idx="0">
                  <c:v>Hogares</c:v>
                </c:pt>
                <c:pt idx="1">
                  <c:v>Total de integrantes por hogar</c:v>
                </c:pt>
                <c:pt idx="2">
                  <c:v>Menores de 12 años por hogar</c:v>
                </c:pt>
                <c:pt idx="3">
                  <c:v>Personas adultas mayores por hogar</c:v>
                </c:pt>
                <c:pt idx="4">
                  <c:v>Hogares beneficiarios programas sociales</c:v>
                </c:pt>
                <c:pt idx="5">
                  <c:v>% del ingreso que representan programas sociales</c:v>
                </c:pt>
              </c:strCache>
            </c:strRef>
          </c:cat>
          <c:val>
            <c:numRef>
              <c:f>Graficos_tablas!$F$66:$K$66</c:f>
              <c:numCache>
                <c:formatCode>0.00</c:formatCode>
                <c:ptCount val="6"/>
                <c:pt idx="0" formatCode="#,##0">
                  <c:v>3883023</c:v>
                </c:pt>
                <c:pt idx="1">
                  <c:v>3.8085586925444428</c:v>
                </c:pt>
                <c:pt idx="2">
                  <c:v>0.48006128215053068</c:v>
                </c:pt>
                <c:pt idx="3">
                  <c:v>0.38967036764912288</c:v>
                </c:pt>
                <c:pt idx="4" formatCode="#,##0">
                  <c:v>1056971</c:v>
                </c:pt>
                <c:pt idx="5">
                  <c:v>1.125961747400573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C4-41EC-8F0E-89065B0BF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351695"/>
        <c:axId val="1432352655"/>
      </c:barChart>
      <c:catAx>
        <c:axId val="143235169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2352655"/>
        <c:crosses val="autoZero"/>
        <c:auto val="1"/>
        <c:lblAlgn val="ctr"/>
        <c:lblOffset val="100"/>
        <c:noMultiLvlLbl val="0"/>
      </c:catAx>
      <c:valAx>
        <c:axId val="1432352655"/>
        <c:scaling>
          <c:orientation val="minMax"/>
        </c:scaling>
        <c:delete val="0"/>
        <c:axPos val="l"/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235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0775925925926"/>
          <c:y val="1.9718252385025652E-2"/>
          <c:w val="0.80235166666666669"/>
          <c:h val="0.926669634317800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B22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Graficos_tablas!$F$77:$F$108</c:f>
              <c:strCache>
                <c:ptCount val="32"/>
                <c:pt idx="0">
                  <c:v>CDMX</c:v>
                </c:pt>
                <c:pt idx="1">
                  <c:v>BC</c:v>
                </c:pt>
                <c:pt idx="2">
                  <c:v>Edomex</c:v>
                </c:pt>
                <c:pt idx="3">
                  <c:v>Nuevo León</c:v>
                </c:pt>
                <c:pt idx="4">
                  <c:v>Sonora</c:v>
                </c:pt>
                <c:pt idx="5">
                  <c:v>Aguascalientes</c:v>
                </c:pt>
                <c:pt idx="6">
                  <c:v>Coahuila</c:v>
                </c:pt>
                <c:pt idx="7">
                  <c:v>Quintana Roo</c:v>
                </c:pt>
                <c:pt idx="8">
                  <c:v>Nayarit</c:v>
                </c:pt>
                <c:pt idx="9">
                  <c:v>Guanajuato</c:v>
                </c:pt>
                <c:pt idx="10">
                  <c:v>Chihuahua</c:v>
                </c:pt>
                <c:pt idx="11">
                  <c:v>Morelos</c:v>
                </c:pt>
                <c:pt idx="12">
                  <c:v>Sinaloa</c:v>
                </c:pt>
                <c:pt idx="13">
                  <c:v>Yucatán</c:v>
                </c:pt>
                <c:pt idx="14">
                  <c:v>Colima</c:v>
                </c:pt>
                <c:pt idx="15">
                  <c:v>Jalisco</c:v>
                </c:pt>
                <c:pt idx="16">
                  <c:v>Tamaulipas</c:v>
                </c:pt>
                <c:pt idx="17">
                  <c:v>Querétaro</c:v>
                </c:pt>
                <c:pt idx="18">
                  <c:v>BCS</c:v>
                </c:pt>
                <c:pt idx="19">
                  <c:v>Tlaxcala</c:v>
                </c:pt>
                <c:pt idx="20">
                  <c:v>Veracruz</c:v>
                </c:pt>
                <c:pt idx="21">
                  <c:v>Durango</c:v>
                </c:pt>
                <c:pt idx="22">
                  <c:v>Puebla</c:v>
                </c:pt>
                <c:pt idx="23">
                  <c:v>Michoacán</c:v>
                </c:pt>
                <c:pt idx="24">
                  <c:v>Hidalgo</c:v>
                </c:pt>
                <c:pt idx="25">
                  <c:v>Campeche</c:v>
                </c:pt>
                <c:pt idx="26">
                  <c:v>Zacatecas</c:v>
                </c:pt>
                <c:pt idx="27">
                  <c:v>SLP</c:v>
                </c:pt>
                <c:pt idx="28">
                  <c:v>Tabasco</c:v>
                </c:pt>
                <c:pt idx="29">
                  <c:v>Guerrero</c:v>
                </c:pt>
                <c:pt idx="30">
                  <c:v>Oaxaca</c:v>
                </c:pt>
                <c:pt idx="31">
                  <c:v>Chiapas</c:v>
                </c:pt>
              </c:strCache>
            </c:strRef>
          </c:cat>
          <c:val>
            <c:numRef>
              <c:f>Graficos_tablas!$G$77:$G$108</c:f>
              <c:numCache>
                <c:formatCode>0.0</c:formatCode>
                <c:ptCount val="32"/>
                <c:pt idx="0">
                  <c:v>-16.7414154582621</c:v>
                </c:pt>
                <c:pt idx="1">
                  <c:v>-12.483158664145947</c:v>
                </c:pt>
                <c:pt idx="2">
                  <c:v>-12.250221146557985</c:v>
                </c:pt>
                <c:pt idx="3">
                  <c:v>-10.038160992764663</c:v>
                </c:pt>
                <c:pt idx="4">
                  <c:v>-9.5096580741028554</c:v>
                </c:pt>
                <c:pt idx="5">
                  <c:v>-8.2891088923208649</c:v>
                </c:pt>
                <c:pt idx="6">
                  <c:v>-7.7994576668956119</c:v>
                </c:pt>
                <c:pt idx="7">
                  <c:v>-6.8545410373325764</c:v>
                </c:pt>
                <c:pt idx="8">
                  <c:v>-6.4334653242283828</c:v>
                </c:pt>
                <c:pt idx="9">
                  <c:v>-6.1731645877317112</c:v>
                </c:pt>
                <c:pt idx="10">
                  <c:v>-5.477175759520672</c:v>
                </c:pt>
                <c:pt idx="11">
                  <c:v>-5.4609715268556513</c:v>
                </c:pt>
                <c:pt idx="12">
                  <c:v>-5.4584048077216512</c:v>
                </c:pt>
                <c:pt idx="13">
                  <c:v>-5.3149876623063026</c:v>
                </c:pt>
                <c:pt idx="14">
                  <c:v>-4.9750939510348369</c:v>
                </c:pt>
                <c:pt idx="15">
                  <c:v>-4.6962982051078574</c:v>
                </c:pt>
                <c:pt idx="16">
                  <c:v>-4.2874695892805796</c:v>
                </c:pt>
                <c:pt idx="17">
                  <c:v>-4.1087588227394942</c:v>
                </c:pt>
                <c:pt idx="18">
                  <c:v>-3.4025380943606827</c:v>
                </c:pt>
                <c:pt idx="19">
                  <c:v>-1.6660501666892258</c:v>
                </c:pt>
                <c:pt idx="20">
                  <c:v>-0.65986477198609061</c:v>
                </c:pt>
                <c:pt idx="21">
                  <c:v>1.1805112908497395</c:v>
                </c:pt>
                <c:pt idx="22">
                  <c:v>2.1216590572564584</c:v>
                </c:pt>
                <c:pt idx="23">
                  <c:v>2.7968511269733098</c:v>
                </c:pt>
                <c:pt idx="24">
                  <c:v>3.8623488160621333</c:v>
                </c:pt>
                <c:pt idx="25">
                  <c:v>3.9555343182110345</c:v>
                </c:pt>
                <c:pt idx="26">
                  <c:v>4.6965848821402032</c:v>
                </c:pt>
                <c:pt idx="27">
                  <c:v>4.7414946088789547</c:v>
                </c:pt>
                <c:pt idx="28">
                  <c:v>7.7573241321282129</c:v>
                </c:pt>
                <c:pt idx="29">
                  <c:v>10.672865171970431</c:v>
                </c:pt>
                <c:pt idx="30">
                  <c:v>12.915815462858276</c:v>
                </c:pt>
                <c:pt idx="31">
                  <c:v>21.468140490727006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3-48FA-B365-A8B476ACC3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52554960"/>
        <c:axId val="2052581360"/>
      </c:barChart>
      <c:catAx>
        <c:axId val="20525549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2052581360"/>
        <c:crosses val="autoZero"/>
        <c:auto val="1"/>
        <c:lblAlgn val="ctr"/>
        <c:lblOffset val="100"/>
        <c:noMultiLvlLbl val="0"/>
      </c:catAx>
      <c:valAx>
        <c:axId val="2052581360"/>
        <c:scaling>
          <c:orientation val="minMax"/>
        </c:scaling>
        <c:delete val="0"/>
        <c:axPos val="b"/>
        <c:numFmt formatCode="0.0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205255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Noto Sans" panose="020B0502040504020204" pitchFamily="34" charset="0"/>
          <a:ea typeface="Noto Sans" panose="020B0502040504020204" pitchFamily="34" charset="0"/>
          <a:cs typeface="Noto Sans" panose="020B0502040504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621846</xdr:colOff>
      <xdr:row>6</xdr:row>
      <xdr:rowOff>10886</xdr:rowOff>
    </xdr:from>
    <xdr:to>
      <xdr:col>2</xdr:col>
      <xdr:colOff>19918</xdr:colOff>
      <xdr:row>26</xdr:row>
      <xdr:rowOff>160886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44145-3353-0890-CDCA-CE88EB76F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567418</xdr:colOff>
      <xdr:row>32</xdr:row>
      <xdr:rowOff>4082</xdr:rowOff>
    </xdr:from>
    <xdr:to>
      <xdr:col>1</xdr:col>
      <xdr:colOff>6687418</xdr:colOff>
      <xdr:row>52</xdr:row>
      <xdr:rowOff>154082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A4DCCA-C9D5-44EF-970D-E8A47EB29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1183822</xdr:colOff>
      <xdr:row>2</xdr:row>
      <xdr:rowOff>95250</xdr:rowOff>
    </xdr:from>
    <xdr:to>
      <xdr:col>1</xdr:col>
      <xdr:colOff>6079672</xdr:colOff>
      <xdr:row>6</xdr:row>
      <xdr:rowOff>71914</xdr:rowOff>
    </xdr:to>
    <xdr:sp macro="" textlink="">
      <xdr:nvSpPr>
        <xdr:cNvPr id="3" name="CuadroTexto 13">
          <a:extLst>
            <a:ext uri="{FF2B5EF4-FFF2-40B4-BE49-F238E27FC236}">
              <a16:creationId xmlns:a16="http://schemas.microsoft.com/office/drawing/2014/main" id="{E1EC1443-06AB-9896-451C-46D20E99E2FF}"/>
            </a:ext>
          </a:extLst>
        </xdr:cNvPr>
        <xdr:cNvSpPr txBox="1"/>
      </xdr:nvSpPr>
      <xdr:spPr>
        <a:xfrm>
          <a:off x="1428751" y="476250"/>
          <a:ext cx="4895850" cy="73866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1">
              <a:latin typeface="Century Gothic" panose="020B0502020202020204" pitchFamily="34" charset="0"/>
            </a:rPr>
            <a:t>Distribución por Decil del Monto Total Recibido por los Hogares Beneficiarios de Programas Sociales </a:t>
          </a:r>
        </a:p>
        <a:p>
          <a:pPr algn="ctr"/>
          <a:r>
            <a:rPr lang="es-MX" sz="1400">
              <a:latin typeface="Century Gothic" panose="020B0502020202020204" pitchFamily="34" charset="0"/>
            </a:rPr>
            <a:t>(%)</a:t>
          </a:r>
          <a:endParaRPr lang="es-MX"/>
        </a:p>
      </xdr:txBody>
    </xdr:sp>
    <xdr:clientData/>
  </xdr:twoCellAnchor>
  <xdr:twoCellAnchor>
    <xdr:from>
      <xdr:col>1</xdr:col>
      <xdr:colOff>1355067</xdr:colOff>
      <xdr:row>28</xdr:row>
      <xdr:rowOff>54428</xdr:rowOff>
    </xdr:from>
    <xdr:to>
      <xdr:col>1</xdr:col>
      <xdr:colOff>5618722</xdr:colOff>
      <xdr:row>32</xdr:row>
      <xdr:rowOff>31092</xdr:rowOff>
    </xdr:to>
    <xdr:sp macro="" textlink="">
      <xdr:nvSpPr>
        <xdr:cNvPr id="5" name="CuadroTexto 14">
          <a:extLst>
            <a:ext uri="{FF2B5EF4-FFF2-40B4-BE49-F238E27FC236}">
              <a16:creationId xmlns:a16="http://schemas.microsoft.com/office/drawing/2014/main" id="{24E62BD9-30FF-8EC1-DCB7-83BF42D293C6}"/>
            </a:ext>
          </a:extLst>
        </xdr:cNvPr>
        <xdr:cNvSpPr txBox="1"/>
      </xdr:nvSpPr>
      <xdr:spPr>
        <a:xfrm>
          <a:off x="1599996" y="5388428"/>
          <a:ext cx="4263655" cy="73866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 sz="1200" b="0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s-MX" sz="1400" b="1"/>
            <a:t>Participación de las transferencias gubernamentales del ingreso promedio</a:t>
          </a:r>
        </a:p>
        <a:p>
          <a:pPr algn="ctr">
            <a:defRPr sz="1200" b="0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s-MX" sz="1400"/>
            <a:t>(%)</a:t>
          </a:r>
          <a:endParaRPr lang="es-MX"/>
        </a:p>
      </xdr:txBody>
    </xdr:sp>
    <xdr:clientData/>
  </xdr:twoCellAnchor>
  <xdr:twoCellAnchor>
    <xdr:from>
      <xdr:col>1</xdr:col>
      <xdr:colOff>732064</xdr:colOff>
      <xdr:row>55</xdr:row>
      <xdr:rowOff>66675</xdr:rowOff>
    </xdr:from>
    <xdr:to>
      <xdr:col>1</xdr:col>
      <xdr:colOff>6132064</xdr:colOff>
      <xdr:row>68</xdr:row>
      <xdr:rowOff>13607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04D8B6-6FA2-74A5-58F9-4A1D7EAF5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741588</xdr:colOff>
      <xdr:row>75</xdr:row>
      <xdr:rowOff>118380</xdr:rowOff>
    </xdr:from>
    <xdr:to>
      <xdr:col>1</xdr:col>
      <xdr:colOff>6141588</xdr:colOff>
      <xdr:row>100</xdr:row>
      <xdr:rowOff>161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BE32D0-7D34-9B16-C181-0C808FEA5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797718</xdr:colOff>
      <xdr:row>69</xdr:row>
      <xdr:rowOff>108477</xdr:rowOff>
    </xdr:from>
    <xdr:to>
      <xdr:col>3</xdr:col>
      <xdr:colOff>250031</xdr:colOff>
      <xdr:row>76</xdr:row>
      <xdr:rowOff>95248</xdr:rowOff>
    </xdr:to>
    <xdr:sp macro="" textlink="">
      <xdr:nvSpPr>
        <xdr:cNvPr id="9" name="CuadroTexto 3">
          <a:extLst>
            <a:ext uri="{FF2B5EF4-FFF2-40B4-BE49-F238E27FC236}">
              <a16:creationId xmlns:a16="http://schemas.microsoft.com/office/drawing/2014/main" id="{291E63BD-88FB-87E4-C7BC-FE89E78BFAD4}"/>
            </a:ext>
          </a:extLst>
        </xdr:cNvPr>
        <xdr:cNvSpPr txBox="1"/>
      </xdr:nvSpPr>
      <xdr:spPr>
        <a:xfrm>
          <a:off x="1047749" y="15908071"/>
          <a:ext cx="6346032" cy="14036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s-MX"/>
          </a:defPPr>
          <a:lvl1pPr marL="0" indent="0" algn="l" defTabSz="914400" rtl="0" eaLnBrk="1" latinLnBrk="0" hangingPunct="1">
            <a:defRPr sz="1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 algn="l" defTabSz="914400" rtl="0" eaLnBrk="1" latinLnBrk="0" hangingPunct="1">
            <a:defRPr sz="1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 algn="l" defTabSz="914400" rtl="0" eaLnBrk="1" latinLnBrk="0" hangingPunct="1">
            <a:defRPr sz="1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 algn="l" defTabSz="914400" rtl="0" eaLnBrk="1" latinLnBrk="0" hangingPunct="1">
            <a:defRPr sz="1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 algn="l" defTabSz="914400" rtl="0" eaLnBrk="1" latinLnBrk="0" hangingPunct="1">
            <a:defRPr sz="1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 algn="l" defTabSz="914400" rtl="0" eaLnBrk="1" latinLnBrk="0" hangingPunct="1">
            <a:defRPr sz="1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 algn="l" defTabSz="914400" rtl="0" eaLnBrk="1" latinLnBrk="0" hangingPunct="1">
            <a:defRPr sz="1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 algn="l" defTabSz="914400" rtl="0" eaLnBrk="1" latinLnBrk="0" hangingPunct="1">
            <a:defRPr sz="1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 algn="l" defTabSz="914400" rtl="0" eaLnBrk="1" latinLnBrk="0" hangingPunct="1">
            <a:defRPr sz="11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800" b="1" baseline="0"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rPr>
            <a:t>Diferencia entre el Porcentaje de Hogares  Beneficiarios de Programas sociales entre 2018 y 2024</a:t>
          </a:r>
        </a:p>
        <a:p>
          <a:pPr algn="ctr"/>
          <a:r>
            <a:rPr lang="es-MX" sz="1800" baseline="0"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rPr>
            <a:t>(puntos porcentuales)</a:t>
          </a:r>
          <a:endParaRPr lang="es-MX" sz="1800">
            <a:latin typeface="Noto Sans" panose="020B0502040504020204" pitchFamily="34" charset="0"/>
            <a:ea typeface="Noto Sans" panose="020B0502040504020204" pitchFamily="34" charset="0"/>
            <a:cs typeface="Noto Sans" panose="020B0502040504020204" pitchFamily="34" charset="0"/>
          </a:endParaRPr>
        </a:p>
      </xdr:txBody>
    </xdr:sp>
    <xdr:clientData/>
  </xdr:twoCellAnchor>
  <xdr:twoCellAnchor editAs="oneCell">
    <xdr:from>
      <xdr:col>3</xdr:col>
      <xdr:colOff>340180</xdr:colOff>
      <xdr:row>76</xdr:row>
      <xdr:rowOff>64632</xdr:rowOff>
    </xdr:from>
    <xdr:to>
      <xdr:col>7</xdr:col>
      <xdr:colOff>985839</xdr:colOff>
      <xdr:row>93</xdr:row>
      <xdr:rowOff>189819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C71DE1B-D3D9-4374-9EF4-22847641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3930" y="17185820"/>
          <a:ext cx="4935311" cy="3363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AG52"/>
  <sheetViews>
    <sheetView tabSelected="1" workbookViewId="0">
      <selection activeCell="G15" sqref="G15"/>
    </sheetView>
  </sheetViews>
  <sheetFormatPr defaultColWidth="11.42578125" defaultRowHeight="15"/>
  <cols>
    <col min="1" max="1" width="5.85546875" customWidth="1"/>
    <col min="3" max="3" width="11.7109375" bestFit="1" customWidth="1"/>
    <col min="4" max="8" width="11.7109375" customWidth="1"/>
  </cols>
  <sheetData>
    <row r="1" spans="1:33">
      <c r="A1" s="124" t="s">
        <v>47</v>
      </c>
      <c r="B1" s="124"/>
      <c r="C1" s="48">
        <v>2024</v>
      </c>
      <c r="L1" s="21"/>
      <c r="M1" s="21"/>
      <c r="N1" s="21"/>
      <c r="O1" s="21"/>
      <c r="P1" s="21"/>
      <c r="Q1" s="21"/>
      <c r="R1" s="21"/>
      <c r="S1" s="30"/>
    </row>
    <row r="2" spans="1:33">
      <c r="B2" s="19"/>
      <c r="C2" s="125" t="s">
        <v>5</v>
      </c>
      <c r="D2" s="126"/>
      <c r="E2" s="126"/>
      <c r="F2" s="126"/>
      <c r="G2" s="126"/>
      <c r="H2" s="127"/>
      <c r="I2" s="128" t="s">
        <v>3</v>
      </c>
      <c r="J2" s="129"/>
      <c r="K2" s="130"/>
      <c r="L2" s="131" t="s">
        <v>48</v>
      </c>
      <c r="M2" s="131"/>
      <c r="N2" s="131"/>
      <c r="O2" s="131"/>
      <c r="P2" s="132" t="s">
        <v>49</v>
      </c>
      <c r="Q2" s="132"/>
      <c r="R2" s="132"/>
      <c r="S2" s="133"/>
      <c r="T2" s="118" t="s">
        <v>45</v>
      </c>
      <c r="U2" s="119"/>
      <c r="V2" s="119"/>
      <c r="W2" s="119"/>
      <c r="X2" s="120"/>
      <c r="Y2" s="121" t="s">
        <v>46</v>
      </c>
      <c r="Z2" s="122"/>
      <c r="AA2" s="122"/>
      <c r="AB2" s="122"/>
      <c r="AC2" s="123"/>
    </row>
    <row r="3" spans="1:33" ht="60">
      <c r="B3" s="32" t="s">
        <v>1</v>
      </c>
      <c r="C3" s="33" t="s">
        <v>2</v>
      </c>
      <c r="D3" s="34" t="s">
        <v>39</v>
      </c>
      <c r="E3" s="34" t="s">
        <v>41</v>
      </c>
      <c r="F3" s="34" t="s">
        <v>42</v>
      </c>
      <c r="G3" s="34" t="s">
        <v>44</v>
      </c>
      <c r="H3" s="35" t="s">
        <v>43</v>
      </c>
      <c r="I3" s="36" t="s">
        <v>4</v>
      </c>
      <c r="J3" s="37" t="s">
        <v>16</v>
      </c>
      <c r="K3" s="38" t="s">
        <v>17</v>
      </c>
      <c r="L3" s="39" t="s">
        <v>16</v>
      </c>
      <c r="M3" s="39" t="s">
        <v>18</v>
      </c>
      <c r="N3" s="39" t="s">
        <v>40</v>
      </c>
      <c r="O3" s="39" t="s">
        <v>19</v>
      </c>
      <c r="P3" s="40" t="s">
        <v>16</v>
      </c>
      <c r="Q3" s="40" t="s">
        <v>18</v>
      </c>
      <c r="R3" s="40" t="s">
        <v>40</v>
      </c>
      <c r="S3" s="41" t="s">
        <v>19</v>
      </c>
      <c r="T3" s="42" t="s">
        <v>16</v>
      </c>
      <c r="U3" s="43" t="s">
        <v>41</v>
      </c>
      <c r="V3" s="43" t="s">
        <v>42</v>
      </c>
      <c r="W3" s="43" t="s">
        <v>44</v>
      </c>
      <c r="X3" s="44" t="s">
        <v>43</v>
      </c>
      <c r="Y3" s="45" t="s">
        <v>16</v>
      </c>
      <c r="Z3" s="46" t="s">
        <v>41</v>
      </c>
      <c r="AA3" s="46" t="s">
        <v>42</v>
      </c>
      <c r="AB3" s="46" t="s">
        <v>44</v>
      </c>
      <c r="AC3" s="47" t="s">
        <v>43</v>
      </c>
      <c r="AG3" s="31" t="s">
        <v>50</v>
      </c>
    </row>
    <row r="4" spans="1:33" s="54" customFormat="1">
      <c r="B4" s="49" t="s">
        <v>5</v>
      </c>
      <c r="C4" s="55">
        <f>SUMIFS(Hacina!$B:$B,Hacina!$A:$A,Resumen!$C$1)</f>
        <v>38830230</v>
      </c>
      <c r="D4" s="56">
        <f>AVERAGEIFS(ProgSoc!$H:$H,ProgSoc!$A:$A,Resumen!$C$1)</f>
        <v>77863.84375</v>
      </c>
      <c r="E4" s="57">
        <f>SUMIFS(SexJefatura!E:E,SexJefatura!$A:$A,Resumen!$C$1,SexJefatura!$I:$I,"0")</f>
        <v>51.691092223764834</v>
      </c>
      <c r="F4" s="58">
        <f>SUMIFS(SexJefatura!F:F,SexJefatura!$A:$A,Resumen!$C$1,SexJefatura!$I:$I,"0")</f>
        <v>3.3537328519558085</v>
      </c>
      <c r="G4" s="58">
        <f>SUMIFS(SexJefatura!G:G,SexJefatura!$A:$A,Resumen!$C$1,SexJefatura!$I:$I,"0")</f>
        <v>0.57203737912446051</v>
      </c>
      <c r="H4" s="59">
        <f>SUMIFS(SexJefatura!H:H,SexJefatura!$A:$A,Resumen!$C$1,SexJefatura!$I:$I,"0")</f>
        <v>0.34758632642660114</v>
      </c>
      <c r="I4" s="60">
        <f>SUMIFS(Hacina!$H:$H,Hacina!$A:$A,Resumen!$C$1)</f>
        <v>3.6866066455841064</v>
      </c>
      <c r="J4" s="57">
        <f>SUMIFS(Hacina!$C:$C,Hacina!$A:$A,Resumen!$C$1)</f>
        <v>1150406</v>
      </c>
      <c r="K4" s="59">
        <f>100*J4/C4</f>
        <v>2.9626556422663475</v>
      </c>
      <c r="L4" s="57">
        <f>AVERAGEIFS(ProgSoc!$F:$F,ProgSoc!$A:$A,Resumen!$C$1)</f>
        <v>12297112</v>
      </c>
      <c r="M4" s="56">
        <f>AVERAGEIFS(ProgSoc!$L:$L,ProgSoc!$A:$A,Resumen!$C$1)</f>
        <v>2499.8517609625251</v>
      </c>
      <c r="N4" s="61">
        <f>100*M4/$D4</f>
        <v>3.2105424553517823</v>
      </c>
      <c r="O4" s="62">
        <f>M4/SUMIFS(INPC!$J:$J,INPC!$H:$H,Resumen!$C$1)</f>
        <v>2499.8517609625251</v>
      </c>
      <c r="P4" s="57">
        <f>IF(OR($C$1=2018,$C$1=2016),"NA",AVERAGEIFS(ProgSoc!$D:$D,ProgSoc!$A:$A,Resumen!$C$1))</f>
        <v>11606750</v>
      </c>
      <c r="Q4" s="57">
        <f>IF(OR($C$1=2018,$C$1=2016),"NA",AVERAGEIFS(ProgSoc!$J:$J,ProgSoc!$A:$A,Resumen!$C$1))</f>
        <v>2360.3418845183651</v>
      </c>
      <c r="R4" s="61">
        <f>IFERROR(100*Q4/$D4,"NA")</f>
        <v>3.0313708787570159</v>
      </c>
      <c r="S4" s="64">
        <f>IFERROR(Q4/SUMIFS(INPC!$J:$J,INPC!$H:$H,Resumen!$C$1),"NA")</f>
        <v>2360.3418845183651</v>
      </c>
      <c r="T4" s="55">
        <f>SUMIFS(SexJefatura!B:B,SexJefatura!$A:$A,Resumen!$C$1,SexJefatura!$I:$I,"2")</f>
        <v>13024139</v>
      </c>
      <c r="U4" s="57">
        <f>SUMIFS(SexJefatura!E:E,SexJefatura!$A:$A,Resumen!$C$1,SexJefatura!$I:$I,"2")</f>
        <v>53.961159428657815</v>
      </c>
      <c r="V4" s="58">
        <f>SUMIFS(SexJefatura!F:F,SexJefatura!$A:$A,Resumen!$C$1,SexJefatura!$I:$I,"2")</f>
        <v>3.00099162025221</v>
      </c>
      <c r="W4" s="58">
        <f>SUMIFS(SexJefatura!G:G,SexJefatura!$A:$A,Resumen!$C$1,SexJefatura!$I:$I,"2")</f>
        <v>0.4861191208109803</v>
      </c>
      <c r="X4" s="59">
        <f>SUMIFS(SexJefatura!H:H,SexJefatura!$A:$A,Resumen!$C$1,SexJefatura!$I:$I,"2")</f>
        <v>0.36513868594307847</v>
      </c>
      <c r="Y4" s="55">
        <f>SUMIFS(SexJefatura!B:B,SexJefatura!$A:$A,Resumen!$C$1,SexJefatura!$I:$I,"2")</f>
        <v>13024139</v>
      </c>
      <c r="Z4" s="57">
        <f>SUMIFS(SexJefatura!E:E,SexJefatura!$A:$A,Resumen!$C$1,SexJefatura!$I:$I,"1")</f>
        <v>50.545406470123659</v>
      </c>
      <c r="AA4" s="58">
        <f>SUMIFS(SexJefatura!F:F,SexJefatura!$A:$A,Resumen!$C$1,SexJefatura!$I:$I,"1")</f>
        <v>3.5317586844129165</v>
      </c>
      <c r="AB4" s="58">
        <f>SUMIFS(SexJefatura!G:G,SexJefatura!$A:$A,Resumen!$C$1,SexJefatura!$I:$I,"1")</f>
        <v>0.61539967444120069</v>
      </c>
      <c r="AC4" s="59">
        <f>SUMIFS(SexJefatura!H:H,SexJefatura!$A:$A,Resumen!$C$1,SexJefatura!$I:$I,"1")</f>
        <v>0.33872778329736186</v>
      </c>
      <c r="AG4" s="54">
        <v>2016</v>
      </c>
    </row>
    <row r="5" spans="1:33">
      <c r="A5">
        <v>1</v>
      </c>
      <c r="B5" s="18" t="s">
        <v>6</v>
      </c>
      <c r="C5" s="22">
        <f>SUMIFS(SexJefaturaDecil!$C:$C,SexJefaturaDecil!$B:$B,Resumen!$C$1,SexJefaturaDecil!$A:$A,Resumen!$A$5,SexJefaturaDecil!$J:$J,"0")</f>
        <v>3883023</v>
      </c>
      <c r="D5" s="23">
        <f>SUMIFS(ProgSocDecil!$H:$H,ProgSocDecil!$B:$B,Resumen!$C$1,ProgSocDecil!$A:$A,Resumen!$A5)</f>
        <v>16808.7109375</v>
      </c>
      <c r="E5" s="24">
        <f>SUMIFS(SexJefaturaDecil!F:F,SexJefaturaDecil!$B:$B,Resumen!$C$1,SexJefaturaDecil!$A:$A,Resumen!$A5,SexJefaturaDecil!$J:$J,"0")</f>
        <v>55.380723729939277</v>
      </c>
      <c r="F5" s="25">
        <f>SUMIFS(SexJefaturaDecil!G:G,SexJefaturaDecil!$B:$B,Resumen!$C$1,SexJefaturaDecil!$A:$A,Resumen!$A5,SexJefaturaDecil!$J:$J,"0")</f>
        <v>2.4857514364452644</v>
      </c>
      <c r="G5" s="25">
        <f>SUMIFS(SexJefaturaDecil!H:H,SexJefaturaDecil!$B:$B,Resumen!$C$1,SexJefaturaDecil!$A:$A,Resumen!$A5,SexJefaturaDecil!$J:$J,"0")</f>
        <v>0.50762923629347545</v>
      </c>
      <c r="H5" s="26">
        <f>SUMIFS(SexJefaturaDecil!I:I,SexJefaturaDecil!$B:$B,Resumen!$C$1,SexJefaturaDecil!$A:$A,Resumen!$A5,SexJefaturaDecil!$J:$J,"0")</f>
        <v>0.41344205275116835</v>
      </c>
      <c r="I5" s="27">
        <f>SUMIFS(HacinaDecil!$H:$H,HacinaDecil!$A:$A,Resumen!$A5,HacinaDecil!$B:$B,Resumen!$C$1)</f>
        <v>3.8183286190032959</v>
      </c>
      <c r="J5" s="24">
        <f>SUMIFS(HacinaDecil!$C:$C,HacinaDecil!$A:$A,Resumen!$A5,HacinaDecil!$B:$B,Resumen!$C$1)</f>
        <v>207322</v>
      </c>
      <c r="K5" s="26">
        <f>100*J5/C5</f>
        <v>5.3391906254482651</v>
      </c>
      <c r="L5" s="24">
        <f>SUMIFS(ProgSocDecil!$F:$F,ProgSocDecil!$B:$B,Resumen!$C$1,ProgSocDecil!$A:$A,Resumen!$A5)</f>
        <v>1564634</v>
      </c>
      <c r="M5" s="23">
        <f>SUMIFS(ProgSocDecil!$L:$L,ProgSocDecil!$B:$B,Resumen!$C$1,ProgSocDecil!$A:$A,Resumen!$A5)</f>
        <v>2561.2875331550272</v>
      </c>
      <c r="N5" s="28">
        <f t="shared" ref="N5:N14" si="0">100*M5/$D5</f>
        <v>15.237858171746117</v>
      </c>
      <c r="O5" s="29">
        <f>M5/SUMIFS(INPC!$J:$J,INPC!$H:$H,Resumen!$C$1)</f>
        <v>2561.2875331550272</v>
      </c>
      <c r="P5" s="19">
        <f>IF(OR($C$1=2018,$C$1=2016),"NA",AVERAGEIFS(ProgSocDecil!$D:$D,ProgSocDecil!$B:$B,Resumen!$C$1,ProgSocDecil!$A:$A,Resumen!$A5))</f>
        <v>1470861</v>
      </c>
      <c r="Q5" s="19">
        <f>IF(OR($C$1=2018,$C$1=2016),"NA",AVERAGEIFS(ProgSocDecil!$J:$J,ProgSocDecil!$B:$B,Resumen!$C$1,ProgSocDecil!$A:$A,Resumen!$A5))</f>
        <v>2410.4021484574173</v>
      </c>
      <c r="R5" s="28">
        <f t="shared" ref="R5:R14" si="1">IFERROR(100*Q5/$D5,"NA")</f>
        <v>14.340196326892883</v>
      </c>
      <c r="S5" s="63">
        <f>IFERROR(Q5/SUMIFS(INPC!$J:$J,INPC!$H:$H,Resumen!$C$1),"NA")</f>
        <v>2410.4021484574173</v>
      </c>
      <c r="T5" s="22">
        <f>SUMIFS(SexJefaturaDecil!C:C,SexJefaturaDecil!$B:$B,Resumen!$C$1,SexJefaturaDecil!$A:$A,Resumen!$A5,SexJefaturaDecil!$J:$J,"2")</f>
        <v>1567954</v>
      </c>
      <c r="U5" s="24">
        <f>SUMIFS(SexJefaturaDecil!F:F,SexJefaturaDecil!$B:$B,Resumen!$C$1,SexJefaturaDecil!$A:$A,Resumen!$A5,SexJefaturaDecil!$J:$J,"0")</f>
        <v>55.380723729939277</v>
      </c>
      <c r="V5" s="25">
        <f>SUMIFS(SexJefaturaDecil!G:G,SexJefaturaDecil!$B:$B,Resumen!$C$1,SexJefaturaDecil!$A:$A,Resumen!$A5,SexJefaturaDecil!$J:$J,"0")</f>
        <v>2.4857514364452644</v>
      </c>
      <c r="W5" s="25">
        <f>SUMIFS(SexJefaturaDecil!H:H,SexJefaturaDecil!$B:$B,Resumen!$C$1,SexJefaturaDecil!$A:$A,Resumen!$A5,SexJefaturaDecil!$J:$J,"0")</f>
        <v>0.50762923629347545</v>
      </c>
      <c r="X5" s="26">
        <f>SUMIFS(SexJefaturaDecil!I:I,SexJefaturaDecil!$B:$B,Resumen!$C$1,SexJefaturaDecil!$A:$A,Resumen!$A5,SexJefaturaDecil!$J:$J,"0")</f>
        <v>0.41344205275116835</v>
      </c>
      <c r="Y5" s="22">
        <f>SUMIFS(SexJefaturaDecil!C:C,SexJefaturaDecil!$B:$B,Resumen!$C$1,SexJefaturaDecil!$A:$A,Resumen!$A5,SexJefaturaDecil!$J:$J,"1")</f>
        <v>2315069</v>
      </c>
      <c r="Z5" s="24">
        <f>SUMIFS(SexJefaturaDecil!F:F,SexJefaturaDecil!$B:$B,Resumen!$C$1,SexJefaturaDecil!$A:$A,Resumen!$A5,SexJefaturaDecil!$J:$J,"1")</f>
        <v>54.066918955763306</v>
      </c>
      <c r="AA5" s="25">
        <f>SUMIFS(SexJefaturaDecil!G:G,SexJefaturaDecil!$B:$B,Resumen!$C$1,SexJefaturaDecil!$A:$A,Resumen!$A5,SexJefaturaDecil!$J:$J,"1")</f>
        <v>2.8183190220248293</v>
      </c>
      <c r="AB5" s="25">
        <f>SUMIFS(SexJefaturaDecil!H:H,SexJefaturaDecil!$B:$B,Resumen!$C$1,SexJefaturaDecil!$A:$A,Resumen!$A5,SexJefaturaDecil!$J:$J,"1")</f>
        <v>0.5830141563815161</v>
      </c>
      <c r="AC5" s="26">
        <f>SUMIFS(SexJefaturaDecil!I:I,SexJefaturaDecil!$B:$B,Resumen!$C$1,SexJefaturaDecil!$A:$A,Resumen!$A5,SexJefaturaDecil!$J:$J,"1")</f>
        <v>0.41113979756110941</v>
      </c>
      <c r="AG5">
        <v>2018</v>
      </c>
    </row>
    <row r="6" spans="1:33">
      <c r="A6">
        <v>2</v>
      </c>
      <c r="B6" s="18" t="s">
        <v>7</v>
      </c>
      <c r="C6" s="22">
        <f>SUMIFS(SexJefaturaDecil!$C:$C,SexJefaturaDecil!$B:$B,Resumen!$C$1,SexJefaturaDecil!$A:$A,Resumen!$A$5,SexJefaturaDecil!$J:$J,"0")</f>
        <v>3883023</v>
      </c>
      <c r="D6" s="23">
        <f>SUMIFS(ProgSocDecil!$H:$H,ProgSocDecil!$B:$B,Resumen!$C$1,ProgSocDecil!$A:$A,Resumen!$A6)</f>
        <v>28297.767578125</v>
      </c>
      <c r="E6" s="24">
        <f>SUMIFS(SexJefaturaDecil!F:F,SexJefaturaDecil!$B:$B,Resumen!$C$1,SexJefaturaDecil!$A:$A,Resumen!$A6,SexJefaturaDecil!$J:$J,"0")</f>
        <v>51.950681466475991</v>
      </c>
      <c r="F6" s="25">
        <f>SUMIFS(SexJefaturaDecil!G:G,SexJefaturaDecil!$B:$B,Resumen!$C$1,SexJefaturaDecil!$A:$A,Resumen!$A6,SexJefaturaDecil!$J:$J,"0")</f>
        <v>2.7743474607284067</v>
      </c>
      <c r="G6" s="25">
        <f>SUMIFS(SexJefaturaDecil!H:H,SexJefaturaDecil!$B:$B,Resumen!$C$1,SexJefaturaDecil!$A:$A,Resumen!$A6,SexJefaturaDecil!$J:$J,"0")</f>
        <v>0.56195289082758459</v>
      </c>
      <c r="H6" s="26">
        <f>SUMIFS(SexJefaturaDecil!I:I,SexJefaturaDecil!$B:$B,Resumen!$C$1,SexJefaturaDecil!$A:$A,Resumen!$A6,SexJefaturaDecil!$J:$J,"0")</f>
        <v>0.36452320782029879</v>
      </c>
      <c r="I6" s="27">
        <f>SUMIFS(HacinaDecil!$H:$H,HacinaDecil!$A:$A,Resumen!$A6,HacinaDecil!$B:$B,Resumen!$C$1)</f>
        <v>3.6946220397949219</v>
      </c>
      <c r="J6" s="24">
        <f>SUMIFS(HacinaDecil!$C:$C,HacinaDecil!$A:$A,Resumen!$A6,HacinaDecil!$B:$B,Resumen!$C$1)</f>
        <v>184383</v>
      </c>
      <c r="K6" s="26">
        <f t="shared" ref="K6:K14" si="2">100*J6/C6</f>
        <v>4.7484395534098045</v>
      </c>
      <c r="L6" s="24">
        <f>SUMIFS(ProgSocDecil!$F:$F,ProgSocDecil!$B:$B,Resumen!$C$1,ProgSocDecil!$A:$A,Resumen!$A6)</f>
        <v>1372482</v>
      </c>
      <c r="M6" s="23">
        <f>SUMIFS(ProgSocDecil!$L:$L,ProgSocDecil!$B:$B,Resumen!$C$1,ProgSocDecil!$A:$A,Resumen!$A6)</f>
        <v>2573.9948896397</v>
      </c>
      <c r="N6" s="28">
        <f t="shared" si="0"/>
        <v>9.0961058413295923</v>
      </c>
      <c r="O6" s="29">
        <f>M6/SUMIFS(INPC!$J:$J,INPC!$H:$H,Resumen!$C$1)</f>
        <v>2573.9948896397</v>
      </c>
      <c r="P6" s="19">
        <f>IF(OR($C$1=2018,$C$1=2016),"NA",AVERAGEIFS(ProgSocDecil!$D:$D,ProgSocDecil!$B:$B,Resumen!$C$1,ProgSocDecil!$A:$A,Resumen!$A6))</f>
        <v>1298243</v>
      </c>
      <c r="Q6" s="19">
        <f>IF(OR($C$1=2018,$C$1=2016),"NA",AVERAGEIFS(ProgSocDecil!$J:$J,ProgSocDecil!$B:$B,Resumen!$C$1,ProgSocDecil!$A:$A,Resumen!$A6))</f>
        <v>2416.6806249552446</v>
      </c>
      <c r="R6" s="28">
        <f t="shared" si="1"/>
        <v>8.5401811937398531</v>
      </c>
      <c r="S6" s="63">
        <f>IFERROR(Q6/SUMIFS(INPC!$J:$J,INPC!$H:$H,Resumen!$C$1),"NA")</f>
        <v>2416.6806249552446</v>
      </c>
      <c r="T6" s="22">
        <f>SUMIFS(SexJefaturaDecil!C:C,SexJefaturaDecil!$B:$B,Resumen!$C$1,SexJefaturaDecil!$A:$A,Resumen!$A6,SexJefaturaDecil!$J:$J,"2")</f>
        <v>1462368</v>
      </c>
      <c r="U6" s="24">
        <f>SUMIFS(SexJefaturaDecil!F:F,SexJefaturaDecil!$B:$B,Resumen!$C$1,SexJefaturaDecil!$A:$A,Resumen!$A6,SexJefaturaDecil!$J:$J,"0")</f>
        <v>51.950681466475991</v>
      </c>
      <c r="V6" s="25">
        <f>SUMIFS(SexJefaturaDecil!G:G,SexJefaturaDecil!$B:$B,Resumen!$C$1,SexJefaturaDecil!$A:$A,Resumen!$A6,SexJefaturaDecil!$J:$J,"0")</f>
        <v>2.7743474607284067</v>
      </c>
      <c r="W6" s="25">
        <f>SUMIFS(SexJefaturaDecil!H:H,SexJefaturaDecil!$B:$B,Resumen!$C$1,SexJefaturaDecil!$A:$A,Resumen!$A6,SexJefaturaDecil!$J:$J,"0")</f>
        <v>0.56195289082758459</v>
      </c>
      <c r="X6" s="26">
        <f>SUMIFS(SexJefaturaDecil!I:I,SexJefaturaDecil!$B:$B,Resumen!$C$1,SexJefaturaDecil!$A:$A,Resumen!$A6,SexJefaturaDecil!$J:$J,"0")</f>
        <v>0.36452320782029879</v>
      </c>
      <c r="Y6" s="22">
        <f>SUMIFS(SexJefaturaDecil!C:C,SexJefaturaDecil!$B:$B,Resumen!$C$1,SexJefaturaDecil!$A:$A,Resumen!$A6,SexJefaturaDecil!$J:$J,"1")</f>
        <v>2420655</v>
      </c>
      <c r="Z6" s="24">
        <f>SUMIFS(SexJefaturaDecil!F:F,SexJefaturaDecil!$B:$B,Resumen!$C$1,SexJefaturaDecil!$A:$A,Resumen!$A6,SexJefaturaDecil!$J:$J,"1")</f>
        <v>50.513189198791238</v>
      </c>
      <c r="AA6" s="25">
        <f>SUMIFS(SexJefaturaDecil!G:G,SexJefaturaDecil!$B:$B,Resumen!$C$1,SexJefaturaDecil!$A:$A,Resumen!$A6,SexJefaturaDecil!$J:$J,"1")</f>
        <v>3.0065845814459311</v>
      </c>
      <c r="AB6" s="25">
        <f>SUMIFS(SexJefaturaDecil!H:H,SexJefaturaDecil!$B:$B,Resumen!$C$1,SexJefaturaDecil!$A:$A,Resumen!$A6,SexJefaturaDecil!$J:$J,"1")</f>
        <v>0.61428621592089749</v>
      </c>
      <c r="AC6" s="26">
        <f>SUMIFS(SexJefaturaDecil!I:I,SexJefaturaDecil!$B:$B,Resumen!$C$1,SexJefaturaDecil!$A:$A,Resumen!$A6,SexJefaturaDecil!$J:$J,"1")</f>
        <v>0.36831229563899026</v>
      </c>
      <c r="AG6">
        <v>2020</v>
      </c>
    </row>
    <row r="7" spans="1:33">
      <c r="A7">
        <v>3</v>
      </c>
      <c r="B7" s="18" t="s">
        <v>8</v>
      </c>
      <c r="C7" s="22">
        <f>SUMIFS(SexJefaturaDecil!$C:$C,SexJefaturaDecil!$B:$B,Resumen!$C$1,SexJefaturaDecil!$A:$A,Resumen!$A$5,SexJefaturaDecil!$J:$J,"0")</f>
        <v>3883023</v>
      </c>
      <c r="D7" s="23">
        <f>SUMIFS(ProgSocDecil!$H:$H,ProgSocDecil!$B:$B,Resumen!$C$1,ProgSocDecil!$A:$A,Resumen!$A7)</f>
        <v>36844.20703125</v>
      </c>
      <c r="E7" s="24">
        <f>SUMIFS(SexJefaturaDecil!F:F,SexJefaturaDecil!$B:$B,Resumen!$C$1,SexJefaturaDecil!$A:$A,Resumen!$A7,SexJefaturaDecil!$J:$J,"0")</f>
        <v>51.037503512083241</v>
      </c>
      <c r="F7" s="25">
        <f>SUMIFS(SexJefaturaDecil!G:G,SexJefaturaDecil!$B:$B,Resumen!$C$1,SexJefaturaDecil!$A:$A,Resumen!$A7,SexJefaturaDecil!$J:$J,"0")</f>
        <v>3.0208690497068909</v>
      </c>
      <c r="G7" s="25">
        <f>SUMIFS(SexJefaturaDecil!H:H,SexJefaturaDecil!$B:$B,Resumen!$C$1,SexJefaturaDecil!$A:$A,Resumen!$A7,SexJefaturaDecil!$J:$J,"0")</f>
        <v>0.6105575475602385</v>
      </c>
      <c r="H7" s="26">
        <f>SUMIFS(SexJefaturaDecil!I:I,SexJefaturaDecil!$B:$B,Resumen!$C$1,SexJefaturaDecil!$A:$A,Resumen!$A7,SexJefaturaDecil!$J:$J,"0")</f>
        <v>0.34585836859580793</v>
      </c>
      <c r="I7" s="27">
        <f>SUMIFS(HacinaDecil!$H:$H,HacinaDecil!$A:$A,Resumen!$A7,HacinaDecil!$B:$B,Resumen!$C$1)</f>
        <v>3.6764593124389648</v>
      </c>
      <c r="J7" s="24">
        <f>SUMIFS(HacinaDecil!$C:$C,HacinaDecil!$A:$A,Resumen!$A7,HacinaDecil!$B:$B,Resumen!$C$1)</f>
        <v>166152</v>
      </c>
      <c r="K7" s="26">
        <f t="shared" si="2"/>
        <v>4.2789342221253905</v>
      </c>
      <c r="L7" s="24">
        <f>SUMIFS(ProgSocDecil!$F:$F,ProgSocDecil!$B:$B,Resumen!$C$1,ProgSocDecil!$A:$A,Resumen!$A7)</f>
        <v>1314215</v>
      </c>
      <c r="M7" s="23">
        <f>SUMIFS(ProgSocDecil!$L:$L,ProgSocDecil!$B:$B,Resumen!$C$1,ProgSocDecil!$A:$A,Resumen!$A7)</f>
        <v>2632.045388385372</v>
      </c>
      <c r="N7" s="28">
        <f t="shared" si="0"/>
        <v>7.1437156624186828</v>
      </c>
      <c r="O7" s="29">
        <f>M7/SUMIFS(INPC!$J:$J,INPC!$H:$H,Resumen!$C$1)</f>
        <v>2632.045388385372</v>
      </c>
      <c r="P7" s="19">
        <f>IF(OR($C$1=2018,$C$1=2016),"NA",AVERAGEIFS(ProgSocDecil!$D:$D,ProgSocDecil!$B:$B,Resumen!$C$1,ProgSocDecil!$A:$A,Resumen!$A7))</f>
        <v>1224657</v>
      </c>
      <c r="Q7" s="19">
        <f>IF(OR($C$1=2018,$C$1=2016),"NA",AVERAGEIFS(ProgSocDecil!$J:$J,ProgSocDecil!$B:$B,Resumen!$C$1,ProgSocDecil!$A:$A,Resumen!$A7))</f>
        <v>2464.2615282100005</v>
      </c>
      <c r="R7" s="28">
        <f t="shared" si="1"/>
        <v>6.6883283065907699</v>
      </c>
      <c r="S7" s="63">
        <f>IFERROR(Q7/SUMIFS(INPC!$J:$J,INPC!$H:$H,Resumen!$C$1),"NA")</f>
        <v>2464.2615282100005</v>
      </c>
      <c r="T7" s="22">
        <f>SUMIFS(SexJefaturaDecil!C:C,SexJefaturaDecil!$B:$B,Resumen!$C$1,SexJefaturaDecil!$A:$A,Resumen!$A7,SexJefaturaDecil!$J:$J,"2")</f>
        <v>1371021</v>
      </c>
      <c r="U7" s="24">
        <f>SUMIFS(SexJefaturaDecil!F:F,SexJefaturaDecil!$B:$B,Resumen!$C$1,SexJefaturaDecil!$A:$A,Resumen!$A7,SexJefaturaDecil!$J:$J,"0")</f>
        <v>51.037503512083241</v>
      </c>
      <c r="V7" s="25">
        <f>SUMIFS(SexJefaturaDecil!G:G,SexJefaturaDecil!$B:$B,Resumen!$C$1,SexJefaturaDecil!$A:$A,Resumen!$A7,SexJefaturaDecil!$J:$J,"0")</f>
        <v>3.0208690497068909</v>
      </c>
      <c r="W7" s="25">
        <f>SUMIFS(SexJefaturaDecil!H:H,SexJefaturaDecil!$B:$B,Resumen!$C$1,SexJefaturaDecil!$A:$A,Resumen!$A7,SexJefaturaDecil!$J:$J,"0")</f>
        <v>0.6105575475602385</v>
      </c>
      <c r="X7" s="26">
        <f>SUMIFS(SexJefaturaDecil!I:I,SexJefaturaDecil!$B:$B,Resumen!$C$1,SexJefaturaDecil!$A:$A,Resumen!$A7,SexJefaturaDecil!$J:$J,"0")</f>
        <v>0.34585836859580793</v>
      </c>
      <c r="Y7" s="22">
        <f>SUMIFS(SexJefaturaDecil!C:C,SexJefaturaDecil!$B:$B,Resumen!$C$1,SexJefaturaDecil!$A:$A,Resumen!$A7,SexJefaturaDecil!$J:$J,"1")</f>
        <v>2512002</v>
      </c>
      <c r="Z7" s="24">
        <f>SUMIFS(SexJefaturaDecil!F:F,SexJefaturaDecil!$B:$B,Resumen!$C$1,SexJefaturaDecil!$A:$A,Resumen!$A7,SexJefaturaDecil!$J:$J,"1")</f>
        <v>49.711006599517042</v>
      </c>
      <c r="AA7" s="25">
        <f>SUMIFS(SexJefaturaDecil!G:G,SexJefaturaDecil!$B:$B,Resumen!$C$1,SexJefaturaDecil!$A:$A,Resumen!$A7,SexJefaturaDecil!$J:$J,"1")</f>
        <v>3.2281065062846288</v>
      </c>
      <c r="AB7" s="25">
        <f>SUMIFS(SexJefaturaDecil!H:H,SexJefaturaDecil!$B:$B,Resumen!$C$1,SexJefaturaDecil!$A:$A,Resumen!$A7,SexJefaturaDecil!$J:$J,"1")</f>
        <v>0.65979286640695345</v>
      </c>
      <c r="AC7" s="26">
        <f>SUMIFS(SexJefaturaDecil!I:I,SexJefaturaDecil!$B:$B,Resumen!$C$1,SexJefaturaDecil!$A:$A,Resumen!$A7,SexJefaturaDecil!$J:$J,"1")</f>
        <v>0.34563388086474456</v>
      </c>
      <c r="AG7">
        <v>2022</v>
      </c>
    </row>
    <row r="8" spans="1:33">
      <c r="A8">
        <v>4</v>
      </c>
      <c r="B8" s="18" t="s">
        <v>9</v>
      </c>
      <c r="C8" s="22">
        <f>SUMIFS(SexJefaturaDecil!$C:$C,SexJefaturaDecil!$B:$B,Resumen!$C$1,SexJefaturaDecil!$A:$A,Resumen!$A$5,SexJefaturaDecil!$J:$J,"0")</f>
        <v>3883023</v>
      </c>
      <c r="D8" s="23">
        <f>SUMIFS(ProgSocDecil!$H:$H,ProgSocDecil!$B:$B,Resumen!$C$1,ProgSocDecil!$A:$A,Resumen!$A8)</f>
        <v>45244.9296875</v>
      </c>
      <c r="E8" s="24">
        <f>SUMIFS(SexJefaturaDecil!F:F,SexJefaturaDecil!$B:$B,Resumen!$C$1,SexJefaturaDecil!$A:$A,Resumen!$A8,SexJefaturaDecil!$J:$J,"0")</f>
        <v>50.209773673758825</v>
      </c>
      <c r="F8" s="25">
        <f>SUMIFS(SexJefaturaDecil!G:G,SexJefaturaDecil!$B:$B,Resumen!$C$1,SexJefaturaDecil!$A:$A,Resumen!$A8,SexJefaturaDecil!$J:$J,"0")</f>
        <v>3.2054685228493369</v>
      </c>
      <c r="G8" s="25">
        <f>SUMIFS(SexJefaturaDecil!H:H,SexJefaturaDecil!$B:$B,Resumen!$C$1,SexJefaturaDecil!$A:$A,Resumen!$A8,SexJefaturaDecil!$J:$J,"0")</f>
        <v>0.63019224969823773</v>
      </c>
      <c r="H8" s="26">
        <f>SUMIFS(SexJefaturaDecil!I:I,SexJefaturaDecil!$B:$B,Resumen!$C$1,SexJefaturaDecil!$A:$A,Resumen!$A8,SexJefaturaDecil!$J:$J,"0")</f>
        <v>0.32171558087603397</v>
      </c>
      <c r="I8" s="27">
        <f>SUMIFS(HacinaDecil!$H:$H,HacinaDecil!$A:$A,Resumen!$A8,HacinaDecil!$B:$B,Resumen!$C$1)</f>
        <v>3.7647385597229004</v>
      </c>
      <c r="J8" s="24">
        <f>SUMIFS(HacinaDecil!$C:$C,HacinaDecil!$A:$A,Resumen!$A8,HacinaDecil!$B:$B,Resumen!$C$1)</f>
        <v>144313</v>
      </c>
      <c r="K8" s="26">
        <f t="shared" si="2"/>
        <v>3.7165115941883426</v>
      </c>
      <c r="L8" s="24">
        <f>SUMIFS(ProgSocDecil!$F:$F,ProgSocDecil!$B:$B,Resumen!$C$1,ProgSocDecil!$A:$A,Resumen!$A8)</f>
        <v>1228630</v>
      </c>
      <c r="M8" s="23">
        <f>SUMIFS(ProgSocDecil!$L:$L,ProgSocDecil!$B:$B,Resumen!$C$1,ProgSocDecil!$A:$A,Resumen!$A8)</f>
        <v>2416.7073982098113</v>
      </c>
      <c r="N8" s="28">
        <f t="shared" si="0"/>
        <v>5.3413883387633705</v>
      </c>
      <c r="O8" s="29">
        <f>M8/SUMIFS(INPC!$J:$J,INPC!$H:$H,Resumen!$C$1)</f>
        <v>2416.7073982098113</v>
      </c>
      <c r="P8" s="19">
        <f>IF(OR($C$1=2018,$C$1=2016),"NA",AVERAGEIFS(ProgSocDecil!$D:$D,ProgSocDecil!$B:$B,Resumen!$C$1,ProgSocDecil!$A:$A,Resumen!$A8))</f>
        <v>1157053</v>
      </c>
      <c r="Q8" s="19">
        <f>IF(OR($C$1=2018,$C$1=2016),"NA",AVERAGEIFS(ProgSocDecil!$J:$J,ProgSocDecil!$B:$B,Resumen!$C$1,ProgSocDecil!$A:$A,Resumen!$A8))</f>
        <v>2293.4397803343918</v>
      </c>
      <c r="R8" s="28">
        <f t="shared" si="1"/>
        <v>5.0689431858438923</v>
      </c>
      <c r="S8" s="63">
        <f>IFERROR(Q8/SUMIFS(INPC!$J:$J,INPC!$H:$H,Resumen!$C$1),"NA")</f>
        <v>2293.4397803343918</v>
      </c>
      <c r="T8" s="22">
        <f>SUMIFS(SexJefaturaDecil!C:C,SexJefaturaDecil!$B:$B,Resumen!$C$1,SexJefaturaDecil!$A:$A,Resumen!$A8,SexJefaturaDecil!$J:$J,"2")</f>
        <v>1339801</v>
      </c>
      <c r="U8" s="24">
        <f>SUMIFS(SexJefaturaDecil!F:F,SexJefaturaDecil!$B:$B,Resumen!$C$1,SexJefaturaDecil!$A:$A,Resumen!$A8,SexJefaturaDecil!$J:$J,"0")</f>
        <v>50.209773673758825</v>
      </c>
      <c r="V8" s="25">
        <f>SUMIFS(SexJefaturaDecil!G:G,SexJefaturaDecil!$B:$B,Resumen!$C$1,SexJefaturaDecil!$A:$A,Resumen!$A8,SexJefaturaDecil!$J:$J,"0")</f>
        <v>3.2054685228493369</v>
      </c>
      <c r="W8" s="25">
        <f>SUMIFS(SexJefaturaDecil!H:H,SexJefaturaDecil!$B:$B,Resumen!$C$1,SexJefaturaDecil!$A:$A,Resumen!$A8,SexJefaturaDecil!$J:$J,"0")</f>
        <v>0.63019224969823773</v>
      </c>
      <c r="X8" s="26">
        <f>SUMIFS(SexJefaturaDecil!I:I,SexJefaturaDecil!$B:$B,Resumen!$C$1,SexJefaturaDecil!$A:$A,Resumen!$A8,SexJefaturaDecil!$J:$J,"0")</f>
        <v>0.32171558087603397</v>
      </c>
      <c r="Y8" s="22">
        <f>SUMIFS(SexJefaturaDecil!C:C,SexJefaturaDecil!$B:$B,Resumen!$C$1,SexJefaturaDecil!$A:$A,Resumen!$A8,SexJefaturaDecil!$J:$J,"1")</f>
        <v>2543222</v>
      </c>
      <c r="Z8" s="24">
        <f>SUMIFS(SexJefaturaDecil!F:F,SexJefaturaDecil!$B:$B,Resumen!$C$1,SexJefaturaDecil!$A:$A,Resumen!$A8,SexJefaturaDecil!$J:$J,"1")</f>
        <v>48.965816983338456</v>
      </c>
      <c r="AA8" s="25">
        <f>SUMIFS(SexJefaturaDecil!G:G,SexJefaturaDecil!$B:$B,Resumen!$C$1,SexJefaturaDecil!$A:$A,Resumen!$A8,SexJefaturaDecil!$J:$J,"1")</f>
        <v>3.3578169739016097</v>
      </c>
      <c r="AB8" s="25">
        <f>SUMIFS(SexJefaturaDecil!H:H,SexJefaturaDecil!$B:$B,Resumen!$C$1,SexJefaturaDecil!$A:$A,Resumen!$A8,SexJefaturaDecil!$J:$J,"1")</f>
        <v>0.67943537764300566</v>
      </c>
      <c r="AC8" s="26">
        <f>SUMIFS(SexJefaturaDecil!I:I,SexJefaturaDecil!$B:$B,Resumen!$C$1,SexJefaturaDecil!$A:$A,Resumen!$A8,SexJefaturaDecil!$J:$J,"1")</f>
        <v>0.31242140874843016</v>
      </c>
      <c r="AG8">
        <v>2024</v>
      </c>
    </row>
    <row r="9" spans="1:33">
      <c r="A9">
        <v>5</v>
      </c>
      <c r="B9" s="18" t="s">
        <v>10</v>
      </c>
      <c r="C9" s="22">
        <f>SUMIFS(SexJefaturaDecil!$C:$C,SexJefaturaDecil!$B:$B,Resumen!$C$1,SexJefaturaDecil!$A:$A,Resumen!$A$5,SexJefaturaDecil!$J:$J,"0")</f>
        <v>3883023</v>
      </c>
      <c r="D9" s="23">
        <f>SUMIFS(ProgSocDecil!$H:$H,ProgSocDecil!$B:$B,Resumen!$C$1,ProgSocDecil!$A:$A,Resumen!$A9)</f>
        <v>54307.76953125</v>
      </c>
      <c r="E9" s="24">
        <f>SUMIFS(SexJefaturaDecil!F:F,SexJefaturaDecil!$B:$B,Resumen!$C$1,SexJefaturaDecil!$A:$A,Resumen!$A9,SexJefaturaDecil!$J:$J,"0")</f>
        <v>50.812583649388635</v>
      </c>
      <c r="F9" s="25">
        <f>SUMIFS(SexJefaturaDecil!G:G,SexJefaturaDecil!$B:$B,Resumen!$C$1,SexJefaturaDecil!$A:$A,Resumen!$A9,SexJefaturaDecil!$J:$J,"0")</f>
        <v>3.337158188349644</v>
      </c>
      <c r="G9" s="25">
        <f>SUMIFS(SexJefaturaDecil!H:H,SexJefaturaDecil!$B:$B,Resumen!$C$1,SexJefaturaDecil!$A:$A,Resumen!$A9,SexJefaturaDecil!$J:$J,"0")</f>
        <v>0.59162204292892417</v>
      </c>
      <c r="H9" s="26">
        <f>SUMIFS(SexJefaturaDecil!I:I,SexJefaturaDecil!$B:$B,Resumen!$C$1,SexJefaturaDecil!$A:$A,Resumen!$A9,SexJefaturaDecil!$J:$J,"0")</f>
        <v>0.31628476061048311</v>
      </c>
      <c r="I9" s="27">
        <f>SUMIFS(HacinaDecil!$H:$H,HacinaDecil!$A:$A,Resumen!$A9,HacinaDecil!$B:$B,Resumen!$C$1)</f>
        <v>3.513230562210083</v>
      </c>
      <c r="J9" s="24">
        <f>SUMIFS(HacinaDecil!$C:$C,HacinaDecil!$A:$A,Resumen!$A9,HacinaDecil!$B:$B,Resumen!$C$1)</f>
        <v>121319</v>
      </c>
      <c r="K9" s="26">
        <f t="shared" si="2"/>
        <v>3.1243440999448109</v>
      </c>
      <c r="L9" s="24">
        <f>SUMIFS(ProgSocDecil!$F:$F,ProgSocDecil!$B:$B,Resumen!$C$1,ProgSocDecil!$A:$A,Resumen!$A9)</f>
        <v>1205033</v>
      </c>
      <c r="M9" s="23">
        <f>SUMIFS(ProgSocDecil!$L:$L,ProgSocDecil!$B:$B,Resumen!$C$1,ProgSocDecil!$A:$A,Resumen!$A9)</f>
        <v>2411.0777805031903</v>
      </c>
      <c r="N9" s="28">
        <f t="shared" si="0"/>
        <v>4.4396553224595205</v>
      </c>
      <c r="O9" s="29">
        <f>M9/SUMIFS(INPC!$J:$J,INPC!$H:$H,Resumen!$C$1)</f>
        <v>2411.0777805031903</v>
      </c>
      <c r="P9" s="19">
        <f>IF(OR($C$1=2018,$C$1=2016),"NA",AVERAGEIFS(ProgSocDecil!$D:$D,ProgSocDecil!$B:$B,Resumen!$C$1,ProgSocDecil!$A:$A,Resumen!$A9))</f>
        <v>1119315</v>
      </c>
      <c r="Q9" s="19">
        <f>IF(OR($C$1=2018,$C$1=2016),"NA",AVERAGEIFS(ProgSocDecil!$J:$J,ProgSocDecil!$B:$B,Resumen!$C$1,ProgSocDecil!$A:$A,Resumen!$A9))</f>
        <v>2267.6783858097028</v>
      </c>
      <c r="R9" s="28">
        <f t="shared" si="1"/>
        <v>4.1756058210139271</v>
      </c>
      <c r="S9" s="63">
        <f>IFERROR(Q9/SUMIFS(INPC!$J:$J,INPC!$H:$H,Resumen!$C$1),"NA")</f>
        <v>2267.6783858097028</v>
      </c>
      <c r="T9" s="22">
        <f>SUMIFS(SexJefaturaDecil!C:C,SexJefaturaDecil!$B:$B,Resumen!$C$1,SexJefaturaDecil!$A:$A,Resumen!$A9,SexJefaturaDecil!$J:$J,"2")</f>
        <v>1323343</v>
      </c>
      <c r="U9" s="24">
        <f>SUMIFS(SexJefaturaDecil!F:F,SexJefaturaDecil!$B:$B,Resumen!$C$1,SexJefaturaDecil!$A:$A,Resumen!$A9,SexJefaturaDecil!$J:$J,"0")</f>
        <v>50.812583649388635</v>
      </c>
      <c r="V9" s="25">
        <f>SUMIFS(SexJefaturaDecil!G:G,SexJefaturaDecil!$B:$B,Resumen!$C$1,SexJefaturaDecil!$A:$A,Resumen!$A9,SexJefaturaDecil!$J:$J,"0")</f>
        <v>3.337158188349644</v>
      </c>
      <c r="W9" s="25">
        <f>SUMIFS(SexJefaturaDecil!H:H,SexJefaturaDecil!$B:$B,Resumen!$C$1,SexJefaturaDecil!$A:$A,Resumen!$A9,SexJefaturaDecil!$J:$J,"0")</f>
        <v>0.59162204292892417</v>
      </c>
      <c r="X9" s="26">
        <f>SUMIFS(SexJefaturaDecil!I:I,SexJefaturaDecil!$B:$B,Resumen!$C$1,SexJefaturaDecil!$A:$A,Resumen!$A9,SexJefaturaDecil!$J:$J,"0")</f>
        <v>0.31628476061048311</v>
      </c>
      <c r="Y9" s="22">
        <f>SUMIFS(SexJefaturaDecil!C:C,SexJefaturaDecil!$B:$B,Resumen!$C$1,SexJefaturaDecil!$A:$A,Resumen!$A9,SexJefaturaDecil!$J:$J,"1")</f>
        <v>2559680</v>
      </c>
      <c r="Z9" s="24">
        <f>SUMIFS(SexJefaturaDecil!F:F,SexJefaturaDecil!$B:$B,Resumen!$C$1,SexJefaturaDecil!$A:$A,Resumen!$A9,SexJefaturaDecil!$J:$J,"1")</f>
        <v>49.323728747343417</v>
      </c>
      <c r="AA9" s="25">
        <f>SUMIFS(SexJefaturaDecil!G:G,SexJefaturaDecil!$B:$B,Resumen!$C$1,SexJefaturaDecil!$A:$A,Resumen!$A9,SexJefaturaDecil!$J:$J,"1")</f>
        <v>3.4908457307163396</v>
      </c>
      <c r="AB9" s="25">
        <f>SUMIFS(SexJefaturaDecil!H:H,SexJefaturaDecil!$B:$B,Resumen!$C$1,SexJefaturaDecil!$A:$A,Resumen!$A9,SexJefaturaDecil!$J:$J,"1")</f>
        <v>0.64315226903362921</v>
      </c>
      <c r="AC9" s="26">
        <f>SUMIFS(SexJefaturaDecil!I:I,SexJefaturaDecil!$B:$B,Resumen!$C$1,SexJefaturaDecil!$A:$A,Resumen!$A9,SexJefaturaDecil!$J:$J,"1")</f>
        <v>0.30208971433929244</v>
      </c>
    </row>
    <row r="10" spans="1:33">
      <c r="A10">
        <v>6</v>
      </c>
      <c r="B10" s="18" t="s">
        <v>11</v>
      </c>
      <c r="C10" s="22">
        <f>SUMIFS(SexJefaturaDecil!$C:$C,SexJefaturaDecil!$B:$B,Resumen!$C$1,SexJefaturaDecil!$A:$A,Resumen!$A$5,SexJefaturaDecil!$J:$J,"0")</f>
        <v>3883023</v>
      </c>
      <c r="D10" s="23">
        <f>SUMIFS(ProgSocDecil!$H:$H,ProgSocDecil!$B:$B,Resumen!$C$1,ProgSocDecil!$A:$A,Resumen!$A10)</f>
        <v>64599.75</v>
      </c>
      <c r="E10" s="24">
        <f>SUMIFS(SexJefaturaDecil!F:F,SexJefaturaDecil!$B:$B,Resumen!$C$1,SexJefaturaDecil!$A:$A,Resumen!$A10,SexJefaturaDecil!$J:$J,"0")</f>
        <v>50.408907956507079</v>
      </c>
      <c r="F10" s="25">
        <f>SUMIFS(SexJefaturaDecil!G:G,SexJefaturaDecil!$B:$B,Resumen!$C$1,SexJefaturaDecil!$A:$A,Resumen!$A10,SexJefaturaDecil!$J:$J,"0")</f>
        <v>3.5380372457232419</v>
      </c>
      <c r="G10" s="25">
        <f>SUMIFS(SexJefaturaDecil!H:H,SexJefaturaDecil!$B:$B,Resumen!$C$1,SexJefaturaDecil!$A:$A,Resumen!$A10,SexJefaturaDecil!$J:$J,"0")</f>
        <v>0.59903688440681402</v>
      </c>
      <c r="H10" s="26">
        <f>SUMIFS(SexJefaturaDecil!I:I,SexJefaturaDecil!$B:$B,Resumen!$C$1,SexJefaturaDecil!$A:$A,Resumen!$A10,SexJefaturaDecil!$J:$J,"0")</f>
        <v>0.302286388723425</v>
      </c>
      <c r="I10" s="27">
        <f>SUMIFS(HacinaDecil!$H:$H,HacinaDecil!$A:$A,Resumen!$A10,HacinaDecil!$B:$B,Resumen!$C$1)</f>
        <v>3.7114391326904297</v>
      </c>
      <c r="J10" s="24">
        <f>SUMIFS(HacinaDecil!$C:$C,HacinaDecil!$A:$A,Resumen!$A10,HacinaDecil!$B:$B,Resumen!$C$1)</f>
        <v>110247</v>
      </c>
      <c r="K10" s="26">
        <f t="shared" si="2"/>
        <v>2.839205433498591</v>
      </c>
      <c r="L10" s="24">
        <f>SUMIFS(ProgSocDecil!$F:$F,ProgSocDecil!$B:$B,Resumen!$C$1,ProgSocDecil!$A:$A,Resumen!$A10)</f>
        <v>1112591</v>
      </c>
      <c r="M10" s="23">
        <f>SUMIFS(ProgSocDecil!$L:$L,ProgSocDecil!$B:$B,Resumen!$C$1,ProgSocDecil!$A:$A,Resumen!$A10)</f>
        <v>2279.3145088118167</v>
      </c>
      <c r="N10" s="28">
        <f t="shared" si="0"/>
        <v>3.5283642874961849</v>
      </c>
      <c r="O10" s="29">
        <f>M10/SUMIFS(INPC!$J:$J,INPC!$H:$H,Resumen!$C$1)</f>
        <v>2279.3145088118167</v>
      </c>
      <c r="P10" s="19">
        <f>IF(OR($C$1=2018,$C$1=2016),"NA",AVERAGEIFS(ProgSocDecil!$D:$D,ProgSocDecil!$B:$B,Resumen!$C$1,ProgSocDecil!$A:$A,Resumen!$A10))</f>
        <v>1057752</v>
      </c>
      <c r="Q10" s="19">
        <f>IF(OR($C$1=2018,$C$1=2016),"NA",AVERAGEIFS(ProgSocDecil!$J:$J,ProgSocDecil!$B:$B,Resumen!$C$1,ProgSocDecil!$A:$A,Resumen!$A10))</f>
        <v>2149.2207934077846</v>
      </c>
      <c r="R10" s="28">
        <f t="shared" si="1"/>
        <v>3.3269800477676532</v>
      </c>
      <c r="S10" s="63">
        <f>IFERROR(Q10/SUMIFS(INPC!$J:$J,INPC!$H:$H,Resumen!$C$1),"NA")</f>
        <v>2149.2207934077846</v>
      </c>
      <c r="T10" s="22">
        <f>SUMIFS(SexJefaturaDecil!C:C,SexJefaturaDecil!$B:$B,Resumen!$C$1,SexJefaturaDecil!$A:$A,Resumen!$A10,SexJefaturaDecil!$J:$J,"2")</f>
        <v>1294167</v>
      </c>
      <c r="U10" s="24">
        <f>SUMIFS(SexJefaturaDecil!F:F,SexJefaturaDecil!$B:$B,Resumen!$C$1,SexJefaturaDecil!$A:$A,Resumen!$A10,SexJefaturaDecil!$J:$J,"0")</f>
        <v>50.408907956507079</v>
      </c>
      <c r="V10" s="25">
        <f>SUMIFS(SexJefaturaDecil!G:G,SexJefaturaDecil!$B:$B,Resumen!$C$1,SexJefaturaDecil!$A:$A,Resumen!$A10,SexJefaturaDecil!$J:$J,"0")</f>
        <v>3.5380372457232419</v>
      </c>
      <c r="W10" s="25">
        <f>SUMIFS(SexJefaturaDecil!H:H,SexJefaturaDecil!$B:$B,Resumen!$C$1,SexJefaturaDecil!$A:$A,Resumen!$A10,SexJefaturaDecil!$J:$J,"0")</f>
        <v>0.59903688440681402</v>
      </c>
      <c r="X10" s="26">
        <f>SUMIFS(SexJefaturaDecil!I:I,SexJefaturaDecil!$B:$B,Resumen!$C$1,SexJefaturaDecil!$A:$A,Resumen!$A10,SexJefaturaDecil!$J:$J,"0")</f>
        <v>0.302286388723425</v>
      </c>
      <c r="Y10" s="22">
        <f>SUMIFS(SexJefaturaDecil!C:C,SexJefaturaDecil!$B:$B,Resumen!$C$1,SexJefaturaDecil!$A:$A,Resumen!$A10,SexJefaturaDecil!$J:$J,"1")</f>
        <v>2588856</v>
      </c>
      <c r="Z10" s="24">
        <f>SUMIFS(SexJefaturaDecil!F:F,SexJefaturaDecil!$B:$B,Resumen!$C$1,SexJefaturaDecil!$A:$A,Resumen!$A10,SexJefaturaDecil!$J:$J,"1")</f>
        <v>49.268765817797515</v>
      </c>
      <c r="AA10" s="25">
        <f>SUMIFS(SexJefaturaDecil!G:G,SexJefaturaDecil!$B:$B,Resumen!$C$1,SexJefaturaDecil!$A:$A,Resumen!$A10,SexJefaturaDecil!$J:$J,"1")</f>
        <v>3.6744307137979093</v>
      </c>
      <c r="AB10" s="25">
        <f>SUMIFS(SexJefaturaDecil!H:H,SexJefaturaDecil!$B:$B,Resumen!$C$1,SexJefaturaDecil!$A:$A,Resumen!$A10,SexJefaturaDecil!$J:$J,"1")</f>
        <v>0.6355784176485676</v>
      </c>
      <c r="AC10" s="26">
        <f>SUMIFS(SexJefaturaDecil!I:I,SexJefaturaDecil!$B:$B,Resumen!$C$1,SexJefaturaDecil!$A:$A,Resumen!$A10,SexJefaturaDecil!$J:$J,"1")</f>
        <v>0.29088987568254088</v>
      </c>
    </row>
    <row r="11" spans="1:33">
      <c r="A11">
        <v>7</v>
      </c>
      <c r="B11" s="18" t="s">
        <v>12</v>
      </c>
      <c r="C11" s="22">
        <f>SUMIFS(SexJefaturaDecil!$C:$C,SexJefaturaDecil!$B:$B,Resumen!$C$1,SexJefaturaDecil!$A:$A,Resumen!$A$5,SexJefaturaDecil!$J:$J,"0")</f>
        <v>3883023</v>
      </c>
      <c r="D11" s="23">
        <f>SUMIFS(ProgSocDecil!$H:$H,ProgSocDecil!$B:$B,Resumen!$C$1,ProgSocDecil!$A:$A,Resumen!$A11)</f>
        <v>77451.28125</v>
      </c>
      <c r="E11" s="24">
        <f>SUMIFS(SexJefaturaDecil!F:F,SexJefaturaDecil!$B:$B,Resumen!$C$1,SexJefaturaDecil!$A:$A,Resumen!$A11,SexJefaturaDecil!$J:$J,"0")</f>
        <v>50.690826966515523</v>
      </c>
      <c r="F11" s="25">
        <f>SUMIFS(SexJefaturaDecil!G:G,SexJefaturaDecil!$B:$B,Resumen!$C$1,SexJefaturaDecil!$A:$A,Resumen!$A11,SexJefaturaDecil!$J:$J,"0")</f>
        <v>3.6444239449521674</v>
      </c>
      <c r="G11" s="25">
        <f>SUMIFS(SexJefaturaDecil!H:H,SexJefaturaDecil!$B:$B,Resumen!$C$1,SexJefaturaDecil!$A:$A,Resumen!$A11,SexJefaturaDecil!$J:$J,"0")</f>
        <v>0.59810668131504763</v>
      </c>
      <c r="H11" s="26">
        <f>SUMIFS(SexJefaturaDecil!I:I,SexJefaturaDecil!$B:$B,Resumen!$C$1,SexJefaturaDecil!$A:$A,Resumen!$A11,SexJefaturaDecil!$J:$J,"0")</f>
        <v>0.31276121722688738</v>
      </c>
      <c r="I11" s="27">
        <f>SUMIFS(HacinaDecil!$H:$H,HacinaDecil!$A:$A,Resumen!$A11,HacinaDecil!$B:$B,Resumen!$C$1)</f>
        <v>3.7249267101287842</v>
      </c>
      <c r="J11" s="24">
        <f>SUMIFS(HacinaDecil!$C:$C,HacinaDecil!$A:$A,Resumen!$A11,HacinaDecil!$B:$B,Resumen!$C$1)</f>
        <v>72369</v>
      </c>
      <c r="K11" s="26">
        <f t="shared" si="2"/>
        <v>1.8637283374319442</v>
      </c>
      <c r="L11" s="24">
        <f>SUMIFS(ProgSocDecil!$F:$F,ProgSocDecil!$B:$B,Resumen!$C$1,ProgSocDecil!$A:$A,Resumen!$A11)</f>
        <v>1165036</v>
      </c>
      <c r="M11" s="23">
        <f>SUMIFS(ProgSocDecil!$L:$L,ProgSocDecil!$B:$B,Resumen!$C$1,ProgSocDecil!$A:$A,Resumen!$A11)</f>
        <v>2363.1227766057527</v>
      </c>
      <c r="N11" s="28">
        <f t="shared" si="0"/>
        <v>3.0511086949975446</v>
      </c>
      <c r="O11" s="29">
        <f>M11/SUMIFS(INPC!$J:$J,INPC!$H:$H,Resumen!$C$1)</f>
        <v>2363.1227766057527</v>
      </c>
      <c r="P11" s="19">
        <f>IF(OR($C$1=2018,$C$1=2016),"NA",AVERAGEIFS(ProgSocDecil!$D:$D,ProgSocDecil!$B:$B,Resumen!$C$1,ProgSocDecil!$A:$A,Resumen!$A11))</f>
        <v>1096011</v>
      </c>
      <c r="Q11" s="19">
        <f>IF(OR($C$1=2018,$C$1=2016),"NA",AVERAGEIFS(ProgSocDecil!$J:$J,ProgSocDecil!$B:$B,Resumen!$C$1,ProgSocDecil!$A:$A,Resumen!$A11))</f>
        <v>2231.7066692609123</v>
      </c>
      <c r="R11" s="28">
        <f t="shared" si="1"/>
        <v>2.8814328610747322</v>
      </c>
      <c r="S11" s="63">
        <f>IFERROR(Q11/SUMIFS(INPC!$J:$J,INPC!$H:$H,Resumen!$C$1),"NA")</f>
        <v>2231.7066692609123</v>
      </c>
      <c r="T11" s="22">
        <f>SUMIFS(SexJefaturaDecil!C:C,SexJefaturaDecil!$B:$B,Resumen!$C$1,SexJefaturaDecil!$A:$A,Resumen!$A11,SexJefaturaDecil!$J:$J,"2")</f>
        <v>1240780</v>
      </c>
      <c r="U11" s="24">
        <f>SUMIFS(SexJefaturaDecil!F:F,SexJefaturaDecil!$B:$B,Resumen!$C$1,SexJefaturaDecil!$A:$A,Resumen!$A11,SexJefaturaDecil!$J:$J,"0")</f>
        <v>50.690826966515523</v>
      </c>
      <c r="V11" s="25">
        <f>SUMIFS(SexJefaturaDecil!G:G,SexJefaturaDecil!$B:$B,Resumen!$C$1,SexJefaturaDecil!$A:$A,Resumen!$A11,SexJefaturaDecil!$J:$J,"0")</f>
        <v>3.6444239449521674</v>
      </c>
      <c r="W11" s="25">
        <f>SUMIFS(SexJefaturaDecil!H:H,SexJefaturaDecil!$B:$B,Resumen!$C$1,SexJefaturaDecil!$A:$A,Resumen!$A11,SexJefaturaDecil!$J:$J,"0")</f>
        <v>0.59810668131504763</v>
      </c>
      <c r="X11" s="26">
        <f>SUMIFS(SexJefaturaDecil!I:I,SexJefaturaDecil!$B:$B,Resumen!$C$1,SexJefaturaDecil!$A:$A,Resumen!$A11,SexJefaturaDecil!$J:$J,"0")</f>
        <v>0.31276121722688738</v>
      </c>
      <c r="Y11" s="22">
        <f>SUMIFS(SexJefaturaDecil!C:C,SexJefaturaDecil!$B:$B,Resumen!$C$1,SexJefaturaDecil!$A:$A,Resumen!$A11,SexJefaturaDecil!$J:$J,"1")</f>
        <v>2642243</v>
      </c>
      <c r="Z11" s="24">
        <f>SUMIFS(SexJefaturaDecil!F:F,SexJefaturaDecil!$B:$B,Resumen!$C$1,SexJefaturaDecil!$A:$A,Resumen!$A11,SexJefaturaDecil!$J:$J,"1")</f>
        <v>49.660579666593875</v>
      </c>
      <c r="AA11" s="25">
        <f>SUMIFS(SexJefaturaDecil!G:G,SexJefaturaDecil!$B:$B,Resumen!$C$1,SexJefaturaDecil!$A:$A,Resumen!$A11,SexJefaturaDecil!$J:$J,"1")</f>
        <v>3.7518744490949545</v>
      </c>
      <c r="AB11" s="25">
        <f>SUMIFS(SexJefaturaDecil!H:H,SexJefaturaDecil!$B:$B,Resumen!$C$1,SexJefaturaDecil!$A:$A,Resumen!$A11,SexJefaturaDecil!$J:$J,"1")</f>
        <v>0.63521825963773959</v>
      </c>
      <c r="AC11" s="26">
        <f>SUMIFS(SexJefaturaDecil!I:I,SexJefaturaDecil!$B:$B,Resumen!$C$1,SexJefaturaDecil!$A:$A,Resumen!$A11,SexJefaturaDecil!$J:$J,"1")</f>
        <v>0.30135419036023559</v>
      </c>
    </row>
    <row r="12" spans="1:33">
      <c r="A12">
        <v>8</v>
      </c>
      <c r="B12" s="18" t="s">
        <v>13</v>
      </c>
      <c r="C12" s="22">
        <f>SUMIFS(SexJefaturaDecil!$C:$C,SexJefaturaDecil!$B:$B,Resumen!$C$1,SexJefaturaDecil!$A:$A,Resumen!$A$5,SexJefaturaDecil!$J:$J,"0")</f>
        <v>3883023</v>
      </c>
      <c r="D12" s="23">
        <f>SUMIFS(ProgSocDecil!$H:$H,ProgSocDecil!$B:$B,Resumen!$C$1,ProgSocDecil!$A:$A,Resumen!$A12)</f>
        <v>95291.2109375</v>
      </c>
      <c r="E12" s="24">
        <f>SUMIFS(SexJefaturaDecil!F:F,SexJefaturaDecil!$B:$B,Resumen!$C$1,SexJefaturaDecil!$A:$A,Resumen!$A12,SexJefaturaDecil!$J:$J,"0")</f>
        <v>51.439651786765104</v>
      </c>
      <c r="F12" s="25">
        <f>SUMIFS(SexJefaturaDecil!G:G,SexJefaturaDecil!$B:$B,Resumen!$C$1,SexJefaturaDecil!$A:$A,Resumen!$A12,SexJefaturaDecil!$J:$J,"0")</f>
        <v>3.8157739472570729</v>
      </c>
      <c r="G12" s="25">
        <f>SUMIFS(SexJefaturaDecil!H:H,SexJefaturaDecil!$B:$B,Resumen!$C$1,SexJefaturaDecil!$A:$A,Resumen!$A12,SexJefaturaDecil!$J:$J,"0")</f>
        <v>0.59453961514005971</v>
      </c>
      <c r="H12" s="26">
        <f>SUMIFS(SexJefaturaDecil!I:I,SexJefaturaDecil!$B:$B,Resumen!$C$1,SexJefaturaDecil!$A:$A,Resumen!$A12,SexJefaturaDecil!$J:$J,"0")</f>
        <v>0.34390962917294077</v>
      </c>
      <c r="I12" s="27">
        <f>SUMIFS(HacinaDecil!$H:$H,HacinaDecil!$A:$A,Resumen!$A12,HacinaDecil!$B:$B,Resumen!$C$1)</f>
        <v>3.6437485218048096</v>
      </c>
      <c r="J12" s="24">
        <f>SUMIFS(HacinaDecil!$C:$C,HacinaDecil!$A:$A,Resumen!$A12,HacinaDecil!$B:$B,Resumen!$C$1)</f>
        <v>78170</v>
      </c>
      <c r="K12" s="26">
        <f t="shared" si="2"/>
        <v>2.0131222503703943</v>
      </c>
      <c r="L12" s="24">
        <f>SUMIFS(ProgSocDecil!$F:$F,ProgSocDecil!$B:$B,Resumen!$C$1,ProgSocDecil!$A:$A,Resumen!$A12)</f>
        <v>1135454</v>
      </c>
      <c r="M12" s="23">
        <f>SUMIFS(ProgSocDecil!$L:$L,ProgSocDecil!$B:$B,Resumen!$C$1,ProgSocDecil!$A:$A,Resumen!$A12)</f>
        <v>2515.7860292689438</v>
      </c>
      <c r="N12" s="28">
        <f t="shared" si="0"/>
        <v>2.640102906152602</v>
      </c>
      <c r="O12" s="29">
        <f>M12/SUMIFS(INPC!$J:$J,INPC!$H:$H,Resumen!$C$1)</f>
        <v>2515.7860292689438</v>
      </c>
      <c r="P12" s="19">
        <f>IF(OR($C$1=2018,$C$1=2016),"NA",AVERAGEIFS(ProgSocDecil!$D:$D,ProgSocDecil!$B:$B,Resumen!$C$1,ProgSocDecil!$A:$A,Resumen!$A12))</f>
        <v>1072701</v>
      </c>
      <c r="Q12" s="19">
        <f>IF(OR($C$1=2018,$C$1=2016),"NA",AVERAGEIFS(ProgSocDecil!$J:$J,ProgSocDecil!$B:$B,Resumen!$C$1,ProgSocDecil!$A:$A,Resumen!$A12))</f>
        <v>2398.7073140382013</v>
      </c>
      <c r="R12" s="28">
        <f t="shared" si="1"/>
        <v>2.5172387783081858</v>
      </c>
      <c r="S12" s="63">
        <f>IFERROR(Q12/SUMIFS(INPC!$J:$J,INPC!$H:$H,Resumen!$C$1),"NA")</f>
        <v>2398.7073140382013</v>
      </c>
      <c r="T12" s="22">
        <f>SUMIFS(SexJefaturaDecil!C:C,SexJefaturaDecil!$B:$B,Resumen!$C$1,SexJefaturaDecil!$A:$A,Resumen!$A12,SexJefaturaDecil!$J:$J,"2")</f>
        <v>1178338</v>
      </c>
      <c r="U12" s="24">
        <f>SUMIFS(SexJefaturaDecil!F:F,SexJefaturaDecil!$B:$B,Resumen!$C$1,SexJefaturaDecil!$A:$A,Resumen!$A12,SexJefaturaDecil!$J:$J,"0")</f>
        <v>51.439651786765104</v>
      </c>
      <c r="V12" s="25">
        <f>SUMIFS(SexJefaturaDecil!G:G,SexJefaturaDecil!$B:$B,Resumen!$C$1,SexJefaturaDecil!$A:$A,Resumen!$A12,SexJefaturaDecil!$J:$J,"0")</f>
        <v>3.8157739472570729</v>
      </c>
      <c r="W12" s="25">
        <f>SUMIFS(SexJefaturaDecil!H:H,SexJefaturaDecil!$B:$B,Resumen!$C$1,SexJefaturaDecil!$A:$A,Resumen!$A12,SexJefaturaDecil!$J:$J,"0")</f>
        <v>0.59453961514005971</v>
      </c>
      <c r="X12" s="26">
        <f>SUMIFS(SexJefaturaDecil!I:I,SexJefaturaDecil!$B:$B,Resumen!$C$1,SexJefaturaDecil!$A:$A,Resumen!$A12,SexJefaturaDecil!$J:$J,"0")</f>
        <v>0.34390962917294077</v>
      </c>
      <c r="Y12" s="22">
        <f>SUMIFS(SexJefaturaDecil!C:C,SexJefaturaDecil!$B:$B,Resumen!$C$1,SexJefaturaDecil!$A:$A,Resumen!$A12,SexJefaturaDecil!$J:$J,"1")</f>
        <v>2704685</v>
      </c>
      <c r="Z12" s="24">
        <f>SUMIFS(SexJefaturaDecil!F:F,SexJefaturaDecil!$B:$B,Resumen!$C$1,SexJefaturaDecil!$A:$A,Resumen!$A12,SexJefaturaDecil!$J:$J,"1")</f>
        <v>50.674953275520068</v>
      </c>
      <c r="AA12" s="25">
        <f>SUMIFS(SexJefaturaDecil!G:G,SexJefaturaDecil!$B:$B,Resumen!$C$1,SexJefaturaDecil!$A:$A,Resumen!$A12,SexJefaturaDecil!$J:$J,"1")</f>
        <v>3.8727123491275326</v>
      </c>
      <c r="AB12" s="25">
        <f>SUMIFS(SexJefaturaDecil!H:H,SexJefaturaDecil!$B:$B,Resumen!$C$1,SexJefaturaDecil!$A:$A,Resumen!$A12,SexJefaturaDecil!$J:$J,"1")</f>
        <v>0.62341714469522325</v>
      </c>
      <c r="AC12" s="26">
        <f>SUMIFS(SexJefaturaDecil!I:I,SexJefaturaDecil!$B:$B,Resumen!$C$1,SexJefaturaDecil!$A:$A,Resumen!$A12,SexJefaturaDecil!$J:$J,"1")</f>
        <v>0.33891784070973147</v>
      </c>
    </row>
    <row r="13" spans="1:33">
      <c r="A13">
        <v>9</v>
      </c>
      <c r="B13" s="18" t="s">
        <v>14</v>
      </c>
      <c r="C13" s="22">
        <f>SUMIFS(SexJefaturaDecil!$C:$C,SexJefaturaDecil!$B:$B,Resumen!$C$1,SexJefaturaDecil!$A:$A,Resumen!$A$5,SexJefaturaDecil!$J:$J,"0")</f>
        <v>3883023</v>
      </c>
      <c r="D13" s="23">
        <f>SUMIFS(ProgSocDecil!$H:$H,ProgSocDecil!$B:$B,Resumen!$C$1,ProgSocDecil!$A:$A,Resumen!$A13)</f>
        <v>123712.4375</v>
      </c>
      <c r="E13" s="24">
        <f>SUMIFS(SexJefaturaDecil!F:F,SexJefaturaDecil!$B:$B,Resumen!$C$1,SexJefaturaDecil!$A:$A,Resumen!$A13,SexJefaturaDecil!$J:$J,"0")</f>
        <v>52.268682158205088</v>
      </c>
      <c r="F13" s="25">
        <f>SUMIFS(SexJefaturaDecil!G:G,SexJefaturaDecil!$B:$B,Resumen!$C$1,SexJefaturaDecil!$A:$A,Resumen!$A13,SexJefaturaDecil!$J:$J,"0")</f>
        <v>3.9069400310016191</v>
      </c>
      <c r="G13" s="25">
        <f>SUMIFS(SexJefaturaDecil!H:H,SexJefaturaDecil!$B:$B,Resumen!$C$1,SexJefaturaDecil!$A:$A,Resumen!$A13,SexJefaturaDecil!$J:$J,"0")</f>
        <v>0.54667536092369273</v>
      </c>
      <c r="H13" s="26">
        <f>SUMIFS(SexJefaturaDecil!I:I,SexJefaturaDecil!$B:$B,Resumen!$C$1,SexJefaturaDecil!$A:$A,Resumen!$A13,SexJefaturaDecil!$J:$J,"0")</f>
        <v>0.3654116908398431</v>
      </c>
      <c r="I13" s="27">
        <f>SUMIFS(HacinaDecil!$H:$H,HacinaDecil!$A:$A,Resumen!$A13,HacinaDecil!$B:$B,Resumen!$C$1)</f>
        <v>3.4122416973114014</v>
      </c>
      <c r="J13" s="24">
        <f>SUMIFS(HacinaDecil!$C:$C,HacinaDecil!$A:$A,Resumen!$A13,HacinaDecil!$B:$B,Resumen!$C$1)</f>
        <v>41864</v>
      </c>
      <c r="K13" s="26">
        <f t="shared" si="2"/>
        <v>1.0781290762377662</v>
      </c>
      <c r="L13" s="24">
        <f>SUMIFS(ProgSocDecil!$F:$F,ProgSocDecil!$B:$B,Resumen!$C$1,ProgSocDecil!$A:$A,Resumen!$A13)</f>
        <v>1142066</v>
      </c>
      <c r="M13" s="23">
        <f>SUMIFS(ProgSocDecil!$L:$L,ProgSocDecil!$B:$B,Resumen!$C$1,ProgSocDecil!$A:$A,Resumen!$A13)</f>
        <v>2602.5620230037207</v>
      </c>
      <c r="N13" s="28">
        <f t="shared" si="0"/>
        <v>2.1037189757123009</v>
      </c>
      <c r="O13" s="29">
        <f>M13/SUMIFS(INPC!$J:$J,INPC!$H:$H,Resumen!$C$1)</f>
        <v>2602.5620230037207</v>
      </c>
      <c r="P13" s="19">
        <f>IF(OR($C$1=2018,$C$1=2016),"NA",AVERAGEIFS(ProgSocDecil!$D:$D,ProgSocDecil!$B:$B,Resumen!$C$1,ProgSocDecil!$A:$A,Resumen!$A13))</f>
        <v>1089185</v>
      </c>
      <c r="Q13" s="19">
        <f>IF(OR($C$1=2018,$C$1=2016),"NA",AVERAGEIFS(ProgSocDecil!$J:$J,ProgSocDecil!$B:$B,Resumen!$C$1,ProgSocDecil!$A:$A,Resumen!$A13))</f>
        <v>2460.8295888728521</v>
      </c>
      <c r="R13" s="28">
        <f t="shared" si="1"/>
        <v>1.9891529409667092</v>
      </c>
      <c r="S13" s="63">
        <f>IFERROR(Q13/SUMIFS(INPC!$J:$J,INPC!$H:$H,Resumen!$C$1),"NA")</f>
        <v>2460.8295888728521</v>
      </c>
      <c r="T13" s="22">
        <f>SUMIFS(SexJefaturaDecil!C:C,SexJefaturaDecil!$B:$B,Resumen!$C$1,SexJefaturaDecil!$A:$A,Resumen!$A13,SexJefaturaDecil!$J:$J,"2")</f>
        <v>1163314</v>
      </c>
      <c r="U13" s="24">
        <f>SUMIFS(SexJefaturaDecil!F:F,SexJefaturaDecil!$B:$B,Resumen!$C$1,SexJefaturaDecil!$A:$A,Resumen!$A13,SexJefaturaDecil!$J:$J,"0")</f>
        <v>52.268682158205088</v>
      </c>
      <c r="V13" s="25">
        <f>SUMIFS(SexJefaturaDecil!G:G,SexJefaturaDecil!$B:$B,Resumen!$C$1,SexJefaturaDecil!$A:$A,Resumen!$A13,SexJefaturaDecil!$J:$J,"0")</f>
        <v>3.9069400310016191</v>
      </c>
      <c r="W13" s="25">
        <f>SUMIFS(SexJefaturaDecil!H:H,SexJefaturaDecil!$B:$B,Resumen!$C$1,SexJefaturaDecil!$A:$A,Resumen!$A13,SexJefaturaDecil!$J:$J,"0")</f>
        <v>0.54667536092369273</v>
      </c>
      <c r="X13" s="26">
        <f>SUMIFS(SexJefaturaDecil!I:I,SexJefaturaDecil!$B:$B,Resumen!$C$1,SexJefaturaDecil!$A:$A,Resumen!$A13,SexJefaturaDecil!$J:$J,"0")</f>
        <v>0.3654116908398431</v>
      </c>
      <c r="Y13" s="22">
        <f>SUMIFS(SexJefaturaDecil!C:C,SexJefaturaDecil!$B:$B,Resumen!$C$1,SexJefaturaDecil!$A:$A,Resumen!$A13,SexJefaturaDecil!$J:$J,"1")</f>
        <v>2719709</v>
      </c>
      <c r="Z13" s="24">
        <f>SUMIFS(SexJefaturaDecil!F:F,SexJefaturaDecil!$B:$B,Resumen!$C$1,SexJefaturaDecil!$A:$A,Resumen!$A13,SexJefaturaDecil!$J:$J,"1")</f>
        <v>51.236192180854644</v>
      </c>
      <c r="AA13" s="25">
        <f>SUMIFS(SexJefaturaDecil!G:G,SexJefaturaDecil!$B:$B,Resumen!$C$1,SexJefaturaDecil!$A:$A,Resumen!$A13,SexJefaturaDecil!$J:$J,"1")</f>
        <v>4.015468198987465</v>
      </c>
      <c r="AB13" s="25">
        <f>SUMIFS(SexJefaturaDecil!H:H,SexJefaturaDecil!$B:$B,Resumen!$C$1,SexJefaturaDecil!$A:$A,Resumen!$A13,SexJefaturaDecil!$J:$J,"1")</f>
        <v>0.58477028240889006</v>
      </c>
      <c r="AC13" s="26">
        <f>SUMIFS(SexJefaturaDecil!I:I,SexJefaturaDecil!$B:$B,Resumen!$C$1,SexJefaturaDecil!$A:$A,Resumen!$A13,SexJefaturaDecil!$J:$J,"1")</f>
        <v>0.34612931015781467</v>
      </c>
    </row>
    <row r="14" spans="1:33">
      <c r="A14">
        <v>10</v>
      </c>
      <c r="B14" s="18" t="s">
        <v>15</v>
      </c>
      <c r="C14" s="22">
        <f>SUMIFS(SexJefaturaDecil!$C:$C,SexJefaturaDecil!$B:$B,Resumen!$C$1,SexJefaturaDecil!$A:$A,Resumen!$A$5,SexJefaturaDecil!$J:$J,"0")</f>
        <v>3883023</v>
      </c>
      <c r="D14" s="23">
        <f>SUMIFS(ProgSocDecil!$H:$H,ProgSocDecil!$B:$B,Resumen!$C$1,ProgSocDecil!$A:$A,Resumen!$A14)</f>
        <v>236095.3125</v>
      </c>
      <c r="E14" s="24">
        <f>SUMIFS(SexJefaturaDecil!F:F,SexJefaturaDecil!$B:$B,Resumen!$C$1,SexJefaturaDecil!$A:$A,Resumen!$A14,SexJefaturaDecil!$J:$J,"0")</f>
        <v>52.711587338009586</v>
      </c>
      <c r="F14" s="25">
        <f>SUMIFS(SexJefaturaDecil!G:G,SexJefaturaDecil!$B:$B,Resumen!$C$1,SexJefaturaDecil!$A:$A,Resumen!$A14,SexJefaturaDecil!$J:$J,"0")</f>
        <v>3.8085586925444428</v>
      </c>
      <c r="G14" s="25">
        <f>SUMIFS(SexJefaturaDecil!H:H,SexJefaturaDecil!$B:$B,Resumen!$C$1,SexJefaturaDecil!$A:$A,Resumen!$A14,SexJefaturaDecil!$J:$J,"0")</f>
        <v>0.48006128215053068</v>
      </c>
      <c r="H14" s="26">
        <f>SUMIFS(SexJefaturaDecil!I:I,SexJefaturaDecil!$B:$B,Resumen!$C$1,SexJefaturaDecil!$A:$A,Resumen!$A14,SexJefaturaDecil!$J:$J,"0")</f>
        <v>0.38967036764912288</v>
      </c>
      <c r="I14" s="27">
        <f>SUMIFS(HacinaDecil!$H:$H,HacinaDecil!$A:$A,Resumen!$A14,HacinaDecil!$B:$B,Resumen!$C$1)</f>
        <v>3.3562357425689697</v>
      </c>
      <c r="J14" s="24">
        <f>SUMIFS(HacinaDecil!$C:$C,HacinaDecil!$A:$A,Resumen!$A14,HacinaDecil!$B:$B,Resumen!$C$1)</f>
        <v>24267</v>
      </c>
      <c r="K14" s="26">
        <f t="shared" si="2"/>
        <v>0.62495123000816633</v>
      </c>
      <c r="L14" s="24">
        <f>SUMIFS(ProgSocDecil!$F:$F,ProgSocDecil!$B:$B,Resumen!$C$1,ProgSocDecil!$A:$A,Resumen!$A14)</f>
        <v>1056971</v>
      </c>
      <c r="M14" s="23">
        <f>SUMIFS(ProgSocDecil!$L:$L,ProgSocDecil!$B:$B,Resumen!$C$1,ProgSocDecil!$A:$A,Resumen!$A14)</f>
        <v>2658.3429061558436</v>
      </c>
      <c r="N14" s="28">
        <f t="shared" si="0"/>
        <v>1.125961747400573</v>
      </c>
      <c r="O14" s="29">
        <f>M14/SUMIFS(INPC!$J:$J,INPC!$H:$H,Resumen!$C$1)</f>
        <v>2658.3429061558436</v>
      </c>
      <c r="P14" s="19">
        <f>IF(OR($C$1=2018,$C$1=2016),"NA",AVERAGEIFS(ProgSocDecil!$D:$D,ProgSocDecil!$B:$B,Resumen!$C$1,ProgSocDecil!$A:$A,Resumen!$A14))</f>
        <v>1020972</v>
      </c>
      <c r="Q14" s="19">
        <f>IF(OR($C$1=2018,$C$1=2016),"NA",AVERAGEIFS(ProgSocDecil!$J:$J,ProgSocDecil!$B:$B,Resumen!$C$1,ProgSocDecil!$A:$A,Resumen!$A14))</f>
        <v>2510.7577018883612</v>
      </c>
      <c r="R14" s="28">
        <f t="shared" si="1"/>
        <v>1.0634508899402064</v>
      </c>
      <c r="S14" s="63">
        <f>IFERROR(Q14/SUMIFS(INPC!$J:$J,INPC!$H:$H,Resumen!$C$1),"NA")</f>
        <v>2510.7577018883612</v>
      </c>
      <c r="T14" s="22">
        <f>SUMIFS(SexJefaturaDecil!C:C,SexJefaturaDecil!$B:$B,Resumen!$C$1,SexJefaturaDecil!$A:$A,Resumen!$A14,SexJefaturaDecil!$J:$J,"2")</f>
        <v>1083053</v>
      </c>
      <c r="U14" s="24">
        <f>SUMIFS(SexJefaturaDecil!F:F,SexJefaturaDecil!$B:$B,Resumen!$C$1,SexJefaturaDecil!$A:$A,Resumen!$A14,SexJefaturaDecil!$J:$J,"0")</f>
        <v>52.711587338009586</v>
      </c>
      <c r="V14" s="25">
        <f>SUMIFS(SexJefaturaDecil!G:G,SexJefaturaDecil!$B:$B,Resumen!$C$1,SexJefaturaDecil!$A:$A,Resumen!$A14,SexJefaturaDecil!$J:$J,"0")</f>
        <v>3.8085586925444428</v>
      </c>
      <c r="W14" s="25">
        <f>SUMIFS(SexJefaturaDecil!H:H,SexJefaturaDecil!$B:$B,Resumen!$C$1,SexJefaturaDecil!$A:$A,Resumen!$A14,SexJefaturaDecil!$J:$J,"0")</f>
        <v>0.48006128215053068</v>
      </c>
      <c r="X14" s="26">
        <f>SUMIFS(SexJefaturaDecil!I:I,SexJefaturaDecil!$B:$B,Resumen!$C$1,SexJefaturaDecil!$A:$A,Resumen!$A14,SexJefaturaDecil!$J:$J,"0")</f>
        <v>0.38967036764912288</v>
      </c>
      <c r="Y14" s="22">
        <f>SUMIFS(SexJefaturaDecil!C:C,SexJefaturaDecil!$B:$B,Resumen!$C$1,SexJefaturaDecil!$A:$A,Resumen!$A14,SexJefaturaDecil!$J:$J,"1")</f>
        <v>2799970</v>
      </c>
      <c r="Z14" s="24">
        <f>SUMIFS(SexJefaturaDecil!F:F,SexJefaturaDecil!$B:$B,Resumen!$C$1,SexJefaturaDecil!$A:$A,Resumen!$A14,SexJefaturaDecil!$J:$J,"1")</f>
        <v>52.181014796587107</v>
      </c>
      <c r="AA14" s="25">
        <f>SUMIFS(SexJefaturaDecil!G:G,SexJefaturaDecil!$B:$B,Resumen!$C$1,SexJefaturaDecil!$A:$A,Resumen!$A14,SexJefaturaDecil!$J:$J,"1")</f>
        <v>3.9046629071025762</v>
      </c>
      <c r="AB14" s="25">
        <f>SUMIFS(SexJefaturaDecil!H:H,SexJefaturaDecil!$B:$B,Resumen!$C$1,SexJefaturaDecil!$A:$A,Resumen!$A14,SexJefaturaDecil!$J:$J,"1")</f>
        <v>0.50442433311785484</v>
      </c>
      <c r="AC14" s="26">
        <f>SUMIFS(SexJefaturaDecil!I:I,SexJefaturaDecil!$B:$B,Resumen!$C$1,SexJefaturaDecil!$A:$A,Resumen!$A14,SexJefaturaDecil!$J:$J,"1")</f>
        <v>0.37659796354960945</v>
      </c>
    </row>
    <row r="17" spans="1:29">
      <c r="C17" s="125" t="s">
        <v>5</v>
      </c>
      <c r="D17" s="126"/>
      <c r="E17" s="126"/>
      <c r="F17" s="126"/>
      <c r="G17" s="126"/>
      <c r="H17" s="127"/>
      <c r="I17" s="128" t="s">
        <v>3</v>
      </c>
      <c r="J17" s="129"/>
      <c r="K17" s="130"/>
      <c r="L17" s="131" t="s">
        <v>48</v>
      </c>
      <c r="M17" s="131"/>
      <c r="N17" s="131"/>
      <c r="O17" s="131"/>
      <c r="P17" s="132" t="s">
        <v>49</v>
      </c>
      <c r="Q17" s="132"/>
      <c r="R17" s="132"/>
      <c r="S17" s="133"/>
      <c r="T17" s="118" t="s">
        <v>45</v>
      </c>
      <c r="U17" s="119"/>
      <c r="V17" s="119"/>
      <c r="W17" s="119"/>
      <c r="X17" s="120"/>
      <c r="Y17" s="121" t="s">
        <v>46</v>
      </c>
      <c r="Z17" s="122"/>
      <c r="AA17" s="122"/>
      <c r="AB17" s="122"/>
      <c r="AC17" s="123"/>
    </row>
    <row r="18" spans="1:29" ht="60">
      <c r="B18" s="32" t="s">
        <v>83</v>
      </c>
      <c r="C18" s="33" t="s">
        <v>2</v>
      </c>
      <c r="D18" s="34" t="s">
        <v>39</v>
      </c>
      <c r="E18" s="34" t="s">
        <v>41</v>
      </c>
      <c r="F18" s="34" t="s">
        <v>42</v>
      </c>
      <c r="G18" s="34" t="s">
        <v>44</v>
      </c>
      <c r="H18" s="35" t="s">
        <v>43</v>
      </c>
      <c r="I18" s="36" t="s">
        <v>4</v>
      </c>
      <c r="J18" s="37" t="s">
        <v>16</v>
      </c>
      <c r="K18" s="38" t="s">
        <v>17</v>
      </c>
      <c r="L18" s="39" t="s">
        <v>16</v>
      </c>
      <c r="M18" s="39" t="s">
        <v>18</v>
      </c>
      <c r="N18" s="39" t="s">
        <v>40</v>
      </c>
      <c r="O18" s="39" t="s">
        <v>19</v>
      </c>
      <c r="P18" s="40" t="s">
        <v>16</v>
      </c>
      <c r="Q18" s="40" t="s">
        <v>18</v>
      </c>
      <c r="R18" s="40" t="s">
        <v>40</v>
      </c>
      <c r="S18" s="41" t="s">
        <v>19</v>
      </c>
      <c r="T18" s="42" t="s">
        <v>16</v>
      </c>
      <c r="U18" s="43" t="s">
        <v>41</v>
      </c>
      <c r="V18" s="43" t="s">
        <v>42</v>
      </c>
      <c r="W18" s="43" t="s">
        <v>44</v>
      </c>
      <c r="X18" s="44" t="s">
        <v>43</v>
      </c>
      <c r="Y18" s="72" t="s">
        <v>16</v>
      </c>
      <c r="Z18" s="73" t="s">
        <v>41</v>
      </c>
      <c r="AA18" s="73" t="s">
        <v>42</v>
      </c>
      <c r="AB18" s="73" t="s">
        <v>44</v>
      </c>
      <c r="AC18" s="74" t="s">
        <v>43</v>
      </c>
    </row>
    <row r="19" spans="1:29">
      <c r="A19" s="17">
        <v>1</v>
      </c>
      <c r="B19" s="52" t="s">
        <v>51</v>
      </c>
      <c r="C19" s="22">
        <f>SUMIFS(SexJefaturaEnt!$C:$C,SexJefaturaEnt!$J:$J,"0",SexJefaturaEnt!$B:$B,Resumen!$C$1,SexJefaturaEnt!$A:$A,Resumen!$A19)</f>
        <v>435605</v>
      </c>
      <c r="D19" s="23">
        <f>SUMIFS(SexJefaturaEnt!$E:$E,SexJefaturaEnt!$J:$J,"0",SexJefaturaEnt!$B:$B,Resumen!$C$1,SexJefaturaEnt!$A:$A,Resumen!$A19)</f>
        <v>89819.453125</v>
      </c>
      <c r="E19" s="24">
        <f>SUMIFS(SexJefaturaEnt!F:F,SexJefaturaEnt!$J:$J,"0",SexJefaturaEnt!$B:$B,Resumen!$C$1,SexJefaturaEnt!$A:$A,Resumen!$A19)</f>
        <v>49.696238564754765</v>
      </c>
      <c r="F19" s="25">
        <f>SUMIFS(SexJefaturaEnt!G:G,SexJefaturaEnt!$J:$J,"0",SexJefaturaEnt!$B:$B,Resumen!$C$1,SexJefaturaEnt!$A:$A,Resumen!$A19)</f>
        <v>3.4364665235706662</v>
      </c>
      <c r="G19" s="25">
        <f>SUMIFS(SexJefaturaEnt!H:H,SexJefaturaEnt!$J:$J,"0",SexJefaturaEnt!$B:$B,Resumen!$C$1,SexJefaturaEnt!$A:$A,Resumen!$A19)</f>
        <v>0.66393866002456359</v>
      </c>
      <c r="H19" s="26">
        <f>SUMIFS(SexJefaturaEnt!I:I,SexJefaturaEnt!$J:$J,"0",SexJefaturaEnt!$B:$B,Resumen!$C$1,SexJefaturaEnt!$A:$A,Resumen!$A19)</f>
        <v>0.30169993457375377</v>
      </c>
      <c r="I19" s="27">
        <f>SUMIFS(HacinaEnt!$I:$I,HacinaEnt!$B:$B,Resumen!$C$1,HacinaEnt!$A:$A,Resumen!$A19)</f>
        <v>3.385610818862915</v>
      </c>
      <c r="J19" s="24">
        <f>SUMIFS(HacinaEnt!$C:$C,HacinaEnt!$B:$B,Resumen!$C$1,HacinaEnt!$A:$A,Resumen!$A19)</f>
        <v>435605</v>
      </c>
      <c r="K19" s="26">
        <f>100*J19/C19</f>
        <v>100</v>
      </c>
      <c r="L19" s="65">
        <f>SUMIFS(ProgSocEnt!$G:$G,ProgSocEnt!$B:$B,Resumen!$C$1,ProgSocEnt!$A:$A,Resumen!$A19)</f>
        <v>110748</v>
      </c>
      <c r="M19" s="66">
        <f>SUMIFS(ProgSocEnt!$M:$M,ProgSocEnt!$B:$B,Resumen!$C$1,ProgSocEnt!$A:$A,Resumen!$A19)</f>
        <v>2417.2450997578089</v>
      </c>
      <c r="N19" s="67">
        <f>100*M19/$D19</f>
        <v>2.6912266949496737</v>
      </c>
      <c r="O19" s="68">
        <f>M19/SUMIFS(INPC!$J:$J,INPC!$H:$H,Resumen!$C$1)</f>
        <v>2417.2450997578089</v>
      </c>
      <c r="P19" s="69">
        <f>SUMIFS(ProgSocEnt!$E:$E,ProgSocEnt!$B:$B,Resumen!$C$1,ProgSocEnt!$A:$A,Resumen!$A19)</f>
        <v>110246</v>
      </c>
      <c r="Q19" s="66">
        <f>SUMIFS(ProgSocEnt!$K:$K,ProgSocEnt!$B:$B,Resumen!$C$1,ProgSocEnt!$A:$A,Resumen!$A19)</f>
        <v>2398.0660893687568</v>
      </c>
      <c r="R19" s="67">
        <f>100*Q19/$D19</f>
        <v>2.6698738479641091</v>
      </c>
      <c r="S19" s="70">
        <f>Q19/SUMIFS(INPC!$J:$J,INPC!$H:$H,Resumen!$C$1)</f>
        <v>2398.0660893687568</v>
      </c>
      <c r="T19" s="22">
        <f>SUMIFS(SexJefaturaEnt!$C:$C,SexJefaturaEnt!$J:$J,"2",SexJefaturaEnt!$B:$B,Resumen!$C$1,SexJefaturaEnt!$A:$A,Resumen!$A19)</f>
        <v>154150</v>
      </c>
      <c r="U19" s="24">
        <f>SUMIFS(SexJefaturaEnt!F:F,SexJefaturaEnt!$J:$J,"2",SexJefaturaEnt!$B:$B,Resumen!$C$1,SexJefaturaEnt!$A:$A,Resumen!$A19)</f>
        <v>51.021154719429127</v>
      </c>
      <c r="V19" s="25">
        <f>SUMIFS(SexJefaturaEnt!G:G,SexJefaturaEnt!$J:$J,"2",SexJefaturaEnt!$B:$B,Resumen!$C$1,SexJefaturaEnt!$A:$A,Resumen!$A19)</f>
        <v>3.16</v>
      </c>
      <c r="W19" s="25">
        <f>SUMIFS(SexJefaturaEnt!H:H,SexJefaturaEnt!$J:$J,"2",SexJefaturaEnt!$B:$B,Resumen!$C$1,SexJefaturaEnt!$A:$A,Resumen!$A19)</f>
        <v>0.62990593577684073</v>
      </c>
      <c r="X19" s="25">
        <f>SUMIFS(SexJefaturaEnt!I:I,SexJefaturaEnt!$J:$J,"2",SexJefaturaEnt!$B:$B,Resumen!$C$1,SexJefaturaEnt!$A:$A,Resumen!$A19)</f>
        <v>0.2892896529354525</v>
      </c>
      <c r="Y19" s="22">
        <f>SUMIFS(SexJefaturaEnt!$C:$C,SexJefaturaEnt!$B:$B,Resumen!$C$1,SexJefaturaEnt!$A:$A,Resumen!$A19,SexJefaturaEnt!$J:$J,"2")</f>
        <v>154150</v>
      </c>
      <c r="Z19" s="24">
        <f>SUMIFS(SexJefaturaEnt!F:F,SexJefaturaEnt!$J:$J,"2",SexJefaturaEnt!$B:$B,Resumen!$C$1,SexJefaturaEnt!$A:$A,Resumen!$A19)</f>
        <v>51.021154719429127</v>
      </c>
      <c r="AA19" s="25">
        <f>SUMIFS(SexJefaturaEnt!G:G,SexJefaturaEnt!$J:$J,"2",SexJefaturaEnt!$B:$B,Resumen!$C$1,SexJefaturaEnt!$A:$A,Resumen!$A19)</f>
        <v>3.16</v>
      </c>
      <c r="AB19" s="25">
        <f>SUMIFS(SexJefaturaEnt!H:H,SexJefaturaEnt!$J:$J,"2",SexJefaturaEnt!$B:$B,Resumen!$C$1,SexJefaturaEnt!$A:$A,Resumen!$A19)</f>
        <v>0.62990593577684073</v>
      </c>
      <c r="AC19" s="26">
        <f>SUMIFS(SexJefaturaEnt!I:I,SexJefaturaEnt!$J:$J,"2",SexJefaturaEnt!$B:$B,Resumen!$C$1,SexJefaturaEnt!$A:$A,Resumen!$A19)</f>
        <v>0.2892896529354525</v>
      </c>
    </row>
    <row r="20" spans="1:29">
      <c r="A20" s="17">
        <v>2</v>
      </c>
      <c r="B20" s="52" t="s">
        <v>52</v>
      </c>
      <c r="C20" s="22">
        <f>SUMIFS(SexJefaturaEnt!$C:$C,SexJefaturaEnt!$J:$J,"0",SexJefaturaEnt!$B:$B,Resumen!$C$1,SexJefaturaEnt!$A:$A,Resumen!$A20)</f>
        <v>1191736</v>
      </c>
      <c r="D20" s="23">
        <f>SUMIFS(SexJefaturaEnt!$E:$E,SexJefaturaEnt!$J:$J,"0",SexJefaturaEnt!$B:$B,Resumen!$C$1,SexJefaturaEnt!$A:$A,Resumen!$A20)</f>
        <v>101187.421875</v>
      </c>
      <c r="E20" s="24">
        <f>SUMIFS(SexJefaturaEnt!F:F,SexJefaturaEnt!$J:$J,"0",SexJefaturaEnt!$B:$B,Resumen!$C$1,SexJefaturaEnt!$A:$A,Resumen!$A20)</f>
        <v>49.363182785449126</v>
      </c>
      <c r="F20" s="25">
        <f>SUMIFS(SexJefaturaEnt!G:G,SexJefaturaEnt!$J:$J,"0",SexJefaturaEnt!$B:$B,Resumen!$C$1,SexJefaturaEnt!$A:$A,Resumen!$A20)</f>
        <v>3.1740217632093013</v>
      </c>
      <c r="G20" s="25">
        <f>SUMIFS(SexJefaturaEnt!H:H,SexJefaturaEnt!$J:$J,"0",SexJefaturaEnt!$B:$B,Resumen!$C$1,SexJefaturaEnt!$A:$A,Resumen!$A20)</f>
        <v>0.52632378311975136</v>
      </c>
      <c r="H20" s="26">
        <f>SUMIFS(SexJefaturaEnt!I:I,SexJefaturaEnt!$J:$J,"0",SexJefaturaEnt!$B:$B,Resumen!$C$1,SexJefaturaEnt!$A:$A,Resumen!$A20)</f>
        <v>0.28212204716480832</v>
      </c>
      <c r="I20" s="27">
        <f>SUMIFS(HacinaEnt!$I:$I,HacinaEnt!$B:$B,Resumen!$C$1,HacinaEnt!$A:$A,Resumen!$A20)</f>
        <v>3.8509857654571533</v>
      </c>
      <c r="J20" s="24">
        <f>SUMIFS(HacinaEnt!$C:$C,HacinaEnt!$B:$B,Resumen!$C$1,HacinaEnt!$A:$A,Resumen!$A20)</f>
        <v>1191736</v>
      </c>
      <c r="K20" s="26">
        <f t="shared" ref="K20:K50" si="3">100*J20/C20</f>
        <v>100</v>
      </c>
      <c r="L20" s="22">
        <f>SUMIFS(ProgSocEnt!$G:$G,ProgSocEnt!$B:$B,Resumen!$C$1,ProgSocEnt!$A:$A,Resumen!$A20)</f>
        <v>261806</v>
      </c>
      <c r="M20" s="23">
        <f>SUMIFS(ProgSocEnt!$M:$M,ProgSocEnt!$B:$B,Resumen!$C$1,ProgSocEnt!$A:$A,Resumen!$A20)</f>
        <v>1761.5932038723336</v>
      </c>
      <c r="N20" s="28">
        <f t="shared" ref="N20:N50" si="4">100*M20/$D20</f>
        <v>1.7409211256004575</v>
      </c>
      <c r="O20" s="29">
        <f>M20/SUMIFS(INPC!$J:$J,INPC!$H:$H,Resumen!$C$1)</f>
        <v>1761.5932038723336</v>
      </c>
      <c r="P20" s="24">
        <f>SUMIFS(ProgSocEnt!$E:$E,ProgSocEnt!$B:$B,Resumen!$C$1,ProgSocEnt!$A:$A,Resumen!$A20)</f>
        <v>247774</v>
      </c>
      <c r="Q20" s="23">
        <f>SUMIFS(ProgSocEnt!$K:$K,ProgSocEnt!$B:$B,Resumen!$C$1,ProgSocEnt!$A:$A,Resumen!$A20)</f>
        <v>1686.609320295473</v>
      </c>
      <c r="R20" s="28">
        <f t="shared" ref="R20:R50" si="5">100*Q20/$D20</f>
        <v>1.6668171686190352</v>
      </c>
      <c r="S20" s="71">
        <f>Q20/SUMIFS(INPC!$J:$J,INPC!$H:$H,Resumen!$C$1)</f>
        <v>1686.609320295473</v>
      </c>
      <c r="T20" s="22">
        <f>SUMIFS(SexJefaturaEnt!$C:$C,SexJefaturaEnt!$J:$J,"2",SexJefaturaEnt!$B:$B,Resumen!$C$1,SexJefaturaEnt!$A:$A,Resumen!$A20)</f>
        <v>418210</v>
      </c>
      <c r="U20" s="24">
        <f>SUMIFS(SexJefaturaEnt!F:F,SexJefaturaEnt!$J:$J,"2",SexJefaturaEnt!$B:$B,Resumen!$C$1,SexJefaturaEnt!$A:$A,Resumen!$A20)</f>
        <v>51.353774419549985</v>
      </c>
      <c r="V20" s="25">
        <f>SUMIFS(SexJefaturaEnt!G:G,SexJefaturaEnt!$J:$J,"2",SexJefaturaEnt!$B:$B,Resumen!$C$1,SexJefaturaEnt!$A:$A,Resumen!$A20)</f>
        <v>2.9601396427632052</v>
      </c>
      <c r="W20" s="25">
        <f>SUMIFS(SexJefaturaEnt!H:H,SexJefaturaEnt!$J:$J,"2",SexJefaturaEnt!$B:$B,Resumen!$C$1,SexJefaturaEnt!$A:$A,Resumen!$A20)</f>
        <v>0.43098921594414291</v>
      </c>
      <c r="X20" s="25">
        <f>SUMIFS(SexJefaturaEnt!I:I,SexJefaturaEnt!$J:$J,"2",SexJefaturaEnt!$B:$B,Resumen!$C$1,SexJefaturaEnt!$A:$A,Resumen!$A20)</f>
        <v>0.29928983046794672</v>
      </c>
      <c r="Y20" s="22">
        <f>SUMIFS(SexJefaturaEnt!$C:$C,SexJefaturaEnt!$B:$B,Resumen!$C$1,SexJefaturaEnt!$A:$A,Resumen!$A20,SexJefaturaEnt!$J:$J,"2")</f>
        <v>418210</v>
      </c>
      <c r="Z20" s="24">
        <f>SUMIFS(SexJefaturaEnt!F:F,SexJefaturaEnt!$J:$J,"2",SexJefaturaEnt!$B:$B,Resumen!$C$1,SexJefaturaEnt!$A:$A,Resumen!$A20)</f>
        <v>51.353774419549985</v>
      </c>
      <c r="AA20" s="25">
        <f>SUMIFS(SexJefaturaEnt!G:G,SexJefaturaEnt!$J:$J,"2",SexJefaturaEnt!$B:$B,Resumen!$C$1,SexJefaturaEnt!$A:$A,Resumen!$A20)</f>
        <v>2.9601396427632052</v>
      </c>
      <c r="AB20" s="25">
        <f>SUMIFS(SexJefaturaEnt!H:H,SexJefaturaEnt!$J:$J,"2",SexJefaturaEnt!$B:$B,Resumen!$C$1,SexJefaturaEnt!$A:$A,Resumen!$A20)</f>
        <v>0.43098921594414291</v>
      </c>
      <c r="AC20" s="26">
        <f>SUMIFS(SexJefaturaEnt!I:I,SexJefaturaEnt!$J:$J,"2",SexJefaturaEnt!$B:$B,Resumen!$C$1,SexJefaturaEnt!$A:$A,Resumen!$A20)</f>
        <v>0.29928983046794672</v>
      </c>
    </row>
    <row r="21" spans="1:29">
      <c r="A21" s="17">
        <v>3</v>
      </c>
      <c r="B21" s="52" t="s">
        <v>53</v>
      </c>
      <c r="C21" s="22">
        <f>SUMIFS(SexJefaturaEnt!$C:$C,SexJefaturaEnt!$J:$J,"0",SexJefaturaEnt!$B:$B,Resumen!$C$1,SexJefaturaEnt!$A:$A,Resumen!$A21)</f>
        <v>279825</v>
      </c>
      <c r="D21" s="23">
        <f>SUMIFS(SexJefaturaEnt!$E:$E,SexJefaturaEnt!$J:$J,"0",SexJefaturaEnt!$B:$B,Resumen!$C$1,SexJefaturaEnt!$A:$A,Resumen!$A21)</f>
        <v>104727.7265625</v>
      </c>
      <c r="E21" s="24">
        <f>SUMIFS(SexJefaturaEnt!F:F,SexJefaturaEnt!$J:$J,"0",SexJefaturaEnt!$B:$B,Resumen!$C$1,SexJefaturaEnt!$A:$A,Resumen!$A21)</f>
        <v>47.354132046814975</v>
      </c>
      <c r="F21" s="25">
        <f>SUMIFS(SexJefaturaEnt!G:G,SexJefaturaEnt!$J:$J,"0",SexJefaturaEnt!$B:$B,Resumen!$C$1,SexJefaturaEnt!$A:$A,Resumen!$A21)</f>
        <v>3.1373537032073617</v>
      </c>
      <c r="G21" s="25">
        <f>SUMIFS(SexJefaturaEnt!H:H,SexJefaturaEnt!$J:$J,"0",SexJefaturaEnt!$B:$B,Resumen!$C$1,SexJefaturaEnt!$A:$A,Resumen!$A21)</f>
        <v>0.54025551684088269</v>
      </c>
      <c r="H21" s="26">
        <f>SUMIFS(SexJefaturaEnt!I:I,SexJefaturaEnt!$J:$J,"0",SexJefaturaEnt!$B:$B,Resumen!$C$1,SexJefaturaEnt!$A:$A,Resumen!$A21)</f>
        <v>0.20801215045117485</v>
      </c>
      <c r="I21" s="27">
        <f>SUMIFS(HacinaEnt!$I:$I,HacinaEnt!$B:$B,Resumen!$C$1,HacinaEnt!$A:$A,Resumen!$A21)</f>
        <v>3.8210391998291016</v>
      </c>
      <c r="J21" s="24">
        <f>SUMIFS(HacinaEnt!$C:$C,HacinaEnt!$B:$B,Resumen!$C$1,HacinaEnt!$A:$A,Resumen!$A21)</f>
        <v>279825</v>
      </c>
      <c r="K21" s="26">
        <f t="shared" si="3"/>
        <v>100</v>
      </c>
      <c r="L21" s="22">
        <f>SUMIFS(ProgSocEnt!$G:$G,ProgSocEnt!$B:$B,Resumen!$C$1,ProgSocEnt!$A:$A,Resumen!$A21)</f>
        <v>59017</v>
      </c>
      <c r="M21" s="23">
        <f>SUMIFS(ProgSocEnt!$M:$M,ProgSocEnt!$B:$B,Resumen!$C$1,ProgSocEnt!$A:$A,Resumen!$A21)</f>
        <v>1727.7246298222112</v>
      </c>
      <c r="N21" s="28">
        <f t="shared" si="4"/>
        <v>1.6497299106279464</v>
      </c>
      <c r="O21" s="29">
        <f>M21/SUMIFS(INPC!$J:$J,INPC!$H:$H,Resumen!$C$1)</f>
        <v>1727.7246298222112</v>
      </c>
      <c r="P21" s="24">
        <f>SUMIFS(ProgSocEnt!$E:$E,ProgSocEnt!$B:$B,Resumen!$C$1,ProgSocEnt!$A:$A,Resumen!$A21)</f>
        <v>55191</v>
      </c>
      <c r="Q21" s="23">
        <f>SUMIFS(ProgSocEnt!$K:$K,ProgSocEnt!$B:$B,Resumen!$C$1,ProgSocEnt!$A:$A,Resumen!$A21)</f>
        <v>1539.7716247298799</v>
      </c>
      <c r="R21" s="28">
        <f t="shared" si="5"/>
        <v>1.4702616730737168</v>
      </c>
      <c r="S21" s="71">
        <f>Q21/SUMIFS(INPC!$J:$J,INPC!$H:$H,Resumen!$C$1)</f>
        <v>1539.7716247298799</v>
      </c>
      <c r="T21" s="22">
        <f>SUMIFS(SexJefaturaEnt!$C:$C,SexJefaturaEnt!$J:$J,"2",SexJefaturaEnt!$B:$B,Resumen!$C$1,SexJefaturaEnt!$A:$A,Resumen!$A21)</f>
        <v>89482</v>
      </c>
      <c r="U21" s="24">
        <f>SUMIFS(SexJefaturaEnt!F:F,SexJefaturaEnt!$J:$J,"2",SexJefaturaEnt!$B:$B,Resumen!$C$1,SexJefaturaEnt!$A:$A,Resumen!$A21)</f>
        <v>49.318756844952055</v>
      </c>
      <c r="V21" s="25">
        <f>SUMIFS(SexJefaturaEnt!G:G,SexJefaturaEnt!$J:$J,"2",SexJefaturaEnt!$B:$B,Resumen!$C$1,SexJefaturaEnt!$A:$A,Resumen!$A21)</f>
        <v>2.985382535034979</v>
      </c>
      <c r="W21" s="25">
        <f>SUMIFS(SexJefaturaEnt!H:H,SexJefaturaEnt!$J:$J,"2",SexJefaturaEnt!$B:$B,Resumen!$C$1,SexJefaturaEnt!$A:$A,Resumen!$A21)</f>
        <v>0.51726604233253615</v>
      </c>
      <c r="X21" s="25">
        <f>SUMIFS(SexJefaturaEnt!I:I,SexJefaturaEnt!$J:$J,"2",SexJefaturaEnt!$B:$B,Resumen!$C$1,SexJefaturaEnt!$A:$A,Resumen!$A21)</f>
        <v>0.23766791086475492</v>
      </c>
      <c r="Y21" s="22">
        <f>SUMIFS(SexJefaturaEnt!$C:$C,SexJefaturaEnt!$B:$B,Resumen!$C$1,SexJefaturaEnt!$A:$A,Resumen!$A21,SexJefaturaEnt!$J:$J,"2")</f>
        <v>89482</v>
      </c>
      <c r="Z21" s="24">
        <f>SUMIFS(SexJefaturaEnt!F:F,SexJefaturaEnt!$J:$J,"2",SexJefaturaEnt!$B:$B,Resumen!$C$1,SexJefaturaEnt!$A:$A,Resumen!$A21)</f>
        <v>49.318756844952055</v>
      </c>
      <c r="AA21" s="25">
        <f>SUMIFS(SexJefaturaEnt!G:G,SexJefaturaEnt!$J:$J,"2",SexJefaturaEnt!$B:$B,Resumen!$C$1,SexJefaturaEnt!$A:$A,Resumen!$A21)</f>
        <v>2.985382535034979</v>
      </c>
      <c r="AB21" s="25">
        <f>SUMIFS(SexJefaturaEnt!H:H,SexJefaturaEnt!$J:$J,"2",SexJefaturaEnt!$B:$B,Resumen!$C$1,SexJefaturaEnt!$A:$A,Resumen!$A21)</f>
        <v>0.51726604233253615</v>
      </c>
      <c r="AC21" s="26">
        <f>SUMIFS(SexJefaturaEnt!I:I,SexJefaturaEnt!$J:$J,"2",SexJefaturaEnt!$B:$B,Resumen!$C$1,SexJefaturaEnt!$A:$A,Resumen!$A21)</f>
        <v>0.23766791086475492</v>
      </c>
    </row>
    <row r="22" spans="1:29">
      <c r="A22" s="17">
        <v>4</v>
      </c>
      <c r="B22" s="52" t="s">
        <v>54</v>
      </c>
      <c r="C22" s="22">
        <f>SUMIFS(SexJefaturaEnt!$C:$C,SexJefaturaEnt!$J:$J,"0",SexJefaturaEnt!$B:$B,Resumen!$C$1,SexJefaturaEnt!$A:$A,Resumen!$A22)</f>
        <v>274889</v>
      </c>
      <c r="D22" s="23">
        <f>SUMIFS(SexJefaturaEnt!$E:$E,SexJefaturaEnt!$J:$J,"0",SexJefaturaEnt!$B:$B,Resumen!$C$1,SexJefaturaEnt!$A:$A,Resumen!$A22)</f>
        <v>66235.765625</v>
      </c>
      <c r="E22" s="24">
        <f>SUMIFS(SexJefaturaEnt!F:F,SexJefaturaEnt!$J:$J,"0",SexJefaturaEnt!$B:$B,Resumen!$C$1,SexJefaturaEnt!$A:$A,Resumen!$A22)</f>
        <v>50.567472688976281</v>
      </c>
      <c r="F22" s="25">
        <f>SUMIFS(SexJefaturaEnt!G:G,SexJefaturaEnt!$J:$J,"0",SexJefaturaEnt!$B:$B,Resumen!$C$1,SexJefaturaEnt!$A:$A,Resumen!$A22)</f>
        <v>3.4394501053152364</v>
      </c>
      <c r="G22" s="25">
        <f>SUMIFS(SexJefaturaEnt!H:H,SexJefaturaEnt!$J:$J,"0",SexJefaturaEnt!$B:$B,Resumen!$C$1,SexJefaturaEnt!$A:$A,Resumen!$A22)</f>
        <v>0.62362262585989259</v>
      </c>
      <c r="H22" s="26">
        <f>SUMIFS(SexJefaturaEnt!I:I,SexJefaturaEnt!$J:$J,"0",SexJefaturaEnt!$B:$B,Resumen!$C$1,SexJefaturaEnt!$A:$A,Resumen!$A22)</f>
        <v>0.3107727118946193</v>
      </c>
      <c r="I22" s="27">
        <f>SUMIFS(HacinaEnt!$I:$I,HacinaEnt!$B:$B,Resumen!$C$1,HacinaEnt!$A:$A,Resumen!$A22)</f>
        <v>3.9031050205230713</v>
      </c>
      <c r="J22" s="24">
        <f>SUMIFS(HacinaEnt!$C:$C,HacinaEnt!$B:$B,Resumen!$C$1,HacinaEnt!$A:$A,Resumen!$A22)</f>
        <v>274889</v>
      </c>
      <c r="K22" s="26">
        <f t="shared" si="3"/>
        <v>100</v>
      </c>
      <c r="L22" s="22">
        <f>SUMIFS(ProgSocEnt!$G:$G,ProgSocEnt!$B:$B,Resumen!$C$1,ProgSocEnt!$A:$A,Resumen!$A22)</f>
        <v>92311</v>
      </c>
      <c r="M22" s="23">
        <f>SUMIFS(ProgSocEnt!$M:$M,ProgSocEnt!$B:$B,Resumen!$C$1,ProgSocEnt!$A:$A,Resumen!$A22)</f>
        <v>2460.5673763591876</v>
      </c>
      <c r="N22" s="28">
        <f t="shared" si="4"/>
        <v>3.7148621339865242</v>
      </c>
      <c r="O22" s="29">
        <f>M22/SUMIFS(INPC!$J:$J,INPC!$H:$H,Resumen!$C$1)</f>
        <v>2460.5673763591876</v>
      </c>
      <c r="P22" s="24">
        <f>SUMIFS(ProgSocEnt!$E:$E,ProgSocEnt!$B:$B,Resumen!$C$1,ProgSocEnt!$A:$A,Resumen!$A22)</f>
        <v>88882</v>
      </c>
      <c r="Q22" s="23">
        <f>SUMIFS(ProgSocEnt!$K:$K,ProgSocEnt!$B:$B,Resumen!$C$1,ProgSocEnt!$A:$A,Resumen!$A22)</f>
        <v>2336.395771401209</v>
      </c>
      <c r="R22" s="28">
        <f t="shared" si="5"/>
        <v>3.5273930169825967</v>
      </c>
      <c r="S22" s="71">
        <f>Q22/SUMIFS(INPC!$J:$J,INPC!$H:$H,Resumen!$C$1)</f>
        <v>2336.395771401209</v>
      </c>
      <c r="T22" s="22">
        <f>SUMIFS(SexJefaturaEnt!$C:$C,SexJefaturaEnt!$J:$J,"2",SexJefaturaEnt!$B:$B,Resumen!$C$1,SexJefaturaEnt!$A:$A,Resumen!$A22)</f>
        <v>93084</v>
      </c>
      <c r="U22" s="24">
        <f>SUMIFS(SexJefaturaEnt!F:F,SexJefaturaEnt!$J:$J,"2",SexJefaturaEnt!$B:$B,Resumen!$C$1,SexJefaturaEnt!$A:$A,Resumen!$A22)</f>
        <v>52.624382278372224</v>
      </c>
      <c r="V22" s="25">
        <f>SUMIFS(SexJefaturaEnt!G:G,SexJefaturaEnt!$J:$J,"2",SexJefaturaEnt!$B:$B,Resumen!$C$1,SexJefaturaEnt!$A:$A,Resumen!$A22)</f>
        <v>3.208854368097632</v>
      </c>
      <c r="W22" s="25">
        <f>SUMIFS(SexJefaturaEnt!H:H,SexJefaturaEnt!$J:$J,"2",SexJefaturaEnt!$B:$B,Resumen!$C$1,SexJefaturaEnt!$A:$A,Resumen!$A22)</f>
        <v>0.54754845086158743</v>
      </c>
      <c r="X22" s="25">
        <f>SUMIFS(SexJefaturaEnt!I:I,SexJefaturaEnt!$J:$J,"2",SexJefaturaEnt!$B:$B,Resumen!$C$1,SexJefaturaEnt!$A:$A,Resumen!$A22)</f>
        <v>0.35247733230200679</v>
      </c>
      <c r="Y22" s="22">
        <f>SUMIFS(SexJefaturaEnt!$C:$C,SexJefaturaEnt!$B:$B,Resumen!$C$1,SexJefaturaEnt!$A:$A,Resumen!$A22,SexJefaturaEnt!$J:$J,"2")</f>
        <v>93084</v>
      </c>
      <c r="Z22" s="24">
        <f>SUMIFS(SexJefaturaEnt!F:F,SexJefaturaEnt!$J:$J,"2",SexJefaturaEnt!$B:$B,Resumen!$C$1,SexJefaturaEnt!$A:$A,Resumen!$A22)</f>
        <v>52.624382278372224</v>
      </c>
      <c r="AA22" s="25">
        <f>SUMIFS(SexJefaturaEnt!G:G,SexJefaturaEnt!$J:$J,"2",SexJefaturaEnt!$B:$B,Resumen!$C$1,SexJefaturaEnt!$A:$A,Resumen!$A22)</f>
        <v>3.208854368097632</v>
      </c>
      <c r="AB22" s="25">
        <f>SUMIFS(SexJefaturaEnt!H:H,SexJefaturaEnt!$J:$J,"2",SexJefaturaEnt!$B:$B,Resumen!$C$1,SexJefaturaEnt!$A:$A,Resumen!$A22)</f>
        <v>0.54754845086158743</v>
      </c>
      <c r="AC22" s="26">
        <f>SUMIFS(SexJefaturaEnt!I:I,SexJefaturaEnt!$J:$J,"2",SexJefaturaEnt!$B:$B,Resumen!$C$1,SexJefaturaEnt!$A:$A,Resumen!$A22)</f>
        <v>0.35247733230200679</v>
      </c>
    </row>
    <row r="23" spans="1:29">
      <c r="A23" s="17">
        <v>5</v>
      </c>
      <c r="B23" s="52" t="s">
        <v>80</v>
      </c>
      <c r="C23" s="22">
        <f>SUMIFS(SexJefaturaEnt!$C:$C,SexJefaturaEnt!$J:$J,"0",SexJefaturaEnt!$B:$B,Resumen!$C$1,SexJefaturaEnt!$A:$A,Resumen!$A23)</f>
        <v>1015852</v>
      </c>
      <c r="D23" s="23">
        <f>SUMIFS(SexJefaturaEnt!$E:$E,SexJefaturaEnt!$J:$J,"0",SexJefaturaEnt!$B:$B,Resumen!$C$1,SexJefaturaEnt!$A:$A,Resumen!$A23)</f>
        <v>87651.7734375</v>
      </c>
      <c r="E23" s="24">
        <f>SUMIFS(SexJefaturaEnt!F:F,SexJefaturaEnt!$J:$J,"0",SexJefaturaEnt!$B:$B,Resumen!$C$1,SexJefaturaEnt!$A:$A,Resumen!$A23)</f>
        <v>50.258738477652258</v>
      </c>
      <c r="F23" s="25">
        <f>SUMIFS(SexJefaturaEnt!G:G,SexJefaturaEnt!$J:$J,"0",SexJefaturaEnt!$B:$B,Resumen!$C$1,SexJefaturaEnt!$A:$A,Resumen!$A23)</f>
        <v>3.3541263884896617</v>
      </c>
      <c r="G23" s="25">
        <f>SUMIFS(SexJefaturaEnt!H:H,SexJefaturaEnt!$J:$J,"0",SexJefaturaEnt!$B:$B,Resumen!$C$1,SexJefaturaEnt!$A:$A,Resumen!$A23)</f>
        <v>0.61835877667219241</v>
      </c>
      <c r="H23" s="26">
        <f>SUMIFS(SexJefaturaEnt!I:I,SexJefaturaEnt!$J:$J,"0",SexJefaturaEnt!$B:$B,Resumen!$C$1,SexJefaturaEnt!$A:$A,Resumen!$A23)</f>
        <v>0.29933986446844618</v>
      </c>
      <c r="I23" s="27">
        <f>SUMIFS(HacinaEnt!$I:$I,HacinaEnt!$B:$B,Resumen!$C$1,HacinaEnt!$A:$A,Resumen!$A23)</f>
        <v>3.365023136138916</v>
      </c>
      <c r="J23" s="24">
        <f>SUMIFS(HacinaEnt!$C:$C,HacinaEnt!$B:$B,Resumen!$C$1,HacinaEnt!$A:$A,Resumen!$A23)</f>
        <v>1015852</v>
      </c>
      <c r="K23" s="26">
        <f t="shared" si="3"/>
        <v>100</v>
      </c>
      <c r="L23" s="22">
        <f>SUMIFS(ProgSocEnt!$G:$G,ProgSocEnt!$B:$B,Resumen!$C$1,ProgSocEnt!$A:$A,Resumen!$A23)</f>
        <v>234486</v>
      </c>
      <c r="M23" s="23">
        <f>SUMIFS(ProgSocEnt!$M:$M,ProgSocEnt!$B:$B,Resumen!$C$1,ProgSocEnt!$A:$A,Resumen!$A23)</f>
        <v>2032.7865425376935</v>
      </c>
      <c r="N23" s="28">
        <f t="shared" si="4"/>
        <v>2.3191619094702856</v>
      </c>
      <c r="O23" s="29">
        <f>M23/SUMIFS(INPC!$J:$J,INPC!$H:$H,Resumen!$C$1)</f>
        <v>2032.7865425376935</v>
      </c>
      <c r="P23" s="24">
        <f>SUMIFS(ProgSocEnt!$E:$E,ProgSocEnt!$B:$B,Resumen!$C$1,ProgSocEnt!$A:$A,Resumen!$A23)</f>
        <v>230226</v>
      </c>
      <c r="Q23" s="23">
        <f>SUMIFS(ProgSocEnt!$K:$K,ProgSocEnt!$B:$B,Resumen!$C$1,ProgSocEnt!$A:$A,Resumen!$A23)</f>
        <v>1998.5491785729032</v>
      </c>
      <c r="R23" s="28">
        <f t="shared" si="5"/>
        <v>2.2801012463232895</v>
      </c>
      <c r="S23" s="71">
        <f>Q23/SUMIFS(INPC!$J:$J,INPC!$H:$H,Resumen!$C$1)</f>
        <v>1998.5491785729032</v>
      </c>
      <c r="T23" s="22">
        <f>SUMIFS(SexJefaturaEnt!$C:$C,SexJefaturaEnt!$J:$J,"2",SexJefaturaEnt!$B:$B,Resumen!$C$1,SexJefaturaEnt!$A:$A,Resumen!$A23)</f>
        <v>303882</v>
      </c>
      <c r="U23" s="24">
        <f>SUMIFS(SexJefaturaEnt!F:F,SexJefaturaEnt!$J:$J,"2",SexJefaturaEnt!$B:$B,Resumen!$C$1,SexJefaturaEnt!$A:$A,Resumen!$A23)</f>
        <v>53.105448825530964</v>
      </c>
      <c r="V23" s="25">
        <f>SUMIFS(SexJefaturaEnt!G:G,SexJefaturaEnt!$J:$J,"2",SexJefaturaEnt!$B:$B,Resumen!$C$1,SexJefaturaEnt!$A:$A,Resumen!$A23)</f>
        <v>3.0230089310982553</v>
      </c>
      <c r="W23" s="25">
        <f>SUMIFS(SexJefaturaEnt!H:H,SexJefaturaEnt!$J:$J,"2",SexJefaturaEnt!$B:$B,Resumen!$C$1,SexJefaturaEnt!$A:$A,Resumen!$A23)</f>
        <v>0.51743439887851206</v>
      </c>
      <c r="X23" s="25">
        <f>SUMIFS(SexJefaturaEnt!I:I,SexJefaturaEnt!$J:$J,"2",SexJefaturaEnt!$B:$B,Resumen!$C$1,SexJefaturaEnt!$A:$A,Resumen!$A23)</f>
        <v>0.32233893419156118</v>
      </c>
      <c r="Y23" s="22">
        <f>SUMIFS(SexJefaturaEnt!$C:$C,SexJefaturaEnt!$B:$B,Resumen!$C$1,SexJefaturaEnt!$A:$A,Resumen!$A23,SexJefaturaEnt!$J:$J,"2")</f>
        <v>303882</v>
      </c>
      <c r="Z23" s="24">
        <f>SUMIFS(SexJefaturaEnt!F:F,SexJefaturaEnt!$J:$J,"2",SexJefaturaEnt!$B:$B,Resumen!$C$1,SexJefaturaEnt!$A:$A,Resumen!$A23)</f>
        <v>53.105448825530964</v>
      </c>
      <c r="AA23" s="25">
        <f>SUMIFS(SexJefaturaEnt!G:G,SexJefaturaEnt!$J:$J,"2",SexJefaturaEnt!$B:$B,Resumen!$C$1,SexJefaturaEnt!$A:$A,Resumen!$A23)</f>
        <v>3.0230089310982553</v>
      </c>
      <c r="AB23" s="25">
        <f>SUMIFS(SexJefaturaEnt!H:H,SexJefaturaEnt!$J:$J,"2",SexJefaturaEnt!$B:$B,Resumen!$C$1,SexJefaturaEnt!$A:$A,Resumen!$A23)</f>
        <v>0.51743439887851206</v>
      </c>
      <c r="AC23" s="26">
        <f>SUMIFS(SexJefaturaEnt!I:I,SexJefaturaEnt!$J:$J,"2",SexJefaturaEnt!$B:$B,Resumen!$C$1,SexJefaturaEnt!$A:$A,Resumen!$A23)</f>
        <v>0.32233893419156118</v>
      </c>
    </row>
    <row r="24" spans="1:29">
      <c r="A24" s="17">
        <v>6</v>
      </c>
      <c r="B24" s="52" t="s">
        <v>55</v>
      </c>
      <c r="C24" s="22">
        <f>SUMIFS(SexJefaturaEnt!$C:$C,SexJefaturaEnt!$J:$J,"0",SexJefaturaEnt!$B:$B,Resumen!$C$1,SexJefaturaEnt!$A:$A,Resumen!$A24)</f>
        <v>244344</v>
      </c>
      <c r="D24" s="23">
        <f>SUMIFS(SexJefaturaEnt!$E:$E,SexJefaturaEnt!$J:$J,"0",SexJefaturaEnt!$B:$B,Resumen!$C$1,SexJefaturaEnt!$A:$A,Resumen!$A24)</f>
        <v>86241.1875</v>
      </c>
      <c r="E24" s="24">
        <f>SUMIFS(SexJefaturaEnt!F:F,SexJefaturaEnt!$J:$J,"0",SexJefaturaEnt!$B:$B,Resumen!$C$1,SexJefaturaEnt!$A:$A,Resumen!$A24)</f>
        <v>50.968200569688634</v>
      </c>
      <c r="F24" s="25">
        <f>SUMIFS(SexJefaturaEnt!G:G,SexJefaturaEnt!$J:$J,"0",SexJefaturaEnt!$B:$B,Resumen!$C$1,SexJefaturaEnt!$A:$A,Resumen!$A24)</f>
        <v>2.972280882689978</v>
      </c>
      <c r="G24" s="25">
        <f>SUMIFS(SexJefaturaEnt!H:H,SexJefaturaEnt!$J:$J,"0",SexJefaturaEnt!$B:$B,Resumen!$C$1,SexJefaturaEnt!$A:$A,Resumen!$A24)</f>
        <v>0.47044330943260321</v>
      </c>
      <c r="H24" s="26">
        <f>SUMIFS(SexJefaturaEnt!I:I,SexJefaturaEnt!$J:$J,"0",SexJefaturaEnt!$B:$B,Resumen!$C$1,SexJefaturaEnt!$A:$A,Resumen!$A24)</f>
        <v>0.30904789968241497</v>
      </c>
      <c r="I24" s="27">
        <f>SUMIFS(HacinaEnt!$I:$I,HacinaEnt!$B:$B,Resumen!$C$1,HacinaEnt!$A:$A,Resumen!$A24)</f>
        <v>3.5520431995391846</v>
      </c>
      <c r="J24" s="24">
        <f>SUMIFS(HacinaEnt!$C:$C,HacinaEnt!$B:$B,Resumen!$C$1,HacinaEnt!$A:$A,Resumen!$A24)</f>
        <v>244344</v>
      </c>
      <c r="K24" s="26">
        <f t="shared" si="3"/>
        <v>100</v>
      </c>
      <c r="L24" s="22">
        <f>SUMIFS(ProgSocEnt!$G:$G,ProgSocEnt!$B:$B,Resumen!$C$1,ProgSocEnt!$A:$A,Resumen!$A24)</f>
        <v>68328</v>
      </c>
      <c r="M24" s="23">
        <f>SUMIFS(ProgSocEnt!$M:$M,ProgSocEnt!$B:$B,Resumen!$C$1,ProgSocEnt!$A:$A,Resumen!$A24)</f>
        <v>2170.146668549251</v>
      </c>
      <c r="N24" s="28">
        <f t="shared" si="4"/>
        <v>2.5163691867638662</v>
      </c>
      <c r="O24" s="29">
        <f>M24/SUMIFS(INPC!$J:$J,INPC!$H:$H,Resumen!$C$1)</f>
        <v>2170.146668549251</v>
      </c>
      <c r="P24" s="24">
        <f>SUMIFS(ProgSocEnt!$E:$E,ProgSocEnt!$B:$B,Resumen!$C$1,ProgSocEnt!$A:$A,Resumen!$A24)</f>
        <v>66740</v>
      </c>
      <c r="Q24" s="23">
        <f>SUMIFS(ProgSocEnt!$K:$K,ProgSocEnt!$B:$B,Resumen!$C$1,ProgSocEnt!$A:$A,Resumen!$A24)</f>
        <v>2084.791234427496</v>
      </c>
      <c r="R24" s="28">
        <f t="shared" si="5"/>
        <v>2.4173962521416996</v>
      </c>
      <c r="S24" s="71">
        <f>Q24/SUMIFS(INPC!$J:$J,INPC!$H:$H,Resumen!$C$1)</f>
        <v>2084.791234427496</v>
      </c>
      <c r="T24" s="22">
        <f>SUMIFS(SexJefaturaEnt!$C:$C,SexJefaturaEnt!$J:$J,"2",SexJefaturaEnt!$B:$B,Resumen!$C$1,SexJefaturaEnt!$A:$A,Resumen!$A24)</f>
        <v>86738</v>
      </c>
      <c r="U24" s="24">
        <f>SUMIFS(SexJefaturaEnt!F:F,SexJefaturaEnt!$J:$J,"2",SexJefaturaEnt!$B:$B,Resumen!$C$1,SexJefaturaEnt!$A:$A,Resumen!$A24)</f>
        <v>52.399571122230164</v>
      </c>
      <c r="V24" s="25">
        <f>SUMIFS(SexJefaturaEnt!G:G,SexJefaturaEnt!$J:$J,"2",SexJefaturaEnt!$B:$B,Resumen!$C$1,SexJefaturaEnt!$A:$A,Resumen!$A24)</f>
        <v>2.7345684705665336</v>
      </c>
      <c r="W24" s="25">
        <f>SUMIFS(SexJefaturaEnt!H:H,SexJefaturaEnt!$J:$J,"2",SexJefaturaEnt!$B:$B,Resumen!$C$1,SexJefaturaEnt!$A:$A,Resumen!$A24)</f>
        <v>0.39540916322718994</v>
      </c>
      <c r="X24" s="25">
        <f>SUMIFS(SexJefaturaEnt!I:I,SexJefaturaEnt!$J:$J,"2",SexJefaturaEnt!$B:$B,Resumen!$C$1,SexJefaturaEnt!$A:$A,Resumen!$A24)</f>
        <v>0.32613156863197212</v>
      </c>
      <c r="Y24" s="22">
        <f>SUMIFS(SexJefaturaEnt!$C:$C,SexJefaturaEnt!$B:$B,Resumen!$C$1,SexJefaturaEnt!$A:$A,Resumen!$A24,SexJefaturaEnt!$J:$J,"2")</f>
        <v>86738</v>
      </c>
      <c r="Z24" s="24">
        <f>SUMIFS(SexJefaturaEnt!F:F,SexJefaturaEnt!$J:$J,"2",SexJefaturaEnt!$B:$B,Resumen!$C$1,SexJefaturaEnt!$A:$A,Resumen!$A24)</f>
        <v>52.399571122230164</v>
      </c>
      <c r="AA24" s="25">
        <f>SUMIFS(SexJefaturaEnt!G:G,SexJefaturaEnt!$J:$J,"2",SexJefaturaEnt!$B:$B,Resumen!$C$1,SexJefaturaEnt!$A:$A,Resumen!$A24)</f>
        <v>2.7345684705665336</v>
      </c>
      <c r="AB24" s="25">
        <f>SUMIFS(SexJefaturaEnt!H:H,SexJefaturaEnt!$J:$J,"2",SexJefaturaEnt!$B:$B,Resumen!$C$1,SexJefaturaEnt!$A:$A,Resumen!$A24)</f>
        <v>0.39540916322718994</v>
      </c>
      <c r="AC24" s="26">
        <f>SUMIFS(SexJefaturaEnt!I:I,SexJefaturaEnt!$J:$J,"2",SexJefaturaEnt!$B:$B,Resumen!$C$1,SexJefaturaEnt!$A:$A,Resumen!$A24)</f>
        <v>0.32613156863197212</v>
      </c>
    </row>
    <row r="25" spans="1:29">
      <c r="A25" s="17">
        <v>7</v>
      </c>
      <c r="B25" s="52" t="s">
        <v>56</v>
      </c>
      <c r="C25" s="22">
        <f>SUMIFS(SexJefaturaEnt!$C:$C,SexJefaturaEnt!$J:$J,"0",SexJefaturaEnt!$B:$B,Resumen!$C$1,SexJefaturaEnt!$A:$A,Resumen!$A25)</f>
        <v>1554423</v>
      </c>
      <c r="D25" s="23">
        <f>SUMIFS(SexJefaturaEnt!$E:$E,SexJefaturaEnt!$J:$J,"0",SexJefaturaEnt!$B:$B,Resumen!$C$1,SexJefaturaEnt!$A:$A,Resumen!$A25)</f>
        <v>41083.76953125</v>
      </c>
      <c r="E25" s="24">
        <f>SUMIFS(SexJefaturaEnt!F:F,SexJefaturaEnt!$J:$J,"0",SexJefaturaEnt!$B:$B,Resumen!$C$1,SexJefaturaEnt!$A:$A,Resumen!$A25)</f>
        <v>50.755707423268959</v>
      </c>
      <c r="F25" s="25">
        <f>SUMIFS(SexJefaturaEnt!G:G,SexJefaturaEnt!$J:$J,"0",SexJefaturaEnt!$B:$B,Resumen!$C$1,SexJefaturaEnt!$A:$A,Resumen!$A25)</f>
        <v>3.7701224184150646</v>
      </c>
      <c r="G25" s="25">
        <f>SUMIFS(SexJefaturaEnt!H:H,SexJefaturaEnt!$J:$J,"0",SexJefaturaEnt!$B:$B,Resumen!$C$1,SexJefaturaEnt!$A:$A,Resumen!$A25)</f>
        <v>0.83334073157692601</v>
      </c>
      <c r="H25" s="26">
        <f>SUMIFS(SexJefaturaEnt!I:I,SexJefaturaEnt!$J:$J,"0",SexJefaturaEnt!$B:$B,Resumen!$C$1,SexJefaturaEnt!$A:$A,Resumen!$A25)</f>
        <v>0.31502686205749658</v>
      </c>
      <c r="I25" s="27">
        <f>SUMIFS(HacinaEnt!$I:$I,HacinaEnt!$B:$B,Resumen!$C$1,HacinaEnt!$A:$A,Resumen!$A25)</f>
        <v>3.9423305988311768</v>
      </c>
      <c r="J25" s="24">
        <f>SUMIFS(HacinaEnt!$C:$C,HacinaEnt!$B:$B,Resumen!$C$1,HacinaEnt!$A:$A,Resumen!$A25)</f>
        <v>1554423</v>
      </c>
      <c r="K25" s="26">
        <f t="shared" si="3"/>
        <v>100</v>
      </c>
      <c r="L25" s="22">
        <f>SUMIFS(ProgSocEnt!$G:$G,ProgSocEnt!$B:$B,Resumen!$C$1,ProgSocEnt!$A:$A,Resumen!$A25)</f>
        <v>596928</v>
      </c>
      <c r="M25" s="23">
        <f>SUMIFS(ProgSocEnt!$M:$M,ProgSocEnt!$B:$B,Resumen!$C$1,ProgSocEnt!$A:$A,Resumen!$A25)</f>
        <v>2664.1587942728561</v>
      </c>
      <c r="N25" s="28">
        <f t="shared" si="4"/>
        <v>6.4846990056411151</v>
      </c>
      <c r="O25" s="29">
        <f>M25/SUMIFS(INPC!$J:$J,INPC!$H:$H,Resumen!$C$1)</f>
        <v>2664.1587942728561</v>
      </c>
      <c r="P25" s="24">
        <f>SUMIFS(ProgSocEnt!$E:$E,ProgSocEnt!$B:$B,Resumen!$C$1,ProgSocEnt!$A:$A,Resumen!$A25)</f>
        <v>559731</v>
      </c>
      <c r="Q25" s="23">
        <f>SUMIFS(ProgSocEnt!$K:$K,ProgSocEnt!$B:$B,Resumen!$C$1,ProgSocEnt!$A:$A,Resumen!$A25)</f>
        <v>2479.0254246542663</v>
      </c>
      <c r="R25" s="28">
        <f t="shared" si="5"/>
        <v>6.0340748985280381</v>
      </c>
      <c r="S25" s="71">
        <f>Q25/SUMIFS(INPC!$J:$J,INPC!$H:$H,Resumen!$C$1)</f>
        <v>2479.0254246542663</v>
      </c>
      <c r="T25" s="22">
        <f>SUMIFS(SexJefaturaEnt!$C:$C,SexJefaturaEnt!$J:$J,"2",SexJefaturaEnt!$B:$B,Resumen!$C$1,SexJefaturaEnt!$A:$A,Resumen!$A25)</f>
        <v>392014</v>
      </c>
      <c r="U25" s="24">
        <f>SUMIFS(SexJefaturaEnt!F:F,SexJefaturaEnt!$J:$J,"2",SexJefaturaEnt!$B:$B,Resumen!$C$1,SexJefaturaEnt!$A:$A,Resumen!$A25)</f>
        <v>53.496201666267019</v>
      </c>
      <c r="V25" s="25">
        <f>SUMIFS(SexJefaturaEnt!G:G,SexJefaturaEnt!$J:$J,"2",SexJefaturaEnt!$B:$B,Resumen!$C$1,SexJefaturaEnt!$A:$A,Resumen!$A25)</f>
        <v>3.2376853887871353</v>
      </c>
      <c r="W25" s="25">
        <f>SUMIFS(SexJefaturaEnt!H:H,SexJefaturaEnt!$J:$J,"2",SexJefaturaEnt!$B:$B,Resumen!$C$1,SexJefaturaEnt!$A:$A,Resumen!$A25)</f>
        <v>0.68105986010703701</v>
      </c>
      <c r="X25" s="25">
        <f>SUMIFS(SexJefaturaEnt!I:I,SexJefaturaEnt!$J:$J,"2",SexJefaturaEnt!$B:$B,Resumen!$C$1,SexJefaturaEnt!$A:$A,Resumen!$A25)</f>
        <v>0.35258944833602879</v>
      </c>
      <c r="Y25" s="22">
        <f>SUMIFS(SexJefaturaEnt!$C:$C,SexJefaturaEnt!$B:$B,Resumen!$C$1,SexJefaturaEnt!$A:$A,Resumen!$A25,SexJefaturaEnt!$J:$J,"2")</f>
        <v>392014</v>
      </c>
      <c r="Z25" s="24">
        <f>SUMIFS(SexJefaturaEnt!F:F,SexJefaturaEnt!$J:$J,"2",SexJefaturaEnt!$B:$B,Resumen!$C$1,SexJefaturaEnt!$A:$A,Resumen!$A25)</f>
        <v>53.496201666267019</v>
      </c>
      <c r="AA25" s="25">
        <f>SUMIFS(SexJefaturaEnt!G:G,SexJefaturaEnt!$J:$J,"2",SexJefaturaEnt!$B:$B,Resumen!$C$1,SexJefaturaEnt!$A:$A,Resumen!$A25)</f>
        <v>3.2376853887871353</v>
      </c>
      <c r="AB25" s="25">
        <f>SUMIFS(SexJefaturaEnt!H:H,SexJefaturaEnt!$J:$J,"2",SexJefaturaEnt!$B:$B,Resumen!$C$1,SexJefaturaEnt!$A:$A,Resumen!$A25)</f>
        <v>0.68105986010703701</v>
      </c>
      <c r="AC25" s="26">
        <f>SUMIFS(SexJefaturaEnt!I:I,SexJefaturaEnt!$J:$J,"2",SexJefaturaEnt!$B:$B,Resumen!$C$1,SexJefaturaEnt!$A:$A,Resumen!$A25)</f>
        <v>0.35258944833602879</v>
      </c>
    </row>
    <row r="26" spans="1:29">
      <c r="A26" s="17">
        <v>8</v>
      </c>
      <c r="B26" s="52" t="s">
        <v>57</v>
      </c>
      <c r="C26" s="22">
        <f>SUMIFS(SexJefaturaEnt!$C:$C,SexJefaturaEnt!$J:$J,"0",SexJefaturaEnt!$B:$B,Resumen!$C$1,SexJefaturaEnt!$A:$A,Resumen!$A26)</f>
        <v>1220326</v>
      </c>
      <c r="D26" s="23">
        <f>SUMIFS(SexJefaturaEnt!$E:$E,SexJefaturaEnt!$J:$J,"0",SexJefaturaEnt!$B:$B,Resumen!$C$1,SexJefaturaEnt!$A:$A,Resumen!$A26)</f>
        <v>92363.34375</v>
      </c>
      <c r="E26" s="24">
        <f>SUMIFS(SexJefaturaEnt!F:F,SexJefaturaEnt!$J:$J,"0",SexJefaturaEnt!$B:$B,Resumen!$C$1,SexJefaturaEnt!$A:$A,Resumen!$A26)</f>
        <v>49.823178396592382</v>
      </c>
      <c r="F26" s="25">
        <f>SUMIFS(SexJefaturaEnt!G:G,SexJefaturaEnt!$J:$J,"0",SexJefaturaEnt!$B:$B,Resumen!$C$1,SexJefaturaEnt!$A:$A,Resumen!$A26)</f>
        <v>3.1844466150848216</v>
      </c>
      <c r="G26" s="25">
        <f>SUMIFS(SexJefaturaEnt!H:H,SexJefaturaEnt!$J:$J,"0",SexJefaturaEnt!$B:$B,Resumen!$C$1,SexJefaturaEnt!$A:$A,Resumen!$A26)</f>
        <v>0.56164254469707275</v>
      </c>
      <c r="H26" s="26">
        <f>SUMIFS(SexJefaturaEnt!I:I,SexJefaturaEnt!$J:$J,"0",SexJefaturaEnt!$B:$B,Resumen!$C$1,SexJefaturaEnt!$A:$A,Resumen!$A26)</f>
        <v>0.2895242746610332</v>
      </c>
      <c r="I26" s="27">
        <f>SUMIFS(HacinaEnt!$I:$I,HacinaEnt!$B:$B,Resumen!$C$1,HacinaEnt!$A:$A,Resumen!$A26)</f>
        <v>3.8096778392791748</v>
      </c>
      <c r="J26" s="24">
        <f>SUMIFS(HacinaEnt!$C:$C,HacinaEnt!$B:$B,Resumen!$C$1,HacinaEnt!$A:$A,Resumen!$A26)</f>
        <v>1220326</v>
      </c>
      <c r="K26" s="26">
        <f t="shared" si="3"/>
        <v>100</v>
      </c>
      <c r="L26" s="22">
        <f>SUMIFS(ProgSocEnt!$G:$G,ProgSocEnt!$B:$B,Resumen!$C$1,ProgSocEnt!$A:$A,Resumen!$A26)</f>
        <v>288520</v>
      </c>
      <c r="M26" s="23">
        <f>SUMIFS(ProgSocEnt!$M:$M,ProgSocEnt!$B:$B,Resumen!$C$1,ProgSocEnt!$A:$A,Resumen!$A26)</f>
        <v>2085.4086820079206</v>
      </c>
      <c r="N26" s="28">
        <f t="shared" si="4"/>
        <v>2.2578315133896618</v>
      </c>
      <c r="O26" s="29">
        <f>M26/SUMIFS(INPC!$J:$J,INPC!$H:$H,Resumen!$C$1)</f>
        <v>2085.4086820079206</v>
      </c>
      <c r="P26" s="24">
        <f>SUMIFS(ProgSocEnt!$E:$E,ProgSocEnt!$B:$B,Resumen!$C$1,ProgSocEnt!$A:$A,Resumen!$A26)</f>
        <v>280093</v>
      </c>
      <c r="Q26" s="23">
        <f>SUMIFS(ProgSocEnt!$K:$K,ProgSocEnt!$B:$B,Resumen!$C$1,ProgSocEnt!$A:$A,Resumen!$A26)</f>
        <v>2006.9352057355568</v>
      </c>
      <c r="R26" s="28">
        <f t="shared" si="5"/>
        <v>2.1728698033797165</v>
      </c>
      <c r="S26" s="71">
        <f>Q26/SUMIFS(INPC!$J:$J,INPC!$H:$H,Resumen!$C$1)</f>
        <v>2006.9352057355568</v>
      </c>
      <c r="T26" s="22">
        <f>SUMIFS(SexJefaturaEnt!$C:$C,SexJefaturaEnt!$J:$J,"2",SexJefaturaEnt!$B:$B,Resumen!$C$1,SexJefaturaEnt!$A:$A,Resumen!$A26)</f>
        <v>439569</v>
      </c>
      <c r="U26" s="24">
        <f>SUMIFS(SexJefaturaEnt!F:F,SexJefaturaEnt!$J:$J,"2",SexJefaturaEnt!$B:$B,Resumen!$C$1,SexJefaturaEnt!$A:$A,Resumen!$A26)</f>
        <v>51.930845896776162</v>
      </c>
      <c r="V26" s="25">
        <f>SUMIFS(SexJefaturaEnt!G:G,SexJefaturaEnt!$J:$J,"2",SexJefaturaEnt!$B:$B,Resumen!$C$1,SexJefaturaEnt!$A:$A,Resumen!$A26)</f>
        <v>3.0742045048672679</v>
      </c>
      <c r="W26" s="25">
        <f>SUMIFS(SexJefaturaEnt!H:H,SexJefaturaEnt!$J:$J,"2",SexJefaturaEnt!$B:$B,Resumen!$C$1,SexJefaturaEnt!$A:$A,Resumen!$A26)</f>
        <v>0.54957924694416571</v>
      </c>
      <c r="X26" s="25">
        <f>SUMIFS(SexJefaturaEnt!I:I,SexJefaturaEnt!$J:$J,"2",SexJefaturaEnt!$B:$B,Resumen!$C$1,SexJefaturaEnt!$A:$A,Resumen!$A26)</f>
        <v>0.31448305044259262</v>
      </c>
      <c r="Y26" s="22">
        <f>SUMIFS(SexJefaturaEnt!$C:$C,SexJefaturaEnt!$B:$B,Resumen!$C$1,SexJefaturaEnt!$A:$A,Resumen!$A26,SexJefaturaEnt!$J:$J,"2")</f>
        <v>439569</v>
      </c>
      <c r="Z26" s="24">
        <f>SUMIFS(SexJefaturaEnt!F:F,SexJefaturaEnt!$J:$J,"2",SexJefaturaEnt!$B:$B,Resumen!$C$1,SexJefaturaEnt!$A:$A,Resumen!$A26)</f>
        <v>51.930845896776162</v>
      </c>
      <c r="AA26" s="25">
        <f>SUMIFS(SexJefaturaEnt!G:G,SexJefaturaEnt!$J:$J,"2",SexJefaturaEnt!$B:$B,Resumen!$C$1,SexJefaturaEnt!$A:$A,Resumen!$A26)</f>
        <v>3.0742045048672679</v>
      </c>
      <c r="AB26" s="25">
        <f>SUMIFS(SexJefaturaEnt!H:H,SexJefaturaEnt!$J:$J,"2",SexJefaturaEnt!$B:$B,Resumen!$C$1,SexJefaturaEnt!$A:$A,Resumen!$A26)</f>
        <v>0.54957924694416571</v>
      </c>
      <c r="AC26" s="26">
        <f>SUMIFS(SexJefaturaEnt!I:I,SexJefaturaEnt!$J:$J,"2",SexJefaturaEnt!$B:$B,Resumen!$C$1,SexJefaturaEnt!$A:$A,Resumen!$A26)</f>
        <v>0.31448305044259262</v>
      </c>
    </row>
    <row r="27" spans="1:29">
      <c r="A27" s="17">
        <v>9</v>
      </c>
      <c r="B27" s="52" t="s">
        <v>79</v>
      </c>
      <c r="C27" s="22">
        <f>SUMIFS(SexJefaturaEnt!$C:$C,SexJefaturaEnt!$J:$J,"0",SexJefaturaEnt!$B:$B,Resumen!$C$1,SexJefaturaEnt!$A:$A,Resumen!$A27)</f>
        <v>3082330</v>
      </c>
      <c r="D27" s="23">
        <f>SUMIFS(SexJefaturaEnt!$E:$E,SexJefaturaEnt!$J:$J,"0",SexJefaturaEnt!$B:$B,Resumen!$C$1,SexJefaturaEnt!$A:$A,Resumen!$A27)</f>
        <v>110684.84375</v>
      </c>
      <c r="E27" s="24">
        <f>SUMIFS(SexJefaturaEnt!F:F,SexJefaturaEnt!$J:$J,"0",SexJefaturaEnt!$B:$B,Resumen!$C$1,SexJefaturaEnt!$A:$A,Resumen!$A27)</f>
        <v>54.575074051123664</v>
      </c>
      <c r="F27" s="25">
        <f>SUMIFS(SexJefaturaEnt!G:G,SexJefaturaEnt!$J:$J,"0",SexJefaturaEnt!$B:$B,Resumen!$C$1,SexJefaturaEnt!$A:$A,Resumen!$A27)</f>
        <v>3.0319803525255247</v>
      </c>
      <c r="G27" s="25">
        <f>SUMIFS(SexJefaturaEnt!H:H,SexJefaturaEnt!$J:$J,"0",SexJefaturaEnt!$B:$B,Resumen!$C$1,SexJefaturaEnt!$A:$A,Resumen!$A27)</f>
        <v>0.32305820596756352</v>
      </c>
      <c r="H27" s="26">
        <f>SUMIFS(SexJefaturaEnt!I:I,SexJefaturaEnt!$J:$J,"0",SexJefaturaEnt!$B:$B,Resumen!$C$1,SexJefaturaEnt!$A:$A,Resumen!$A27)</f>
        <v>0.43688767912585608</v>
      </c>
      <c r="I27" s="27">
        <f>SUMIFS(HacinaEnt!$I:$I,HacinaEnt!$B:$B,Resumen!$C$1,HacinaEnt!$A:$A,Resumen!$A27)</f>
        <v>3.6994442939758301</v>
      </c>
      <c r="J27" s="24">
        <f>SUMIFS(HacinaEnt!$C:$C,HacinaEnt!$B:$B,Resumen!$C$1,HacinaEnt!$A:$A,Resumen!$A27)</f>
        <v>3082330</v>
      </c>
      <c r="K27" s="26">
        <f t="shared" si="3"/>
        <v>100</v>
      </c>
      <c r="L27" s="22">
        <f>SUMIFS(ProgSocEnt!$G:$G,ProgSocEnt!$B:$B,Resumen!$C$1,ProgSocEnt!$A:$A,Resumen!$A27)</f>
        <v>1118463</v>
      </c>
      <c r="M27" s="23">
        <f>SUMIFS(ProgSocEnt!$M:$M,ProgSocEnt!$B:$B,Resumen!$C$1,ProgSocEnt!$A:$A,Resumen!$A27)</f>
        <v>3055.8918481603191</v>
      </c>
      <c r="N27" s="28">
        <f t="shared" si="4"/>
        <v>2.7608945765533677</v>
      </c>
      <c r="O27" s="29">
        <f>M27/SUMIFS(INPC!$J:$J,INPC!$H:$H,Resumen!$C$1)</f>
        <v>3055.8918481603191</v>
      </c>
      <c r="P27" s="24">
        <f>SUMIFS(ProgSocEnt!$E:$E,ProgSocEnt!$B:$B,Resumen!$C$1,ProgSocEnt!$A:$A,Resumen!$A27)</f>
        <v>1087740</v>
      </c>
      <c r="Q27" s="23">
        <f>SUMIFS(ProgSocEnt!$K:$K,ProgSocEnt!$B:$B,Resumen!$C$1,ProgSocEnt!$A:$A,Resumen!$A27)</f>
        <v>2944.0842540014169</v>
      </c>
      <c r="R27" s="28">
        <f t="shared" si="5"/>
        <v>2.6598802096618734</v>
      </c>
      <c r="S27" s="71">
        <f>Q27/SUMIFS(INPC!$J:$J,INPC!$H:$H,Resumen!$C$1)</f>
        <v>2944.0842540014169</v>
      </c>
      <c r="T27" s="22">
        <f>SUMIFS(SexJefaturaEnt!$C:$C,SexJefaturaEnt!$J:$J,"2",SexJefaturaEnt!$B:$B,Resumen!$C$1,SexJefaturaEnt!$A:$A,Resumen!$A27)</f>
        <v>1331979</v>
      </c>
      <c r="U27" s="24">
        <f>SUMIFS(SexJefaturaEnt!F:F,SexJefaturaEnt!$J:$J,"2",SexJefaturaEnt!$B:$B,Resumen!$C$1,SexJefaturaEnt!$A:$A,Resumen!$A27)</f>
        <v>56.242946773184862</v>
      </c>
      <c r="V27" s="25">
        <f>SUMIFS(SexJefaturaEnt!G:G,SexJefaturaEnt!$J:$J,"2",SexJefaturaEnt!$B:$B,Resumen!$C$1,SexJefaturaEnt!$A:$A,Resumen!$A27)</f>
        <v>2.7897947340010614</v>
      </c>
      <c r="W27" s="25">
        <f>SUMIFS(SexJefaturaEnt!H:H,SexJefaturaEnt!$J:$J,"2",SexJefaturaEnt!$B:$B,Resumen!$C$1,SexJefaturaEnt!$A:$A,Resumen!$A27)</f>
        <v>0.29203688646742931</v>
      </c>
      <c r="X27" s="25">
        <f>SUMIFS(SexJefaturaEnt!I:I,SexJefaturaEnt!$J:$J,"2",SexJefaturaEnt!$B:$B,Resumen!$C$1,SexJefaturaEnt!$A:$A,Resumen!$A27)</f>
        <v>0.46213791658877507</v>
      </c>
      <c r="Y27" s="22">
        <f>SUMIFS(SexJefaturaEnt!$C:$C,SexJefaturaEnt!$B:$B,Resumen!$C$1,SexJefaturaEnt!$A:$A,Resumen!$A27,SexJefaturaEnt!$J:$J,"2")</f>
        <v>1331979</v>
      </c>
      <c r="Z27" s="24">
        <f>SUMIFS(SexJefaturaEnt!F:F,SexJefaturaEnt!$J:$J,"2",SexJefaturaEnt!$B:$B,Resumen!$C$1,SexJefaturaEnt!$A:$A,Resumen!$A27)</f>
        <v>56.242946773184862</v>
      </c>
      <c r="AA27" s="25">
        <f>SUMIFS(SexJefaturaEnt!G:G,SexJefaturaEnt!$J:$J,"2",SexJefaturaEnt!$B:$B,Resumen!$C$1,SexJefaturaEnt!$A:$A,Resumen!$A27)</f>
        <v>2.7897947340010614</v>
      </c>
      <c r="AB27" s="25">
        <f>SUMIFS(SexJefaturaEnt!H:H,SexJefaturaEnt!$J:$J,"2",SexJefaturaEnt!$B:$B,Resumen!$C$1,SexJefaturaEnt!$A:$A,Resumen!$A27)</f>
        <v>0.29203688646742931</v>
      </c>
      <c r="AC27" s="26">
        <f>SUMIFS(SexJefaturaEnt!I:I,SexJefaturaEnt!$J:$J,"2",SexJefaturaEnt!$B:$B,Resumen!$C$1,SexJefaturaEnt!$A:$A,Resumen!$A27)</f>
        <v>0.46213791658877507</v>
      </c>
    </row>
    <row r="28" spans="1:29">
      <c r="A28" s="17">
        <v>10</v>
      </c>
      <c r="B28" s="52" t="s">
        <v>58</v>
      </c>
      <c r="C28" s="22">
        <f>SUMIFS(SexJefaturaEnt!$C:$C,SexJefaturaEnt!$J:$J,"0",SexJefaturaEnt!$B:$B,Resumen!$C$1,SexJefaturaEnt!$A:$A,Resumen!$A28)</f>
        <v>537125</v>
      </c>
      <c r="D28" s="23">
        <f>SUMIFS(SexJefaturaEnt!$E:$E,SexJefaturaEnt!$J:$J,"0",SexJefaturaEnt!$B:$B,Resumen!$C$1,SexJefaturaEnt!$A:$A,Resumen!$A28)</f>
        <v>69589.09375</v>
      </c>
      <c r="E28" s="24">
        <f>SUMIFS(SexJefaturaEnt!F:F,SexJefaturaEnt!$J:$J,"0",SexJefaturaEnt!$B:$B,Resumen!$C$1,SexJefaturaEnt!$A:$A,Resumen!$A28)</f>
        <v>51.461648592040959</v>
      </c>
      <c r="F28" s="25">
        <f>SUMIFS(SexJefaturaEnt!G:G,SexJefaturaEnt!$J:$J,"0",SexJefaturaEnt!$B:$B,Resumen!$C$1,SexJefaturaEnt!$A:$A,Resumen!$A28)</f>
        <v>3.5319897602978823</v>
      </c>
      <c r="G28" s="25">
        <f>SUMIFS(SexJefaturaEnt!H:H,SexJefaturaEnt!$J:$J,"0",SexJefaturaEnt!$B:$B,Resumen!$C$1,SexJefaturaEnt!$A:$A,Resumen!$A28)</f>
        <v>0.71350244356527814</v>
      </c>
      <c r="H28" s="26">
        <f>SUMIFS(SexJefaturaEnt!I:I,SexJefaturaEnt!$J:$J,"0",SexJefaturaEnt!$B:$B,Resumen!$C$1,SexJefaturaEnt!$A:$A,Resumen!$A28)</f>
        <v>0.33137723993483825</v>
      </c>
      <c r="I28" s="27">
        <f>SUMIFS(HacinaEnt!$I:$I,HacinaEnt!$B:$B,Resumen!$C$1,HacinaEnt!$A:$A,Resumen!$A28)</f>
        <v>3.6298444271087646</v>
      </c>
      <c r="J28" s="24">
        <f>SUMIFS(HacinaEnt!$C:$C,HacinaEnt!$B:$B,Resumen!$C$1,HacinaEnt!$A:$A,Resumen!$A28)</f>
        <v>537125</v>
      </c>
      <c r="K28" s="26">
        <f t="shared" si="3"/>
        <v>100</v>
      </c>
      <c r="L28" s="22">
        <f>SUMIFS(ProgSocEnt!$G:$G,ProgSocEnt!$B:$B,Resumen!$C$1,ProgSocEnt!$A:$A,Resumen!$A28)</f>
        <v>156868</v>
      </c>
      <c r="M28" s="23">
        <f>SUMIFS(ProgSocEnt!$M:$M,ProgSocEnt!$B:$B,Resumen!$C$1,ProgSocEnt!$A:$A,Resumen!$A28)</f>
        <v>2329.8703992552914</v>
      </c>
      <c r="N28" s="28">
        <f t="shared" si="4"/>
        <v>3.3480395758930137</v>
      </c>
      <c r="O28" s="29">
        <f>M28/SUMIFS(INPC!$J:$J,INPC!$H:$H,Resumen!$C$1)</f>
        <v>2329.8703992552914</v>
      </c>
      <c r="P28" s="24">
        <f>SUMIFS(ProgSocEnt!$E:$E,ProgSocEnt!$B:$B,Resumen!$C$1,ProgSocEnt!$A:$A,Resumen!$A28)</f>
        <v>150911</v>
      </c>
      <c r="Q28" s="23">
        <f>SUMIFS(ProgSocEnt!$K:$K,ProgSocEnt!$B:$B,Resumen!$C$1,ProgSocEnt!$A:$A,Resumen!$A28)</f>
        <v>2189.5104450334093</v>
      </c>
      <c r="R28" s="28">
        <f t="shared" si="5"/>
        <v>3.1463413690933564</v>
      </c>
      <c r="S28" s="71">
        <f>Q28/SUMIFS(INPC!$J:$J,INPC!$H:$H,Resumen!$C$1)</f>
        <v>2189.5104450334093</v>
      </c>
      <c r="T28" s="22">
        <f>SUMIFS(SexJefaturaEnt!$C:$C,SexJefaturaEnt!$J:$J,"2",SexJefaturaEnt!$B:$B,Resumen!$C$1,SexJefaturaEnt!$A:$A,Resumen!$A28)</f>
        <v>190219</v>
      </c>
      <c r="U28" s="24">
        <f>SUMIFS(SexJefaturaEnt!F:F,SexJefaturaEnt!$J:$J,"2",SexJefaturaEnt!$B:$B,Resumen!$C$1,SexJefaturaEnt!$A:$A,Resumen!$A28)</f>
        <v>53.159353166613222</v>
      </c>
      <c r="V28" s="25">
        <f>SUMIFS(SexJefaturaEnt!G:G,SexJefaturaEnt!$J:$J,"2",SexJefaturaEnt!$B:$B,Resumen!$C$1,SexJefaturaEnt!$A:$A,Resumen!$A28)</f>
        <v>3.323411436291853</v>
      </c>
      <c r="W28" s="25">
        <f>SUMIFS(SexJefaturaEnt!H:H,SexJefaturaEnt!$J:$J,"2",SexJefaturaEnt!$B:$B,Resumen!$C$1,SexJefaturaEnt!$A:$A,Resumen!$A28)</f>
        <v>0.6772930148933598</v>
      </c>
      <c r="X28" s="25">
        <f>SUMIFS(SexJefaturaEnt!I:I,SexJefaturaEnt!$J:$J,"2",SexJefaturaEnt!$B:$B,Resumen!$C$1,SexJefaturaEnt!$A:$A,Resumen!$A28)</f>
        <v>0.32854236432743311</v>
      </c>
      <c r="Y28" s="22">
        <f>SUMIFS(SexJefaturaEnt!$C:$C,SexJefaturaEnt!$B:$B,Resumen!$C$1,SexJefaturaEnt!$A:$A,Resumen!$A28,SexJefaturaEnt!$J:$J,"2")</f>
        <v>190219</v>
      </c>
      <c r="Z28" s="24">
        <f>SUMIFS(SexJefaturaEnt!F:F,SexJefaturaEnt!$J:$J,"2",SexJefaturaEnt!$B:$B,Resumen!$C$1,SexJefaturaEnt!$A:$A,Resumen!$A28)</f>
        <v>53.159353166613222</v>
      </c>
      <c r="AA28" s="25">
        <f>SUMIFS(SexJefaturaEnt!G:G,SexJefaturaEnt!$J:$J,"2",SexJefaturaEnt!$B:$B,Resumen!$C$1,SexJefaturaEnt!$A:$A,Resumen!$A28)</f>
        <v>3.323411436291853</v>
      </c>
      <c r="AB28" s="25">
        <f>SUMIFS(SexJefaturaEnt!H:H,SexJefaturaEnt!$J:$J,"2",SexJefaturaEnt!$B:$B,Resumen!$C$1,SexJefaturaEnt!$A:$A,Resumen!$A28)</f>
        <v>0.6772930148933598</v>
      </c>
      <c r="AC28" s="26">
        <f>SUMIFS(SexJefaturaEnt!I:I,SexJefaturaEnt!$J:$J,"2",SexJefaturaEnt!$B:$B,Resumen!$C$1,SexJefaturaEnt!$A:$A,Resumen!$A28)</f>
        <v>0.32854236432743311</v>
      </c>
    </row>
    <row r="29" spans="1:29">
      <c r="A29" s="17">
        <v>11</v>
      </c>
      <c r="B29" s="52" t="s">
        <v>59</v>
      </c>
      <c r="C29" s="22">
        <f>SUMIFS(SexJefaturaEnt!$C:$C,SexJefaturaEnt!$J:$J,"0",SexJefaturaEnt!$B:$B,Resumen!$C$1,SexJefaturaEnt!$A:$A,Resumen!$A29)</f>
        <v>1786034</v>
      </c>
      <c r="D29" s="23">
        <f>SUMIFS(SexJefaturaEnt!$E:$E,SexJefaturaEnt!$J:$J,"0",SexJefaturaEnt!$B:$B,Resumen!$C$1,SexJefaturaEnt!$A:$A,Resumen!$A29)</f>
        <v>74544.75</v>
      </c>
      <c r="E29" s="24">
        <f>SUMIFS(SexJefaturaEnt!F:F,SexJefaturaEnt!$J:$J,"0",SexJefaturaEnt!$B:$B,Resumen!$C$1,SexJefaturaEnt!$A:$A,Resumen!$A29)</f>
        <v>51.605639086377977</v>
      </c>
      <c r="F29" s="25">
        <f>SUMIFS(SexJefaturaEnt!G:G,SexJefaturaEnt!$J:$J,"0",SexJefaturaEnt!$B:$B,Resumen!$C$1,SexJefaturaEnt!$A:$A,Resumen!$A29)</f>
        <v>3.5399006961793562</v>
      </c>
      <c r="G29" s="25">
        <f>SUMIFS(SexJefaturaEnt!H:H,SexJefaturaEnt!$J:$J,"0",SexJefaturaEnt!$B:$B,Resumen!$C$1,SexJefaturaEnt!$A:$A,Resumen!$A29)</f>
        <v>0.64540708631526611</v>
      </c>
      <c r="H29" s="26">
        <f>SUMIFS(SexJefaturaEnt!I:I,SexJefaturaEnt!$J:$J,"0",SexJefaturaEnt!$B:$B,Resumen!$C$1,SexJefaturaEnt!$A:$A,Resumen!$A29)</f>
        <v>0.36559886317953633</v>
      </c>
      <c r="I29" s="27">
        <f>SUMIFS(HacinaEnt!$I:$I,HacinaEnt!$B:$B,Resumen!$C$1,HacinaEnt!$A:$A,Resumen!$A29)</f>
        <v>3.3597395420074463</v>
      </c>
      <c r="J29" s="24">
        <f>SUMIFS(HacinaEnt!$C:$C,HacinaEnt!$B:$B,Resumen!$C$1,HacinaEnt!$A:$A,Resumen!$A29)</f>
        <v>1786034</v>
      </c>
      <c r="K29" s="26">
        <f t="shared" si="3"/>
        <v>100</v>
      </c>
      <c r="L29" s="22">
        <f>SUMIFS(ProgSocEnt!$G:$G,ProgSocEnt!$B:$B,Resumen!$C$1,ProgSocEnt!$A:$A,Resumen!$A29)</f>
        <v>571817</v>
      </c>
      <c r="M29" s="23">
        <f>SUMIFS(ProgSocEnt!$M:$M,ProgSocEnt!$B:$B,Resumen!$C$1,ProgSocEnt!$A:$A,Resumen!$A29)</f>
        <v>2858.3296251415113</v>
      </c>
      <c r="N29" s="28">
        <f t="shared" si="4"/>
        <v>3.8343808586674597</v>
      </c>
      <c r="O29" s="29">
        <f>M29/SUMIFS(INPC!$J:$J,INPC!$H:$H,Resumen!$C$1)</f>
        <v>2858.3296251415113</v>
      </c>
      <c r="P29" s="24">
        <f>SUMIFS(ProgSocEnt!$E:$E,ProgSocEnt!$B:$B,Resumen!$C$1,ProgSocEnt!$A:$A,Resumen!$A29)</f>
        <v>508922</v>
      </c>
      <c r="Q29" s="23">
        <f>SUMIFS(ProgSocEnt!$K:$K,ProgSocEnt!$B:$B,Resumen!$C$1,ProgSocEnt!$A:$A,Resumen!$A29)</f>
        <v>2516.9399775981101</v>
      </c>
      <c r="R29" s="28">
        <f t="shared" si="5"/>
        <v>3.376414808015467</v>
      </c>
      <c r="S29" s="71">
        <f>Q29/SUMIFS(INPC!$J:$J,INPC!$H:$H,Resumen!$C$1)</f>
        <v>2516.9399775981101</v>
      </c>
      <c r="T29" s="22">
        <f>SUMIFS(SexJefaturaEnt!$C:$C,SexJefaturaEnt!$J:$J,"2",SexJefaturaEnt!$B:$B,Resumen!$C$1,SexJefaturaEnt!$A:$A,Resumen!$A29)</f>
        <v>609707</v>
      </c>
      <c r="U29" s="24">
        <f>SUMIFS(SexJefaturaEnt!F:F,SexJefaturaEnt!$J:$J,"2",SexJefaturaEnt!$B:$B,Resumen!$C$1,SexJefaturaEnt!$A:$A,Resumen!$A29)</f>
        <v>53.53021533293861</v>
      </c>
      <c r="V29" s="25">
        <f>SUMIFS(SexJefaturaEnt!G:G,SexJefaturaEnt!$J:$J,"2",SexJefaturaEnt!$B:$B,Resumen!$C$1,SexJefaturaEnt!$A:$A,Resumen!$A29)</f>
        <v>3.1267969696919997</v>
      </c>
      <c r="W29" s="25">
        <f>SUMIFS(SexJefaturaEnt!H:H,SexJefaturaEnt!$J:$J,"2",SexJefaturaEnt!$B:$B,Resumen!$C$1,SexJefaturaEnt!$A:$A,Resumen!$A29)</f>
        <v>0.58799882566544259</v>
      </c>
      <c r="X29" s="25">
        <f>SUMIFS(SexJefaturaEnt!I:I,SexJefaturaEnt!$J:$J,"2",SexJefaturaEnt!$B:$B,Resumen!$C$1,SexJefaturaEnt!$A:$A,Resumen!$A29)</f>
        <v>0.37603635844758221</v>
      </c>
      <c r="Y29" s="22">
        <f>SUMIFS(SexJefaturaEnt!$C:$C,SexJefaturaEnt!$B:$B,Resumen!$C$1,SexJefaturaEnt!$A:$A,Resumen!$A29,SexJefaturaEnt!$J:$J,"2")</f>
        <v>609707</v>
      </c>
      <c r="Z29" s="24">
        <f>SUMIFS(SexJefaturaEnt!F:F,SexJefaturaEnt!$J:$J,"2",SexJefaturaEnt!$B:$B,Resumen!$C$1,SexJefaturaEnt!$A:$A,Resumen!$A29)</f>
        <v>53.53021533293861</v>
      </c>
      <c r="AA29" s="25">
        <f>SUMIFS(SexJefaturaEnt!G:G,SexJefaturaEnt!$J:$J,"2",SexJefaturaEnt!$B:$B,Resumen!$C$1,SexJefaturaEnt!$A:$A,Resumen!$A29)</f>
        <v>3.1267969696919997</v>
      </c>
      <c r="AB29" s="25">
        <f>SUMIFS(SexJefaturaEnt!H:H,SexJefaturaEnt!$J:$J,"2",SexJefaturaEnt!$B:$B,Resumen!$C$1,SexJefaturaEnt!$A:$A,Resumen!$A29)</f>
        <v>0.58799882566544259</v>
      </c>
      <c r="AC29" s="26">
        <f>SUMIFS(SexJefaturaEnt!I:I,SexJefaturaEnt!$J:$J,"2",SexJefaturaEnt!$B:$B,Resumen!$C$1,SexJefaturaEnt!$A:$A,Resumen!$A29)</f>
        <v>0.37603635844758221</v>
      </c>
    </row>
    <row r="30" spans="1:29">
      <c r="A30" s="21">
        <v>12</v>
      </c>
      <c r="B30" s="51" t="s">
        <v>60</v>
      </c>
      <c r="C30" s="22">
        <f>SUMIFS(SexJefaturaEnt!$C:$C,SexJefaturaEnt!$J:$J,"0",SexJefaturaEnt!$B:$B,Resumen!$C$1,SexJefaturaEnt!$A:$A,Resumen!$A30)</f>
        <v>1004825</v>
      </c>
      <c r="D30" s="23">
        <f>SUMIFS(SexJefaturaEnt!$E:$E,SexJefaturaEnt!$J:$J,"0",SexJefaturaEnt!$B:$B,Resumen!$C$1,SexJefaturaEnt!$A:$A,Resumen!$A30)</f>
        <v>48547.9921875</v>
      </c>
      <c r="E30" s="24">
        <f>SUMIFS(SexJefaturaEnt!F:F,SexJefaturaEnt!$J:$J,"0",SexJefaturaEnt!$B:$B,Resumen!$C$1,SexJefaturaEnt!$A:$A,Resumen!$A30)</f>
        <v>52.818489786778791</v>
      </c>
      <c r="F30" s="25">
        <f>SUMIFS(SexJefaturaEnt!G:G,SexJefaturaEnt!$J:$J,"0",SexJefaturaEnt!$B:$B,Resumen!$C$1,SexJefaturaEnt!$A:$A,Resumen!$A30)</f>
        <v>3.5878924190779489</v>
      </c>
      <c r="G30" s="25">
        <f>SUMIFS(SexJefaturaEnt!H:H,SexJefaturaEnt!$J:$J,"0",SexJefaturaEnt!$B:$B,Resumen!$C$1,SexJefaturaEnt!$A:$A,Resumen!$A30)</f>
        <v>0.75780260244321151</v>
      </c>
      <c r="H30" s="26">
        <f>SUMIFS(SexJefaturaEnt!I:I,SexJefaturaEnt!$J:$J,"0",SexJefaturaEnt!$B:$B,Resumen!$C$1,SexJefaturaEnt!$A:$A,Resumen!$A30)</f>
        <v>0.39122832333988505</v>
      </c>
      <c r="I30" s="27">
        <f>SUMIFS(HacinaEnt!$I:$I,HacinaEnt!$B:$B,Resumen!$C$1,HacinaEnt!$A:$A,Resumen!$A30)</f>
        <v>3.9851183891296387</v>
      </c>
      <c r="J30" s="24">
        <f>SUMIFS(HacinaEnt!$C:$C,HacinaEnt!$B:$B,Resumen!$C$1,HacinaEnt!$A:$A,Resumen!$A30)</f>
        <v>1004825</v>
      </c>
      <c r="K30" s="26">
        <f t="shared" si="3"/>
        <v>100</v>
      </c>
      <c r="L30" s="22">
        <f>SUMIFS(ProgSocEnt!$G:$G,ProgSocEnt!$B:$B,Resumen!$C$1,ProgSocEnt!$A:$A,Resumen!$A30)</f>
        <v>447867</v>
      </c>
      <c r="M30" s="23">
        <f>SUMIFS(ProgSocEnt!$M:$M,ProgSocEnt!$B:$B,Resumen!$C$1,ProgSocEnt!$A:$A,Resumen!$A30)</f>
        <v>3123.0282563431465</v>
      </c>
      <c r="N30" s="28">
        <f t="shared" si="4"/>
        <v>6.4328680046777613</v>
      </c>
      <c r="O30" s="29">
        <f>M30/SUMIFS(INPC!$J:$J,INPC!$H:$H,Resumen!$C$1)</f>
        <v>3123.0282563431465</v>
      </c>
      <c r="P30" s="24">
        <f>SUMIFS(ProgSocEnt!$E:$E,ProgSocEnt!$B:$B,Resumen!$C$1,ProgSocEnt!$A:$A,Resumen!$A30)</f>
        <v>420713</v>
      </c>
      <c r="Q30" s="23">
        <f>SUMIFS(ProgSocEnt!$K:$K,ProgSocEnt!$B:$B,Resumen!$C$1,ProgSocEnt!$A:$A,Resumen!$A30)</f>
        <v>2856.9666494787648</v>
      </c>
      <c r="R30" s="28">
        <f t="shared" si="5"/>
        <v>5.8848296721411444</v>
      </c>
      <c r="S30" s="71">
        <f>Q30/SUMIFS(INPC!$J:$J,INPC!$H:$H,Resumen!$C$1)</f>
        <v>2856.9666494787648</v>
      </c>
      <c r="T30" s="22">
        <f>SUMIFS(SexJefaturaEnt!$C:$C,SexJefaturaEnt!$J:$J,"2",SexJefaturaEnt!$B:$B,Resumen!$C$1,SexJefaturaEnt!$A:$A,Resumen!$A30)</f>
        <v>375610</v>
      </c>
      <c r="U30" s="24">
        <f>SUMIFS(SexJefaturaEnt!F:F,SexJefaturaEnt!$J:$J,"2",SexJefaturaEnt!$B:$B,Resumen!$C$1,SexJefaturaEnt!$A:$A,Resumen!$A30)</f>
        <v>54.890186629748939</v>
      </c>
      <c r="V30" s="25">
        <f>SUMIFS(SexJefaturaEnt!G:G,SexJefaturaEnt!$J:$J,"2",SexJefaturaEnt!$B:$B,Resumen!$C$1,SexJefaturaEnt!$A:$A,Resumen!$A30)</f>
        <v>3.2552754186523254</v>
      </c>
      <c r="W30" s="25">
        <f>SUMIFS(SexJefaturaEnt!H:H,SexJefaturaEnt!$J:$J,"2",SexJefaturaEnt!$B:$B,Resumen!$C$1,SexJefaturaEnt!$A:$A,Resumen!$A30)</f>
        <v>0.68369851707888496</v>
      </c>
      <c r="X30" s="25">
        <f>SUMIFS(SexJefaturaEnt!I:I,SexJefaturaEnt!$J:$J,"2",SexJefaturaEnt!$B:$B,Resumen!$C$1,SexJefaturaEnt!$A:$A,Resumen!$A30)</f>
        <v>0.39099065520087323</v>
      </c>
      <c r="Y30" s="22">
        <f>SUMIFS(SexJefaturaEnt!$C:$C,SexJefaturaEnt!$B:$B,Resumen!$C$1,SexJefaturaEnt!$A:$A,Resumen!$A30,SexJefaturaEnt!$J:$J,"2")</f>
        <v>375610</v>
      </c>
      <c r="Z30" s="24">
        <f>SUMIFS(SexJefaturaEnt!F:F,SexJefaturaEnt!$J:$J,"2",SexJefaturaEnt!$B:$B,Resumen!$C$1,SexJefaturaEnt!$A:$A,Resumen!$A30)</f>
        <v>54.890186629748939</v>
      </c>
      <c r="AA30" s="25">
        <f>SUMIFS(SexJefaturaEnt!G:G,SexJefaturaEnt!$J:$J,"2",SexJefaturaEnt!$B:$B,Resumen!$C$1,SexJefaturaEnt!$A:$A,Resumen!$A30)</f>
        <v>3.2552754186523254</v>
      </c>
      <c r="AB30" s="25">
        <f>SUMIFS(SexJefaturaEnt!H:H,SexJefaturaEnt!$J:$J,"2",SexJefaturaEnt!$B:$B,Resumen!$C$1,SexJefaturaEnt!$A:$A,Resumen!$A30)</f>
        <v>0.68369851707888496</v>
      </c>
      <c r="AC30" s="26">
        <f>SUMIFS(SexJefaturaEnt!I:I,SexJefaturaEnt!$J:$J,"2",SexJefaturaEnt!$B:$B,Resumen!$C$1,SexJefaturaEnt!$A:$A,Resumen!$A30)</f>
        <v>0.39099065520087323</v>
      </c>
    </row>
    <row r="31" spans="1:29">
      <c r="A31" s="21">
        <v>13</v>
      </c>
      <c r="B31" s="51" t="s">
        <v>61</v>
      </c>
      <c r="C31" s="22">
        <f>SUMIFS(SexJefaturaEnt!$C:$C,SexJefaturaEnt!$J:$J,"0",SexJefaturaEnt!$B:$B,Resumen!$C$1,SexJefaturaEnt!$A:$A,Resumen!$A31)</f>
        <v>969927</v>
      </c>
      <c r="D31" s="23">
        <f>SUMIFS(SexJefaturaEnt!$E:$E,SexJefaturaEnt!$J:$J,"0",SexJefaturaEnt!$B:$B,Resumen!$C$1,SexJefaturaEnt!$A:$A,Resumen!$A31)</f>
        <v>59460.78515625</v>
      </c>
      <c r="E31" s="24">
        <f>SUMIFS(SexJefaturaEnt!F:F,SexJefaturaEnt!$J:$J,"0",SexJefaturaEnt!$B:$B,Resumen!$C$1,SexJefaturaEnt!$A:$A,Resumen!$A31)</f>
        <v>52.844169715865213</v>
      </c>
      <c r="F31" s="25">
        <f>SUMIFS(SexJefaturaEnt!G:G,SexJefaturaEnt!$J:$J,"0",SexJefaturaEnt!$B:$B,Resumen!$C$1,SexJefaturaEnt!$A:$A,Resumen!$A31)</f>
        <v>3.3322260335056142</v>
      </c>
      <c r="G31" s="25">
        <f>SUMIFS(SexJefaturaEnt!H:H,SexJefaturaEnt!$J:$J,"0",SexJefaturaEnt!$B:$B,Resumen!$C$1,SexJefaturaEnt!$A:$A,Resumen!$A31)</f>
        <v>0.54684115402499367</v>
      </c>
      <c r="H31" s="26">
        <f>SUMIFS(SexJefaturaEnt!I:I,SexJefaturaEnt!$J:$J,"0",SexJefaturaEnt!$B:$B,Resumen!$C$1,SexJefaturaEnt!$A:$A,Resumen!$A31)</f>
        <v>0.37532618434170817</v>
      </c>
      <c r="I31" s="27">
        <f>SUMIFS(HacinaEnt!$I:$I,HacinaEnt!$B:$B,Resumen!$C$1,HacinaEnt!$A:$A,Resumen!$A31)</f>
        <v>3.3834843635559082</v>
      </c>
      <c r="J31" s="24">
        <f>SUMIFS(HacinaEnt!$C:$C,HacinaEnt!$B:$B,Resumen!$C$1,HacinaEnt!$A:$A,Resumen!$A31)</f>
        <v>969927</v>
      </c>
      <c r="K31" s="26">
        <f t="shared" si="3"/>
        <v>100</v>
      </c>
      <c r="L31" s="22">
        <f>SUMIFS(ProgSocEnt!$G:$G,ProgSocEnt!$B:$B,Resumen!$C$1,ProgSocEnt!$A:$A,Resumen!$A31)</f>
        <v>347908</v>
      </c>
      <c r="M31" s="23">
        <f>SUMIFS(ProgSocEnt!$M:$M,ProgSocEnt!$B:$B,Resumen!$C$1,ProgSocEnt!$A:$A,Resumen!$A31)</f>
        <v>2678.323596280959</v>
      </c>
      <c r="N31" s="28">
        <f t="shared" si="4"/>
        <v>4.5043528928232401</v>
      </c>
      <c r="O31" s="29">
        <f>M31/SUMIFS(INPC!$J:$J,INPC!$H:$H,Resumen!$C$1)</f>
        <v>2678.323596280959</v>
      </c>
      <c r="P31" s="24">
        <f>SUMIFS(ProgSocEnt!$E:$E,ProgSocEnt!$B:$B,Resumen!$C$1,ProgSocEnt!$A:$A,Resumen!$A31)</f>
        <v>330120</v>
      </c>
      <c r="Q31" s="23">
        <f>SUMIFS(ProgSocEnt!$K:$K,ProgSocEnt!$B:$B,Resumen!$C$1,ProgSocEnt!$A:$A,Resumen!$A31)</f>
        <v>2526.7594712203936</v>
      </c>
      <c r="R31" s="28">
        <f t="shared" si="5"/>
        <v>4.2494552747337924</v>
      </c>
      <c r="S31" s="71">
        <f>Q31/SUMIFS(INPC!$J:$J,INPC!$H:$H,Resumen!$C$1)</f>
        <v>2526.7594712203936</v>
      </c>
      <c r="T31" s="22">
        <f>SUMIFS(SexJefaturaEnt!$C:$C,SexJefaturaEnt!$J:$J,"2",SexJefaturaEnt!$B:$B,Resumen!$C$1,SexJefaturaEnt!$A:$A,Resumen!$A31)</f>
        <v>330192</v>
      </c>
      <c r="U31" s="24">
        <f>SUMIFS(SexJefaturaEnt!F:F,SexJefaturaEnt!$J:$J,"2",SexJefaturaEnt!$B:$B,Resumen!$C$1,SexJefaturaEnt!$A:$A,Resumen!$A31)</f>
        <v>54.204505257547126</v>
      </c>
      <c r="V31" s="25">
        <f>SUMIFS(SexJefaturaEnt!G:G,SexJefaturaEnt!$J:$J,"2",SexJefaturaEnt!$B:$B,Resumen!$C$1,SexJefaturaEnt!$A:$A,Resumen!$A31)</f>
        <v>2.8875835877307749</v>
      </c>
      <c r="W31" s="25">
        <f>SUMIFS(SexJefaturaEnt!H:H,SexJefaturaEnt!$J:$J,"2",SexJefaturaEnt!$B:$B,Resumen!$C$1,SexJefaturaEnt!$A:$A,Resumen!$A31)</f>
        <v>0.46128313223821293</v>
      </c>
      <c r="X31" s="25">
        <f>SUMIFS(SexJefaturaEnt!I:I,SexJefaturaEnt!$J:$J,"2",SexJefaturaEnt!$B:$B,Resumen!$C$1,SexJefaturaEnt!$A:$A,Resumen!$A31)</f>
        <v>0.35575665067597034</v>
      </c>
      <c r="Y31" s="22">
        <f>SUMIFS(SexJefaturaEnt!$C:$C,SexJefaturaEnt!$B:$B,Resumen!$C$1,SexJefaturaEnt!$A:$A,Resumen!$A31,SexJefaturaEnt!$J:$J,"2")</f>
        <v>330192</v>
      </c>
      <c r="Z31" s="24">
        <f>SUMIFS(SexJefaturaEnt!F:F,SexJefaturaEnt!$J:$J,"2",SexJefaturaEnt!$B:$B,Resumen!$C$1,SexJefaturaEnt!$A:$A,Resumen!$A31)</f>
        <v>54.204505257547126</v>
      </c>
      <c r="AA31" s="25">
        <f>SUMIFS(SexJefaturaEnt!G:G,SexJefaturaEnt!$J:$J,"2",SexJefaturaEnt!$B:$B,Resumen!$C$1,SexJefaturaEnt!$A:$A,Resumen!$A31)</f>
        <v>2.8875835877307749</v>
      </c>
      <c r="AB31" s="25">
        <f>SUMIFS(SexJefaturaEnt!H:H,SexJefaturaEnt!$J:$J,"2",SexJefaturaEnt!$B:$B,Resumen!$C$1,SexJefaturaEnt!$A:$A,Resumen!$A31)</f>
        <v>0.46128313223821293</v>
      </c>
      <c r="AC31" s="26">
        <f>SUMIFS(SexJefaturaEnt!I:I,SexJefaturaEnt!$J:$J,"2",SexJefaturaEnt!$B:$B,Resumen!$C$1,SexJefaturaEnt!$A:$A,Resumen!$A31)</f>
        <v>0.35575665067597034</v>
      </c>
    </row>
    <row r="32" spans="1:29">
      <c r="A32" s="21">
        <v>14</v>
      </c>
      <c r="B32" s="51" t="s">
        <v>62</v>
      </c>
      <c r="C32" s="22">
        <f>SUMIFS(SexJefaturaEnt!$C:$C,SexJefaturaEnt!$J:$J,"0",SexJefaturaEnt!$B:$B,Resumen!$C$1,SexJefaturaEnt!$A:$A,Resumen!$A32)</f>
        <v>2667971</v>
      </c>
      <c r="D32" s="23">
        <f>SUMIFS(SexJefaturaEnt!$E:$E,SexJefaturaEnt!$J:$J,"0",SexJefaturaEnt!$B:$B,Resumen!$C$1,SexJefaturaEnt!$A:$A,Resumen!$A32)</f>
        <v>87198.984375</v>
      </c>
      <c r="E32" s="24">
        <f>SUMIFS(SexJefaturaEnt!F:F,SexJefaturaEnt!$J:$J,"0",SexJefaturaEnt!$B:$B,Resumen!$C$1,SexJefaturaEnt!$A:$A,Resumen!$A32)</f>
        <v>50.261520833622257</v>
      </c>
      <c r="F32" s="25">
        <f>SUMIFS(SexJefaturaEnt!G:G,SexJefaturaEnt!$J:$J,"0",SexJefaturaEnt!$B:$B,Resumen!$C$1,SexJefaturaEnt!$A:$A,Resumen!$A32)</f>
        <v>3.2719028805035735</v>
      </c>
      <c r="G32" s="25">
        <f>SUMIFS(SexJefaturaEnt!H:H,SexJefaturaEnt!$J:$J,"0",SexJefaturaEnt!$B:$B,Resumen!$C$1,SexJefaturaEnt!$A:$A,Resumen!$A32)</f>
        <v>0.55137668287998631</v>
      </c>
      <c r="H32" s="26">
        <f>SUMIFS(SexJefaturaEnt!I:I,SexJefaturaEnt!$J:$J,"0",SexJefaturaEnt!$B:$B,Resumen!$C$1,SexJefaturaEnt!$A:$A,Resumen!$A32)</f>
        <v>0.29427456295439491</v>
      </c>
      <c r="I32" s="27">
        <f>SUMIFS(HacinaEnt!$I:$I,HacinaEnt!$B:$B,Resumen!$C$1,HacinaEnt!$A:$A,Resumen!$A32)</f>
        <v>3.6287992000579834</v>
      </c>
      <c r="J32" s="24">
        <f>SUMIFS(HacinaEnt!$C:$C,HacinaEnt!$B:$B,Resumen!$C$1,HacinaEnt!$A:$A,Resumen!$A32)</f>
        <v>2667971</v>
      </c>
      <c r="K32" s="26">
        <f t="shared" si="3"/>
        <v>100</v>
      </c>
      <c r="L32" s="22">
        <f>SUMIFS(ProgSocEnt!$G:$G,ProgSocEnt!$B:$B,Resumen!$C$1,ProgSocEnt!$A:$A,Resumen!$A32)</f>
        <v>665741</v>
      </c>
      <c r="M32" s="23">
        <f>SUMIFS(ProgSocEnt!$M:$M,ProgSocEnt!$B:$B,Resumen!$C$1,ProgSocEnt!$A:$A,Resumen!$A32)</f>
        <v>2070.2391728583198</v>
      </c>
      <c r="N32" s="28">
        <f t="shared" si="4"/>
        <v>2.3741551437746544</v>
      </c>
      <c r="O32" s="29">
        <f>M32/SUMIFS(INPC!$J:$J,INPC!$H:$H,Resumen!$C$1)</f>
        <v>2070.2391728583198</v>
      </c>
      <c r="P32" s="24">
        <f>SUMIFS(ProgSocEnt!$E:$E,ProgSocEnt!$B:$B,Resumen!$C$1,ProgSocEnt!$A:$A,Resumen!$A32)</f>
        <v>647967</v>
      </c>
      <c r="Q32" s="23">
        <f>SUMIFS(ProgSocEnt!$K:$K,ProgSocEnt!$B:$B,Resumen!$C$1,ProgSocEnt!$A:$A,Resumen!$A32)</f>
        <v>1976.4684371683529</v>
      </c>
      <c r="R32" s="28">
        <f t="shared" si="5"/>
        <v>2.2666186439380223</v>
      </c>
      <c r="S32" s="71">
        <f>Q32/SUMIFS(INPC!$J:$J,INPC!$H:$H,Resumen!$C$1)</f>
        <v>1976.4684371683529</v>
      </c>
      <c r="T32" s="22">
        <f>SUMIFS(SexJefaturaEnt!$C:$C,SexJefaturaEnt!$J:$J,"2",SexJefaturaEnt!$B:$B,Resumen!$C$1,SexJefaturaEnt!$A:$A,Resumen!$A32)</f>
        <v>860505</v>
      </c>
      <c r="U32" s="24">
        <f>SUMIFS(SexJefaturaEnt!F:F,SexJefaturaEnt!$J:$J,"2",SexJefaturaEnt!$B:$B,Resumen!$C$1,SexJefaturaEnt!$A:$A,Resumen!$A32)</f>
        <v>53.410591455017695</v>
      </c>
      <c r="V32" s="25">
        <f>SUMIFS(SexJefaturaEnt!G:G,SexJefaturaEnt!$J:$J,"2",SexJefaturaEnt!$B:$B,Resumen!$C$1,SexJefaturaEnt!$A:$A,Resumen!$A32)</f>
        <v>2.9035775503919212</v>
      </c>
      <c r="W32" s="25">
        <f>SUMIFS(SexJefaturaEnt!H:H,SexJefaturaEnt!$J:$J,"2",SexJefaturaEnt!$B:$B,Resumen!$C$1,SexJefaturaEnt!$A:$A,Resumen!$A32)</f>
        <v>0.44122462972324389</v>
      </c>
      <c r="X32" s="25">
        <f>SUMIFS(SexJefaturaEnt!I:I,SexJefaturaEnt!$J:$J,"2",SexJefaturaEnt!$B:$B,Resumen!$C$1,SexJefaturaEnt!$A:$A,Resumen!$A32)</f>
        <v>0.32225727915584451</v>
      </c>
      <c r="Y32" s="22">
        <f>SUMIFS(SexJefaturaEnt!$C:$C,SexJefaturaEnt!$B:$B,Resumen!$C$1,SexJefaturaEnt!$A:$A,Resumen!$A32,SexJefaturaEnt!$J:$J,"2")</f>
        <v>860505</v>
      </c>
      <c r="Z32" s="24">
        <f>SUMIFS(SexJefaturaEnt!F:F,SexJefaturaEnt!$J:$J,"2",SexJefaturaEnt!$B:$B,Resumen!$C$1,SexJefaturaEnt!$A:$A,Resumen!$A32)</f>
        <v>53.410591455017695</v>
      </c>
      <c r="AA32" s="25">
        <f>SUMIFS(SexJefaturaEnt!G:G,SexJefaturaEnt!$J:$J,"2",SexJefaturaEnt!$B:$B,Resumen!$C$1,SexJefaturaEnt!$A:$A,Resumen!$A32)</f>
        <v>2.9035775503919212</v>
      </c>
      <c r="AB32" s="25">
        <f>SUMIFS(SexJefaturaEnt!H:H,SexJefaturaEnt!$J:$J,"2",SexJefaturaEnt!$B:$B,Resumen!$C$1,SexJefaturaEnt!$A:$A,Resumen!$A32)</f>
        <v>0.44122462972324389</v>
      </c>
      <c r="AC32" s="26">
        <f>SUMIFS(SexJefaturaEnt!I:I,SexJefaturaEnt!$J:$J,"2",SexJefaturaEnt!$B:$B,Resumen!$C$1,SexJefaturaEnt!$A:$A,Resumen!$A32)</f>
        <v>0.32225727915584451</v>
      </c>
    </row>
    <row r="33" spans="1:29">
      <c r="A33" s="21">
        <v>15</v>
      </c>
      <c r="B33" s="51" t="s">
        <v>63</v>
      </c>
      <c r="C33" s="22">
        <f>SUMIFS(SexJefaturaEnt!$C:$C,SexJefaturaEnt!$J:$J,"0",SexJefaturaEnt!$B:$B,Resumen!$C$1,SexJefaturaEnt!$A:$A,Resumen!$A33)</f>
        <v>5094157</v>
      </c>
      <c r="D33" s="23">
        <f>SUMIFS(SexJefaturaEnt!$E:$E,SexJefaturaEnt!$J:$J,"0",SexJefaturaEnt!$B:$B,Resumen!$C$1,SexJefaturaEnt!$A:$A,Resumen!$A33)</f>
        <v>74161.796875</v>
      </c>
      <c r="E33" s="24">
        <f>SUMIFS(SexJefaturaEnt!F:F,SexJefaturaEnt!$J:$J,"0",SexJefaturaEnt!$B:$B,Resumen!$C$1,SexJefaturaEnt!$A:$A,Resumen!$A33)</f>
        <v>52.778387277816528</v>
      </c>
      <c r="F33" s="25">
        <f>SUMIFS(SexJefaturaEnt!G:G,SexJefaturaEnt!$J:$J,"0",SexJefaturaEnt!$B:$B,Resumen!$C$1,SexJefaturaEnt!$A:$A,Resumen!$A33)</f>
        <v>3.4800421345474826</v>
      </c>
      <c r="G33" s="25">
        <f>SUMIFS(SexJefaturaEnt!H:H,SexJefaturaEnt!$J:$J,"0",SexJefaturaEnt!$B:$B,Resumen!$C$1,SexJefaturaEnt!$A:$A,Resumen!$A33)</f>
        <v>0.52186554124656936</v>
      </c>
      <c r="H33" s="26">
        <f>SUMIFS(SexJefaturaEnt!I:I,SexJefaturaEnt!$J:$J,"0",SexJefaturaEnt!$B:$B,Resumen!$C$1,SexJefaturaEnt!$A:$A,Resumen!$A33)</f>
        <v>0.36329524198017454</v>
      </c>
      <c r="I33" s="27">
        <f>SUMIFS(HacinaEnt!$I:$I,HacinaEnt!$B:$B,Resumen!$C$1,HacinaEnt!$A:$A,Resumen!$A33)</f>
        <v>3.6342523097991943</v>
      </c>
      <c r="J33" s="24">
        <f>SUMIFS(HacinaEnt!$C:$C,HacinaEnt!$B:$B,Resumen!$C$1,HacinaEnt!$A:$A,Resumen!$A33)</f>
        <v>5094157</v>
      </c>
      <c r="K33" s="26">
        <f t="shared" si="3"/>
        <v>100</v>
      </c>
      <c r="L33" s="22">
        <f>SUMIFS(ProgSocEnt!$G:$G,ProgSocEnt!$B:$B,Resumen!$C$1,ProgSocEnt!$A:$A,Resumen!$A33)</f>
        <v>1621242</v>
      </c>
      <c r="M33" s="23">
        <f>SUMIFS(ProgSocEnt!$M:$M,ProgSocEnt!$B:$B,Resumen!$C$1,ProgSocEnt!$A:$A,Resumen!$A33)</f>
        <v>2461.0580900490472</v>
      </c>
      <c r="N33" s="28">
        <f t="shared" si="4"/>
        <v>3.3184984638346484</v>
      </c>
      <c r="O33" s="29">
        <f>M33/SUMIFS(INPC!$J:$J,INPC!$H:$H,Resumen!$C$1)</f>
        <v>2461.0580900490472</v>
      </c>
      <c r="P33" s="24">
        <f>SUMIFS(ProgSocEnt!$E:$E,ProgSocEnt!$B:$B,Resumen!$C$1,ProgSocEnt!$A:$A,Resumen!$A33)</f>
        <v>1402902</v>
      </c>
      <c r="Q33" s="23">
        <f>SUMIFS(ProgSocEnt!$K:$K,ProgSocEnt!$B:$B,Resumen!$C$1,ProgSocEnt!$A:$A,Resumen!$A33)</f>
        <v>2231.1356060203339</v>
      </c>
      <c r="R33" s="28">
        <f t="shared" si="5"/>
        <v>3.0084702637139737</v>
      </c>
      <c r="S33" s="71">
        <f>Q33/SUMIFS(INPC!$J:$J,INPC!$H:$H,Resumen!$C$1)</f>
        <v>2231.1356060203339</v>
      </c>
      <c r="T33" s="22">
        <f>SUMIFS(SexJefaturaEnt!$C:$C,SexJefaturaEnt!$J:$J,"2",SexJefaturaEnt!$B:$B,Resumen!$C$1,SexJefaturaEnt!$A:$A,Resumen!$A33)</f>
        <v>1605831</v>
      </c>
      <c r="U33" s="24">
        <f>SUMIFS(SexJefaturaEnt!F:F,SexJefaturaEnt!$J:$J,"2",SexJefaturaEnt!$B:$B,Resumen!$C$1,SexJefaturaEnt!$A:$A,Resumen!$A33)</f>
        <v>55.955855255005041</v>
      </c>
      <c r="V33" s="25">
        <f>SUMIFS(SexJefaturaEnt!G:G,SexJefaturaEnt!$J:$J,"2",SexJefaturaEnt!$B:$B,Resumen!$C$1,SexJefaturaEnt!$A:$A,Resumen!$A33)</f>
        <v>3.1125990219394195</v>
      </c>
      <c r="W33" s="25">
        <f>SUMIFS(SexJefaturaEnt!H:H,SexJefaturaEnt!$J:$J,"2",SexJefaturaEnt!$B:$B,Resumen!$C$1,SexJefaturaEnt!$A:$A,Resumen!$A33)</f>
        <v>0.44792758391138293</v>
      </c>
      <c r="X33" s="25">
        <f>SUMIFS(SexJefaturaEnt!I:I,SexJefaturaEnt!$J:$J,"2",SexJefaturaEnt!$B:$B,Resumen!$C$1,SexJefaturaEnt!$A:$A,Resumen!$A33)</f>
        <v>0.38448255140173532</v>
      </c>
      <c r="Y33" s="22">
        <f>SUMIFS(SexJefaturaEnt!$C:$C,SexJefaturaEnt!$B:$B,Resumen!$C$1,SexJefaturaEnt!$A:$A,Resumen!$A33,SexJefaturaEnt!$J:$J,"2")</f>
        <v>1605831</v>
      </c>
      <c r="Z33" s="24">
        <f>SUMIFS(SexJefaturaEnt!F:F,SexJefaturaEnt!$J:$J,"2",SexJefaturaEnt!$B:$B,Resumen!$C$1,SexJefaturaEnt!$A:$A,Resumen!$A33)</f>
        <v>55.955855255005041</v>
      </c>
      <c r="AA33" s="25">
        <f>SUMIFS(SexJefaturaEnt!G:G,SexJefaturaEnt!$J:$J,"2",SexJefaturaEnt!$B:$B,Resumen!$C$1,SexJefaturaEnt!$A:$A,Resumen!$A33)</f>
        <v>3.1125990219394195</v>
      </c>
      <c r="AB33" s="25">
        <f>SUMIFS(SexJefaturaEnt!H:H,SexJefaturaEnt!$J:$J,"2",SexJefaturaEnt!$B:$B,Resumen!$C$1,SexJefaturaEnt!$A:$A,Resumen!$A33)</f>
        <v>0.44792758391138293</v>
      </c>
      <c r="AC33" s="26">
        <f>SUMIFS(SexJefaturaEnt!I:I,SexJefaturaEnt!$J:$J,"2",SexJefaturaEnt!$B:$B,Resumen!$C$1,SexJefaturaEnt!$A:$A,Resumen!$A33)</f>
        <v>0.38448255140173532</v>
      </c>
    </row>
    <row r="34" spans="1:29">
      <c r="A34" s="21">
        <v>16</v>
      </c>
      <c r="B34" s="51" t="s">
        <v>81</v>
      </c>
      <c r="C34" s="22">
        <f>SUMIFS(SexJefaturaEnt!$C:$C,SexJefaturaEnt!$J:$J,"0",SexJefaturaEnt!$B:$B,Resumen!$C$1,SexJefaturaEnt!$A:$A,Resumen!$A34)</f>
        <v>1444388</v>
      </c>
      <c r="D34" s="23">
        <f>SUMIFS(SexJefaturaEnt!$E:$E,SexJefaturaEnt!$J:$J,"0",SexJefaturaEnt!$B:$B,Resumen!$C$1,SexJefaturaEnt!$A:$A,Resumen!$A34)</f>
        <v>68233.8828125</v>
      </c>
      <c r="E34" s="24">
        <f>SUMIFS(SexJefaturaEnt!F:F,SexJefaturaEnt!$J:$J,"0",SexJefaturaEnt!$B:$B,Resumen!$C$1,SexJefaturaEnt!$A:$A,Resumen!$A34)</f>
        <v>51.442854690014038</v>
      </c>
      <c r="F34" s="25">
        <f>SUMIFS(SexJefaturaEnt!G:G,SexJefaturaEnt!$J:$J,"0",SexJefaturaEnt!$B:$B,Resumen!$C$1,SexJefaturaEnt!$A:$A,Resumen!$A34)</f>
        <v>3.421978720399228</v>
      </c>
      <c r="G34" s="25">
        <f>SUMIFS(SexJefaturaEnt!H:H,SexJefaturaEnt!$J:$J,"0",SexJefaturaEnt!$B:$B,Resumen!$C$1,SexJefaturaEnt!$A:$A,Resumen!$A34)</f>
        <v>0.66399125442748075</v>
      </c>
      <c r="H34" s="26">
        <f>SUMIFS(SexJefaturaEnt!I:I,SexJefaturaEnt!$J:$J,"0",SexJefaturaEnt!$B:$B,Resumen!$C$1,SexJefaturaEnt!$A:$A,Resumen!$A34)</f>
        <v>0.33497232045683017</v>
      </c>
      <c r="I34" s="27">
        <f>SUMIFS(HacinaEnt!$I:$I,HacinaEnt!$B:$B,Resumen!$C$1,HacinaEnt!$A:$A,Resumen!$A34)</f>
        <v>3.5733809471130371</v>
      </c>
      <c r="J34" s="24">
        <f>SUMIFS(HacinaEnt!$C:$C,HacinaEnt!$B:$B,Resumen!$C$1,HacinaEnt!$A:$A,Resumen!$A34)</f>
        <v>1444388</v>
      </c>
      <c r="K34" s="26">
        <f t="shared" si="3"/>
        <v>100</v>
      </c>
      <c r="L34" s="22">
        <f>SUMIFS(ProgSocEnt!$G:$G,ProgSocEnt!$B:$B,Resumen!$C$1,ProgSocEnt!$A:$A,Resumen!$A34)</f>
        <v>415076</v>
      </c>
      <c r="M34" s="23">
        <f>SUMIFS(ProgSocEnt!$M:$M,ProgSocEnt!$B:$B,Resumen!$C$1,ProgSocEnt!$A:$A,Resumen!$A34)</f>
        <v>2266.5822175620387</v>
      </c>
      <c r="N34" s="28">
        <f t="shared" si="4"/>
        <v>3.3217840230349838</v>
      </c>
      <c r="O34" s="29">
        <f>M34/SUMIFS(INPC!$J:$J,INPC!$H:$H,Resumen!$C$1)</f>
        <v>2266.5822175620387</v>
      </c>
      <c r="P34" s="24">
        <f>SUMIFS(ProgSocEnt!$E:$E,ProgSocEnt!$B:$B,Resumen!$C$1,ProgSocEnt!$A:$A,Resumen!$A34)</f>
        <v>405842</v>
      </c>
      <c r="Q34" s="23">
        <f>SUMIFS(ProgSocEnt!$K:$K,ProgSocEnt!$B:$B,Resumen!$C$1,ProgSocEnt!$A:$A,Resumen!$A34)</f>
        <v>2195.8630414117047</v>
      </c>
      <c r="R34" s="28">
        <f t="shared" si="5"/>
        <v>3.2181417074647802</v>
      </c>
      <c r="S34" s="71">
        <f>Q34/SUMIFS(INPC!$J:$J,INPC!$H:$H,Resumen!$C$1)</f>
        <v>2195.8630414117047</v>
      </c>
      <c r="T34" s="22">
        <f>SUMIFS(SexJefaturaEnt!$C:$C,SexJefaturaEnt!$J:$J,"2",SexJefaturaEnt!$B:$B,Resumen!$C$1,SexJefaturaEnt!$A:$A,Resumen!$A34)</f>
        <v>454642</v>
      </c>
      <c r="U34" s="24">
        <f>SUMIFS(SexJefaturaEnt!F:F,SexJefaturaEnt!$J:$J,"2",SexJefaturaEnt!$B:$B,Resumen!$C$1,SexJefaturaEnt!$A:$A,Resumen!$A34)</f>
        <v>53.75633355475297</v>
      </c>
      <c r="V34" s="25">
        <f>SUMIFS(SexJefaturaEnt!G:G,SexJefaturaEnt!$J:$J,"2",SexJefaturaEnt!$B:$B,Resumen!$C$1,SexJefaturaEnt!$A:$A,Resumen!$A34)</f>
        <v>2.9712587046511323</v>
      </c>
      <c r="W34" s="25">
        <f>SUMIFS(SexJefaturaEnt!H:H,SexJefaturaEnt!$J:$J,"2",SexJefaturaEnt!$B:$B,Resumen!$C$1,SexJefaturaEnt!$A:$A,Resumen!$A34)</f>
        <v>0.5874380281628182</v>
      </c>
      <c r="X34" s="25">
        <f>SUMIFS(SexJefaturaEnt!I:I,SexJefaturaEnt!$J:$J,"2",SexJefaturaEnt!$B:$B,Resumen!$C$1,SexJefaturaEnt!$A:$A,Resumen!$A34)</f>
        <v>0.34639562556912912</v>
      </c>
      <c r="Y34" s="22">
        <f>SUMIFS(SexJefaturaEnt!$C:$C,SexJefaturaEnt!$B:$B,Resumen!$C$1,SexJefaturaEnt!$A:$A,Resumen!$A34,SexJefaturaEnt!$J:$J,"2")</f>
        <v>454642</v>
      </c>
      <c r="Z34" s="24">
        <f>SUMIFS(SexJefaturaEnt!F:F,SexJefaturaEnt!$J:$J,"2",SexJefaturaEnt!$B:$B,Resumen!$C$1,SexJefaturaEnt!$A:$A,Resumen!$A34)</f>
        <v>53.75633355475297</v>
      </c>
      <c r="AA34" s="25">
        <f>SUMIFS(SexJefaturaEnt!G:G,SexJefaturaEnt!$J:$J,"2",SexJefaturaEnt!$B:$B,Resumen!$C$1,SexJefaturaEnt!$A:$A,Resumen!$A34)</f>
        <v>2.9712587046511323</v>
      </c>
      <c r="AB34" s="25">
        <f>SUMIFS(SexJefaturaEnt!H:H,SexJefaturaEnt!$J:$J,"2",SexJefaturaEnt!$B:$B,Resumen!$C$1,SexJefaturaEnt!$A:$A,Resumen!$A34)</f>
        <v>0.5874380281628182</v>
      </c>
      <c r="AC34" s="26">
        <f>SUMIFS(SexJefaturaEnt!I:I,SexJefaturaEnt!$J:$J,"2",SexJefaturaEnt!$B:$B,Resumen!$C$1,SexJefaturaEnt!$A:$A,Resumen!$A34)</f>
        <v>0.34639562556912912</v>
      </c>
    </row>
    <row r="35" spans="1:29">
      <c r="A35" s="20">
        <v>17</v>
      </c>
      <c r="B35" s="50" t="s">
        <v>64</v>
      </c>
      <c r="C35" s="22">
        <f>SUMIFS(SexJefaturaEnt!$C:$C,SexJefaturaEnt!$J:$J,"0",SexJefaturaEnt!$B:$B,Resumen!$C$1,SexJefaturaEnt!$A:$A,Resumen!$A35)</f>
        <v>603621</v>
      </c>
      <c r="D35" s="23">
        <f>SUMIFS(SexJefaturaEnt!$E:$E,SexJefaturaEnt!$J:$J,"0",SexJefaturaEnt!$B:$B,Resumen!$C$1,SexJefaturaEnt!$A:$A,Resumen!$A35)</f>
        <v>66194.7109375</v>
      </c>
      <c r="E35" s="24">
        <f>SUMIFS(SexJefaturaEnt!F:F,SexJefaturaEnt!$J:$J,"0",SexJefaturaEnt!$B:$B,Resumen!$C$1,SexJefaturaEnt!$A:$A,Resumen!$A35)</f>
        <v>53.759605779122992</v>
      </c>
      <c r="F35" s="25">
        <f>SUMIFS(SexJefaturaEnt!G:G,SexJefaturaEnt!$J:$J,"0",SexJefaturaEnt!$B:$B,Resumen!$C$1,SexJefaturaEnt!$A:$A,Resumen!$A35)</f>
        <v>3.2669605596889437</v>
      </c>
      <c r="G35" s="25">
        <f>SUMIFS(SexJefaturaEnt!H:H,SexJefaturaEnt!$J:$J,"0",SexJefaturaEnt!$B:$B,Resumen!$C$1,SexJefaturaEnt!$A:$A,Resumen!$A35)</f>
        <v>0.52605525652686036</v>
      </c>
      <c r="H35" s="26">
        <f>SUMIFS(SexJefaturaEnt!I:I,SexJefaturaEnt!$J:$J,"0",SexJefaturaEnt!$B:$B,Resumen!$C$1,SexJefaturaEnt!$A:$A,Resumen!$A35)</f>
        <v>0.39675226673690944</v>
      </c>
      <c r="I35" s="27">
        <f>SUMIFS(HacinaEnt!$I:$I,HacinaEnt!$B:$B,Resumen!$C$1,HacinaEnt!$A:$A,Resumen!$A35)</f>
        <v>3.6755931377410889</v>
      </c>
      <c r="J35" s="24">
        <f>SUMIFS(HacinaEnt!$C:$C,HacinaEnt!$B:$B,Resumen!$C$1,HacinaEnt!$A:$A,Resumen!$A35)</f>
        <v>603621</v>
      </c>
      <c r="K35" s="26">
        <f t="shared" si="3"/>
        <v>100</v>
      </c>
      <c r="L35" s="22">
        <f>SUMIFS(ProgSocEnt!$G:$G,ProgSocEnt!$B:$B,Resumen!$C$1,ProgSocEnt!$A:$A,Resumen!$A35)</f>
        <v>200623</v>
      </c>
      <c r="M35" s="23">
        <f>SUMIFS(ProgSocEnt!$M:$M,ProgSocEnt!$B:$B,Resumen!$C$1,ProgSocEnt!$A:$A,Resumen!$A35)</f>
        <v>2821.0417726520418</v>
      </c>
      <c r="N35" s="28">
        <f t="shared" si="4"/>
        <v>4.261732897837752</v>
      </c>
      <c r="O35" s="29">
        <f>M35/SUMIFS(INPC!$J:$J,INPC!$H:$H,Resumen!$C$1)</f>
        <v>2821.0417726520418</v>
      </c>
      <c r="P35" s="24">
        <f>SUMIFS(ProgSocEnt!$E:$E,ProgSocEnt!$B:$B,Resumen!$C$1,ProgSocEnt!$A:$A,Resumen!$A35)</f>
        <v>195643</v>
      </c>
      <c r="Q35" s="23">
        <f>SUMIFS(ProgSocEnt!$K:$K,ProgSocEnt!$B:$B,Resumen!$C$1,ProgSocEnt!$A:$A,Resumen!$A35)</f>
        <v>2730.1026684229519</v>
      </c>
      <c r="R35" s="28">
        <f t="shared" si="5"/>
        <v>4.1243516736566335</v>
      </c>
      <c r="S35" s="71">
        <f>Q35/SUMIFS(INPC!$J:$J,INPC!$H:$H,Resumen!$C$1)</f>
        <v>2730.1026684229519</v>
      </c>
      <c r="T35" s="22">
        <f>SUMIFS(SexJefaturaEnt!$C:$C,SexJefaturaEnt!$J:$J,"2",SexJefaturaEnt!$B:$B,Resumen!$C$1,SexJefaturaEnt!$A:$A,Resumen!$A35)</f>
        <v>234643</v>
      </c>
      <c r="U35" s="24">
        <f>SUMIFS(SexJefaturaEnt!F:F,SexJefaturaEnt!$J:$J,"2",SexJefaturaEnt!$B:$B,Resumen!$C$1,SexJefaturaEnt!$A:$A,Resumen!$A35)</f>
        <v>56.133504941549504</v>
      </c>
      <c r="V35" s="25">
        <f>SUMIFS(SexJefaturaEnt!G:G,SexJefaturaEnt!$J:$J,"2",SexJefaturaEnt!$B:$B,Resumen!$C$1,SexJefaturaEnt!$A:$A,Resumen!$A35)</f>
        <v>3.0387908439629565</v>
      </c>
      <c r="W35" s="25">
        <f>SUMIFS(SexJefaturaEnt!H:H,SexJefaturaEnt!$J:$J,"2",SexJefaturaEnt!$B:$B,Resumen!$C$1,SexJefaturaEnt!$A:$A,Resumen!$A35)</f>
        <v>0.4564508636524422</v>
      </c>
      <c r="X35" s="25">
        <f>SUMIFS(SexJefaturaEnt!I:I,SexJefaturaEnt!$J:$J,"2",SexJefaturaEnt!$B:$B,Resumen!$C$1,SexJefaturaEnt!$A:$A,Resumen!$A35)</f>
        <v>0.40873582420954385</v>
      </c>
      <c r="Y35" s="22">
        <f>SUMIFS(SexJefaturaEnt!$C:$C,SexJefaturaEnt!$B:$B,Resumen!$C$1,SexJefaturaEnt!$A:$A,Resumen!$A35,SexJefaturaEnt!$J:$J,"2")</f>
        <v>234643</v>
      </c>
      <c r="Z35" s="24">
        <f>SUMIFS(SexJefaturaEnt!F:F,SexJefaturaEnt!$J:$J,"2",SexJefaturaEnt!$B:$B,Resumen!$C$1,SexJefaturaEnt!$A:$A,Resumen!$A35)</f>
        <v>56.133504941549504</v>
      </c>
      <c r="AA35" s="25">
        <f>SUMIFS(SexJefaturaEnt!G:G,SexJefaturaEnt!$J:$J,"2",SexJefaturaEnt!$B:$B,Resumen!$C$1,SexJefaturaEnt!$A:$A,Resumen!$A35)</f>
        <v>3.0387908439629565</v>
      </c>
      <c r="AB35" s="25">
        <f>SUMIFS(SexJefaturaEnt!H:H,SexJefaturaEnt!$J:$J,"2",SexJefaturaEnt!$B:$B,Resumen!$C$1,SexJefaturaEnt!$A:$A,Resumen!$A35)</f>
        <v>0.4564508636524422</v>
      </c>
      <c r="AC35" s="26">
        <f>SUMIFS(SexJefaturaEnt!I:I,SexJefaturaEnt!$J:$J,"2",SexJefaturaEnt!$B:$B,Resumen!$C$1,SexJefaturaEnt!$A:$A,Resumen!$A35)</f>
        <v>0.40873582420954385</v>
      </c>
    </row>
    <row r="36" spans="1:29">
      <c r="A36" s="20">
        <v>18</v>
      </c>
      <c r="B36" s="50" t="s">
        <v>65</v>
      </c>
      <c r="C36" s="22">
        <f>SUMIFS(SexJefaturaEnt!$C:$C,SexJefaturaEnt!$J:$J,"0",SexJefaturaEnt!$B:$B,Resumen!$C$1,SexJefaturaEnt!$A:$A,Resumen!$A36)</f>
        <v>388407</v>
      </c>
      <c r="D36" s="23">
        <f>SUMIFS(SexJefaturaEnt!$E:$E,SexJefaturaEnt!$J:$J,"0",SexJefaturaEnt!$B:$B,Resumen!$C$1,SexJefaturaEnt!$A:$A,Resumen!$A36)</f>
        <v>74601.1328125</v>
      </c>
      <c r="E36" s="24">
        <f>SUMIFS(SexJefaturaEnt!F:F,SexJefaturaEnt!$J:$J,"0",SexJefaturaEnt!$B:$B,Resumen!$C$1,SexJefaturaEnt!$A:$A,Resumen!$A36)</f>
        <v>52.084462947372216</v>
      </c>
      <c r="F36" s="25">
        <f>SUMIFS(SexJefaturaEnt!G:G,SexJefaturaEnt!$J:$J,"0",SexJefaturaEnt!$B:$B,Resumen!$C$1,SexJefaturaEnt!$A:$A,Resumen!$A36)</f>
        <v>3.1996436727453417</v>
      </c>
      <c r="G36" s="25">
        <f>SUMIFS(SexJefaturaEnt!H:H,SexJefaturaEnt!$J:$J,"0",SexJefaturaEnt!$B:$B,Resumen!$C$1,SexJefaturaEnt!$A:$A,Resumen!$A36)</f>
        <v>0.56027826480985155</v>
      </c>
      <c r="H36" s="26">
        <f>SUMIFS(SexJefaturaEnt!I:I,SexJefaturaEnt!$J:$J,"0",SexJefaturaEnt!$B:$B,Resumen!$C$1,SexJefaturaEnt!$A:$A,Resumen!$A36)</f>
        <v>0.34422654586554824</v>
      </c>
      <c r="I36" s="27">
        <f>SUMIFS(HacinaEnt!$I:$I,HacinaEnt!$B:$B,Resumen!$C$1,HacinaEnt!$A:$A,Resumen!$A36)</f>
        <v>3.3214290142059326</v>
      </c>
      <c r="J36" s="24">
        <f>SUMIFS(HacinaEnt!$C:$C,HacinaEnt!$B:$B,Resumen!$C$1,HacinaEnt!$A:$A,Resumen!$A36)</f>
        <v>388407</v>
      </c>
      <c r="K36" s="26">
        <f t="shared" si="3"/>
        <v>100</v>
      </c>
      <c r="L36" s="22">
        <f>SUMIFS(ProgSocEnt!$G:$G,ProgSocEnt!$B:$B,Resumen!$C$1,ProgSocEnt!$A:$A,Resumen!$A36)</f>
        <v>132959</v>
      </c>
      <c r="M36" s="23">
        <f>SUMIFS(ProgSocEnt!$M:$M,ProgSocEnt!$B:$B,Resumen!$C$1,ProgSocEnt!$A:$A,Resumen!$A36)</f>
        <v>2721.3370749497321</v>
      </c>
      <c r="N36" s="28">
        <f t="shared" si="4"/>
        <v>3.6478495330485798</v>
      </c>
      <c r="O36" s="29">
        <f>M36/SUMIFS(INPC!$J:$J,INPC!$H:$H,Resumen!$C$1)</f>
        <v>2721.3370749497321</v>
      </c>
      <c r="P36" s="24">
        <f>SUMIFS(ProgSocEnt!$E:$E,ProgSocEnt!$B:$B,Resumen!$C$1,ProgSocEnt!$A:$A,Resumen!$A36)</f>
        <v>130639</v>
      </c>
      <c r="Q36" s="23">
        <f>SUMIFS(ProgSocEnt!$K:$K,ProgSocEnt!$B:$B,Resumen!$C$1,ProgSocEnt!$A:$A,Resumen!$A36)</f>
        <v>2653.6892566715528</v>
      </c>
      <c r="R36" s="28">
        <f t="shared" si="5"/>
        <v>3.5571701884758871</v>
      </c>
      <c r="S36" s="71">
        <f>Q36/SUMIFS(INPC!$J:$J,INPC!$H:$H,Resumen!$C$1)</f>
        <v>2653.6892566715528</v>
      </c>
      <c r="T36" s="22">
        <f>SUMIFS(SexJefaturaEnt!$C:$C,SexJefaturaEnt!$J:$J,"2",SexJefaturaEnt!$B:$B,Resumen!$C$1,SexJefaturaEnt!$A:$A,Resumen!$A36)</f>
        <v>134494</v>
      </c>
      <c r="U36" s="24">
        <f>SUMIFS(SexJefaturaEnt!F:F,SexJefaturaEnt!$J:$J,"2",SexJefaturaEnt!$B:$B,Resumen!$C$1,SexJefaturaEnt!$A:$A,Resumen!$A36)</f>
        <v>53.867265454221005</v>
      </c>
      <c r="V36" s="25">
        <f>SUMIFS(SexJefaturaEnt!G:G,SexJefaturaEnt!$J:$J,"2",SexJefaturaEnt!$B:$B,Resumen!$C$1,SexJefaturaEnt!$A:$A,Resumen!$A36)</f>
        <v>2.8896233289217363</v>
      </c>
      <c r="W36" s="25">
        <f>SUMIFS(SexJefaturaEnt!H:H,SexJefaturaEnt!$J:$J,"2",SexJefaturaEnt!$B:$B,Resumen!$C$1,SexJefaturaEnt!$A:$A,Resumen!$A36)</f>
        <v>0.46837033622317725</v>
      </c>
      <c r="X36" s="25">
        <f>SUMIFS(SexJefaturaEnt!I:I,SexJefaturaEnt!$J:$J,"2",SexJefaturaEnt!$B:$B,Resumen!$C$1,SexJefaturaEnt!$A:$A,Resumen!$A36)</f>
        <v>0.35836542894106799</v>
      </c>
      <c r="Y36" s="22">
        <f>SUMIFS(SexJefaturaEnt!$C:$C,SexJefaturaEnt!$B:$B,Resumen!$C$1,SexJefaturaEnt!$A:$A,Resumen!$A36,SexJefaturaEnt!$J:$J,"2")</f>
        <v>134494</v>
      </c>
      <c r="Z36" s="24">
        <f>SUMIFS(SexJefaturaEnt!F:F,SexJefaturaEnt!$J:$J,"2",SexJefaturaEnt!$B:$B,Resumen!$C$1,SexJefaturaEnt!$A:$A,Resumen!$A36)</f>
        <v>53.867265454221005</v>
      </c>
      <c r="AA36" s="25">
        <f>SUMIFS(SexJefaturaEnt!G:G,SexJefaturaEnt!$J:$J,"2",SexJefaturaEnt!$B:$B,Resumen!$C$1,SexJefaturaEnt!$A:$A,Resumen!$A36)</f>
        <v>2.8896233289217363</v>
      </c>
      <c r="AB36" s="25">
        <f>SUMIFS(SexJefaturaEnt!H:H,SexJefaturaEnt!$J:$J,"2",SexJefaturaEnt!$B:$B,Resumen!$C$1,SexJefaturaEnt!$A:$A,Resumen!$A36)</f>
        <v>0.46837033622317725</v>
      </c>
      <c r="AC36" s="26">
        <f>SUMIFS(SexJefaturaEnt!I:I,SexJefaturaEnt!$J:$J,"2",SexJefaturaEnt!$B:$B,Resumen!$C$1,SexJefaturaEnt!$A:$A,Resumen!$A36)</f>
        <v>0.35836542894106799</v>
      </c>
    </row>
    <row r="37" spans="1:29">
      <c r="A37" s="53">
        <v>19</v>
      </c>
      <c r="B37" s="51" t="s">
        <v>66</v>
      </c>
      <c r="C37" s="22">
        <f>SUMIFS(SexJefaturaEnt!$C:$C,SexJefaturaEnt!$J:$J,"0",SexJefaturaEnt!$B:$B,Resumen!$C$1,SexJefaturaEnt!$A:$A,Resumen!$A37)</f>
        <v>1859166</v>
      </c>
      <c r="D37" s="23">
        <f>SUMIFS(SexJefaturaEnt!$E:$E,SexJefaturaEnt!$J:$J,"0",SexJefaturaEnt!$B:$B,Resumen!$C$1,SexJefaturaEnt!$A:$A,Resumen!$A37)</f>
        <v>117033.8828125</v>
      </c>
      <c r="E37" s="24">
        <f>SUMIFS(SexJefaturaEnt!F:F,SexJefaturaEnt!$J:$J,"0",SexJefaturaEnt!$B:$B,Resumen!$C$1,SexJefaturaEnt!$A:$A,Resumen!$A37)</f>
        <v>50.103626572344801</v>
      </c>
      <c r="F37" s="25">
        <f>SUMIFS(SexJefaturaEnt!G:G,SexJefaturaEnt!$J:$J,"0",SexJefaturaEnt!$B:$B,Resumen!$C$1,SexJefaturaEnt!$A:$A,Resumen!$A37)</f>
        <v>3.2968261037475943</v>
      </c>
      <c r="G37" s="25">
        <f>SUMIFS(SexJefaturaEnt!H:H,SexJefaturaEnt!$J:$J,"0",SexJefaturaEnt!$B:$B,Resumen!$C$1,SexJefaturaEnt!$A:$A,Resumen!$A37)</f>
        <v>0.55092121951455653</v>
      </c>
      <c r="H37" s="26">
        <f>SUMIFS(SexJefaturaEnt!I:I,SexJefaturaEnt!$J:$J,"0",SexJefaturaEnt!$B:$B,Resumen!$C$1,SexJefaturaEnt!$A:$A,Resumen!$A37)</f>
        <v>0.29841014734563776</v>
      </c>
      <c r="I37" s="27">
        <f>SUMIFS(HacinaEnt!$I:$I,HacinaEnt!$B:$B,Resumen!$C$1,HacinaEnt!$A:$A,Resumen!$A37)</f>
        <v>3.3452272415161133</v>
      </c>
      <c r="J37" s="24">
        <f>SUMIFS(HacinaEnt!$C:$C,HacinaEnt!$B:$B,Resumen!$C$1,HacinaEnt!$A:$A,Resumen!$A37)</f>
        <v>1859166</v>
      </c>
      <c r="K37" s="26">
        <f t="shared" si="3"/>
        <v>100</v>
      </c>
      <c r="L37" s="22">
        <f>SUMIFS(ProgSocEnt!$G:$G,ProgSocEnt!$B:$B,Resumen!$C$1,ProgSocEnt!$A:$A,Resumen!$A37)</f>
        <v>446728</v>
      </c>
      <c r="M37" s="23">
        <f>SUMIFS(ProgSocEnt!$M:$M,ProgSocEnt!$B:$B,Resumen!$C$1,ProgSocEnt!$A:$A,Resumen!$A37)</f>
        <v>2128.2952052318064</v>
      </c>
      <c r="N37" s="28">
        <f t="shared" si="4"/>
        <v>1.8185290909655183</v>
      </c>
      <c r="O37" s="29">
        <f>M37/SUMIFS(INPC!$J:$J,INPC!$H:$H,Resumen!$C$1)</f>
        <v>2128.2952052318064</v>
      </c>
      <c r="P37" s="24">
        <f>SUMIFS(ProgSocEnt!$E:$E,ProgSocEnt!$B:$B,Resumen!$C$1,ProgSocEnt!$A:$A,Resumen!$A37)</f>
        <v>423119</v>
      </c>
      <c r="Q37" s="23">
        <f>SUMIFS(ProgSocEnt!$K:$K,ProgSocEnt!$B:$B,Resumen!$C$1,ProgSocEnt!$A:$A,Resumen!$A37)</f>
        <v>2057.82170569756</v>
      </c>
      <c r="R37" s="28">
        <f t="shared" si="5"/>
        <v>1.7583127691272078</v>
      </c>
      <c r="S37" s="71">
        <f>Q37/SUMIFS(INPC!$J:$J,INPC!$H:$H,Resumen!$C$1)</f>
        <v>2057.82170569756</v>
      </c>
      <c r="T37" s="22">
        <f>SUMIFS(SexJefaturaEnt!$C:$C,SexJefaturaEnt!$J:$J,"2",SexJefaturaEnt!$B:$B,Resumen!$C$1,SexJefaturaEnt!$A:$A,Resumen!$A37)</f>
        <v>476393</v>
      </c>
      <c r="U37" s="24">
        <f>SUMIFS(SexJefaturaEnt!F:F,SexJefaturaEnt!$J:$J,"2",SexJefaturaEnt!$B:$B,Resumen!$C$1,SexJefaturaEnt!$A:$A,Resumen!$A37)</f>
        <v>54.430887943357689</v>
      </c>
      <c r="V37" s="25">
        <f>SUMIFS(SexJefaturaEnt!G:G,SexJefaturaEnt!$J:$J,"2",SexJefaturaEnt!$B:$B,Resumen!$C$1,SexJefaturaEnt!$A:$A,Resumen!$A37)</f>
        <v>2.8445359188737029</v>
      </c>
      <c r="W37" s="25">
        <f>SUMIFS(SexJefaturaEnt!H:H,SexJefaturaEnt!$J:$J,"2",SexJefaturaEnt!$B:$B,Resumen!$C$1,SexJefaturaEnt!$A:$A,Resumen!$A37)</f>
        <v>0.38736085542818638</v>
      </c>
      <c r="X37" s="25">
        <f>SUMIFS(SexJefaturaEnt!I:I,SexJefaturaEnt!$J:$J,"2",SexJefaturaEnt!$B:$B,Resumen!$C$1,SexJefaturaEnt!$A:$A,Resumen!$A37)</f>
        <v>0.38331377665079042</v>
      </c>
      <c r="Y37" s="22">
        <f>SUMIFS(SexJefaturaEnt!$C:$C,SexJefaturaEnt!$B:$B,Resumen!$C$1,SexJefaturaEnt!$A:$A,Resumen!$A37,SexJefaturaEnt!$J:$J,"2")</f>
        <v>476393</v>
      </c>
      <c r="Z37" s="24">
        <f>SUMIFS(SexJefaturaEnt!F:F,SexJefaturaEnt!$J:$J,"2",SexJefaturaEnt!$B:$B,Resumen!$C$1,SexJefaturaEnt!$A:$A,Resumen!$A37)</f>
        <v>54.430887943357689</v>
      </c>
      <c r="AA37" s="25">
        <f>SUMIFS(SexJefaturaEnt!G:G,SexJefaturaEnt!$J:$J,"2",SexJefaturaEnt!$B:$B,Resumen!$C$1,SexJefaturaEnt!$A:$A,Resumen!$A37)</f>
        <v>2.8445359188737029</v>
      </c>
      <c r="AB37" s="25">
        <f>SUMIFS(SexJefaturaEnt!H:H,SexJefaturaEnt!$J:$J,"2",SexJefaturaEnt!$B:$B,Resumen!$C$1,SexJefaturaEnt!$A:$A,Resumen!$A37)</f>
        <v>0.38736085542818638</v>
      </c>
      <c r="AC37" s="26">
        <f>SUMIFS(SexJefaturaEnt!I:I,SexJefaturaEnt!$J:$J,"2",SexJefaturaEnt!$B:$B,Resumen!$C$1,SexJefaturaEnt!$A:$A,Resumen!$A37)</f>
        <v>0.38331377665079042</v>
      </c>
    </row>
    <row r="38" spans="1:29">
      <c r="A38" s="53">
        <v>20</v>
      </c>
      <c r="B38" s="51" t="s">
        <v>67</v>
      </c>
      <c r="C38" s="22">
        <f>SUMIFS(SexJefaturaEnt!$C:$C,SexJefaturaEnt!$J:$J,"0",SexJefaturaEnt!$B:$B,Resumen!$C$1,SexJefaturaEnt!$A:$A,Resumen!$A38)</f>
        <v>1212520</v>
      </c>
      <c r="D38" s="23">
        <f>SUMIFS(SexJefaturaEnt!$E:$E,SexJefaturaEnt!$J:$J,"0",SexJefaturaEnt!$B:$B,Resumen!$C$1,SexJefaturaEnt!$A:$A,Resumen!$A38)</f>
        <v>52024.89453125</v>
      </c>
      <c r="E38" s="24">
        <f>SUMIFS(SexJefaturaEnt!F:F,SexJefaturaEnt!$J:$J,"0",SexJefaturaEnt!$B:$B,Resumen!$C$1,SexJefaturaEnt!$A:$A,Resumen!$A38)</f>
        <v>53.006230825058559</v>
      </c>
      <c r="F38" s="25">
        <f>SUMIFS(SexJefaturaEnt!G:G,SexJefaturaEnt!$J:$J,"0",SexJefaturaEnt!$B:$B,Resumen!$C$1,SexJefaturaEnt!$A:$A,Resumen!$A38)</f>
        <v>3.5209142941972091</v>
      </c>
      <c r="G38" s="25">
        <f>SUMIFS(SexJefaturaEnt!H:H,SexJefaturaEnt!$J:$J,"0",SexJefaturaEnt!$B:$B,Resumen!$C$1,SexJefaturaEnt!$A:$A,Resumen!$A38)</f>
        <v>0.70381437007224623</v>
      </c>
      <c r="H38" s="26">
        <f>SUMIFS(SexJefaturaEnt!I:I,SexJefaturaEnt!$J:$J,"0",SexJefaturaEnt!$B:$B,Resumen!$C$1,SexJefaturaEnt!$A:$A,Resumen!$A38)</f>
        <v>0.40255748358789956</v>
      </c>
      <c r="I38" s="27">
        <f>SUMIFS(HacinaEnt!$I:$I,HacinaEnt!$B:$B,Resumen!$C$1,HacinaEnt!$A:$A,Resumen!$A38)</f>
        <v>3.6322343349456787</v>
      </c>
      <c r="J38" s="24">
        <f>SUMIFS(HacinaEnt!$C:$C,HacinaEnt!$B:$B,Resumen!$C$1,HacinaEnt!$A:$A,Resumen!$A38)</f>
        <v>1212520</v>
      </c>
      <c r="K38" s="26">
        <f t="shared" si="3"/>
        <v>100</v>
      </c>
      <c r="L38" s="22">
        <f>SUMIFS(ProgSocEnt!$G:$G,ProgSocEnt!$B:$B,Resumen!$C$1,ProgSocEnt!$A:$A,Resumen!$A38)</f>
        <v>521303</v>
      </c>
      <c r="M38" s="23">
        <f>SUMIFS(ProgSocEnt!$M:$M,ProgSocEnt!$B:$B,Resumen!$C$1,ProgSocEnt!$A:$A,Resumen!$A38)</f>
        <v>2911.87324505163</v>
      </c>
      <c r="N38" s="28">
        <f t="shared" si="4"/>
        <v>5.5970766904727576</v>
      </c>
      <c r="O38" s="29">
        <f>M38/SUMIFS(INPC!$J:$J,INPC!$H:$H,Resumen!$C$1)</f>
        <v>2911.87324505163</v>
      </c>
      <c r="P38" s="24">
        <f>SUMIFS(ProgSocEnt!$E:$E,ProgSocEnt!$B:$B,Resumen!$C$1,ProgSocEnt!$A:$A,Resumen!$A38)</f>
        <v>494811</v>
      </c>
      <c r="Q38" s="23">
        <f>SUMIFS(ProgSocEnt!$K:$K,ProgSocEnt!$B:$B,Resumen!$C$1,ProgSocEnt!$A:$A,Resumen!$A38)</f>
        <v>2730.9350469512278</v>
      </c>
      <c r="R38" s="28">
        <f t="shared" si="5"/>
        <v>5.2492851192823196</v>
      </c>
      <c r="S38" s="71">
        <f>Q38/SUMIFS(INPC!$J:$J,INPC!$H:$H,Resumen!$C$1)</f>
        <v>2730.9350469512278</v>
      </c>
      <c r="T38" s="22">
        <f>SUMIFS(SexJefaturaEnt!$C:$C,SexJefaturaEnt!$J:$J,"2",SexJefaturaEnt!$B:$B,Resumen!$C$1,SexJefaturaEnt!$A:$A,Resumen!$A38)</f>
        <v>400823</v>
      </c>
      <c r="U38" s="24">
        <f>SUMIFS(SexJefaturaEnt!F:F,SexJefaturaEnt!$J:$J,"2",SexJefaturaEnt!$B:$B,Resumen!$C$1,SexJefaturaEnt!$A:$A,Resumen!$A38)</f>
        <v>54.781207665228791</v>
      </c>
      <c r="V38" s="25">
        <f>SUMIFS(SexJefaturaEnt!G:G,SexJefaturaEnt!$J:$J,"2",SexJefaturaEnt!$B:$B,Resumen!$C$1,SexJefaturaEnt!$A:$A,Resumen!$A38)</f>
        <v>3.0457234240550068</v>
      </c>
      <c r="W38" s="25">
        <f>SUMIFS(SexJefaturaEnt!H:H,SexJefaturaEnt!$J:$J,"2",SexJefaturaEnt!$B:$B,Resumen!$C$1,SexJefaturaEnt!$A:$A,Resumen!$A38)</f>
        <v>0.59092417351299698</v>
      </c>
      <c r="X38" s="25">
        <f>SUMIFS(SexJefaturaEnt!I:I,SexJefaturaEnt!$J:$J,"2",SexJefaturaEnt!$B:$B,Resumen!$C$1,SexJefaturaEnt!$A:$A,Resumen!$A38)</f>
        <v>0.39366253932533812</v>
      </c>
      <c r="Y38" s="22">
        <f>SUMIFS(SexJefaturaEnt!$C:$C,SexJefaturaEnt!$B:$B,Resumen!$C$1,SexJefaturaEnt!$A:$A,Resumen!$A38,SexJefaturaEnt!$J:$J,"2")</f>
        <v>400823</v>
      </c>
      <c r="Z38" s="24">
        <f>SUMIFS(SexJefaturaEnt!F:F,SexJefaturaEnt!$J:$J,"2",SexJefaturaEnt!$B:$B,Resumen!$C$1,SexJefaturaEnt!$A:$A,Resumen!$A38)</f>
        <v>54.781207665228791</v>
      </c>
      <c r="AA38" s="25">
        <f>SUMIFS(SexJefaturaEnt!G:G,SexJefaturaEnt!$J:$J,"2",SexJefaturaEnt!$B:$B,Resumen!$C$1,SexJefaturaEnt!$A:$A,Resumen!$A38)</f>
        <v>3.0457234240550068</v>
      </c>
      <c r="AB38" s="25">
        <f>SUMIFS(SexJefaturaEnt!H:H,SexJefaturaEnt!$J:$J,"2",SexJefaturaEnt!$B:$B,Resumen!$C$1,SexJefaturaEnt!$A:$A,Resumen!$A38)</f>
        <v>0.59092417351299698</v>
      </c>
      <c r="AC38" s="26">
        <f>SUMIFS(SexJefaturaEnt!I:I,SexJefaturaEnt!$J:$J,"2",SexJefaturaEnt!$B:$B,Resumen!$C$1,SexJefaturaEnt!$A:$A,Resumen!$A38)</f>
        <v>0.39366253932533812</v>
      </c>
    </row>
    <row r="39" spans="1:29">
      <c r="A39" s="53">
        <v>21</v>
      </c>
      <c r="B39" s="51" t="s">
        <v>68</v>
      </c>
      <c r="C39" s="22">
        <f>SUMIFS(SexJefaturaEnt!$C:$C,SexJefaturaEnt!$J:$J,"0",SexJefaturaEnt!$B:$B,Resumen!$C$1,SexJefaturaEnt!$A:$A,Resumen!$A39)</f>
        <v>1877930</v>
      </c>
      <c r="D39" s="23">
        <f>SUMIFS(SexJefaturaEnt!$E:$E,SexJefaturaEnt!$J:$J,"0",SexJefaturaEnt!$B:$B,Resumen!$C$1,SexJefaturaEnt!$A:$A,Resumen!$A39)</f>
        <v>62161.640625</v>
      </c>
      <c r="E39" s="24">
        <f>SUMIFS(SexJefaturaEnt!F:F,SexJefaturaEnt!$J:$J,"0",SexJefaturaEnt!$B:$B,Resumen!$C$1,SexJefaturaEnt!$A:$A,Resumen!$A39)</f>
        <v>51.703582668150567</v>
      </c>
      <c r="F39" s="25">
        <f>SUMIFS(SexJefaturaEnt!G:G,SexJefaturaEnt!$J:$J,"0",SexJefaturaEnt!$B:$B,Resumen!$C$1,SexJefaturaEnt!$A:$A,Resumen!$A39)</f>
        <v>3.5118018243491504</v>
      </c>
      <c r="G39" s="25">
        <f>SUMIFS(SexJefaturaEnt!H:H,SexJefaturaEnt!$J:$J,"0",SexJefaturaEnt!$B:$B,Resumen!$C$1,SexJefaturaEnt!$A:$A,Resumen!$A39)</f>
        <v>0.66578519966132921</v>
      </c>
      <c r="H39" s="26">
        <f>SUMIFS(SexJefaturaEnt!I:I,SexJefaturaEnt!$J:$J,"0",SexJefaturaEnt!$B:$B,Resumen!$C$1,SexJefaturaEnt!$A:$A,Resumen!$A39)</f>
        <v>0.37552091931009141</v>
      </c>
      <c r="I39" s="27">
        <f>SUMIFS(HacinaEnt!$I:$I,HacinaEnt!$B:$B,Resumen!$C$1,HacinaEnt!$A:$A,Resumen!$A39)</f>
        <v>3.5425961017608643</v>
      </c>
      <c r="J39" s="24">
        <f>SUMIFS(HacinaEnt!$C:$C,HacinaEnt!$B:$B,Resumen!$C$1,HacinaEnt!$A:$A,Resumen!$A39)</f>
        <v>1877930</v>
      </c>
      <c r="K39" s="26">
        <f t="shared" si="3"/>
        <v>100</v>
      </c>
      <c r="L39" s="22">
        <f>SUMIFS(ProgSocEnt!$G:$G,ProgSocEnt!$B:$B,Resumen!$C$1,ProgSocEnt!$A:$A,Resumen!$A39)</f>
        <v>598185</v>
      </c>
      <c r="M39" s="23">
        <f>SUMIFS(ProgSocEnt!$M:$M,ProgSocEnt!$B:$B,Resumen!$C$1,ProgSocEnt!$A:$A,Resumen!$A39)</f>
        <v>2214.3853314660323</v>
      </c>
      <c r="N39" s="28">
        <f t="shared" si="4"/>
        <v>3.5623019424867897</v>
      </c>
      <c r="O39" s="29">
        <f>M39/SUMIFS(INPC!$J:$J,INPC!$H:$H,Resumen!$C$1)</f>
        <v>2214.3853314660323</v>
      </c>
      <c r="P39" s="24">
        <f>SUMIFS(ProgSocEnt!$E:$E,ProgSocEnt!$B:$B,Resumen!$C$1,ProgSocEnt!$A:$A,Resumen!$A39)</f>
        <v>585839</v>
      </c>
      <c r="Q39" s="23">
        <f>SUMIFS(ProgSocEnt!$K:$K,ProgSocEnt!$B:$B,Resumen!$C$1,ProgSocEnt!$A:$A,Resumen!$A39)</f>
        <v>2146.3247021971051</v>
      </c>
      <c r="R39" s="28">
        <f t="shared" si="5"/>
        <v>3.4528121854845351</v>
      </c>
      <c r="S39" s="71">
        <f>Q39/SUMIFS(INPC!$J:$J,INPC!$H:$H,Resumen!$C$1)</f>
        <v>2146.3247021971051</v>
      </c>
      <c r="T39" s="22">
        <f>SUMIFS(SexJefaturaEnt!$C:$C,SexJefaturaEnt!$J:$J,"2",SexJefaturaEnt!$B:$B,Resumen!$C$1,SexJefaturaEnt!$A:$A,Resumen!$A39)</f>
        <v>603006</v>
      </c>
      <c r="U39" s="24">
        <f>SUMIFS(SexJefaturaEnt!F:F,SexJefaturaEnt!$J:$J,"2",SexJefaturaEnt!$B:$B,Resumen!$C$1,SexJefaturaEnt!$A:$A,Resumen!$A39)</f>
        <v>53.93861918455206</v>
      </c>
      <c r="V39" s="25">
        <f>SUMIFS(SexJefaturaEnt!G:G,SexJefaturaEnt!$J:$J,"2",SexJefaturaEnt!$B:$B,Resumen!$C$1,SexJefaturaEnt!$A:$A,Resumen!$A39)</f>
        <v>2.9571745554770601</v>
      </c>
      <c r="W39" s="25">
        <f>SUMIFS(SexJefaturaEnt!H:H,SexJefaturaEnt!$J:$J,"2",SexJefaturaEnt!$B:$B,Resumen!$C$1,SexJefaturaEnt!$A:$A,Resumen!$A39)</f>
        <v>0.50797670338271927</v>
      </c>
      <c r="X39" s="25">
        <f>SUMIFS(SexJefaturaEnt!I:I,SexJefaturaEnt!$J:$J,"2",SexJefaturaEnt!$B:$B,Resumen!$C$1,SexJefaturaEnt!$A:$A,Resumen!$A39)</f>
        <v>0.35646245642663588</v>
      </c>
      <c r="Y39" s="22">
        <f>SUMIFS(SexJefaturaEnt!$C:$C,SexJefaturaEnt!$B:$B,Resumen!$C$1,SexJefaturaEnt!$A:$A,Resumen!$A39,SexJefaturaEnt!$J:$J,"2")</f>
        <v>603006</v>
      </c>
      <c r="Z39" s="24">
        <f>SUMIFS(SexJefaturaEnt!F:F,SexJefaturaEnt!$J:$J,"2",SexJefaturaEnt!$B:$B,Resumen!$C$1,SexJefaturaEnt!$A:$A,Resumen!$A39)</f>
        <v>53.93861918455206</v>
      </c>
      <c r="AA39" s="25">
        <f>SUMIFS(SexJefaturaEnt!G:G,SexJefaturaEnt!$J:$J,"2",SexJefaturaEnt!$B:$B,Resumen!$C$1,SexJefaturaEnt!$A:$A,Resumen!$A39)</f>
        <v>2.9571745554770601</v>
      </c>
      <c r="AB39" s="25">
        <f>SUMIFS(SexJefaturaEnt!H:H,SexJefaturaEnt!$J:$J,"2",SexJefaturaEnt!$B:$B,Resumen!$C$1,SexJefaturaEnt!$A:$A,Resumen!$A39)</f>
        <v>0.50797670338271927</v>
      </c>
      <c r="AC39" s="26">
        <f>SUMIFS(SexJefaturaEnt!I:I,SexJefaturaEnt!$J:$J,"2",SexJefaturaEnt!$B:$B,Resumen!$C$1,SexJefaturaEnt!$A:$A,Resumen!$A39)</f>
        <v>0.35646245642663588</v>
      </c>
    </row>
    <row r="40" spans="1:29">
      <c r="A40" s="53">
        <v>22</v>
      </c>
      <c r="B40" s="51" t="s">
        <v>69</v>
      </c>
      <c r="C40" s="22">
        <f>SUMIFS(SexJefaturaEnt!$C:$C,SexJefaturaEnt!$J:$J,"0",SexJefaturaEnt!$B:$B,Resumen!$C$1,SexJefaturaEnt!$A:$A,Resumen!$A40)</f>
        <v>760271</v>
      </c>
      <c r="D40" s="23">
        <f>SUMIFS(SexJefaturaEnt!$E:$E,SexJefaturaEnt!$J:$J,"0",SexJefaturaEnt!$B:$B,Resumen!$C$1,SexJefaturaEnt!$A:$A,Resumen!$A40)</f>
        <v>97614.640625</v>
      </c>
      <c r="E40" s="24">
        <f>SUMIFS(SexJefaturaEnt!F:F,SexJefaturaEnt!$J:$J,"0",SexJefaturaEnt!$B:$B,Resumen!$C$1,SexJefaturaEnt!$A:$A,Resumen!$A40)</f>
        <v>49.217482976464972</v>
      </c>
      <c r="F40" s="25">
        <f>SUMIFS(SexJefaturaEnt!G:G,SexJefaturaEnt!$J:$J,"0",SexJefaturaEnt!$B:$B,Resumen!$C$1,SexJefaturaEnt!$A:$A,Resumen!$A40)</f>
        <v>3.3354382845064459</v>
      </c>
      <c r="G40" s="25">
        <f>SUMIFS(SexJefaturaEnt!H:H,SexJefaturaEnt!$J:$J,"0",SexJefaturaEnt!$B:$B,Resumen!$C$1,SexJefaturaEnt!$A:$A,Resumen!$A40)</f>
        <v>0.56252046967462921</v>
      </c>
      <c r="H40" s="26">
        <f>SUMIFS(SexJefaturaEnt!I:I,SexJefaturaEnt!$J:$J,"0",SexJefaturaEnt!$B:$B,Resumen!$C$1,SexJefaturaEnt!$A:$A,Resumen!$A40)</f>
        <v>0.28266631240702328</v>
      </c>
      <c r="I40" s="27">
        <f>SUMIFS(HacinaEnt!$I:$I,HacinaEnt!$B:$B,Resumen!$C$1,HacinaEnt!$A:$A,Resumen!$A40)</f>
        <v>3.4986915588378906</v>
      </c>
      <c r="J40" s="24">
        <f>SUMIFS(HacinaEnt!$C:$C,HacinaEnt!$B:$B,Resumen!$C$1,HacinaEnt!$A:$A,Resumen!$A40)</f>
        <v>760271</v>
      </c>
      <c r="K40" s="26">
        <f t="shared" si="3"/>
        <v>100</v>
      </c>
      <c r="L40" s="22">
        <f>SUMIFS(ProgSocEnt!$G:$G,ProgSocEnt!$B:$B,Resumen!$C$1,ProgSocEnt!$A:$A,Resumen!$A40)</f>
        <v>179864</v>
      </c>
      <c r="M40" s="23">
        <f>SUMIFS(ProgSocEnt!$M:$M,ProgSocEnt!$B:$B,Resumen!$C$1,ProgSocEnt!$A:$A,Resumen!$A40)</f>
        <v>1851.331030685109</v>
      </c>
      <c r="N40" s="28">
        <f t="shared" si="4"/>
        <v>1.8965710664215323</v>
      </c>
      <c r="O40" s="29">
        <f>M40/SUMIFS(INPC!$J:$J,INPC!$H:$H,Resumen!$C$1)</f>
        <v>1851.331030685109</v>
      </c>
      <c r="P40" s="24">
        <f>SUMIFS(ProgSocEnt!$E:$E,ProgSocEnt!$B:$B,Resumen!$C$1,ProgSocEnt!$A:$A,Resumen!$A40)</f>
        <v>170711</v>
      </c>
      <c r="Q40" s="23">
        <f>SUMIFS(ProgSocEnt!$K:$K,ProgSocEnt!$B:$B,Resumen!$C$1,ProgSocEnt!$A:$A,Resumen!$A40)</f>
        <v>1788.5138483138676</v>
      </c>
      <c r="R40" s="28">
        <f t="shared" si="5"/>
        <v>1.832218852482066</v>
      </c>
      <c r="S40" s="71">
        <f>Q40/SUMIFS(INPC!$J:$J,INPC!$H:$H,Resumen!$C$1)</f>
        <v>1788.5138483138676</v>
      </c>
      <c r="T40" s="22">
        <f>SUMIFS(SexJefaturaEnt!$C:$C,SexJefaturaEnt!$J:$J,"2",SexJefaturaEnt!$B:$B,Resumen!$C$1,SexJefaturaEnt!$A:$A,Resumen!$A40)</f>
        <v>253945</v>
      </c>
      <c r="U40" s="24">
        <f>SUMIFS(SexJefaturaEnt!F:F,SexJefaturaEnt!$J:$J,"2",SexJefaturaEnt!$B:$B,Resumen!$C$1,SexJefaturaEnt!$A:$A,Resumen!$A40)</f>
        <v>50.40396148772372</v>
      </c>
      <c r="V40" s="25">
        <f>SUMIFS(SexJefaturaEnt!G:G,SexJefaturaEnt!$J:$J,"2",SexJefaturaEnt!$B:$B,Resumen!$C$1,SexJefaturaEnt!$A:$A,Resumen!$A40)</f>
        <v>3.0358542204020558</v>
      </c>
      <c r="W40" s="25">
        <f>SUMIFS(SexJefaturaEnt!H:H,SexJefaturaEnt!$J:$J,"2",SexJefaturaEnt!$B:$B,Resumen!$C$1,SexJefaturaEnt!$A:$A,Resumen!$A40)</f>
        <v>0.51106341924432452</v>
      </c>
      <c r="X40" s="25">
        <f>SUMIFS(SexJefaturaEnt!I:I,SexJefaturaEnt!$J:$J,"2",SexJefaturaEnt!$B:$B,Resumen!$C$1,SexJefaturaEnt!$A:$A,Resumen!$A40)</f>
        <v>0.29198842268995256</v>
      </c>
      <c r="Y40" s="22">
        <f>SUMIFS(SexJefaturaEnt!$C:$C,SexJefaturaEnt!$B:$B,Resumen!$C$1,SexJefaturaEnt!$A:$A,Resumen!$A40,SexJefaturaEnt!$J:$J,"2")</f>
        <v>253945</v>
      </c>
      <c r="Z40" s="24">
        <f>SUMIFS(SexJefaturaEnt!F:F,SexJefaturaEnt!$J:$J,"2",SexJefaturaEnt!$B:$B,Resumen!$C$1,SexJefaturaEnt!$A:$A,Resumen!$A40)</f>
        <v>50.40396148772372</v>
      </c>
      <c r="AA40" s="25">
        <f>SUMIFS(SexJefaturaEnt!G:G,SexJefaturaEnt!$J:$J,"2",SexJefaturaEnt!$B:$B,Resumen!$C$1,SexJefaturaEnt!$A:$A,Resumen!$A40)</f>
        <v>3.0358542204020558</v>
      </c>
      <c r="AB40" s="25">
        <f>SUMIFS(SexJefaturaEnt!H:H,SexJefaturaEnt!$J:$J,"2",SexJefaturaEnt!$B:$B,Resumen!$C$1,SexJefaturaEnt!$A:$A,Resumen!$A40)</f>
        <v>0.51106341924432452</v>
      </c>
      <c r="AC40" s="26">
        <f>SUMIFS(SexJefaturaEnt!I:I,SexJefaturaEnt!$J:$J,"2",SexJefaturaEnt!$B:$B,Resumen!$C$1,SexJefaturaEnt!$A:$A,Resumen!$A40)</f>
        <v>0.29198842268995256</v>
      </c>
    </row>
    <row r="41" spans="1:29">
      <c r="A41" s="53">
        <v>23</v>
      </c>
      <c r="B41" s="51" t="s">
        <v>70</v>
      </c>
      <c r="C41" s="22">
        <f>SUMIFS(SexJefaturaEnt!$C:$C,SexJefaturaEnt!$J:$J,"0",SexJefaturaEnt!$B:$B,Resumen!$C$1,SexJefaturaEnt!$A:$A,Resumen!$A41)</f>
        <v>594178</v>
      </c>
      <c r="D41" s="23">
        <f>SUMIFS(SexJefaturaEnt!$E:$E,SexJefaturaEnt!$J:$J,"0",SexJefaturaEnt!$B:$B,Resumen!$C$1,SexJefaturaEnt!$A:$A,Resumen!$A41)</f>
        <v>88754.4140625</v>
      </c>
      <c r="E41" s="24">
        <f>SUMIFS(SexJefaturaEnt!F:F,SexJefaturaEnt!$J:$J,"0",SexJefaturaEnt!$B:$B,Resumen!$C$1,SexJefaturaEnt!$A:$A,Resumen!$A41)</f>
        <v>46.296012306076634</v>
      </c>
      <c r="F41" s="25">
        <f>SUMIFS(SexJefaturaEnt!G:G,SexJefaturaEnt!$J:$J,"0",SexJefaturaEnt!$B:$B,Resumen!$C$1,SexJefaturaEnt!$A:$A,Resumen!$A41)</f>
        <v>3.2232916735389057</v>
      </c>
      <c r="G41" s="25">
        <f>SUMIFS(SexJefaturaEnt!H:H,SexJefaturaEnt!$J:$J,"0",SexJefaturaEnt!$B:$B,Resumen!$C$1,SexJefaturaEnt!$A:$A,Resumen!$A41)</f>
        <v>0.52464581320749004</v>
      </c>
      <c r="H41" s="26">
        <f>SUMIFS(SexJefaturaEnt!I:I,SexJefaturaEnt!$J:$J,"0",SexJefaturaEnt!$B:$B,Resumen!$C$1,SexJefaturaEnt!$A:$A,Resumen!$A41)</f>
        <v>0.18931532301768156</v>
      </c>
      <c r="I41" s="27">
        <f>SUMIFS(HacinaEnt!$I:$I,HacinaEnt!$B:$B,Resumen!$C$1,HacinaEnt!$A:$A,Resumen!$A41)</f>
        <v>3.6099920272827148</v>
      </c>
      <c r="J41" s="24">
        <f>SUMIFS(HacinaEnt!$C:$C,HacinaEnt!$B:$B,Resumen!$C$1,HacinaEnt!$A:$A,Resumen!$A41)</f>
        <v>594178</v>
      </c>
      <c r="K41" s="26">
        <f t="shared" si="3"/>
        <v>100</v>
      </c>
      <c r="L41" s="22">
        <f>SUMIFS(ProgSocEnt!$G:$G,ProgSocEnt!$B:$B,Resumen!$C$1,ProgSocEnt!$A:$A,Resumen!$A41)</f>
        <v>159828</v>
      </c>
      <c r="M41" s="23">
        <f>SUMIFS(ProgSocEnt!$M:$M,ProgSocEnt!$B:$B,Resumen!$C$1,ProgSocEnt!$A:$A,Resumen!$A41)</f>
        <v>1693.8880422028442</v>
      </c>
      <c r="N41" s="28">
        <f t="shared" si="4"/>
        <v>1.9085113231777122</v>
      </c>
      <c r="O41" s="29">
        <f>M41/SUMIFS(INPC!$J:$J,INPC!$H:$H,Resumen!$C$1)</f>
        <v>1693.8880422028442</v>
      </c>
      <c r="P41" s="24">
        <f>SUMIFS(ProgSocEnt!$E:$E,ProgSocEnt!$B:$B,Resumen!$C$1,ProgSocEnt!$A:$A,Resumen!$A41)</f>
        <v>110616</v>
      </c>
      <c r="Q41" s="23">
        <f>SUMIFS(ProgSocEnt!$K:$K,ProgSocEnt!$B:$B,Resumen!$C$1,ProgSocEnt!$A:$A,Resumen!$A41)</f>
        <v>1395.1155042028411</v>
      </c>
      <c r="R41" s="28">
        <f t="shared" si="5"/>
        <v>1.5718829524584705</v>
      </c>
      <c r="S41" s="71">
        <f>Q41/SUMIFS(INPC!$J:$J,INPC!$H:$H,Resumen!$C$1)</f>
        <v>1395.1155042028411</v>
      </c>
      <c r="T41" s="22">
        <f>SUMIFS(SexJefaturaEnt!$C:$C,SexJefaturaEnt!$J:$J,"2",SexJefaturaEnt!$B:$B,Resumen!$C$1,SexJefaturaEnt!$A:$A,Resumen!$A41)</f>
        <v>201437</v>
      </c>
      <c r="U41" s="24">
        <f>SUMIFS(SexJefaturaEnt!F:F,SexJefaturaEnt!$J:$J,"2",SexJefaturaEnt!$B:$B,Resumen!$C$1,SexJefaturaEnt!$A:$A,Resumen!$A41)</f>
        <v>46.790122966485796</v>
      </c>
      <c r="V41" s="25">
        <f>SUMIFS(SexJefaturaEnt!G:G,SexJefaturaEnt!$J:$J,"2",SexJefaturaEnt!$B:$B,Resumen!$C$1,SexJefaturaEnt!$A:$A,Resumen!$A41)</f>
        <v>3.0527261625222772</v>
      </c>
      <c r="W41" s="25">
        <f>SUMIFS(SexJefaturaEnt!H:H,SexJefaturaEnt!$J:$J,"2",SexJefaturaEnt!$B:$B,Resumen!$C$1,SexJefaturaEnt!$A:$A,Resumen!$A41)</f>
        <v>0.47386031364645026</v>
      </c>
      <c r="X41" s="25">
        <f>SUMIFS(SexJefaturaEnt!I:I,SexJefaturaEnt!$J:$J,"2",SexJefaturaEnt!$B:$B,Resumen!$C$1,SexJefaturaEnt!$A:$A,Resumen!$A41)</f>
        <v>0.19447767788440057</v>
      </c>
      <c r="Y41" s="22">
        <f>SUMIFS(SexJefaturaEnt!$C:$C,SexJefaturaEnt!$B:$B,Resumen!$C$1,SexJefaturaEnt!$A:$A,Resumen!$A41,SexJefaturaEnt!$J:$J,"2")</f>
        <v>201437</v>
      </c>
      <c r="Z41" s="24">
        <f>SUMIFS(SexJefaturaEnt!F:F,SexJefaturaEnt!$J:$J,"2",SexJefaturaEnt!$B:$B,Resumen!$C$1,SexJefaturaEnt!$A:$A,Resumen!$A41)</f>
        <v>46.790122966485796</v>
      </c>
      <c r="AA41" s="25">
        <f>SUMIFS(SexJefaturaEnt!G:G,SexJefaturaEnt!$J:$J,"2",SexJefaturaEnt!$B:$B,Resumen!$C$1,SexJefaturaEnt!$A:$A,Resumen!$A41)</f>
        <v>3.0527261625222772</v>
      </c>
      <c r="AB41" s="25">
        <f>SUMIFS(SexJefaturaEnt!H:H,SexJefaturaEnt!$J:$J,"2",SexJefaturaEnt!$B:$B,Resumen!$C$1,SexJefaturaEnt!$A:$A,Resumen!$A41)</f>
        <v>0.47386031364645026</v>
      </c>
      <c r="AC41" s="26">
        <f>SUMIFS(SexJefaturaEnt!I:I,SexJefaturaEnt!$J:$J,"2",SexJefaturaEnt!$B:$B,Resumen!$C$1,SexJefaturaEnt!$A:$A,Resumen!$A41)</f>
        <v>0.19447767788440057</v>
      </c>
    </row>
    <row r="42" spans="1:29">
      <c r="A42" s="53">
        <v>24</v>
      </c>
      <c r="B42" s="51" t="s">
        <v>71</v>
      </c>
      <c r="C42" s="22">
        <f>SUMIFS(SexJefaturaEnt!$C:$C,SexJefaturaEnt!$J:$J,"0",SexJefaturaEnt!$B:$B,Resumen!$C$1,SexJefaturaEnt!$A:$A,Resumen!$A42)</f>
        <v>852569</v>
      </c>
      <c r="D42" s="23">
        <f>SUMIFS(SexJefaturaEnt!$E:$E,SexJefaturaEnt!$J:$J,"0",SexJefaturaEnt!$B:$B,Resumen!$C$1,SexJefaturaEnt!$A:$A,Resumen!$A42)</f>
        <v>73204.96875</v>
      </c>
      <c r="E42" s="24">
        <f>SUMIFS(SexJefaturaEnt!F:F,SexJefaturaEnt!$J:$J,"0",SexJefaturaEnt!$B:$B,Resumen!$C$1,SexJefaturaEnt!$A:$A,Resumen!$A42)</f>
        <v>52.518221985551904</v>
      </c>
      <c r="F42" s="25">
        <f>SUMIFS(SexJefaturaEnt!G:G,SexJefaturaEnt!$J:$J,"0",SexJefaturaEnt!$B:$B,Resumen!$C$1,SexJefaturaEnt!$A:$A,Resumen!$A42)</f>
        <v>3.3748611549329146</v>
      </c>
      <c r="G42" s="25">
        <f>SUMIFS(SexJefaturaEnt!H:H,SexJefaturaEnt!$J:$J,"0",SexJefaturaEnt!$B:$B,Resumen!$C$1,SexJefaturaEnt!$A:$A,Resumen!$A42)</f>
        <v>0.60248026845920977</v>
      </c>
      <c r="H42" s="26">
        <f>SUMIFS(SexJefaturaEnt!I:I,SexJefaturaEnt!$J:$J,"0",SexJefaturaEnt!$B:$B,Resumen!$C$1,SexJefaturaEnt!$A:$A,Resumen!$A42)</f>
        <v>0.36761833939540378</v>
      </c>
      <c r="I42" s="27">
        <f>SUMIFS(HacinaEnt!$I:$I,HacinaEnt!$B:$B,Resumen!$C$1,HacinaEnt!$A:$A,Resumen!$A42)</f>
        <v>3.6423580646514893</v>
      </c>
      <c r="J42" s="24">
        <f>SUMIFS(HacinaEnt!$C:$C,HacinaEnt!$B:$B,Resumen!$C$1,HacinaEnt!$A:$A,Resumen!$A42)</f>
        <v>852569</v>
      </c>
      <c r="K42" s="26">
        <f t="shared" si="3"/>
        <v>100</v>
      </c>
      <c r="L42" s="22">
        <f>SUMIFS(ProgSocEnt!$G:$G,ProgSocEnt!$B:$B,Resumen!$C$1,ProgSocEnt!$A:$A,Resumen!$A42)</f>
        <v>280231</v>
      </c>
      <c r="M42" s="23">
        <f>SUMIFS(ProgSocEnt!$M:$M,ProgSocEnt!$B:$B,Resumen!$C$1,ProgSocEnt!$A:$A,Resumen!$A42)</f>
        <v>2600.8455310596564</v>
      </c>
      <c r="N42" s="28">
        <f t="shared" si="4"/>
        <v>3.5528265027224077</v>
      </c>
      <c r="O42" s="29">
        <f>M42/SUMIFS(INPC!$J:$J,INPC!$H:$H,Resumen!$C$1)</f>
        <v>2600.8455310596564</v>
      </c>
      <c r="P42" s="24">
        <f>SUMIFS(ProgSocEnt!$E:$E,ProgSocEnt!$B:$B,Resumen!$C$1,ProgSocEnt!$A:$A,Resumen!$A42)</f>
        <v>269839</v>
      </c>
      <c r="Q42" s="23">
        <f>SUMIFS(ProgSocEnt!$K:$K,ProgSocEnt!$B:$B,Resumen!$C$1,ProgSocEnt!$A:$A,Resumen!$A42)</f>
        <v>2506.2077508049219</v>
      </c>
      <c r="R42" s="28">
        <f t="shared" si="5"/>
        <v>3.4235486929361225</v>
      </c>
      <c r="S42" s="71">
        <f>Q42/SUMIFS(INPC!$J:$J,INPC!$H:$H,Resumen!$C$1)</f>
        <v>2506.2077508049219</v>
      </c>
      <c r="T42" s="22">
        <f>SUMIFS(SexJefaturaEnt!$C:$C,SexJefaturaEnt!$J:$J,"2",SexJefaturaEnt!$B:$B,Resumen!$C$1,SexJefaturaEnt!$A:$A,Resumen!$A42)</f>
        <v>280633</v>
      </c>
      <c r="U42" s="24">
        <f>SUMIFS(SexJefaturaEnt!F:F,SexJefaturaEnt!$J:$J,"2",SexJefaturaEnt!$B:$B,Resumen!$C$1,SexJefaturaEnt!$A:$A,Resumen!$A42)</f>
        <v>53.741470176351321</v>
      </c>
      <c r="V42" s="25">
        <f>SUMIFS(SexJefaturaEnt!G:G,SexJefaturaEnt!$J:$J,"2",SexJefaturaEnt!$B:$B,Resumen!$C$1,SexJefaturaEnt!$A:$A,Resumen!$A42)</f>
        <v>3.038366834976642</v>
      </c>
      <c r="W42" s="25">
        <f>SUMIFS(SexJefaturaEnt!H:H,SexJefaturaEnt!$J:$J,"2",SexJefaturaEnt!$B:$B,Resumen!$C$1,SexJefaturaEnt!$A:$A,Resumen!$A42)</f>
        <v>0.55788164613570035</v>
      </c>
      <c r="X42" s="25">
        <f>SUMIFS(SexJefaturaEnt!I:I,SexJefaturaEnt!$J:$J,"2",SexJefaturaEnt!$B:$B,Resumen!$C$1,SexJefaturaEnt!$A:$A,Resumen!$A42)</f>
        <v>0.35026529310522997</v>
      </c>
      <c r="Y42" s="22">
        <f>SUMIFS(SexJefaturaEnt!$C:$C,SexJefaturaEnt!$B:$B,Resumen!$C$1,SexJefaturaEnt!$A:$A,Resumen!$A42,SexJefaturaEnt!$J:$J,"2")</f>
        <v>280633</v>
      </c>
      <c r="Z42" s="24">
        <f>SUMIFS(SexJefaturaEnt!F:F,SexJefaturaEnt!$J:$J,"2",SexJefaturaEnt!$B:$B,Resumen!$C$1,SexJefaturaEnt!$A:$A,Resumen!$A42)</f>
        <v>53.741470176351321</v>
      </c>
      <c r="AA42" s="25">
        <f>SUMIFS(SexJefaturaEnt!G:G,SexJefaturaEnt!$J:$J,"2",SexJefaturaEnt!$B:$B,Resumen!$C$1,SexJefaturaEnt!$A:$A,Resumen!$A42)</f>
        <v>3.038366834976642</v>
      </c>
      <c r="AB42" s="25">
        <f>SUMIFS(SexJefaturaEnt!H:H,SexJefaturaEnt!$J:$J,"2",SexJefaturaEnt!$B:$B,Resumen!$C$1,SexJefaturaEnt!$A:$A,Resumen!$A42)</f>
        <v>0.55788164613570035</v>
      </c>
      <c r="AC42" s="26">
        <f>SUMIFS(SexJefaturaEnt!I:I,SexJefaturaEnt!$J:$J,"2",SexJefaturaEnt!$B:$B,Resumen!$C$1,SexJefaturaEnt!$A:$A,Resumen!$A42)</f>
        <v>0.35026529310522997</v>
      </c>
    </row>
    <row r="43" spans="1:29">
      <c r="A43" s="53">
        <v>25</v>
      </c>
      <c r="B43" s="51" t="s">
        <v>72</v>
      </c>
      <c r="C43" s="22">
        <f>SUMIFS(SexJefaturaEnt!$C:$C,SexJefaturaEnt!$J:$J,"0",SexJefaturaEnt!$B:$B,Resumen!$C$1,SexJefaturaEnt!$A:$A,Resumen!$A43)</f>
        <v>944610</v>
      </c>
      <c r="D43" s="23">
        <f>SUMIFS(SexJefaturaEnt!$E:$E,SexJefaturaEnt!$J:$J,"0",SexJefaturaEnt!$B:$B,Resumen!$C$1,SexJefaturaEnt!$A:$A,Resumen!$A43)</f>
        <v>82837.0390625</v>
      </c>
      <c r="E43" s="24">
        <f>SUMIFS(SexJefaturaEnt!F:F,SexJefaturaEnt!$J:$J,"0",SexJefaturaEnt!$B:$B,Resumen!$C$1,SexJefaturaEnt!$A:$A,Resumen!$A43)</f>
        <v>52.711727591281061</v>
      </c>
      <c r="F43" s="25">
        <f>SUMIFS(SexJefaturaEnt!G:G,SexJefaturaEnt!$J:$J,"0",SexJefaturaEnt!$B:$B,Resumen!$C$1,SexJefaturaEnt!$A:$A,Resumen!$A43)</f>
        <v>3.319917214511809</v>
      </c>
      <c r="G43" s="25">
        <f>SUMIFS(SexJefaturaEnt!H:H,SexJefaturaEnt!$J:$J,"0",SexJefaturaEnt!$B:$B,Resumen!$C$1,SexJefaturaEnt!$A:$A,Resumen!$A43)</f>
        <v>0.55500047638708039</v>
      </c>
      <c r="H43" s="26">
        <f>SUMIFS(SexJefaturaEnt!I:I,SexJefaturaEnt!$J:$J,"0",SexJefaturaEnt!$B:$B,Resumen!$C$1,SexJefaturaEnt!$A:$A,Resumen!$A43)</f>
        <v>0.39101004647420629</v>
      </c>
      <c r="I43" s="27">
        <f>SUMIFS(HacinaEnt!$I:$I,HacinaEnt!$B:$B,Resumen!$C$1,HacinaEnt!$A:$A,Resumen!$A43)</f>
        <v>3.5304532051086426</v>
      </c>
      <c r="J43" s="24">
        <f>SUMIFS(HacinaEnt!$C:$C,HacinaEnt!$B:$B,Resumen!$C$1,HacinaEnt!$A:$A,Resumen!$A43)</f>
        <v>944610</v>
      </c>
      <c r="K43" s="26">
        <f t="shared" si="3"/>
        <v>100</v>
      </c>
      <c r="L43" s="22">
        <f>SUMIFS(ProgSocEnt!$G:$G,ProgSocEnt!$B:$B,Resumen!$C$1,ProgSocEnt!$A:$A,Resumen!$A43)</f>
        <v>333873</v>
      </c>
      <c r="M43" s="23">
        <f>SUMIFS(ProgSocEnt!$M:$M,ProgSocEnt!$B:$B,Resumen!$C$1,ProgSocEnt!$A:$A,Resumen!$A43)</f>
        <v>2891.198466488815</v>
      </c>
      <c r="N43" s="28">
        <f t="shared" si="4"/>
        <v>3.4902242996727888</v>
      </c>
      <c r="O43" s="29">
        <f>M43/SUMIFS(INPC!$J:$J,INPC!$H:$H,Resumen!$C$1)</f>
        <v>2891.198466488815</v>
      </c>
      <c r="P43" s="24">
        <f>SUMIFS(ProgSocEnt!$E:$E,ProgSocEnt!$B:$B,Resumen!$C$1,ProgSocEnt!$A:$A,Resumen!$A43)</f>
        <v>320588</v>
      </c>
      <c r="Q43" s="23">
        <f>SUMIFS(ProgSocEnt!$K:$K,ProgSocEnt!$B:$B,Resumen!$C$1,ProgSocEnt!$A:$A,Resumen!$A43)</f>
        <v>2733.0110575099111</v>
      </c>
      <c r="R43" s="28">
        <f t="shared" si="5"/>
        <v>3.2992621277154437</v>
      </c>
      <c r="S43" s="71">
        <f>Q43/SUMIFS(INPC!$J:$J,INPC!$H:$H,Resumen!$C$1)</f>
        <v>2733.0110575099111</v>
      </c>
      <c r="T43" s="22">
        <f>SUMIFS(SexJefaturaEnt!$C:$C,SexJefaturaEnt!$J:$J,"2",SexJefaturaEnt!$B:$B,Resumen!$C$1,SexJefaturaEnt!$A:$A,Resumen!$A43)</f>
        <v>347496</v>
      </c>
      <c r="U43" s="24">
        <f>SUMIFS(SexJefaturaEnt!F:F,SexJefaturaEnt!$J:$J,"2",SexJefaturaEnt!$B:$B,Resumen!$C$1,SexJefaturaEnt!$A:$A,Resumen!$A43)</f>
        <v>53.313123028754291</v>
      </c>
      <c r="V43" s="25">
        <f>SUMIFS(SexJefaturaEnt!G:G,SexJefaturaEnt!$J:$J,"2",SexJefaturaEnt!$B:$B,Resumen!$C$1,SexJefaturaEnt!$A:$A,Resumen!$A43)</f>
        <v>3.0817563367635885</v>
      </c>
      <c r="W43" s="25">
        <f>SUMIFS(SexJefaturaEnt!H:H,SexJefaturaEnt!$J:$J,"2",SexJefaturaEnt!$B:$B,Resumen!$C$1,SexJefaturaEnt!$A:$A,Resumen!$A43)</f>
        <v>0.5020403112553814</v>
      </c>
      <c r="X43" s="25">
        <f>SUMIFS(SexJefaturaEnt!I:I,SexJefaturaEnt!$J:$J,"2",SexJefaturaEnt!$B:$B,Resumen!$C$1,SexJefaturaEnt!$A:$A,Resumen!$A43)</f>
        <v>0.37749787047908467</v>
      </c>
      <c r="Y43" s="22">
        <f>SUMIFS(SexJefaturaEnt!$C:$C,SexJefaturaEnt!$B:$B,Resumen!$C$1,SexJefaturaEnt!$A:$A,Resumen!$A43,SexJefaturaEnt!$J:$J,"2")</f>
        <v>347496</v>
      </c>
      <c r="Z43" s="24">
        <f>SUMIFS(SexJefaturaEnt!F:F,SexJefaturaEnt!$J:$J,"2",SexJefaturaEnt!$B:$B,Resumen!$C$1,SexJefaturaEnt!$A:$A,Resumen!$A43)</f>
        <v>53.313123028754291</v>
      </c>
      <c r="AA43" s="25">
        <f>SUMIFS(SexJefaturaEnt!G:G,SexJefaturaEnt!$J:$J,"2",SexJefaturaEnt!$B:$B,Resumen!$C$1,SexJefaturaEnt!$A:$A,Resumen!$A43)</f>
        <v>3.0817563367635885</v>
      </c>
      <c r="AB43" s="25">
        <f>SUMIFS(SexJefaturaEnt!H:H,SexJefaturaEnt!$J:$J,"2",SexJefaturaEnt!$B:$B,Resumen!$C$1,SexJefaturaEnt!$A:$A,Resumen!$A43)</f>
        <v>0.5020403112553814</v>
      </c>
      <c r="AC43" s="26">
        <f>SUMIFS(SexJefaturaEnt!I:I,SexJefaturaEnt!$J:$J,"2",SexJefaturaEnt!$B:$B,Resumen!$C$1,SexJefaturaEnt!$A:$A,Resumen!$A43)</f>
        <v>0.37749787047908467</v>
      </c>
    </row>
    <row r="44" spans="1:29">
      <c r="A44" s="53">
        <v>26</v>
      </c>
      <c r="B44" s="51" t="s">
        <v>73</v>
      </c>
      <c r="C44" s="22">
        <f>SUMIFS(SexJefaturaEnt!$C:$C,SexJefaturaEnt!$J:$J,"0",SexJefaturaEnt!$B:$B,Resumen!$C$1,SexJefaturaEnt!$A:$A,Resumen!$A44)</f>
        <v>951076</v>
      </c>
      <c r="D44" s="23">
        <f>SUMIFS(SexJefaturaEnt!$E:$E,SexJefaturaEnt!$J:$J,"0",SexJefaturaEnt!$B:$B,Resumen!$C$1,SexJefaturaEnt!$A:$A,Resumen!$A44)</f>
        <v>94721.4921875</v>
      </c>
      <c r="E44" s="24">
        <f>SUMIFS(SexJefaturaEnt!F:F,SexJefaturaEnt!$J:$J,"0",SexJefaturaEnt!$B:$B,Resumen!$C$1,SexJefaturaEnt!$A:$A,Resumen!$A44)</f>
        <v>50.466145712855756</v>
      </c>
      <c r="F44" s="25">
        <f>SUMIFS(SexJefaturaEnt!G:G,SexJefaturaEnt!$J:$J,"0",SexJefaturaEnt!$B:$B,Resumen!$C$1,SexJefaturaEnt!$A:$A,Resumen!$A44)</f>
        <v>3.2157062106498322</v>
      </c>
      <c r="G44" s="25">
        <f>SUMIFS(SexJefaturaEnt!H:H,SexJefaturaEnt!$J:$J,"0",SexJefaturaEnt!$B:$B,Resumen!$C$1,SexJefaturaEnt!$A:$A,Resumen!$A44)</f>
        <v>0.5547211789594102</v>
      </c>
      <c r="H44" s="26">
        <f>SUMIFS(SexJefaturaEnt!I:I,SexJefaturaEnt!$J:$J,"0",SexJefaturaEnt!$B:$B,Resumen!$C$1,SexJefaturaEnt!$A:$A,Resumen!$A44)</f>
        <v>0.31008983509204313</v>
      </c>
      <c r="I44" s="27">
        <f>SUMIFS(HacinaEnt!$I:$I,HacinaEnt!$B:$B,Resumen!$C$1,HacinaEnt!$A:$A,Resumen!$A44)</f>
        <v>3.6100869178771973</v>
      </c>
      <c r="J44" s="24">
        <f>SUMIFS(HacinaEnt!$C:$C,HacinaEnt!$B:$B,Resumen!$C$1,HacinaEnt!$A:$A,Resumen!$A44)</f>
        <v>951076</v>
      </c>
      <c r="K44" s="26">
        <f t="shared" si="3"/>
        <v>100</v>
      </c>
      <c r="L44" s="22">
        <f>SUMIFS(ProgSocEnt!$G:$G,ProgSocEnt!$B:$B,Resumen!$C$1,ProgSocEnt!$A:$A,Resumen!$A44)</f>
        <v>282678</v>
      </c>
      <c r="M44" s="23">
        <f>SUMIFS(ProgSocEnt!$M:$M,ProgSocEnt!$B:$B,Resumen!$C$1,ProgSocEnt!$A:$A,Resumen!$A44)</f>
        <v>2342.7806169748833</v>
      </c>
      <c r="N44" s="28">
        <f t="shared" si="4"/>
        <v>2.4733358426590013</v>
      </c>
      <c r="O44" s="29">
        <f>M44/SUMIFS(INPC!$J:$J,INPC!$H:$H,Resumen!$C$1)</f>
        <v>2342.7806169748833</v>
      </c>
      <c r="P44" s="24">
        <f>SUMIFS(ProgSocEnt!$E:$E,ProgSocEnt!$B:$B,Resumen!$C$1,ProgSocEnt!$A:$A,Resumen!$A44)</f>
        <v>266571</v>
      </c>
      <c r="Q44" s="23">
        <f>SUMIFS(ProgSocEnt!$K:$K,ProgSocEnt!$B:$B,Resumen!$C$1,ProgSocEnt!$A:$A,Resumen!$A44)</f>
        <v>2216.5985295946725</v>
      </c>
      <c r="R44" s="28">
        <f t="shared" si="5"/>
        <v>2.3401220550948918</v>
      </c>
      <c r="S44" s="71">
        <f>Q44/SUMIFS(INPC!$J:$J,INPC!$H:$H,Resumen!$C$1)</f>
        <v>2216.5985295946725</v>
      </c>
      <c r="T44" s="22">
        <f>SUMIFS(SexJefaturaEnt!$C:$C,SexJefaturaEnt!$J:$J,"2",SexJefaturaEnt!$B:$B,Resumen!$C$1,SexJefaturaEnt!$A:$A,Resumen!$A44)</f>
        <v>346716</v>
      </c>
      <c r="U44" s="24">
        <f>SUMIFS(SexJefaturaEnt!F:F,SexJefaturaEnt!$J:$J,"2",SexJefaturaEnt!$B:$B,Resumen!$C$1,SexJefaturaEnt!$A:$A,Resumen!$A44)</f>
        <v>52.622469110165092</v>
      </c>
      <c r="V44" s="25">
        <f>SUMIFS(SexJefaturaEnt!G:G,SexJefaturaEnt!$J:$J,"2",SexJefaturaEnt!$B:$B,Resumen!$C$1,SexJefaturaEnt!$A:$A,Resumen!$A44)</f>
        <v>3.0325972842326285</v>
      </c>
      <c r="W44" s="25">
        <f>SUMIFS(SexJefaturaEnt!H:H,SexJefaturaEnt!$J:$J,"2",SexJefaturaEnt!$B:$B,Resumen!$C$1,SexJefaturaEnt!$A:$A,Resumen!$A44)</f>
        <v>0.48309567484627186</v>
      </c>
      <c r="X44" s="25">
        <f>SUMIFS(SexJefaturaEnt!I:I,SexJefaturaEnt!$J:$J,"2",SexJefaturaEnt!$B:$B,Resumen!$C$1,SexJefaturaEnt!$A:$A,Resumen!$A44)</f>
        <v>0.34362706076442967</v>
      </c>
      <c r="Y44" s="22">
        <f>SUMIFS(SexJefaturaEnt!$C:$C,SexJefaturaEnt!$B:$B,Resumen!$C$1,SexJefaturaEnt!$A:$A,Resumen!$A44,SexJefaturaEnt!$J:$J,"2")</f>
        <v>346716</v>
      </c>
      <c r="Z44" s="24">
        <f>SUMIFS(SexJefaturaEnt!F:F,SexJefaturaEnt!$J:$J,"2",SexJefaturaEnt!$B:$B,Resumen!$C$1,SexJefaturaEnt!$A:$A,Resumen!$A44)</f>
        <v>52.622469110165092</v>
      </c>
      <c r="AA44" s="25">
        <f>SUMIFS(SexJefaturaEnt!G:G,SexJefaturaEnt!$J:$J,"2",SexJefaturaEnt!$B:$B,Resumen!$C$1,SexJefaturaEnt!$A:$A,Resumen!$A44)</f>
        <v>3.0325972842326285</v>
      </c>
      <c r="AB44" s="25">
        <f>SUMIFS(SexJefaturaEnt!H:H,SexJefaturaEnt!$J:$J,"2",SexJefaturaEnt!$B:$B,Resumen!$C$1,SexJefaturaEnt!$A:$A,Resumen!$A44)</f>
        <v>0.48309567484627186</v>
      </c>
      <c r="AC44" s="26">
        <f>SUMIFS(SexJefaturaEnt!I:I,SexJefaturaEnt!$J:$J,"2",SexJefaturaEnt!$B:$B,Resumen!$C$1,SexJefaturaEnt!$A:$A,Resumen!$A44)</f>
        <v>0.34362706076442967</v>
      </c>
    </row>
    <row r="45" spans="1:29">
      <c r="A45" s="53">
        <v>27</v>
      </c>
      <c r="B45" s="51" t="s">
        <v>74</v>
      </c>
      <c r="C45" s="22">
        <f>SUMIFS(SexJefaturaEnt!$C:$C,SexJefaturaEnt!$J:$J,"0",SexJefaturaEnt!$B:$B,Resumen!$C$1,SexJefaturaEnt!$A:$A,Resumen!$A45)</f>
        <v>751810</v>
      </c>
      <c r="D45" s="23">
        <f>SUMIFS(SexJefaturaEnt!$E:$E,SexJefaturaEnt!$J:$J,"0",SexJefaturaEnt!$B:$B,Resumen!$C$1,SexJefaturaEnt!$A:$A,Resumen!$A45)</f>
        <v>65000.55859375</v>
      </c>
      <c r="E45" s="24">
        <f>SUMIFS(SexJefaturaEnt!F:F,SexJefaturaEnt!$J:$J,"0",SexJefaturaEnt!$B:$B,Resumen!$C$1,SexJefaturaEnt!$A:$A,Resumen!$A45)</f>
        <v>50.228060281188064</v>
      </c>
      <c r="F45" s="25">
        <f>SUMIFS(SexJefaturaEnt!G:G,SexJefaturaEnt!$J:$J,"0",SexJefaturaEnt!$B:$B,Resumen!$C$1,SexJefaturaEnt!$A:$A,Resumen!$A45)</f>
        <v>3.3689482715047685</v>
      </c>
      <c r="G45" s="25">
        <f>SUMIFS(SexJefaturaEnt!H:H,SexJefaturaEnt!$J:$J,"0",SexJefaturaEnt!$B:$B,Resumen!$C$1,SexJefaturaEnt!$A:$A,Resumen!$A45)</f>
        <v>0.61745520809779064</v>
      </c>
      <c r="H45" s="26">
        <f>SUMIFS(SexJefaturaEnt!I:I,SexJefaturaEnt!$J:$J,"0",SexJefaturaEnt!$B:$B,Resumen!$C$1,SexJefaturaEnt!$A:$A,Resumen!$A45)</f>
        <v>0.26871683005014563</v>
      </c>
      <c r="I45" s="27">
        <f>SUMIFS(HacinaEnt!$I:$I,HacinaEnt!$B:$B,Resumen!$C$1,HacinaEnt!$A:$A,Resumen!$A45)</f>
        <v>3.7268466949462891</v>
      </c>
      <c r="J45" s="24">
        <f>SUMIFS(HacinaEnt!$C:$C,HacinaEnt!$B:$B,Resumen!$C$1,HacinaEnt!$A:$A,Resumen!$A45)</f>
        <v>751810</v>
      </c>
      <c r="K45" s="26">
        <f t="shared" si="3"/>
        <v>100</v>
      </c>
      <c r="L45" s="22">
        <f>SUMIFS(ProgSocEnt!$G:$G,ProgSocEnt!$B:$B,Resumen!$C$1,ProgSocEnt!$A:$A,Resumen!$A45)</f>
        <v>227938</v>
      </c>
      <c r="M45" s="23">
        <f>SUMIFS(ProgSocEnt!$M:$M,ProgSocEnt!$B:$B,Resumen!$C$1,ProgSocEnt!$A:$A,Resumen!$A45)</f>
        <v>2218.8658313802694</v>
      </c>
      <c r="N45" s="28">
        <f t="shared" si="4"/>
        <v>3.4136104048706128</v>
      </c>
      <c r="O45" s="29">
        <f>M45/SUMIFS(INPC!$J:$J,INPC!$H:$H,Resumen!$C$1)</f>
        <v>2218.8658313802694</v>
      </c>
      <c r="P45" s="24">
        <f>SUMIFS(ProgSocEnt!$E:$E,ProgSocEnt!$B:$B,Resumen!$C$1,ProgSocEnt!$A:$A,Resumen!$A45)</f>
        <v>224591</v>
      </c>
      <c r="Q45" s="23">
        <f>SUMIFS(ProgSocEnt!$K:$K,ProgSocEnt!$B:$B,Resumen!$C$1,ProgSocEnt!$A:$A,Resumen!$A45)</f>
        <v>2180.5376870149789</v>
      </c>
      <c r="R45" s="28">
        <f t="shared" si="5"/>
        <v>3.3546445356619508</v>
      </c>
      <c r="S45" s="71">
        <f>Q45/SUMIFS(INPC!$J:$J,INPC!$H:$H,Resumen!$C$1)</f>
        <v>2180.5376870149789</v>
      </c>
      <c r="T45" s="22">
        <f>SUMIFS(SexJefaturaEnt!$C:$C,SexJefaturaEnt!$J:$J,"2",SexJefaturaEnt!$B:$B,Resumen!$C$1,SexJefaturaEnt!$A:$A,Resumen!$A45)</f>
        <v>240292</v>
      </c>
      <c r="U45" s="24">
        <f>SUMIFS(SexJefaturaEnt!F:F,SexJefaturaEnt!$J:$J,"2",SexJefaturaEnt!$B:$B,Resumen!$C$1,SexJefaturaEnt!$A:$A,Resumen!$A45)</f>
        <v>51.647341567759227</v>
      </c>
      <c r="V45" s="25">
        <f>SUMIFS(SexJefaturaEnt!G:G,SexJefaturaEnt!$J:$J,"2",SexJefaturaEnt!$B:$B,Resumen!$C$1,SexJefaturaEnt!$A:$A,Resumen!$A45)</f>
        <v>3.1317646862983368</v>
      </c>
      <c r="W45" s="25">
        <f>SUMIFS(SexJefaturaEnt!H:H,SexJefaturaEnt!$J:$J,"2",SexJefaturaEnt!$B:$B,Resumen!$C$1,SexJefaturaEnt!$A:$A,Resumen!$A45)</f>
        <v>0.56541208196694026</v>
      </c>
      <c r="X45" s="25">
        <f>SUMIFS(SexJefaturaEnt!I:I,SexJefaturaEnt!$J:$J,"2",SexJefaturaEnt!$B:$B,Resumen!$C$1,SexJefaturaEnt!$A:$A,Resumen!$A45)</f>
        <v>0.28254790005493319</v>
      </c>
      <c r="Y45" s="22">
        <f>SUMIFS(SexJefaturaEnt!$C:$C,SexJefaturaEnt!$B:$B,Resumen!$C$1,SexJefaturaEnt!$A:$A,Resumen!$A45,SexJefaturaEnt!$J:$J,"2")</f>
        <v>240292</v>
      </c>
      <c r="Z45" s="24">
        <f>SUMIFS(SexJefaturaEnt!F:F,SexJefaturaEnt!$J:$J,"2",SexJefaturaEnt!$B:$B,Resumen!$C$1,SexJefaturaEnt!$A:$A,Resumen!$A45)</f>
        <v>51.647341567759227</v>
      </c>
      <c r="AA45" s="25">
        <f>SUMIFS(SexJefaturaEnt!G:G,SexJefaturaEnt!$J:$J,"2",SexJefaturaEnt!$B:$B,Resumen!$C$1,SexJefaturaEnt!$A:$A,Resumen!$A45)</f>
        <v>3.1317646862983368</v>
      </c>
      <c r="AB45" s="25">
        <f>SUMIFS(SexJefaturaEnt!H:H,SexJefaturaEnt!$J:$J,"2",SexJefaturaEnt!$B:$B,Resumen!$C$1,SexJefaturaEnt!$A:$A,Resumen!$A45)</f>
        <v>0.56541208196694026</v>
      </c>
      <c r="AC45" s="26">
        <f>SUMIFS(SexJefaturaEnt!I:I,SexJefaturaEnt!$J:$J,"2",SexJefaturaEnt!$B:$B,Resumen!$C$1,SexJefaturaEnt!$A:$A,Resumen!$A45)</f>
        <v>0.28254790005493319</v>
      </c>
    </row>
    <row r="46" spans="1:29">
      <c r="A46" s="53">
        <v>28</v>
      </c>
      <c r="B46" s="51" t="s">
        <v>75</v>
      </c>
      <c r="C46" s="22">
        <f>SUMIFS(SexJefaturaEnt!$C:$C,SexJefaturaEnt!$J:$J,"0",SexJefaturaEnt!$B:$B,Resumen!$C$1,SexJefaturaEnt!$A:$A,Resumen!$A46)</f>
        <v>1112466</v>
      </c>
      <c r="D46" s="23">
        <f>SUMIFS(SexJefaturaEnt!$E:$E,SexJefaturaEnt!$J:$J,"0",SexJefaturaEnt!$B:$B,Resumen!$C$1,SexJefaturaEnt!$A:$A,Resumen!$A46)</f>
        <v>77302.2890625</v>
      </c>
      <c r="E46" s="24">
        <f>SUMIFS(SexJefaturaEnt!F:F,SexJefaturaEnt!$J:$J,"0",SexJefaturaEnt!$B:$B,Resumen!$C$1,SexJefaturaEnt!$A:$A,Resumen!$A46)</f>
        <v>51.298990710727338</v>
      </c>
      <c r="F46" s="25">
        <f>SUMIFS(SexJefaturaEnt!G:G,SexJefaturaEnt!$J:$J,"0",SexJefaturaEnt!$B:$B,Resumen!$C$1,SexJefaturaEnt!$A:$A,Resumen!$A46)</f>
        <v>3.2134402309823402</v>
      </c>
      <c r="G46" s="25">
        <f>SUMIFS(SexJefaturaEnt!H:H,SexJefaturaEnt!$J:$J,"0",SexJefaturaEnt!$B:$B,Resumen!$C$1,SexJefaturaEnt!$A:$A,Resumen!$A46)</f>
        <v>0.55767547053123423</v>
      </c>
      <c r="H46" s="26">
        <f>SUMIFS(SexJefaturaEnt!I:I,SexJefaturaEnt!$J:$J,"0",SexJefaturaEnt!$B:$B,Resumen!$C$1,SexJefaturaEnt!$A:$A,Resumen!$A46)</f>
        <v>0.34796299392520758</v>
      </c>
      <c r="I46" s="27">
        <f>SUMIFS(HacinaEnt!$I:$I,HacinaEnt!$B:$B,Resumen!$C$1,HacinaEnt!$A:$A,Resumen!$A46)</f>
        <v>3.4342379570007324</v>
      </c>
      <c r="J46" s="24">
        <f>SUMIFS(HacinaEnt!$C:$C,HacinaEnt!$B:$B,Resumen!$C$1,HacinaEnt!$A:$A,Resumen!$A46)</f>
        <v>1112466</v>
      </c>
      <c r="K46" s="26">
        <f t="shared" si="3"/>
        <v>100</v>
      </c>
      <c r="L46" s="22">
        <f>SUMIFS(ProgSocEnt!$G:$G,ProgSocEnt!$B:$B,Resumen!$C$1,ProgSocEnt!$A:$A,Resumen!$A46)</f>
        <v>320725</v>
      </c>
      <c r="M46" s="23">
        <f>SUMIFS(ProgSocEnt!$M:$M,ProgSocEnt!$B:$B,Resumen!$C$1,ProgSocEnt!$A:$A,Resumen!$A46)</f>
        <v>2506.0901664050884</v>
      </c>
      <c r="N46" s="28">
        <f t="shared" si="4"/>
        <v>3.2419352606478169</v>
      </c>
      <c r="O46" s="29">
        <f>M46/SUMIFS(INPC!$J:$J,INPC!$H:$H,Resumen!$C$1)</f>
        <v>2506.0901664050884</v>
      </c>
      <c r="P46" s="24">
        <f>SUMIFS(ProgSocEnt!$E:$E,ProgSocEnt!$B:$B,Resumen!$C$1,ProgSocEnt!$A:$A,Resumen!$A46)</f>
        <v>312599</v>
      </c>
      <c r="Q46" s="23">
        <f>SUMIFS(ProgSocEnt!$K:$K,ProgSocEnt!$B:$B,Resumen!$C$1,ProgSocEnt!$A:$A,Resumen!$A46)</f>
        <v>2438.6240338567973</v>
      </c>
      <c r="R46" s="28">
        <f t="shared" si="5"/>
        <v>3.1546595365179098</v>
      </c>
      <c r="S46" s="71">
        <f>Q46/SUMIFS(INPC!$J:$J,INPC!$H:$H,Resumen!$C$1)</f>
        <v>2438.6240338567973</v>
      </c>
      <c r="T46" s="22">
        <f>SUMIFS(SexJefaturaEnt!$C:$C,SexJefaturaEnt!$J:$J,"2",SexJefaturaEnt!$B:$B,Resumen!$C$1,SexJefaturaEnt!$A:$A,Resumen!$A46)</f>
        <v>362237</v>
      </c>
      <c r="U46" s="24">
        <f>SUMIFS(SexJefaturaEnt!F:F,SexJefaturaEnt!$J:$J,"2",SexJefaturaEnt!$B:$B,Resumen!$C$1,SexJefaturaEnt!$A:$A,Resumen!$A46)</f>
        <v>53.371433619425957</v>
      </c>
      <c r="V46" s="25">
        <f>SUMIFS(SexJefaturaEnt!G:G,SexJefaturaEnt!$J:$J,"2",SexJefaturaEnt!$B:$B,Resumen!$C$1,SexJefaturaEnt!$A:$A,Resumen!$A46)</f>
        <v>2.8517848811689586</v>
      </c>
      <c r="W46" s="25">
        <f>SUMIFS(SexJefaturaEnt!H:H,SexJefaturaEnt!$J:$J,"2",SexJefaturaEnt!$B:$B,Resumen!$C$1,SexJefaturaEnt!$A:$A,Resumen!$A46)</f>
        <v>0.4358582916709226</v>
      </c>
      <c r="X46" s="25">
        <f>SUMIFS(SexJefaturaEnt!I:I,SexJefaturaEnt!$J:$J,"2",SexJefaturaEnt!$B:$B,Resumen!$C$1,SexJefaturaEnt!$A:$A,Resumen!$A46)</f>
        <v>0.36859293777278412</v>
      </c>
      <c r="Y46" s="22">
        <f>SUMIFS(SexJefaturaEnt!$C:$C,SexJefaturaEnt!$B:$B,Resumen!$C$1,SexJefaturaEnt!$A:$A,Resumen!$A46,SexJefaturaEnt!$J:$J,"2")</f>
        <v>362237</v>
      </c>
      <c r="Z46" s="24">
        <f>SUMIFS(SexJefaturaEnt!F:F,SexJefaturaEnt!$J:$J,"2",SexJefaturaEnt!$B:$B,Resumen!$C$1,SexJefaturaEnt!$A:$A,Resumen!$A46)</f>
        <v>53.371433619425957</v>
      </c>
      <c r="AA46" s="25">
        <f>SUMIFS(SexJefaturaEnt!G:G,SexJefaturaEnt!$J:$J,"2",SexJefaturaEnt!$B:$B,Resumen!$C$1,SexJefaturaEnt!$A:$A,Resumen!$A46)</f>
        <v>2.8517848811689586</v>
      </c>
      <c r="AB46" s="25">
        <f>SUMIFS(SexJefaturaEnt!H:H,SexJefaturaEnt!$J:$J,"2",SexJefaturaEnt!$B:$B,Resumen!$C$1,SexJefaturaEnt!$A:$A,Resumen!$A46)</f>
        <v>0.4358582916709226</v>
      </c>
      <c r="AC46" s="26">
        <f>SUMIFS(SexJefaturaEnt!I:I,SexJefaturaEnt!$J:$J,"2",SexJefaturaEnt!$B:$B,Resumen!$C$1,SexJefaturaEnt!$A:$A,Resumen!$A46)</f>
        <v>0.36859293777278412</v>
      </c>
    </row>
    <row r="47" spans="1:29">
      <c r="A47" s="53">
        <v>29</v>
      </c>
      <c r="B47" s="51" t="s">
        <v>76</v>
      </c>
      <c r="C47" s="22">
        <f>SUMIFS(SexJefaturaEnt!$C:$C,SexJefaturaEnt!$J:$J,"0",SexJefaturaEnt!$B:$B,Resumen!$C$1,SexJefaturaEnt!$A:$A,Resumen!$A47)</f>
        <v>404518</v>
      </c>
      <c r="D47" s="23">
        <f>SUMIFS(SexJefaturaEnt!$E:$E,SexJefaturaEnt!$J:$J,"0",SexJefaturaEnt!$B:$B,Resumen!$C$1,SexJefaturaEnt!$A:$A,Resumen!$A47)</f>
        <v>58833.89453125</v>
      </c>
      <c r="E47" s="24">
        <f>SUMIFS(SexJefaturaEnt!F:F,SexJefaturaEnt!$J:$J,"0",SexJefaturaEnt!$B:$B,Resumen!$C$1,SexJefaturaEnt!$A:$A,Resumen!$A47)</f>
        <v>52.024574926208473</v>
      </c>
      <c r="F47" s="25">
        <f>SUMIFS(SexJefaturaEnt!G:G,SexJefaturaEnt!$J:$J,"0",SexJefaturaEnt!$B:$B,Resumen!$C$1,SexJefaturaEnt!$A:$A,Resumen!$A47)</f>
        <v>3.6269733361679828</v>
      </c>
      <c r="G47" s="25">
        <f>SUMIFS(SexJefaturaEnt!H:H,SexJefaturaEnt!$J:$J,"0",SexJefaturaEnt!$B:$B,Resumen!$C$1,SexJefaturaEnt!$A:$A,Resumen!$A47)</f>
        <v>0.64443609431471527</v>
      </c>
      <c r="H47" s="26">
        <f>SUMIFS(SexJefaturaEnt!I:I,SexJefaturaEnt!$J:$J,"0",SexJefaturaEnt!$B:$B,Resumen!$C$1,SexJefaturaEnt!$A:$A,Resumen!$A47)</f>
        <v>0.36270326660371111</v>
      </c>
      <c r="I47" s="27">
        <f>SUMIFS(HacinaEnt!$I:$I,HacinaEnt!$B:$B,Resumen!$C$1,HacinaEnt!$A:$A,Resumen!$A47)</f>
        <v>3.7357227802276611</v>
      </c>
      <c r="J47" s="24">
        <f>SUMIFS(HacinaEnt!$C:$C,HacinaEnt!$B:$B,Resumen!$C$1,HacinaEnt!$A:$A,Resumen!$A47)</f>
        <v>404518</v>
      </c>
      <c r="K47" s="26">
        <f t="shared" si="3"/>
        <v>100</v>
      </c>
      <c r="L47" s="22">
        <f>SUMIFS(ProgSocEnt!$G:$G,ProgSocEnt!$B:$B,Resumen!$C$1,ProgSocEnt!$A:$A,Resumen!$A47)</f>
        <v>123054</v>
      </c>
      <c r="M47" s="23">
        <f>SUMIFS(ProgSocEnt!$M:$M,ProgSocEnt!$B:$B,Resumen!$C$1,ProgSocEnt!$A:$A,Resumen!$A47)</f>
        <v>2299.0932015880649</v>
      </c>
      <c r="N47" s="28">
        <f t="shared" si="4"/>
        <v>3.9077698661727838</v>
      </c>
      <c r="O47" s="29">
        <f>M47/SUMIFS(INPC!$J:$J,INPC!$H:$H,Resumen!$C$1)</f>
        <v>2299.0932015880649</v>
      </c>
      <c r="P47" s="24">
        <f>SUMIFS(ProgSocEnt!$E:$E,ProgSocEnt!$B:$B,Resumen!$C$1,ProgSocEnt!$A:$A,Resumen!$A47)</f>
        <v>118862</v>
      </c>
      <c r="Q47" s="23">
        <f>SUMIFS(ProgSocEnt!$K:$K,ProgSocEnt!$B:$B,Resumen!$C$1,ProgSocEnt!$A:$A,Resumen!$A47)</f>
        <v>2223.8541422827861</v>
      </c>
      <c r="R47" s="28">
        <f t="shared" si="5"/>
        <v>3.7798859993903204</v>
      </c>
      <c r="S47" s="71">
        <f>Q47/SUMIFS(INPC!$J:$J,INPC!$H:$H,Resumen!$C$1)</f>
        <v>2223.8541422827861</v>
      </c>
      <c r="T47" s="22">
        <f>SUMIFS(SexJefaturaEnt!$C:$C,SexJefaturaEnt!$J:$J,"2",SexJefaturaEnt!$B:$B,Resumen!$C$1,SexJefaturaEnt!$A:$A,Resumen!$A47)</f>
        <v>135476</v>
      </c>
      <c r="U47" s="24">
        <f>SUMIFS(SexJefaturaEnt!F:F,SexJefaturaEnt!$J:$J,"2",SexJefaturaEnt!$B:$B,Resumen!$C$1,SexJefaturaEnt!$A:$A,Resumen!$A47)</f>
        <v>54.477996102630726</v>
      </c>
      <c r="V47" s="25">
        <f>SUMIFS(SexJefaturaEnt!G:G,SexJefaturaEnt!$J:$J,"2",SexJefaturaEnt!$B:$B,Resumen!$C$1,SexJefaturaEnt!$A:$A,Resumen!$A47)</f>
        <v>3.1724585904514453</v>
      </c>
      <c r="W47" s="25">
        <f>SUMIFS(SexJefaturaEnt!H:H,SexJefaturaEnt!$J:$J,"2",SexJefaturaEnt!$B:$B,Resumen!$C$1,SexJefaturaEnt!$A:$A,Resumen!$A47)</f>
        <v>0.54620006495615459</v>
      </c>
      <c r="X47" s="25">
        <f>SUMIFS(SexJefaturaEnt!I:I,SexJefaturaEnt!$J:$J,"2",SexJefaturaEnt!$B:$B,Resumen!$C$1,SexJefaturaEnt!$A:$A,Resumen!$A47)</f>
        <v>0.36616079600814905</v>
      </c>
      <c r="Y47" s="22">
        <f>SUMIFS(SexJefaturaEnt!$C:$C,SexJefaturaEnt!$B:$B,Resumen!$C$1,SexJefaturaEnt!$A:$A,Resumen!$A47,SexJefaturaEnt!$J:$J,"2")</f>
        <v>135476</v>
      </c>
      <c r="Z47" s="24">
        <f>SUMIFS(SexJefaturaEnt!F:F,SexJefaturaEnt!$J:$J,"2",SexJefaturaEnt!$B:$B,Resumen!$C$1,SexJefaturaEnt!$A:$A,Resumen!$A47)</f>
        <v>54.477996102630726</v>
      </c>
      <c r="AA47" s="25">
        <f>SUMIFS(SexJefaturaEnt!G:G,SexJefaturaEnt!$J:$J,"2",SexJefaturaEnt!$B:$B,Resumen!$C$1,SexJefaturaEnt!$A:$A,Resumen!$A47)</f>
        <v>3.1724585904514453</v>
      </c>
      <c r="AB47" s="25">
        <f>SUMIFS(SexJefaturaEnt!H:H,SexJefaturaEnt!$J:$J,"2",SexJefaturaEnt!$B:$B,Resumen!$C$1,SexJefaturaEnt!$A:$A,Resumen!$A47)</f>
        <v>0.54620006495615459</v>
      </c>
      <c r="AC47" s="26">
        <f>SUMIFS(SexJefaturaEnt!I:I,SexJefaturaEnt!$J:$J,"2",SexJefaturaEnt!$B:$B,Resumen!$C$1,SexJefaturaEnt!$A:$A,Resumen!$A47)</f>
        <v>0.36616079600814905</v>
      </c>
    </row>
    <row r="48" spans="1:29">
      <c r="A48" s="21">
        <v>30</v>
      </c>
      <c r="B48" s="51" t="s">
        <v>82</v>
      </c>
      <c r="C48" s="22">
        <f>SUMIFS(SexJefaturaEnt!$C:$C,SexJefaturaEnt!$J:$J,"0",SexJefaturaEnt!$B:$B,Resumen!$C$1,SexJefaturaEnt!$A:$A,Resumen!$A48)</f>
        <v>2516408</v>
      </c>
      <c r="D48" s="23">
        <f>SUMIFS(SexJefaturaEnt!$E:$E,SexJefaturaEnt!$J:$J,"0",SexJefaturaEnt!$B:$B,Resumen!$C$1,SexJefaturaEnt!$A:$A,Resumen!$A48)</f>
        <v>53030.41796875</v>
      </c>
      <c r="E48" s="24">
        <f>SUMIFS(SexJefaturaEnt!F:F,SexJefaturaEnt!$J:$J,"0",SexJefaturaEnt!$B:$B,Resumen!$C$1,SexJefaturaEnt!$A:$A,Resumen!$A48)</f>
        <v>53.579481944104451</v>
      </c>
      <c r="F48" s="25">
        <f>SUMIFS(SexJefaturaEnt!G:G,SexJefaturaEnt!$J:$J,"0",SexJefaturaEnt!$B:$B,Resumen!$C$1,SexJefaturaEnt!$A:$A,Resumen!$A48)</f>
        <v>3.2164299271024412</v>
      </c>
      <c r="G48" s="25">
        <f>SUMIFS(SexJefaturaEnt!H:H,SexJefaturaEnt!$J:$J,"0",SexJefaturaEnt!$B:$B,Resumen!$C$1,SexJefaturaEnt!$A:$A,Resumen!$A48)</f>
        <v>0.5263101214111543</v>
      </c>
      <c r="H48" s="26">
        <f>SUMIFS(SexJefaturaEnt!I:I,SexJefaturaEnt!$J:$J,"0",SexJefaturaEnt!$B:$B,Resumen!$C$1,SexJefaturaEnt!$A:$A,Resumen!$A48)</f>
        <v>0.40792351637731245</v>
      </c>
      <c r="I48" s="27">
        <f>SUMIFS(HacinaEnt!$I:$I,HacinaEnt!$B:$B,Resumen!$C$1,HacinaEnt!$A:$A,Resumen!$A48)</f>
        <v>3.6155519485473633</v>
      </c>
      <c r="J48" s="24">
        <f>SUMIFS(HacinaEnt!$C:$C,HacinaEnt!$B:$B,Resumen!$C$1,HacinaEnt!$A:$A,Resumen!$A48)</f>
        <v>2516408</v>
      </c>
      <c r="K48" s="26">
        <f t="shared" si="3"/>
        <v>100</v>
      </c>
      <c r="L48" s="22">
        <f>SUMIFS(ProgSocEnt!$G:$G,ProgSocEnt!$B:$B,Resumen!$C$1,ProgSocEnt!$A:$A,Resumen!$A48)</f>
        <v>1003688</v>
      </c>
      <c r="M48" s="23">
        <f>SUMIFS(ProgSocEnt!$M:$M,ProgSocEnt!$B:$B,Resumen!$C$1,ProgSocEnt!$A:$A,Resumen!$A48)</f>
        <v>3058.7577095645802</v>
      </c>
      <c r="N48" s="28">
        <f t="shared" si="4"/>
        <v>5.7679306079900377</v>
      </c>
      <c r="O48" s="29">
        <f>M48/SUMIFS(INPC!$J:$J,INPC!$H:$H,Resumen!$C$1)</f>
        <v>3058.7577095645802</v>
      </c>
      <c r="P48" s="24">
        <f>SUMIFS(ProgSocEnt!$E:$E,ProgSocEnt!$B:$B,Resumen!$C$1,ProgSocEnt!$A:$A,Resumen!$A48)</f>
        <v>971040</v>
      </c>
      <c r="Q48" s="23">
        <f>SUMIFS(ProgSocEnt!$K:$K,ProgSocEnt!$B:$B,Resumen!$C$1,ProgSocEnt!$A:$A,Resumen!$A48)</f>
        <v>2898.9559231757348</v>
      </c>
      <c r="R48" s="28">
        <f t="shared" si="5"/>
        <v>5.466590749641167</v>
      </c>
      <c r="S48" s="71">
        <f>Q48/SUMIFS(INPC!$J:$J,INPC!$H:$H,Resumen!$C$1)</f>
        <v>2898.9559231757348</v>
      </c>
      <c r="T48" s="22">
        <f>SUMIFS(SexJefaturaEnt!$C:$C,SexJefaturaEnt!$J:$J,"2",SexJefaturaEnt!$B:$B,Resumen!$C$1,SexJefaturaEnt!$A:$A,Resumen!$A48)</f>
        <v>888749</v>
      </c>
      <c r="U48" s="24">
        <f>SUMIFS(SexJefaturaEnt!F:F,SexJefaturaEnt!$J:$J,"2",SexJefaturaEnt!$B:$B,Resumen!$C$1,SexJefaturaEnt!$A:$A,Resumen!$A48)</f>
        <v>55.17611946680109</v>
      </c>
      <c r="V48" s="25">
        <f>SUMIFS(SexJefaturaEnt!G:G,SexJefaturaEnt!$J:$J,"2",SexJefaturaEnt!$B:$B,Resumen!$C$1,SexJefaturaEnt!$A:$A,Resumen!$A48)</f>
        <v>2.8776628721945117</v>
      </c>
      <c r="W48" s="25">
        <f>SUMIFS(SexJefaturaEnt!H:H,SexJefaturaEnt!$J:$J,"2",SexJefaturaEnt!$B:$B,Resumen!$C$1,SexJefaturaEnt!$A:$A,Resumen!$A48)</f>
        <v>0.48432234522908041</v>
      </c>
      <c r="X48" s="25">
        <f>SUMIFS(SexJefaturaEnt!I:I,SexJefaturaEnt!$J:$J,"2",SexJefaturaEnt!$B:$B,Resumen!$C$1,SexJefaturaEnt!$A:$A,Resumen!$A48)</f>
        <v>0.40086008535593287</v>
      </c>
      <c r="Y48" s="22">
        <f>SUMIFS(SexJefaturaEnt!$C:$C,SexJefaturaEnt!$B:$B,Resumen!$C$1,SexJefaturaEnt!$A:$A,Resumen!$A48,SexJefaturaEnt!$J:$J,"2")</f>
        <v>888749</v>
      </c>
      <c r="Z48" s="24">
        <f>SUMIFS(SexJefaturaEnt!F:F,SexJefaturaEnt!$J:$J,"2",SexJefaturaEnt!$B:$B,Resumen!$C$1,SexJefaturaEnt!$A:$A,Resumen!$A48)</f>
        <v>55.17611946680109</v>
      </c>
      <c r="AA48" s="25">
        <f>SUMIFS(SexJefaturaEnt!G:G,SexJefaturaEnt!$J:$J,"2",SexJefaturaEnt!$B:$B,Resumen!$C$1,SexJefaturaEnt!$A:$A,Resumen!$A48)</f>
        <v>2.8776628721945117</v>
      </c>
      <c r="AB48" s="25">
        <f>SUMIFS(SexJefaturaEnt!H:H,SexJefaturaEnt!$J:$J,"2",SexJefaturaEnt!$B:$B,Resumen!$C$1,SexJefaturaEnt!$A:$A,Resumen!$A48)</f>
        <v>0.48432234522908041</v>
      </c>
      <c r="AC48" s="26">
        <f>SUMIFS(SexJefaturaEnt!I:I,SexJefaturaEnt!$J:$J,"2",SexJefaturaEnt!$B:$B,Resumen!$C$1,SexJefaturaEnt!$A:$A,Resumen!$A48)</f>
        <v>0.40086008535593287</v>
      </c>
    </row>
    <row r="49" spans="1:29">
      <c r="A49" s="21">
        <v>31</v>
      </c>
      <c r="B49" s="51" t="s">
        <v>77</v>
      </c>
      <c r="C49" s="22">
        <f>SUMIFS(SexJefaturaEnt!$C:$C,SexJefaturaEnt!$J:$J,"0",SexJefaturaEnt!$B:$B,Resumen!$C$1,SexJefaturaEnt!$A:$A,Resumen!$A49)</f>
        <v>717295</v>
      </c>
      <c r="D49" s="23">
        <f>SUMIFS(SexJefaturaEnt!$E:$E,SexJefaturaEnt!$J:$J,"0",SexJefaturaEnt!$B:$B,Resumen!$C$1,SexJefaturaEnt!$A:$A,Resumen!$A49)</f>
        <v>79972.109375</v>
      </c>
      <c r="E49" s="24">
        <f>SUMIFS(SexJefaturaEnt!F:F,SexJefaturaEnt!$J:$J,"0",SexJefaturaEnt!$B:$B,Resumen!$C$1,SexJefaturaEnt!$A:$A,Resumen!$A49)</f>
        <v>50.644058581197413</v>
      </c>
      <c r="F49" s="25">
        <f>SUMIFS(SexJefaturaEnt!G:G,SexJefaturaEnt!$J:$J,"0",SexJefaturaEnt!$B:$B,Resumen!$C$1,SexJefaturaEnt!$A:$A,Resumen!$A49)</f>
        <v>3.3159620518754487</v>
      </c>
      <c r="G49" s="25">
        <f>SUMIFS(SexJefaturaEnt!H:H,SexJefaturaEnt!$J:$J,"0",SexJefaturaEnt!$B:$B,Resumen!$C$1,SexJefaturaEnt!$A:$A,Resumen!$A49)</f>
        <v>0.52507266884615111</v>
      </c>
      <c r="H49" s="26">
        <f>SUMIFS(SexJefaturaEnt!I:I,SexJefaturaEnt!$J:$J,"0",SexJefaturaEnt!$B:$B,Resumen!$C$1,SexJefaturaEnt!$A:$A,Resumen!$A49)</f>
        <v>0.34097965272307768</v>
      </c>
      <c r="I49" s="27">
        <f>SUMIFS(HacinaEnt!$I:$I,HacinaEnt!$B:$B,Resumen!$C$1,HacinaEnt!$A:$A,Resumen!$A49)</f>
        <v>3.7964859008789063</v>
      </c>
      <c r="J49" s="24">
        <f>SUMIFS(HacinaEnt!$C:$C,HacinaEnt!$B:$B,Resumen!$C$1,HacinaEnt!$A:$A,Resumen!$A49)</f>
        <v>717295</v>
      </c>
      <c r="K49" s="26">
        <f t="shared" si="3"/>
        <v>100</v>
      </c>
      <c r="L49" s="22">
        <f>SUMIFS(ProgSocEnt!$G:$G,ProgSocEnt!$B:$B,Resumen!$C$1,ProgSocEnt!$A:$A,Resumen!$A49)</f>
        <v>261237</v>
      </c>
      <c r="M49" s="23">
        <f>SUMIFS(ProgSocEnt!$M:$M,ProgSocEnt!$B:$B,Resumen!$C$1,ProgSocEnt!$A:$A,Resumen!$A49)</f>
        <v>2917.2926120354896</v>
      </c>
      <c r="N49" s="28">
        <f t="shared" si="4"/>
        <v>3.6478875383365361</v>
      </c>
      <c r="O49" s="29">
        <f>M49/SUMIFS(INPC!$J:$J,INPC!$H:$H,Resumen!$C$1)</f>
        <v>2917.2926120354896</v>
      </c>
      <c r="P49" s="24">
        <f>SUMIFS(ProgSocEnt!$E:$E,ProgSocEnt!$B:$B,Resumen!$C$1,ProgSocEnt!$A:$A,Resumen!$A49)</f>
        <v>255059</v>
      </c>
      <c r="Q49" s="23">
        <f>SUMIFS(ProgSocEnt!$K:$K,ProgSocEnt!$B:$B,Resumen!$C$1,ProgSocEnt!$A:$A,Resumen!$A49)</f>
        <v>2788.1361560531213</v>
      </c>
      <c r="R49" s="28">
        <f t="shared" si="5"/>
        <v>3.4863856635057289</v>
      </c>
      <c r="S49" s="71">
        <f>Q49/SUMIFS(INPC!$J:$J,INPC!$H:$H,Resumen!$C$1)</f>
        <v>2788.1361560531213</v>
      </c>
      <c r="T49" s="22">
        <f>SUMIFS(SexJefaturaEnt!$C:$C,SexJefaturaEnt!$J:$J,"2",SexJefaturaEnt!$B:$B,Resumen!$C$1,SexJefaturaEnt!$A:$A,Resumen!$A49)</f>
        <v>242421</v>
      </c>
      <c r="U49" s="24">
        <f>SUMIFS(SexJefaturaEnt!F:F,SexJefaturaEnt!$J:$J,"2",SexJefaturaEnt!$B:$B,Resumen!$C$1,SexJefaturaEnt!$A:$A,Resumen!$A49)</f>
        <v>52.322043057325892</v>
      </c>
      <c r="V49" s="25">
        <f>SUMIFS(SexJefaturaEnt!G:G,SexJefaturaEnt!$J:$J,"2",SexJefaturaEnt!$B:$B,Resumen!$C$1,SexJefaturaEnt!$A:$A,Resumen!$A49)</f>
        <v>2.972910762681451</v>
      </c>
      <c r="W49" s="25">
        <f>SUMIFS(SexJefaturaEnt!H:H,SexJefaturaEnt!$J:$J,"2",SexJefaturaEnt!$B:$B,Resumen!$C$1,SexJefaturaEnt!$A:$A,Resumen!$A49)</f>
        <v>0.40775345370244326</v>
      </c>
      <c r="X49" s="25">
        <f>SUMIFS(SexJefaturaEnt!I:I,SexJefaturaEnt!$J:$J,"2",SexJefaturaEnt!$B:$B,Resumen!$C$1,SexJefaturaEnt!$A:$A,Resumen!$A49)</f>
        <v>0.36111145486570884</v>
      </c>
      <c r="Y49" s="22">
        <f>SUMIFS(SexJefaturaEnt!$C:$C,SexJefaturaEnt!$B:$B,Resumen!$C$1,SexJefaturaEnt!$A:$A,Resumen!$A49,SexJefaturaEnt!$J:$J,"2")</f>
        <v>242421</v>
      </c>
      <c r="Z49" s="24">
        <f>SUMIFS(SexJefaturaEnt!F:F,SexJefaturaEnt!$J:$J,"2",SexJefaturaEnt!$B:$B,Resumen!$C$1,SexJefaturaEnt!$A:$A,Resumen!$A49)</f>
        <v>52.322043057325892</v>
      </c>
      <c r="AA49" s="25">
        <f>SUMIFS(SexJefaturaEnt!G:G,SexJefaturaEnt!$J:$J,"2",SexJefaturaEnt!$B:$B,Resumen!$C$1,SexJefaturaEnt!$A:$A,Resumen!$A49)</f>
        <v>2.972910762681451</v>
      </c>
      <c r="AB49" s="25">
        <f>SUMIFS(SexJefaturaEnt!H:H,SexJefaturaEnt!$J:$J,"2",SexJefaturaEnt!$B:$B,Resumen!$C$1,SexJefaturaEnt!$A:$A,Resumen!$A49)</f>
        <v>0.40775345370244326</v>
      </c>
      <c r="AC49" s="26">
        <f>SUMIFS(SexJefaturaEnt!I:I,SexJefaturaEnt!$J:$J,"2",SexJefaturaEnt!$B:$B,Resumen!$C$1,SexJefaturaEnt!$A:$A,Resumen!$A49)</f>
        <v>0.36111145486570884</v>
      </c>
    </row>
    <row r="50" spans="1:29">
      <c r="A50" s="21">
        <v>32</v>
      </c>
      <c r="B50" s="51" t="s">
        <v>78</v>
      </c>
      <c r="C50" s="22">
        <f>SUMIFS(SexJefaturaEnt!$C:$C,SexJefaturaEnt!$J:$J,"0",SexJefaturaEnt!$B:$B,Resumen!$C$1,SexJefaturaEnt!$A:$A,Resumen!$A50)</f>
        <v>479628</v>
      </c>
      <c r="D50" s="23">
        <f>SUMIFS(SexJefaturaEnt!$E:$E,SexJefaturaEnt!$J:$J,"0",SexJefaturaEnt!$B:$B,Resumen!$C$1,SexJefaturaEnt!$A:$A,Resumen!$A50)</f>
        <v>60291.97265625</v>
      </c>
      <c r="E50" s="24">
        <f>SUMIFS(SexJefaturaEnt!F:F,SexJefaturaEnt!$J:$J,"0",SexJefaturaEnt!$B:$B,Resumen!$C$1,SexJefaturaEnt!$A:$A,Resumen!$A50)</f>
        <v>52.137233439248753</v>
      </c>
      <c r="F50" s="25">
        <f>SUMIFS(SexJefaturaEnt!G:G,SexJefaturaEnt!$J:$J,"0",SexJefaturaEnt!$B:$B,Resumen!$C$1,SexJefaturaEnt!$A:$A,Resumen!$A50)</f>
        <v>3.467216259267599</v>
      </c>
      <c r="G50" s="25">
        <f>SUMIFS(SexJefaturaEnt!H:H,SexJefaturaEnt!$J:$J,"0",SexJefaturaEnt!$B:$B,Resumen!$C$1,SexJefaturaEnt!$A:$A,Resumen!$A50)</f>
        <v>0.67328846522721775</v>
      </c>
      <c r="H50" s="26">
        <f>SUMIFS(SexJefaturaEnt!I:I,SexJefaturaEnt!$J:$J,"0",SexJefaturaEnt!$B:$B,Resumen!$C$1,SexJefaturaEnt!$A:$A,Resumen!$A50)</f>
        <v>0.36550826890840399</v>
      </c>
      <c r="I50" s="27">
        <f>SUMIFS(HacinaEnt!$I:$I,HacinaEnt!$B:$B,Resumen!$C$1,HacinaEnt!$A:$A,Resumen!$A50)</f>
        <v>3.4216239452362061</v>
      </c>
      <c r="J50" s="24">
        <f>SUMIFS(HacinaEnt!$C:$C,HacinaEnt!$B:$B,Resumen!$C$1,HacinaEnt!$A:$A,Resumen!$A50)</f>
        <v>479628</v>
      </c>
      <c r="K50" s="26">
        <f t="shared" si="3"/>
        <v>100</v>
      </c>
      <c r="L50" s="22">
        <f>SUMIFS(ProgSocEnt!$G:$G,ProgSocEnt!$B:$B,Resumen!$C$1,ProgSocEnt!$A:$A,Resumen!$A50)</f>
        <v>167072</v>
      </c>
      <c r="M50" s="23">
        <f>SUMIFS(ProgSocEnt!$M:$M,ProgSocEnt!$B:$B,Resumen!$C$1,ProgSocEnt!$A:$A,Resumen!$A50)</f>
        <v>3040.3364470381184</v>
      </c>
      <c r="N50" s="28">
        <f t="shared" si="4"/>
        <v>5.0426886251879015</v>
      </c>
      <c r="O50" s="29">
        <f>M50/SUMIFS(INPC!$J:$J,INPC!$H:$H,Resumen!$C$1)</f>
        <v>3040.3364470381184</v>
      </c>
      <c r="P50" s="24">
        <f>SUMIFS(ProgSocEnt!$E:$E,ProgSocEnt!$B:$B,Resumen!$C$1,ProgSocEnt!$A:$A,Resumen!$A50)</f>
        <v>162223</v>
      </c>
      <c r="Q50" s="23">
        <f>SUMIFS(ProgSocEnt!$K:$K,ProgSocEnt!$B:$B,Resumen!$C$1,ProgSocEnt!$A:$A,Resumen!$A50)</f>
        <v>2908.0530863465897</v>
      </c>
      <c r="R50" s="28">
        <f t="shared" si="5"/>
        <v>4.823284026426915</v>
      </c>
      <c r="S50" s="71">
        <f>Q50/SUMIFS(INPC!$J:$J,INPC!$H:$H,Resumen!$C$1)</f>
        <v>2908.0530863465897</v>
      </c>
      <c r="T50" s="22">
        <f>SUMIFS(SexJefaturaEnt!$C:$C,SexJefaturaEnt!$J:$J,"2",SexJefaturaEnt!$B:$B,Resumen!$C$1,SexJefaturaEnt!$A:$A,Resumen!$A50)</f>
        <v>139564</v>
      </c>
      <c r="U50" s="24">
        <f>SUMIFS(SexJefaturaEnt!F:F,SexJefaturaEnt!$J:$J,"2",SexJefaturaEnt!$B:$B,Resumen!$C$1,SexJefaturaEnt!$A:$A,Resumen!$A50)</f>
        <v>53.560817975982346</v>
      </c>
      <c r="V50" s="25">
        <f>SUMIFS(SexJefaturaEnt!G:G,SexJefaturaEnt!$J:$J,"2",SexJefaturaEnt!$B:$B,Resumen!$C$1,SexJefaturaEnt!$A:$A,Resumen!$A50)</f>
        <v>3.0408343125734429</v>
      </c>
      <c r="W50" s="25">
        <f>SUMIFS(SexJefaturaEnt!H:H,SexJefaturaEnt!$J:$J,"2",SexJefaturaEnt!$B:$B,Resumen!$C$1,SexJefaturaEnt!$A:$A,Resumen!$A50)</f>
        <v>0.61987331976727522</v>
      </c>
      <c r="X50" s="25">
        <f>SUMIFS(SexJefaturaEnt!I:I,SexJefaturaEnt!$J:$J,"2",SexJefaturaEnt!$B:$B,Resumen!$C$1,SexJefaturaEnt!$A:$A,Resumen!$A50)</f>
        <v>0.3511722220629962</v>
      </c>
      <c r="Y50" s="22">
        <f>SUMIFS(SexJefaturaEnt!$C:$C,SexJefaturaEnt!$B:$B,Resumen!$C$1,SexJefaturaEnt!$A:$A,Resumen!$A50,SexJefaturaEnt!$J:$J,"2")</f>
        <v>139564</v>
      </c>
      <c r="Z50" s="24">
        <f>SUMIFS(SexJefaturaEnt!F:F,SexJefaturaEnt!$J:$J,"2",SexJefaturaEnt!$B:$B,Resumen!$C$1,SexJefaturaEnt!$A:$A,Resumen!$A50)</f>
        <v>53.560817975982346</v>
      </c>
      <c r="AA50" s="25">
        <f>SUMIFS(SexJefaturaEnt!G:G,SexJefaturaEnt!$J:$J,"2",SexJefaturaEnt!$B:$B,Resumen!$C$1,SexJefaturaEnt!$A:$A,Resumen!$A50)</f>
        <v>3.0408343125734429</v>
      </c>
      <c r="AB50" s="25">
        <f>SUMIFS(SexJefaturaEnt!H:H,SexJefaturaEnt!$J:$J,"2",SexJefaturaEnt!$B:$B,Resumen!$C$1,SexJefaturaEnt!$A:$A,Resumen!$A50)</f>
        <v>0.61987331976727522</v>
      </c>
      <c r="AC50" s="26">
        <f>SUMIFS(SexJefaturaEnt!I:I,SexJefaturaEnt!$J:$J,"2",SexJefaturaEnt!$B:$B,Resumen!$C$1,SexJefaturaEnt!$A:$A,Resumen!$A50)</f>
        <v>0.3511722220629962</v>
      </c>
    </row>
    <row r="51" spans="1:29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29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</sheetData>
  <mergeCells count="13">
    <mergeCell ref="T17:X17"/>
    <mergeCell ref="Y17:AC17"/>
    <mergeCell ref="A1:B1"/>
    <mergeCell ref="C17:H17"/>
    <mergeCell ref="I17:K17"/>
    <mergeCell ref="L17:O17"/>
    <mergeCell ref="P17:S17"/>
    <mergeCell ref="C2:H2"/>
    <mergeCell ref="T2:X2"/>
    <mergeCell ref="Y2:AC2"/>
    <mergeCell ref="I2:K2"/>
    <mergeCell ref="L2:O2"/>
    <mergeCell ref="P2:S2"/>
  </mergeCells>
  <dataValidations disablePrompts="1" count="1">
    <dataValidation type="list" allowBlank="1" showInputMessage="1" showErrorMessage="1" sqref="C1" xr:uid="{00000000-0002-0000-0000-000000000000}">
      <formula1>$AG$4:$AG$8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J481"/>
  <sheetViews>
    <sheetView workbookViewId="0"/>
  </sheetViews>
  <sheetFormatPr defaultColWidth="9.140625" defaultRowHeight="15"/>
  <sheetData>
    <row r="1" spans="1:10">
      <c r="A1" t="s">
        <v>218</v>
      </c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</row>
    <row r="2" spans="1:10" hidden="1">
      <c r="A2" s="1">
        <v>1</v>
      </c>
      <c r="B2" s="1">
        <v>2016</v>
      </c>
      <c r="C2" s="1">
        <v>252598</v>
      </c>
      <c r="D2" s="1">
        <v>31560.880859375</v>
      </c>
      <c r="E2" s="1">
        <v>51518.9296875</v>
      </c>
      <c r="F2" s="1">
        <v>46.21088448839658</v>
      </c>
      <c r="G2" s="1">
        <v>4.0483376748826201</v>
      </c>
      <c r="H2" s="1">
        <v>0.96021346170595179</v>
      </c>
      <c r="I2" s="1">
        <v>0.22722666054363058</v>
      </c>
      <c r="J2" t="s">
        <v>228</v>
      </c>
    </row>
    <row r="3" spans="1:10">
      <c r="A3" s="1">
        <v>1</v>
      </c>
      <c r="B3" s="1">
        <v>2016</v>
      </c>
      <c r="C3" s="1">
        <v>343345</v>
      </c>
      <c r="D3" s="1">
        <v>30015.32421875</v>
      </c>
      <c r="E3" s="1">
        <v>49247.25</v>
      </c>
      <c r="F3" s="1">
        <v>47.436386142218467</v>
      </c>
      <c r="G3" s="1">
        <v>3.8373501871295637</v>
      </c>
      <c r="H3" s="1">
        <v>0.89956457790269262</v>
      </c>
      <c r="I3" s="1">
        <v>0.23675603256200031</v>
      </c>
      <c r="J3" t="s">
        <v>229</v>
      </c>
    </row>
    <row r="4" spans="1:10" hidden="1">
      <c r="A4" s="1">
        <v>1</v>
      </c>
      <c r="B4" s="1">
        <v>2016</v>
      </c>
      <c r="C4" s="1">
        <v>90747</v>
      </c>
      <c r="D4" s="1">
        <v>25713.20703125</v>
      </c>
      <c r="E4" s="1">
        <v>42923.94140625</v>
      </c>
      <c r="F4" s="1">
        <v>50.847620307007396</v>
      </c>
      <c r="G4" s="1">
        <v>3.2500578531521702</v>
      </c>
      <c r="H4" s="1">
        <v>0.73074591997531602</v>
      </c>
      <c r="I4" s="1">
        <v>0.26328143079110056</v>
      </c>
      <c r="J4" t="s">
        <v>230</v>
      </c>
    </row>
    <row r="5" spans="1:10">
      <c r="A5" s="1">
        <v>2</v>
      </c>
      <c r="B5" s="1">
        <v>2016</v>
      </c>
      <c r="C5" s="1">
        <v>1071737</v>
      </c>
      <c r="D5" s="1">
        <v>34965.76171875</v>
      </c>
      <c r="E5" s="1">
        <v>57688.9296875</v>
      </c>
      <c r="F5" s="1">
        <v>46.31370849378159</v>
      </c>
      <c r="G5" s="1">
        <v>3.3825518760666098</v>
      </c>
      <c r="H5" s="1">
        <v>0.67772970420914835</v>
      </c>
      <c r="I5" s="1">
        <v>0.17189198469400607</v>
      </c>
      <c r="J5" t="s">
        <v>231</v>
      </c>
    </row>
    <row r="6" spans="1:10" hidden="1">
      <c r="A6" s="1">
        <v>2</v>
      </c>
      <c r="B6" s="1">
        <v>2016</v>
      </c>
      <c r="C6" s="1">
        <v>759787</v>
      </c>
      <c r="D6" s="1">
        <v>37187.60546875</v>
      </c>
      <c r="E6" s="1">
        <v>60713.97265625</v>
      </c>
      <c r="F6" s="1">
        <v>45.26812382944167</v>
      </c>
      <c r="G6" s="1">
        <v>3.5000440913045368</v>
      </c>
      <c r="H6" s="1">
        <v>0.71638235452830856</v>
      </c>
      <c r="I6" s="1">
        <v>0.15783107634113244</v>
      </c>
      <c r="J6" t="s">
        <v>232</v>
      </c>
    </row>
    <row r="7" spans="1:10" hidden="1">
      <c r="A7" s="1">
        <v>2</v>
      </c>
      <c r="B7" s="1">
        <v>2016</v>
      </c>
      <c r="C7" s="1">
        <v>311950</v>
      </c>
      <c r="D7" s="1">
        <v>29554.22265625</v>
      </c>
      <c r="E7" s="1">
        <v>50321.11328125</v>
      </c>
      <c r="F7" s="1">
        <v>48.860339798044556</v>
      </c>
      <c r="G7" s="1">
        <v>3.0963872415451195</v>
      </c>
      <c r="H7" s="1">
        <v>0.58358711331944224</v>
      </c>
      <c r="I7" s="1">
        <v>0.2061388042955602</v>
      </c>
      <c r="J7" t="s">
        <v>233</v>
      </c>
    </row>
    <row r="8" spans="1:10">
      <c r="A8" s="1">
        <v>3</v>
      </c>
      <c r="B8" s="1">
        <v>2016</v>
      </c>
      <c r="C8" s="1">
        <v>56438</v>
      </c>
      <c r="D8" s="1">
        <v>30154.634765625</v>
      </c>
      <c r="E8" s="1">
        <v>49814.19140625</v>
      </c>
      <c r="F8" s="1">
        <v>49.015539175732663</v>
      </c>
      <c r="G8" s="1">
        <v>3.1576420142457211</v>
      </c>
      <c r="H8" s="1">
        <v>0.60278535738332328</v>
      </c>
      <c r="I8" s="1">
        <v>0.18840143165952017</v>
      </c>
      <c r="J8" t="s">
        <v>233</v>
      </c>
    </row>
    <row r="9" spans="1:10" hidden="1">
      <c r="A9" s="1">
        <v>3</v>
      </c>
      <c r="B9" s="1">
        <v>2016</v>
      </c>
      <c r="C9" s="1">
        <v>158686</v>
      </c>
      <c r="D9" s="1">
        <v>33286.22265625</v>
      </c>
      <c r="E9" s="1">
        <v>58681.84765625</v>
      </c>
      <c r="F9" s="1">
        <v>44.745434379844475</v>
      </c>
      <c r="G9" s="1">
        <v>3.4283994807355405</v>
      </c>
      <c r="H9" s="1">
        <v>0.73911372143730381</v>
      </c>
      <c r="I9" s="1">
        <v>0.17974490503258006</v>
      </c>
      <c r="J9" t="s">
        <v>234</v>
      </c>
    </row>
    <row r="10" spans="1:10" hidden="1">
      <c r="A10" s="1">
        <v>3</v>
      </c>
      <c r="B10" s="1">
        <v>2016</v>
      </c>
      <c r="C10" s="1">
        <v>215124</v>
      </c>
      <c r="D10" s="1">
        <v>32464.646484375</v>
      </c>
      <c r="E10" s="1">
        <v>56355.41015625</v>
      </c>
      <c r="F10" s="1">
        <v>45.865700712147415</v>
      </c>
      <c r="G10" s="1">
        <v>3.3573659842695376</v>
      </c>
      <c r="H10" s="1">
        <v>0.70334783659656752</v>
      </c>
      <c r="I10" s="1">
        <v>0.18201595358955766</v>
      </c>
      <c r="J10" t="s">
        <v>235</v>
      </c>
    </row>
    <row r="11" spans="1:10" hidden="1">
      <c r="A11" s="1">
        <v>4</v>
      </c>
      <c r="B11" s="1">
        <v>2016</v>
      </c>
      <c r="C11" s="1">
        <v>59830</v>
      </c>
      <c r="D11" s="1">
        <v>25012.923828125</v>
      </c>
      <c r="E11" s="1">
        <v>41117.609375</v>
      </c>
      <c r="F11" s="1">
        <v>50.02886511783386</v>
      </c>
      <c r="G11" s="1">
        <v>3.3805615911749958</v>
      </c>
      <c r="H11" s="1">
        <v>0.72956710680260739</v>
      </c>
      <c r="I11" s="1">
        <v>0.24895537355841552</v>
      </c>
      <c r="J11" t="s">
        <v>236</v>
      </c>
    </row>
    <row r="12" spans="1:10">
      <c r="A12" s="1">
        <v>4</v>
      </c>
      <c r="B12" s="1">
        <v>2016</v>
      </c>
      <c r="C12" s="1">
        <v>233769</v>
      </c>
      <c r="D12" s="1">
        <v>26713.267578125</v>
      </c>
      <c r="E12" s="1">
        <v>44210.453125</v>
      </c>
      <c r="F12" s="1">
        <v>48.409891816280172</v>
      </c>
      <c r="G12" s="1">
        <v>3.6674751570995299</v>
      </c>
      <c r="H12" s="1">
        <v>0.79461776368979631</v>
      </c>
      <c r="I12" s="1">
        <v>0.24480576979839072</v>
      </c>
      <c r="J12" t="s">
        <v>237</v>
      </c>
    </row>
    <row r="13" spans="1:10" hidden="1">
      <c r="A13" s="1">
        <v>4</v>
      </c>
      <c r="B13" s="1">
        <v>2016</v>
      </c>
      <c r="C13" s="1">
        <v>173939</v>
      </c>
      <c r="D13" s="1">
        <v>27298.134765625</v>
      </c>
      <c r="E13" s="1">
        <v>45274.3046875</v>
      </c>
      <c r="F13" s="1">
        <v>47.853011688005566</v>
      </c>
      <c r="G13" s="1">
        <v>3.7661651498513846</v>
      </c>
      <c r="H13" s="1">
        <v>0.81699331374792317</v>
      </c>
      <c r="I13" s="1">
        <v>0.24337842576995383</v>
      </c>
      <c r="J13" t="s">
        <v>238</v>
      </c>
    </row>
    <row r="14" spans="1:10">
      <c r="A14" s="1">
        <v>5</v>
      </c>
      <c r="B14" s="1">
        <v>2016</v>
      </c>
      <c r="C14" s="1">
        <v>182460</v>
      </c>
      <c r="D14" s="1">
        <v>22922.87109375</v>
      </c>
      <c r="E14" s="1">
        <v>39685.56640625</v>
      </c>
      <c r="F14" s="1">
        <v>53.38412254740765</v>
      </c>
      <c r="G14" s="1">
        <v>3.0231173955935549</v>
      </c>
      <c r="H14" s="1">
        <v>0.67440534911761485</v>
      </c>
      <c r="I14" s="1">
        <v>0.35218678066425518</v>
      </c>
      <c r="J14" t="s">
        <v>239</v>
      </c>
    </row>
    <row r="15" spans="1:10" hidden="1">
      <c r="A15" s="1">
        <v>5</v>
      </c>
      <c r="B15" s="1">
        <v>2016</v>
      </c>
      <c r="C15" s="1">
        <v>629526</v>
      </c>
      <c r="D15" s="1">
        <v>30704.3046875</v>
      </c>
      <c r="E15" s="1">
        <v>48594</v>
      </c>
      <c r="F15" s="1">
        <v>46.330550287041362</v>
      </c>
      <c r="G15" s="1">
        <v>3.8193561505005351</v>
      </c>
      <c r="H15" s="1">
        <v>0.88504525627217934</v>
      </c>
      <c r="I15" s="1">
        <v>0.235558181870169</v>
      </c>
      <c r="J15" t="s">
        <v>240</v>
      </c>
    </row>
    <row r="16" spans="1:10" hidden="1">
      <c r="A16" s="1">
        <v>5</v>
      </c>
      <c r="B16" s="1">
        <v>2016</v>
      </c>
      <c r="C16" s="1">
        <v>811986</v>
      </c>
      <c r="D16" s="1">
        <v>28955.751953125</v>
      </c>
      <c r="E16" s="1">
        <v>46592.203125</v>
      </c>
      <c r="F16" s="1">
        <v>47.915546573463089</v>
      </c>
      <c r="G16" s="1">
        <v>3.6404346872975641</v>
      </c>
      <c r="H16" s="1">
        <v>0.83771271918481349</v>
      </c>
      <c r="I16" s="1">
        <v>0.26176559694378965</v>
      </c>
      <c r="J16" t="s">
        <v>241</v>
      </c>
    </row>
    <row r="17" spans="1:10" hidden="1">
      <c r="A17" s="1">
        <v>6</v>
      </c>
      <c r="B17" s="1">
        <v>2016</v>
      </c>
      <c r="C17" s="1">
        <v>143587</v>
      </c>
      <c r="D17" s="1">
        <v>32254.337890625</v>
      </c>
      <c r="E17" s="1">
        <v>50208.15234375</v>
      </c>
      <c r="F17" s="1">
        <v>47.051125798296503</v>
      </c>
      <c r="G17" s="1">
        <v>3.5464213334076207</v>
      </c>
      <c r="H17" s="1">
        <v>0.80508681148014793</v>
      </c>
      <c r="I17" s="1">
        <v>0.23254194321212923</v>
      </c>
      <c r="J17" t="s">
        <v>242</v>
      </c>
    </row>
    <row r="18" spans="1:10" hidden="1">
      <c r="A18" s="1">
        <v>6</v>
      </c>
      <c r="B18" s="1">
        <v>2016</v>
      </c>
      <c r="C18" s="1">
        <v>203898</v>
      </c>
      <c r="D18" s="1">
        <v>30166.189453125</v>
      </c>
      <c r="E18" s="1">
        <v>47730.54296875</v>
      </c>
      <c r="F18" s="1">
        <v>48.523703027984581</v>
      </c>
      <c r="G18" s="1">
        <v>3.4300532619250803</v>
      </c>
      <c r="H18" s="1">
        <v>0.74832023855064789</v>
      </c>
      <c r="I18" s="1">
        <v>0.25728550549784696</v>
      </c>
      <c r="J18" t="s">
        <v>243</v>
      </c>
    </row>
    <row r="19" spans="1:10">
      <c r="A19" s="1">
        <v>6</v>
      </c>
      <c r="B19" s="1">
        <v>2016</v>
      </c>
      <c r="C19" s="1">
        <v>60311</v>
      </c>
      <c r="D19" s="1">
        <v>25194.77734375</v>
      </c>
      <c r="E19" s="1">
        <v>41831.90625</v>
      </c>
      <c r="F19" s="1">
        <v>52.02958001028005</v>
      </c>
      <c r="G19" s="1">
        <v>3.1530069141615957</v>
      </c>
      <c r="H19" s="1">
        <v>0.61317172655071217</v>
      </c>
      <c r="I19" s="1">
        <v>0.31619439239939645</v>
      </c>
      <c r="J19" t="s">
        <v>244</v>
      </c>
    </row>
    <row r="20" spans="1:10" hidden="1">
      <c r="A20" s="1">
        <v>7</v>
      </c>
      <c r="B20" s="1">
        <v>2016</v>
      </c>
      <c r="C20" s="1">
        <v>1272665</v>
      </c>
      <c r="D20" s="1">
        <v>16170.9970703125</v>
      </c>
      <c r="E20" s="1">
        <v>23259.294921875</v>
      </c>
      <c r="F20" s="1">
        <v>47.223992959655526</v>
      </c>
      <c r="G20" s="1">
        <v>4.0710501192379773</v>
      </c>
      <c r="H20" s="1">
        <v>1.0765637461547226</v>
      </c>
      <c r="I20" s="1">
        <v>0.25457602746991548</v>
      </c>
      <c r="J20" t="s">
        <v>245</v>
      </c>
    </row>
    <row r="21" spans="1:10">
      <c r="A21" s="1">
        <v>7</v>
      </c>
      <c r="B21" s="1">
        <v>2016</v>
      </c>
      <c r="C21" s="1">
        <v>978273</v>
      </c>
      <c r="D21" s="1">
        <v>15996.1298828125</v>
      </c>
      <c r="E21" s="1">
        <v>22905.572265625</v>
      </c>
      <c r="F21" s="1">
        <v>46.405557548864174</v>
      </c>
      <c r="G21" s="1">
        <v>4.297229914349062</v>
      </c>
      <c r="H21" s="1">
        <v>1.1863416449191586</v>
      </c>
      <c r="I21" s="1">
        <v>0.25672077221798006</v>
      </c>
      <c r="J21" t="s">
        <v>246</v>
      </c>
    </row>
    <row r="22" spans="1:10" hidden="1">
      <c r="A22" s="1">
        <v>7</v>
      </c>
      <c r="B22" s="1">
        <v>2016</v>
      </c>
      <c r="C22" s="1">
        <v>294392</v>
      </c>
      <c r="D22" s="1">
        <v>16752.083984375</v>
      </c>
      <c r="E22" s="1">
        <v>24434.72265625</v>
      </c>
      <c r="F22" s="1">
        <v>49.943677137965707</v>
      </c>
      <c r="G22" s="1">
        <v>3.319448218701595</v>
      </c>
      <c r="H22" s="1">
        <v>0.71176866219190738</v>
      </c>
      <c r="I22" s="1">
        <v>0.24744897959183673</v>
      </c>
      <c r="J22" t="s">
        <v>247</v>
      </c>
    </row>
    <row r="23" spans="1:10">
      <c r="A23" s="1">
        <v>8</v>
      </c>
      <c r="B23" s="1">
        <v>2016</v>
      </c>
      <c r="C23" s="1">
        <v>746410</v>
      </c>
      <c r="D23" s="1">
        <v>26706.4140625</v>
      </c>
      <c r="E23" s="1">
        <v>52568.39453125</v>
      </c>
      <c r="F23" s="1">
        <v>46.462755054192733</v>
      </c>
      <c r="G23" s="1">
        <v>3.6006846103348025</v>
      </c>
      <c r="H23" s="1">
        <v>0.80796881070725202</v>
      </c>
      <c r="I23" s="1">
        <v>0.20659021181388246</v>
      </c>
      <c r="J23" t="s">
        <v>248</v>
      </c>
    </row>
    <row r="24" spans="1:10" hidden="1">
      <c r="A24" s="1">
        <v>8</v>
      </c>
      <c r="B24" s="1">
        <v>2016</v>
      </c>
      <c r="C24" s="1">
        <v>1038865</v>
      </c>
      <c r="D24" s="1">
        <v>25037.9921875</v>
      </c>
      <c r="E24" s="1">
        <v>48111.3359375</v>
      </c>
      <c r="F24" s="1">
        <v>47.488123095878677</v>
      </c>
      <c r="G24" s="1">
        <v>3.4613005539699575</v>
      </c>
      <c r="H24" s="1">
        <v>0.78501056441404804</v>
      </c>
      <c r="I24" s="1">
        <v>0.22333893239256303</v>
      </c>
      <c r="J24" t="s">
        <v>249</v>
      </c>
    </row>
    <row r="25" spans="1:10" hidden="1">
      <c r="A25" s="1">
        <v>8</v>
      </c>
      <c r="B25" s="1">
        <v>2016</v>
      </c>
      <c r="C25" s="1">
        <v>292455</v>
      </c>
      <c r="D25" s="1">
        <v>20779.810546875</v>
      </c>
      <c r="E25" s="1">
        <v>36735.9375</v>
      </c>
      <c r="F25" s="1">
        <v>50.105089671915337</v>
      </c>
      <c r="G25" s="1">
        <v>3.1055615393821272</v>
      </c>
      <c r="H25" s="1">
        <v>0.72641602981655296</v>
      </c>
      <c r="I25" s="1">
        <v>0.26608538065685317</v>
      </c>
      <c r="J25" t="s">
        <v>250</v>
      </c>
    </row>
    <row r="26" spans="1:10" hidden="1">
      <c r="A26" s="1">
        <v>9</v>
      </c>
      <c r="B26" s="1">
        <v>2016</v>
      </c>
      <c r="C26" s="1">
        <v>988063</v>
      </c>
      <c r="D26" s="1">
        <v>41434.94921875</v>
      </c>
      <c r="E26" s="1">
        <v>64555.453125</v>
      </c>
      <c r="F26" s="1">
        <v>54.843748829781099</v>
      </c>
      <c r="G26" s="1">
        <v>2.7683062719684877</v>
      </c>
      <c r="H26" s="1">
        <v>0.35684263048004022</v>
      </c>
      <c r="I26" s="1">
        <v>0.3705087631051866</v>
      </c>
      <c r="J26" t="s">
        <v>250</v>
      </c>
    </row>
    <row r="27" spans="1:10">
      <c r="A27" s="1">
        <v>9</v>
      </c>
      <c r="B27" s="1">
        <v>2016</v>
      </c>
      <c r="C27" s="1">
        <v>1837037</v>
      </c>
      <c r="D27" s="1">
        <v>45138.65625</v>
      </c>
      <c r="E27" s="1">
        <v>74212.515625</v>
      </c>
      <c r="F27" s="1">
        <v>49.909266933654578</v>
      </c>
      <c r="G27" s="1">
        <v>3.4758624894327115</v>
      </c>
      <c r="H27" s="1">
        <v>0.57049368085672747</v>
      </c>
      <c r="I27" s="1">
        <v>0.32469079283650792</v>
      </c>
      <c r="J27" t="s">
        <v>251</v>
      </c>
    </row>
    <row r="28" spans="1:10" hidden="1">
      <c r="A28" s="1">
        <v>9</v>
      </c>
      <c r="B28" s="1">
        <v>2016</v>
      </c>
      <c r="C28" s="1">
        <v>2825100</v>
      </c>
      <c r="D28" s="1">
        <v>43843.3046875</v>
      </c>
      <c r="E28" s="1">
        <v>70835.0078125</v>
      </c>
      <c r="F28" s="1">
        <v>51.635074510636791</v>
      </c>
      <c r="G28" s="1">
        <v>3.2283986407560796</v>
      </c>
      <c r="H28" s="1">
        <v>0.49577041520654136</v>
      </c>
      <c r="I28" s="1">
        <v>0.3407153729071537</v>
      </c>
      <c r="J28" t="s">
        <v>252</v>
      </c>
    </row>
    <row r="29" spans="1:10">
      <c r="A29" s="1">
        <v>10</v>
      </c>
      <c r="B29" s="1">
        <v>2016</v>
      </c>
      <c r="C29" s="1">
        <v>341842</v>
      </c>
      <c r="D29" s="1">
        <v>28240.986328125</v>
      </c>
      <c r="E29" s="1">
        <v>42551.96484375</v>
      </c>
      <c r="F29" s="1">
        <v>48.355892488342569</v>
      </c>
      <c r="G29" s="1">
        <v>3.9191907372411814</v>
      </c>
      <c r="H29" s="1">
        <v>0.91105832519117014</v>
      </c>
      <c r="I29" s="1">
        <v>0.25992417549628188</v>
      </c>
      <c r="J29" t="s">
        <v>253</v>
      </c>
    </row>
    <row r="30" spans="1:10" hidden="1">
      <c r="A30" s="1">
        <v>10</v>
      </c>
      <c r="B30" s="1">
        <v>2016</v>
      </c>
      <c r="C30" s="1">
        <v>129676</v>
      </c>
      <c r="D30" s="1">
        <v>22483.521484375</v>
      </c>
      <c r="E30" s="1">
        <v>34676.75390625</v>
      </c>
      <c r="F30" s="1">
        <v>53.804906073598815</v>
      </c>
      <c r="G30" s="1">
        <v>3.1656590271137297</v>
      </c>
      <c r="H30" s="1">
        <v>0.70836546469662853</v>
      </c>
      <c r="I30" s="1">
        <v>0.32514112094759245</v>
      </c>
      <c r="J30" t="s">
        <v>254</v>
      </c>
    </row>
    <row r="31" spans="1:10" hidden="1">
      <c r="A31" s="1">
        <v>10</v>
      </c>
      <c r="B31" s="1">
        <v>2016</v>
      </c>
      <c r="C31" s="1">
        <v>471518</v>
      </c>
      <c r="D31" s="1">
        <v>26657.578125</v>
      </c>
      <c r="E31" s="1">
        <v>40386.140625</v>
      </c>
      <c r="F31" s="1">
        <v>49.854470030836573</v>
      </c>
      <c r="G31" s="1">
        <v>3.7119558532229946</v>
      </c>
      <c r="H31" s="1">
        <v>0.85531411314096173</v>
      </c>
      <c r="I31" s="1">
        <v>0.27786001806929961</v>
      </c>
      <c r="J31" t="s">
        <v>255</v>
      </c>
    </row>
    <row r="32" spans="1:10" hidden="1">
      <c r="A32" s="1">
        <v>11</v>
      </c>
      <c r="B32" s="1">
        <v>2016</v>
      </c>
      <c r="C32" s="1">
        <v>413583</v>
      </c>
      <c r="D32" s="1">
        <v>26037.81640625</v>
      </c>
      <c r="E32" s="1">
        <v>39401.4296875</v>
      </c>
      <c r="F32" s="1">
        <v>52.977363673071672</v>
      </c>
      <c r="G32" s="1">
        <v>3.5486637506860776</v>
      </c>
      <c r="H32" s="1">
        <v>0.78856239255481975</v>
      </c>
      <c r="I32" s="1">
        <v>0.34652778281505769</v>
      </c>
      <c r="J32" t="s">
        <v>256</v>
      </c>
    </row>
    <row r="33" spans="1:10">
      <c r="A33" s="1">
        <v>11</v>
      </c>
      <c r="B33" s="1">
        <v>2016</v>
      </c>
      <c r="C33" s="1">
        <v>1515537</v>
      </c>
      <c r="D33" s="1">
        <v>29666.033203125</v>
      </c>
      <c r="E33" s="1">
        <v>56963.7265625</v>
      </c>
      <c r="F33" s="1">
        <v>48.60410600335063</v>
      </c>
      <c r="G33" s="1">
        <v>3.9219379005593398</v>
      </c>
      <c r="H33" s="1">
        <v>0.89619521001466806</v>
      </c>
      <c r="I33" s="1">
        <v>0.28637703995349501</v>
      </c>
      <c r="J33" t="s">
        <v>257</v>
      </c>
    </row>
    <row r="34" spans="1:10" hidden="1">
      <c r="A34" s="1">
        <v>11</v>
      </c>
      <c r="B34" s="1">
        <v>2016</v>
      </c>
      <c r="C34" s="1">
        <v>1101954</v>
      </c>
      <c r="D34" s="1">
        <v>31027.765625</v>
      </c>
      <c r="E34" s="1">
        <v>63555.171875</v>
      </c>
      <c r="F34" s="1">
        <v>46.962744361379876</v>
      </c>
      <c r="G34" s="1">
        <v>4.0620343498911931</v>
      </c>
      <c r="H34" s="1">
        <v>0.9365917270593872</v>
      </c>
      <c r="I34" s="1">
        <v>0.26380139279861048</v>
      </c>
      <c r="J34" t="s">
        <v>258</v>
      </c>
    </row>
    <row r="35" spans="1:10" hidden="1">
      <c r="A35" s="1">
        <v>12</v>
      </c>
      <c r="B35" s="1">
        <v>2016</v>
      </c>
      <c r="C35" s="1">
        <v>304755</v>
      </c>
      <c r="D35" s="1">
        <v>17219.833984375</v>
      </c>
      <c r="E35" s="1">
        <v>25501.30078125</v>
      </c>
      <c r="F35" s="1">
        <v>53.993814703614376</v>
      </c>
      <c r="G35" s="1">
        <v>3.1330806713589605</v>
      </c>
      <c r="H35" s="1">
        <v>0.60288100277271905</v>
      </c>
      <c r="I35" s="1">
        <v>0.36386605634033897</v>
      </c>
      <c r="J35" t="s">
        <v>259</v>
      </c>
    </row>
    <row r="36" spans="1:10" hidden="1">
      <c r="A36" s="1">
        <v>12</v>
      </c>
      <c r="B36" s="1">
        <v>2016</v>
      </c>
      <c r="C36" s="1">
        <v>959390</v>
      </c>
      <c r="D36" s="1">
        <v>18883.587890625</v>
      </c>
      <c r="E36" s="1">
        <v>26979.904296875</v>
      </c>
      <c r="F36" s="1">
        <v>50.163938544283347</v>
      </c>
      <c r="G36" s="1">
        <v>3.6159643106557291</v>
      </c>
      <c r="H36" s="1">
        <v>0.85922825962330229</v>
      </c>
      <c r="I36" s="1">
        <v>0.34073734352036189</v>
      </c>
      <c r="J36" t="s">
        <v>260</v>
      </c>
    </row>
    <row r="37" spans="1:10">
      <c r="A37" s="1">
        <v>12</v>
      </c>
      <c r="B37" s="1">
        <v>2016</v>
      </c>
      <c r="C37" s="1">
        <v>654635</v>
      </c>
      <c r="D37" s="1">
        <v>19658.123046875</v>
      </c>
      <c r="E37" s="1">
        <v>27668.24609375</v>
      </c>
      <c r="F37" s="1">
        <v>48.381000099291974</v>
      </c>
      <c r="G37" s="1">
        <v>3.8407631733714207</v>
      </c>
      <c r="H37" s="1">
        <v>0.97856668219694942</v>
      </c>
      <c r="I37" s="1">
        <v>0.32997013603000147</v>
      </c>
      <c r="J37" t="s">
        <v>261</v>
      </c>
    </row>
    <row r="38" spans="1:10">
      <c r="A38" s="1">
        <v>13</v>
      </c>
      <c r="B38" s="1">
        <v>2016</v>
      </c>
      <c r="C38" s="1">
        <v>580842</v>
      </c>
      <c r="D38" s="1">
        <v>21499.501953125</v>
      </c>
      <c r="E38" s="1">
        <v>32643.1640625</v>
      </c>
      <c r="F38" s="1">
        <v>47.759263276415965</v>
      </c>
      <c r="G38" s="1">
        <v>4.0091401792570096</v>
      </c>
      <c r="H38" s="1">
        <v>0.94347344028152236</v>
      </c>
      <c r="I38" s="1">
        <v>0.26972911738476213</v>
      </c>
      <c r="J38" t="s">
        <v>261</v>
      </c>
    </row>
    <row r="39" spans="1:10" hidden="1">
      <c r="A39" s="1">
        <v>13</v>
      </c>
      <c r="B39" s="1">
        <v>2016</v>
      </c>
      <c r="C39" s="1">
        <v>775899</v>
      </c>
      <c r="D39" s="1">
        <v>20745.150390625</v>
      </c>
      <c r="E39" s="1">
        <v>32537.921875</v>
      </c>
      <c r="F39" s="1">
        <v>48.982852149571016</v>
      </c>
      <c r="G39" s="1">
        <v>3.7942335278174091</v>
      </c>
      <c r="H39" s="1">
        <v>0.87408670458397286</v>
      </c>
      <c r="I39" s="1">
        <v>0.28270689870717708</v>
      </c>
      <c r="J39" t="s">
        <v>262</v>
      </c>
    </row>
    <row r="40" spans="1:10" hidden="1">
      <c r="A40" s="1">
        <v>13</v>
      </c>
      <c r="B40" s="1">
        <v>2016</v>
      </c>
      <c r="C40" s="1">
        <v>195057</v>
      </c>
      <c r="D40" s="1">
        <v>18498.837890625</v>
      </c>
      <c r="E40" s="1">
        <v>32224.52734375</v>
      </c>
      <c r="F40" s="1">
        <v>52.626463033882402</v>
      </c>
      <c r="G40" s="1">
        <v>3.1542831069892392</v>
      </c>
      <c r="H40" s="1">
        <v>0.66746643288884788</v>
      </c>
      <c r="I40" s="1">
        <v>0.32135222012027254</v>
      </c>
      <c r="J40" t="s">
        <v>263</v>
      </c>
    </row>
    <row r="41" spans="1:10" hidden="1">
      <c r="A41" s="1">
        <v>14</v>
      </c>
      <c r="B41" s="1">
        <v>2016</v>
      </c>
      <c r="C41" s="1">
        <v>1531992</v>
      </c>
      <c r="D41" s="1">
        <v>34293.09765625</v>
      </c>
      <c r="E41" s="1">
        <v>52666.61328125</v>
      </c>
      <c r="F41" s="1">
        <v>48.614845247233667</v>
      </c>
      <c r="G41" s="1">
        <v>3.9357712050715667</v>
      </c>
      <c r="H41" s="1">
        <v>0.86676235907237109</v>
      </c>
      <c r="I41" s="1">
        <v>0.28718100355615434</v>
      </c>
      <c r="J41" t="s">
        <v>264</v>
      </c>
    </row>
    <row r="42" spans="1:10" hidden="1">
      <c r="A42" s="1">
        <v>14</v>
      </c>
      <c r="B42" s="1">
        <v>2016</v>
      </c>
      <c r="C42" s="1">
        <v>2123580</v>
      </c>
      <c r="D42" s="1">
        <v>33023.96875</v>
      </c>
      <c r="E42" s="1">
        <v>52368.1328125</v>
      </c>
      <c r="F42" s="1">
        <v>49.682317124855196</v>
      </c>
      <c r="G42" s="1">
        <v>3.7501883611636955</v>
      </c>
      <c r="H42" s="1">
        <v>0.8039909021557935</v>
      </c>
      <c r="I42" s="1">
        <v>0.30253487036042909</v>
      </c>
      <c r="J42" t="s">
        <v>265</v>
      </c>
    </row>
    <row r="43" spans="1:10">
      <c r="A43" s="1">
        <v>14</v>
      </c>
      <c r="B43" s="1">
        <v>2016</v>
      </c>
      <c r="C43" s="1">
        <v>591588</v>
      </c>
      <c r="D43" s="1">
        <v>29737.400390625</v>
      </c>
      <c r="E43" s="1">
        <v>51595.19140625</v>
      </c>
      <c r="F43" s="1">
        <v>52.446670655929466</v>
      </c>
      <c r="G43" s="1">
        <v>3.2695980986767816</v>
      </c>
      <c r="H43" s="1">
        <v>0.6414362698364402</v>
      </c>
      <c r="I43" s="1">
        <v>0.34229565170355042</v>
      </c>
      <c r="J43" t="s">
        <v>266</v>
      </c>
    </row>
    <row r="44" spans="1:10" hidden="1">
      <c r="A44" s="1">
        <v>15</v>
      </c>
      <c r="B44" s="1">
        <v>2016</v>
      </c>
      <c r="C44" s="1">
        <v>4246274</v>
      </c>
      <c r="D44" s="1">
        <v>28396.705078125</v>
      </c>
      <c r="E44" s="1">
        <v>43318.61328125</v>
      </c>
      <c r="F44" s="1">
        <v>50.131772937874473</v>
      </c>
      <c r="G44" s="1">
        <v>3.8853995290930357</v>
      </c>
      <c r="H44" s="1">
        <v>0.81452091881023225</v>
      </c>
      <c r="I44" s="1">
        <v>0.29111404492503312</v>
      </c>
      <c r="J44" t="s">
        <v>267</v>
      </c>
    </row>
    <row r="45" spans="1:10">
      <c r="A45" s="1">
        <v>15</v>
      </c>
      <c r="B45" s="1">
        <v>2016</v>
      </c>
      <c r="C45" s="1">
        <v>3165901</v>
      </c>
      <c r="D45" s="1">
        <v>30006.470703125</v>
      </c>
      <c r="E45" s="1">
        <v>45714.4296875</v>
      </c>
      <c r="F45" s="1">
        <v>48.631801815660062</v>
      </c>
      <c r="G45" s="1">
        <v>4.0832233856965203</v>
      </c>
      <c r="H45" s="1">
        <v>0.85447333950114046</v>
      </c>
      <c r="I45" s="1">
        <v>0.27397098014119836</v>
      </c>
      <c r="J45" t="s">
        <v>268</v>
      </c>
    </row>
    <row r="46" spans="1:10" hidden="1">
      <c r="A46" s="1">
        <v>15</v>
      </c>
      <c r="B46" s="1">
        <v>2016</v>
      </c>
      <c r="C46" s="1">
        <v>1080373</v>
      </c>
      <c r="D46" s="1">
        <v>23679.48046875</v>
      </c>
      <c r="E46" s="1">
        <v>36297.9609375</v>
      </c>
      <c r="F46" s="1">
        <v>54.527254938803544</v>
      </c>
      <c r="G46" s="1">
        <v>3.3057009014479259</v>
      </c>
      <c r="H46" s="1">
        <v>0.69744523419226512</v>
      </c>
      <c r="I46" s="1">
        <v>0.34134970052009816</v>
      </c>
      <c r="J46" t="s">
        <v>269</v>
      </c>
    </row>
    <row r="47" spans="1:10">
      <c r="A47" s="1">
        <v>16</v>
      </c>
      <c r="B47" s="1">
        <v>2016</v>
      </c>
      <c r="C47" s="1">
        <v>911247</v>
      </c>
      <c r="D47" s="1">
        <v>24863.619140625</v>
      </c>
      <c r="E47" s="1">
        <v>35042.890625</v>
      </c>
      <c r="F47" s="1">
        <v>47.301513201140857</v>
      </c>
      <c r="G47" s="1">
        <v>3.8843288372965836</v>
      </c>
      <c r="H47" s="1">
        <v>0.95653319023272509</v>
      </c>
      <c r="I47" s="1">
        <v>0.32013274117774876</v>
      </c>
      <c r="J47" t="s">
        <v>270</v>
      </c>
    </row>
    <row r="48" spans="1:10" hidden="1">
      <c r="A48" s="1">
        <v>16</v>
      </c>
      <c r="B48" s="1">
        <v>2016</v>
      </c>
      <c r="C48" s="1">
        <v>1219145</v>
      </c>
      <c r="D48" s="1">
        <v>23850.634765625</v>
      </c>
      <c r="E48" s="1">
        <v>33788.95703125</v>
      </c>
      <c r="F48" s="1">
        <v>48.991577704046691</v>
      </c>
      <c r="G48" s="1">
        <v>3.67875273244774</v>
      </c>
      <c r="H48" s="1">
        <v>0.88486439266863248</v>
      </c>
      <c r="I48" s="1">
        <v>0.335193926891387</v>
      </c>
      <c r="J48" t="s">
        <v>271</v>
      </c>
    </row>
    <row r="49" spans="1:10" hidden="1">
      <c r="A49" s="1">
        <v>16</v>
      </c>
      <c r="B49" s="1">
        <v>2016</v>
      </c>
      <c r="C49" s="1">
        <v>307898</v>
      </c>
      <c r="D49" s="1">
        <v>20852.6328125</v>
      </c>
      <c r="E49" s="1">
        <v>30077.84765625</v>
      </c>
      <c r="F49" s="1">
        <v>53.993449129257094</v>
      </c>
      <c r="G49" s="1">
        <v>3.0703349810651579</v>
      </c>
      <c r="H49" s="1">
        <v>0.67275526310661327</v>
      </c>
      <c r="I49" s="1">
        <v>0.37976862467440514</v>
      </c>
      <c r="J49" t="s">
        <v>272</v>
      </c>
    </row>
    <row r="50" spans="1:10">
      <c r="A50" s="1">
        <v>17</v>
      </c>
      <c r="B50" s="1">
        <v>2016</v>
      </c>
      <c r="C50" s="1">
        <v>548853</v>
      </c>
      <c r="D50" s="1">
        <v>28643.61328125</v>
      </c>
      <c r="E50" s="1">
        <v>41195.82421875</v>
      </c>
      <c r="F50" s="1">
        <v>50.468431437926</v>
      </c>
      <c r="G50" s="1">
        <v>3.4905138534361662</v>
      </c>
      <c r="H50" s="1">
        <v>0.68330864548431003</v>
      </c>
      <c r="I50" s="1">
        <v>0.315530752314372</v>
      </c>
      <c r="J50" t="s">
        <v>273</v>
      </c>
    </row>
    <row r="51" spans="1:10" hidden="1">
      <c r="A51" s="1">
        <v>17</v>
      </c>
      <c r="B51" s="1">
        <v>2016</v>
      </c>
      <c r="C51" s="1">
        <v>171605</v>
      </c>
      <c r="D51" s="1">
        <v>24296.931640625</v>
      </c>
      <c r="E51" s="1">
        <v>35905.95703125</v>
      </c>
      <c r="F51" s="1">
        <v>54.889024212581219</v>
      </c>
      <c r="G51" s="1">
        <v>2.9890154715771686</v>
      </c>
      <c r="H51" s="1">
        <v>0.51439060633431422</v>
      </c>
      <c r="I51" s="1">
        <v>0.37487252702427087</v>
      </c>
      <c r="J51" t="s">
        <v>274</v>
      </c>
    </row>
    <row r="52" spans="1:10" hidden="1">
      <c r="A52" s="1">
        <v>17</v>
      </c>
      <c r="B52" s="1">
        <v>2016</v>
      </c>
      <c r="C52" s="1">
        <v>377248</v>
      </c>
      <c r="D52" s="1">
        <v>30620.859375</v>
      </c>
      <c r="E52" s="1">
        <v>43602.11328125</v>
      </c>
      <c r="F52" s="1">
        <v>48.457563724658577</v>
      </c>
      <c r="G52" s="1">
        <v>3.718638667401815</v>
      </c>
      <c r="H52" s="1">
        <v>0.76014717109169561</v>
      </c>
      <c r="I52" s="1">
        <v>0.28853698362880653</v>
      </c>
      <c r="J52" t="s">
        <v>275</v>
      </c>
    </row>
    <row r="53" spans="1:10" hidden="1">
      <c r="A53" s="1">
        <v>18</v>
      </c>
      <c r="B53" s="1">
        <v>2016</v>
      </c>
      <c r="C53" s="1">
        <v>92744</v>
      </c>
      <c r="D53" s="1">
        <v>22959.04296875</v>
      </c>
      <c r="E53" s="1">
        <v>42174.390625</v>
      </c>
      <c r="F53" s="1">
        <v>52.470240662468733</v>
      </c>
      <c r="G53" s="1">
        <v>3.077212542051238</v>
      </c>
      <c r="H53" s="1">
        <v>0.63898473216596219</v>
      </c>
      <c r="I53" s="1">
        <v>0.34023764340550333</v>
      </c>
      <c r="J53" t="s">
        <v>276</v>
      </c>
    </row>
    <row r="54" spans="1:10" hidden="1">
      <c r="A54" s="1">
        <v>18</v>
      </c>
      <c r="B54" s="1">
        <v>2016</v>
      </c>
      <c r="C54" s="1">
        <v>239997</v>
      </c>
      <c r="D54" s="1">
        <v>27153.49609375</v>
      </c>
      <c r="E54" s="1">
        <v>43414.94921875</v>
      </c>
      <c r="F54" s="1">
        <v>48.863173289666122</v>
      </c>
      <c r="G54" s="1">
        <v>3.7320341504268804</v>
      </c>
      <c r="H54" s="1">
        <v>0.82918536481706018</v>
      </c>
      <c r="I54" s="1">
        <v>0.2830368712942245</v>
      </c>
      <c r="J54" t="s">
        <v>277</v>
      </c>
    </row>
    <row r="55" spans="1:10">
      <c r="A55" s="1">
        <v>18</v>
      </c>
      <c r="B55" s="1">
        <v>2016</v>
      </c>
      <c r="C55" s="1">
        <v>332741</v>
      </c>
      <c r="D55" s="1">
        <v>25984.38671875</v>
      </c>
      <c r="E55" s="1">
        <v>43069.171875</v>
      </c>
      <c r="F55" s="1">
        <v>49.86856143366763</v>
      </c>
      <c r="G55" s="1">
        <v>3.5495174925843225</v>
      </c>
      <c r="H55" s="1">
        <v>0.77617125632248507</v>
      </c>
      <c r="I55" s="1">
        <v>0.29898028797172577</v>
      </c>
      <c r="J55" t="s">
        <v>278</v>
      </c>
    </row>
    <row r="56" spans="1:10">
      <c r="A56" s="1">
        <v>19</v>
      </c>
      <c r="B56" s="1">
        <v>2016</v>
      </c>
      <c r="C56" s="1">
        <v>318161</v>
      </c>
      <c r="D56" s="1">
        <v>28517.76171875</v>
      </c>
      <c r="E56" s="1">
        <v>48449.62890625</v>
      </c>
      <c r="F56" s="1">
        <v>53.677688340179969</v>
      </c>
      <c r="G56" s="1">
        <v>3.1956713739270368</v>
      </c>
      <c r="H56" s="1">
        <v>0.57996108888267262</v>
      </c>
      <c r="I56" s="1">
        <v>0.34468712381467242</v>
      </c>
      <c r="J56" t="s">
        <v>279</v>
      </c>
    </row>
    <row r="57" spans="1:10" hidden="1">
      <c r="A57" s="1">
        <v>19</v>
      </c>
      <c r="B57" s="1">
        <v>2016</v>
      </c>
      <c r="C57" s="1">
        <v>1437509</v>
      </c>
      <c r="D57" s="1">
        <v>35848.109375</v>
      </c>
      <c r="E57" s="1">
        <v>87671.8203125</v>
      </c>
      <c r="F57" s="1">
        <v>48.98914719838276</v>
      </c>
      <c r="G57" s="1">
        <v>3.684666322089114</v>
      </c>
      <c r="H57" s="1">
        <v>0.74868818212616406</v>
      </c>
      <c r="I57" s="1">
        <v>0.27723304688874989</v>
      </c>
      <c r="J57" t="s">
        <v>280</v>
      </c>
    </row>
    <row r="58" spans="1:10" hidden="1">
      <c r="A58" s="1">
        <v>19</v>
      </c>
      <c r="B58" s="1">
        <v>2016</v>
      </c>
      <c r="C58" s="1">
        <v>1119348</v>
      </c>
      <c r="D58" s="1">
        <v>37931.66796875</v>
      </c>
      <c r="E58" s="1">
        <v>98820.2578125</v>
      </c>
      <c r="F58" s="1">
        <v>47.656486633290093</v>
      </c>
      <c r="G58" s="1">
        <v>3.8236571647065971</v>
      </c>
      <c r="H58" s="1">
        <v>0.79664679795738236</v>
      </c>
      <c r="I58" s="1">
        <v>0.25806004924295217</v>
      </c>
      <c r="J58" t="s">
        <v>281</v>
      </c>
    </row>
    <row r="59" spans="1:10" hidden="1">
      <c r="A59" s="1">
        <v>20</v>
      </c>
      <c r="B59" s="1">
        <v>2016</v>
      </c>
      <c r="C59" s="1">
        <v>282554</v>
      </c>
      <c r="D59" s="1">
        <v>16941.98828125</v>
      </c>
      <c r="E59" s="1">
        <v>24824.169921875</v>
      </c>
      <c r="F59" s="1">
        <v>53.788107759932615</v>
      </c>
      <c r="G59" s="1">
        <v>3.1551703391210175</v>
      </c>
      <c r="H59" s="1">
        <v>0.69718000806925406</v>
      </c>
      <c r="I59" s="1">
        <v>0.34983401402917674</v>
      </c>
      <c r="J59" t="s">
        <v>282</v>
      </c>
    </row>
    <row r="60" spans="1:10">
      <c r="A60" s="1">
        <v>20</v>
      </c>
      <c r="B60" s="1">
        <v>2016</v>
      </c>
      <c r="C60" s="1">
        <v>1050134</v>
      </c>
      <c r="D60" s="1">
        <v>17992.048828125</v>
      </c>
      <c r="E60" s="1">
        <v>27704.861328125</v>
      </c>
      <c r="F60" s="1">
        <v>50.421858543766795</v>
      </c>
      <c r="G60" s="1">
        <v>3.7269519889842631</v>
      </c>
      <c r="H60" s="1">
        <v>0.88546128398851953</v>
      </c>
      <c r="I60" s="1">
        <v>0.3264469105847444</v>
      </c>
      <c r="J60" t="s">
        <v>283</v>
      </c>
    </row>
    <row r="61" spans="1:10" hidden="1">
      <c r="A61" s="1">
        <v>20</v>
      </c>
      <c r="B61" s="1">
        <v>2016</v>
      </c>
      <c r="C61" s="1">
        <v>767580</v>
      </c>
      <c r="D61" s="1">
        <v>18378.5859375</v>
      </c>
      <c r="E61" s="1">
        <v>28765.2734375</v>
      </c>
      <c r="F61" s="1">
        <v>49.182707991349439</v>
      </c>
      <c r="G61" s="1">
        <v>3.9374306261236613</v>
      </c>
      <c r="H61" s="1">
        <v>0.95476953542301779</v>
      </c>
      <c r="I61" s="1">
        <v>0.3178378800906746</v>
      </c>
      <c r="J61" t="s">
        <v>284</v>
      </c>
    </row>
    <row r="62" spans="1:10" hidden="1">
      <c r="A62" s="1">
        <v>21</v>
      </c>
      <c r="B62" s="1">
        <v>2016</v>
      </c>
      <c r="C62" s="1">
        <v>1153815</v>
      </c>
      <c r="D62" s="1">
        <v>25145.578125</v>
      </c>
      <c r="E62" s="1">
        <v>36433.08984375</v>
      </c>
      <c r="F62" s="1">
        <v>47.144436499785492</v>
      </c>
      <c r="G62" s="1">
        <v>4.0834570533404406</v>
      </c>
      <c r="H62" s="1">
        <v>0.92061292321559351</v>
      </c>
      <c r="I62" s="1">
        <v>0.27218314894502149</v>
      </c>
      <c r="J62" t="s">
        <v>284</v>
      </c>
    </row>
    <row r="63" spans="1:10" hidden="1">
      <c r="A63" s="1">
        <v>21</v>
      </c>
      <c r="B63" s="1">
        <v>2016</v>
      </c>
      <c r="C63" s="1">
        <v>1666008</v>
      </c>
      <c r="D63" s="1">
        <v>24157.53125</v>
      </c>
      <c r="E63" s="1">
        <v>35368.51953125</v>
      </c>
      <c r="F63" s="1">
        <v>48.668494388982523</v>
      </c>
      <c r="G63" s="1">
        <v>3.7944937839434143</v>
      </c>
      <c r="H63" s="1">
        <v>0.81904648717173023</v>
      </c>
      <c r="I63" s="1">
        <v>0.2868083466585995</v>
      </c>
      <c r="J63" t="s">
        <v>285</v>
      </c>
    </row>
    <row r="64" spans="1:10">
      <c r="A64" s="1">
        <v>21</v>
      </c>
      <c r="B64" s="1">
        <v>2016</v>
      </c>
      <c r="C64" s="1">
        <v>512193</v>
      </c>
      <c r="D64" s="1">
        <v>21931.7578125</v>
      </c>
      <c r="E64" s="1">
        <v>32970.3671875</v>
      </c>
      <c r="F64" s="1">
        <v>52.101733135751566</v>
      </c>
      <c r="G64" s="1">
        <v>3.1435474518394435</v>
      </c>
      <c r="H64" s="1">
        <v>0.59024820721876325</v>
      </c>
      <c r="I64" s="1">
        <v>0.31975446755422271</v>
      </c>
      <c r="J64" t="s">
        <v>286</v>
      </c>
    </row>
    <row r="65" spans="1:10">
      <c r="A65" s="1">
        <v>22</v>
      </c>
      <c r="B65" s="1">
        <v>2016</v>
      </c>
      <c r="C65" s="1">
        <v>581441</v>
      </c>
      <c r="D65" s="1">
        <v>33259.2734375</v>
      </c>
      <c r="E65" s="1">
        <v>56603.8671875</v>
      </c>
      <c r="F65" s="1">
        <v>47.950273544521281</v>
      </c>
      <c r="G65" s="1">
        <v>3.7087116319626583</v>
      </c>
      <c r="H65" s="1">
        <v>0.76254168522687593</v>
      </c>
      <c r="I65" s="1">
        <v>0.24461983245075597</v>
      </c>
      <c r="J65" t="s">
        <v>287</v>
      </c>
    </row>
    <row r="66" spans="1:10" hidden="1">
      <c r="A66" s="1">
        <v>22</v>
      </c>
      <c r="B66" s="1">
        <v>2016</v>
      </c>
      <c r="C66" s="1">
        <v>420860</v>
      </c>
      <c r="D66" s="1">
        <v>34302.91015625</v>
      </c>
      <c r="E66" s="1">
        <v>57436.37109375</v>
      </c>
      <c r="F66" s="1">
        <v>46.520876300907666</v>
      </c>
      <c r="G66" s="1">
        <v>3.9268949294302145</v>
      </c>
      <c r="H66" s="1">
        <v>0.84586323242883621</v>
      </c>
      <c r="I66" s="1">
        <v>0.21833151166658746</v>
      </c>
      <c r="J66" t="s">
        <v>288</v>
      </c>
    </row>
    <row r="67" spans="1:10" hidden="1">
      <c r="A67" s="1">
        <v>22</v>
      </c>
      <c r="B67" s="1">
        <v>2016</v>
      </c>
      <c r="C67" s="1">
        <v>160581</v>
      </c>
      <c r="D67" s="1">
        <v>30524.048828125</v>
      </c>
      <c r="E67" s="1">
        <v>54421.98828125</v>
      </c>
      <c r="F67" s="1">
        <v>51.696520758993906</v>
      </c>
      <c r="G67" s="1">
        <v>3.1368841892876493</v>
      </c>
      <c r="H67" s="1">
        <v>0.54416774089088993</v>
      </c>
      <c r="I67" s="1">
        <v>0.31351778853039897</v>
      </c>
      <c r="J67" t="s">
        <v>289</v>
      </c>
    </row>
    <row r="68" spans="1:10" hidden="1">
      <c r="A68" s="1">
        <v>23</v>
      </c>
      <c r="B68" s="1">
        <v>2016</v>
      </c>
      <c r="C68" s="1">
        <v>503473</v>
      </c>
      <c r="D68" s="1">
        <v>32584.1015625</v>
      </c>
      <c r="E68" s="1">
        <v>50566.78125</v>
      </c>
      <c r="F68" s="1">
        <v>43.764920859708468</v>
      </c>
      <c r="G68" s="1">
        <v>3.3751879445372444</v>
      </c>
      <c r="H68" s="1">
        <v>0.75329362249812803</v>
      </c>
      <c r="I68" s="1">
        <v>0.16932387635483928</v>
      </c>
      <c r="J68" t="s">
        <v>290</v>
      </c>
    </row>
    <row r="69" spans="1:10" hidden="1">
      <c r="A69" s="1">
        <v>23</v>
      </c>
      <c r="B69" s="1">
        <v>2016</v>
      </c>
      <c r="C69" s="1">
        <v>123356</v>
      </c>
      <c r="D69" s="1">
        <v>31169.142578125</v>
      </c>
      <c r="E69" s="1">
        <v>48466.6796875</v>
      </c>
      <c r="F69" s="1">
        <v>45.639101462433928</v>
      </c>
      <c r="G69" s="1">
        <v>3.083619767177924</v>
      </c>
      <c r="H69" s="1">
        <v>0.6575521255553034</v>
      </c>
      <c r="I69" s="1">
        <v>0.17422743928142936</v>
      </c>
      <c r="J69" t="s">
        <v>291</v>
      </c>
    </row>
    <row r="70" spans="1:10">
      <c r="A70" s="1">
        <v>23</v>
      </c>
      <c r="B70" s="1">
        <v>2016</v>
      </c>
      <c r="C70" s="1">
        <v>380117</v>
      </c>
      <c r="D70" s="1">
        <v>33043.28515625</v>
      </c>
      <c r="E70" s="1">
        <v>51248.30859375</v>
      </c>
      <c r="F70" s="1">
        <v>43.156709644662037</v>
      </c>
      <c r="G70" s="1">
        <v>3.4698079801745254</v>
      </c>
      <c r="H70" s="1">
        <v>0.78436376168390254</v>
      </c>
      <c r="I70" s="1">
        <v>0.16773256655187746</v>
      </c>
      <c r="J70" t="s">
        <v>292</v>
      </c>
    </row>
    <row r="71" spans="1:10" hidden="1">
      <c r="A71" s="1">
        <v>24</v>
      </c>
      <c r="B71" s="1">
        <v>2016</v>
      </c>
      <c r="C71" s="1">
        <v>746059</v>
      </c>
      <c r="D71" s="1">
        <v>25792.771484375</v>
      </c>
      <c r="E71" s="1">
        <v>39053.8203125</v>
      </c>
      <c r="F71" s="1">
        <v>49.804581139025196</v>
      </c>
      <c r="G71" s="1">
        <v>3.6988187261329197</v>
      </c>
      <c r="H71" s="1">
        <v>0.7898101892745748</v>
      </c>
      <c r="I71" s="1">
        <v>0.31130245731235734</v>
      </c>
      <c r="J71" t="s">
        <v>293</v>
      </c>
    </row>
    <row r="72" spans="1:10" hidden="1">
      <c r="A72" s="1">
        <v>24</v>
      </c>
      <c r="B72" s="1">
        <v>2016</v>
      </c>
      <c r="C72" s="1">
        <v>545933</v>
      </c>
      <c r="D72" s="1">
        <v>26655.291015625</v>
      </c>
      <c r="E72" s="1">
        <v>40546.984375</v>
      </c>
      <c r="F72" s="1">
        <v>48.69490761686874</v>
      </c>
      <c r="G72" s="1">
        <v>3.9379062998573087</v>
      </c>
      <c r="H72" s="1">
        <v>0.86503838383098297</v>
      </c>
      <c r="I72" s="1">
        <v>0.30509787831107482</v>
      </c>
      <c r="J72" t="s">
        <v>294</v>
      </c>
    </row>
    <row r="73" spans="1:10">
      <c r="A73" s="1">
        <v>24</v>
      </c>
      <c r="B73" s="1">
        <v>2016</v>
      </c>
      <c r="C73" s="1">
        <v>200126</v>
      </c>
      <c r="D73" s="1">
        <v>23439.865234375</v>
      </c>
      <c r="E73" s="1">
        <v>34980.5546875</v>
      </c>
      <c r="F73" s="1">
        <v>52.831711022056105</v>
      </c>
      <c r="G73" s="1">
        <v>3.0466006415957945</v>
      </c>
      <c r="H73" s="1">
        <v>0.58459170722444864</v>
      </c>
      <c r="I73" s="1">
        <v>0.32822821622377901</v>
      </c>
      <c r="J73" t="s">
        <v>295</v>
      </c>
    </row>
    <row r="74" spans="1:10" hidden="1">
      <c r="A74" s="1">
        <v>25</v>
      </c>
      <c r="B74" s="1">
        <v>2016</v>
      </c>
      <c r="C74" s="1">
        <v>794902</v>
      </c>
      <c r="D74" s="1">
        <v>27841.521484375</v>
      </c>
      <c r="E74" s="1">
        <v>48590.28125</v>
      </c>
      <c r="F74" s="1">
        <v>50.390599092718347</v>
      </c>
      <c r="G74" s="1">
        <v>3.6996824765820189</v>
      </c>
      <c r="H74" s="1">
        <v>0.77140200930429159</v>
      </c>
      <c r="I74" s="1">
        <v>0.31950982636853348</v>
      </c>
      <c r="J74" t="s">
        <v>296</v>
      </c>
    </row>
    <row r="75" spans="1:10">
      <c r="A75" s="1">
        <v>25</v>
      </c>
      <c r="B75" s="1">
        <v>2016</v>
      </c>
      <c r="C75" s="1">
        <v>237716</v>
      </c>
      <c r="D75" s="1">
        <v>24015.54296875</v>
      </c>
      <c r="E75" s="1">
        <v>42256.25</v>
      </c>
      <c r="F75" s="1">
        <v>53.650099278130206</v>
      </c>
      <c r="G75" s="1">
        <v>3.3513941005233137</v>
      </c>
      <c r="H75" s="1">
        <v>0.65160527688502246</v>
      </c>
      <c r="I75" s="1">
        <v>0.34977031415638832</v>
      </c>
      <c r="J75" t="s">
        <v>297</v>
      </c>
    </row>
    <row r="76" spans="1:10" hidden="1">
      <c r="A76" s="1">
        <v>25</v>
      </c>
      <c r="B76" s="1">
        <v>2016</v>
      </c>
      <c r="C76" s="1">
        <v>557186</v>
      </c>
      <c r="D76" s="1">
        <v>29473.82421875</v>
      </c>
      <c r="E76" s="1">
        <v>51292.609375</v>
      </c>
      <c r="F76" s="1">
        <v>48.999976668473366</v>
      </c>
      <c r="G76" s="1">
        <v>3.8482750822884997</v>
      </c>
      <c r="H76" s="1">
        <v>0.82251169268431013</v>
      </c>
      <c r="I76" s="1">
        <v>0.30659959151881061</v>
      </c>
      <c r="J76" t="s">
        <v>298</v>
      </c>
    </row>
    <row r="77" spans="1:10" hidden="1">
      <c r="A77" s="1">
        <v>26</v>
      </c>
      <c r="B77" s="1">
        <v>2016</v>
      </c>
      <c r="C77" s="1">
        <v>573158</v>
      </c>
      <c r="D77" s="1">
        <v>32303.775390625</v>
      </c>
      <c r="E77" s="1">
        <v>64810.984375</v>
      </c>
      <c r="F77" s="1">
        <v>47.712334120783446</v>
      </c>
      <c r="G77" s="1">
        <v>3.5971913503780808</v>
      </c>
      <c r="H77" s="1">
        <v>0.78031712023560695</v>
      </c>
      <c r="I77" s="1">
        <v>0.2528901280275247</v>
      </c>
      <c r="J77" t="s">
        <v>298</v>
      </c>
    </row>
    <row r="78" spans="1:10" hidden="1">
      <c r="A78" s="1">
        <v>26</v>
      </c>
      <c r="B78" s="1">
        <v>2016</v>
      </c>
      <c r="C78" s="1">
        <v>817897</v>
      </c>
      <c r="D78" s="1">
        <v>30674.298828125</v>
      </c>
      <c r="E78" s="1">
        <v>58813.109375</v>
      </c>
      <c r="F78" s="1">
        <v>49.021402450430799</v>
      </c>
      <c r="G78" s="1">
        <v>3.4768167629909388</v>
      </c>
      <c r="H78" s="1">
        <v>0.74176332716711268</v>
      </c>
      <c r="I78" s="1">
        <v>0.27486590609820061</v>
      </c>
      <c r="J78" t="s">
        <v>299</v>
      </c>
    </row>
    <row r="79" spans="1:10">
      <c r="A79" s="1">
        <v>26</v>
      </c>
      <c r="B79" s="1">
        <v>2016</v>
      </c>
      <c r="C79" s="1">
        <v>244739</v>
      </c>
      <c r="D79" s="1">
        <v>26858.201171875</v>
      </c>
      <c r="E79" s="1">
        <v>44766.59375</v>
      </c>
      <c r="F79" s="1">
        <v>52.087129554341566</v>
      </c>
      <c r="G79" s="1">
        <v>3.1949096792909999</v>
      </c>
      <c r="H79" s="1">
        <v>0.65147361066278775</v>
      </c>
      <c r="I79" s="1">
        <v>0.32633131621850214</v>
      </c>
      <c r="J79" t="s">
        <v>300</v>
      </c>
    </row>
    <row r="80" spans="1:10" hidden="1">
      <c r="A80" s="1">
        <v>27</v>
      </c>
      <c r="B80" s="1">
        <v>2016</v>
      </c>
      <c r="C80" s="1">
        <v>167454</v>
      </c>
      <c r="D80" s="1">
        <v>20607.9453125</v>
      </c>
      <c r="E80" s="1">
        <v>35897.4140625</v>
      </c>
      <c r="F80" s="1">
        <v>50.957600296200745</v>
      </c>
      <c r="G80" s="1">
        <v>3.4896688045672244</v>
      </c>
      <c r="H80" s="1">
        <v>0.73103658318105269</v>
      </c>
      <c r="I80" s="1">
        <v>0.26343951174650948</v>
      </c>
      <c r="J80" t="s">
        <v>300</v>
      </c>
    </row>
    <row r="81" spans="1:10">
      <c r="A81" s="1">
        <v>27</v>
      </c>
      <c r="B81" s="1">
        <v>2016</v>
      </c>
      <c r="C81" s="1">
        <v>622386</v>
      </c>
      <c r="D81" s="1">
        <v>23115.15234375</v>
      </c>
      <c r="E81" s="1">
        <v>37382.5703125</v>
      </c>
      <c r="F81" s="1">
        <v>48.286661332356445</v>
      </c>
      <c r="G81" s="1">
        <v>3.7478911800715311</v>
      </c>
      <c r="H81" s="1">
        <v>0.82047796704938736</v>
      </c>
      <c r="I81" s="1">
        <v>0.23883891989858383</v>
      </c>
      <c r="J81" t="s">
        <v>301</v>
      </c>
    </row>
    <row r="82" spans="1:10" hidden="1">
      <c r="A82" s="1">
        <v>27</v>
      </c>
      <c r="B82" s="1">
        <v>2016</v>
      </c>
      <c r="C82" s="1">
        <v>454932</v>
      </c>
      <c r="D82" s="1">
        <v>24038.01953125</v>
      </c>
      <c r="E82" s="1">
        <v>37929.234375</v>
      </c>
      <c r="F82" s="1">
        <v>47.303526680910551</v>
      </c>
      <c r="G82" s="1">
        <v>3.8429391645344797</v>
      </c>
      <c r="H82" s="1">
        <v>0.85340006858167816</v>
      </c>
      <c r="I82" s="1">
        <v>0.22978379186339937</v>
      </c>
      <c r="J82" t="s">
        <v>302</v>
      </c>
    </row>
    <row r="83" spans="1:10">
      <c r="A83" s="1">
        <v>28</v>
      </c>
      <c r="B83" s="1">
        <v>2016</v>
      </c>
      <c r="C83" s="1">
        <v>996922</v>
      </c>
      <c r="D83" s="1">
        <v>26216.61328125</v>
      </c>
      <c r="E83" s="1">
        <v>48050.75390625</v>
      </c>
      <c r="F83" s="1">
        <v>48.857750154977019</v>
      </c>
      <c r="G83" s="1">
        <v>3.4351734639219518</v>
      </c>
      <c r="H83" s="1">
        <v>0.70944567378390688</v>
      </c>
      <c r="I83" s="1">
        <v>0.26666980967417714</v>
      </c>
      <c r="J83" t="s">
        <v>303</v>
      </c>
    </row>
    <row r="84" spans="1:10" hidden="1">
      <c r="A84" s="1">
        <v>28</v>
      </c>
      <c r="B84" s="1">
        <v>2016</v>
      </c>
      <c r="C84" s="1">
        <v>276206</v>
      </c>
      <c r="D84" s="1">
        <v>22620.638671875</v>
      </c>
      <c r="E84" s="1">
        <v>35857.94921875</v>
      </c>
      <c r="F84" s="1">
        <v>53.177392960326713</v>
      </c>
      <c r="G84" s="1">
        <v>2.9470322874955648</v>
      </c>
      <c r="H84" s="1">
        <v>0.53498837823943002</v>
      </c>
      <c r="I84" s="1">
        <v>0.30779563079730349</v>
      </c>
      <c r="J84" t="s">
        <v>304</v>
      </c>
    </row>
    <row r="85" spans="1:10" hidden="1">
      <c r="A85" s="1">
        <v>28</v>
      </c>
      <c r="B85" s="1">
        <v>2016</v>
      </c>
      <c r="C85" s="1">
        <v>720716</v>
      </c>
      <c r="D85" s="1">
        <v>27594.728515625</v>
      </c>
      <c r="E85" s="1">
        <v>52723.50390625</v>
      </c>
      <c r="F85" s="1">
        <v>47.202297437548218</v>
      </c>
      <c r="G85" s="1">
        <v>3.6222478757235859</v>
      </c>
      <c r="H85" s="1">
        <v>0.7763043972938023</v>
      </c>
      <c r="I85" s="1">
        <v>0.25090881845276086</v>
      </c>
      <c r="J85" t="s">
        <v>305</v>
      </c>
    </row>
    <row r="86" spans="1:10">
      <c r="A86" s="1">
        <v>29</v>
      </c>
      <c r="B86" s="1">
        <v>2016</v>
      </c>
      <c r="C86" s="1">
        <v>77590</v>
      </c>
      <c r="D86" s="1">
        <v>20865.0703125</v>
      </c>
      <c r="E86" s="1">
        <v>29336.59765625</v>
      </c>
      <c r="F86" s="1">
        <v>52.800425312540277</v>
      </c>
      <c r="G86" s="1">
        <v>3.4139450960175282</v>
      </c>
      <c r="H86" s="1">
        <v>0.72290243588091252</v>
      </c>
      <c r="I86" s="1">
        <v>0.2998195643768527</v>
      </c>
      <c r="J86" t="s">
        <v>306</v>
      </c>
    </row>
    <row r="87" spans="1:10" hidden="1">
      <c r="A87" s="1">
        <v>29</v>
      </c>
      <c r="B87" s="1">
        <v>2016</v>
      </c>
      <c r="C87" s="1">
        <v>313008</v>
      </c>
      <c r="D87" s="1">
        <v>24359.138671875</v>
      </c>
      <c r="E87" s="1">
        <v>34049.99609375</v>
      </c>
      <c r="F87" s="1">
        <v>49.095639728058067</v>
      </c>
      <c r="G87" s="1">
        <v>4.0627332208761437</v>
      </c>
      <c r="H87" s="1">
        <v>0.92985802279813934</v>
      </c>
      <c r="I87" s="1">
        <v>0.29733105863108933</v>
      </c>
      <c r="J87" t="s">
        <v>307</v>
      </c>
    </row>
    <row r="88" spans="1:10" hidden="1">
      <c r="A88" s="1">
        <v>29</v>
      </c>
      <c r="B88" s="1">
        <v>2016</v>
      </c>
      <c r="C88" s="1">
        <v>235418</v>
      </c>
      <c r="D88" s="1">
        <v>25510.7265625</v>
      </c>
      <c r="E88" s="1">
        <v>35603.45703125</v>
      </c>
      <c r="F88" s="1">
        <v>47.874601772166955</v>
      </c>
      <c r="G88" s="1">
        <v>4.276563389375494</v>
      </c>
      <c r="H88" s="1">
        <v>0.99806726758361719</v>
      </c>
      <c r="I88" s="1">
        <v>0.296510887017985</v>
      </c>
      <c r="J88" t="s">
        <v>308</v>
      </c>
    </row>
    <row r="89" spans="1:10">
      <c r="A89" s="1">
        <v>30</v>
      </c>
      <c r="B89" s="1">
        <v>2016</v>
      </c>
      <c r="C89" s="1">
        <v>1533826</v>
      </c>
      <c r="D89" s="1">
        <v>22609.068359375</v>
      </c>
      <c r="E89" s="1">
        <v>33891.98828125</v>
      </c>
      <c r="F89" s="1">
        <v>47.572073364253832</v>
      </c>
      <c r="G89" s="1">
        <v>3.7139721193929427</v>
      </c>
      <c r="H89" s="1">
        <v>0.81724067788653998</v>
      </c>
      <c r="I89" s="1">
        <v>0.26979527012842397</v>
      </c>
      <c r="J89" t="s">
        <v>308</v>
      </c>
    </row>
    <row r="90" spans="1:10" hidden="1">
      <c r="A90" s="1">
        <v>30</v>
      </c>
      <c r="B90" s="1">
        <v>2016</v>
      </c>
      <c r="C90" s="1">
        <v>686137</v>
      </c>
      <c r="D90" s="1">
        <v>20606.35546875</v>
      </c>
      <c r="E90" s="1">
        <v>30949.857421875</v>
      </c>
      <c r="F90" s="1">
        <v>52.574812318822623</v>
      </c>
      <c r="G90" s="1">
        <v>3.1280443992963503</v>
      </c>
      <c r="H90" s="1">
        <v>0.62146043720131694</v>
      </c>
      <c r="I90" s="1">
        <v>0.33111608906093098</v>
      </c>
      <c r="J90" t="s">
        <v>309</v>
      </c>
    </row>
    <row r="91" spans="1:10" hidden="1">
      <c r="A91" s="1">
        <v>30</v>
      </c>
      <c r="B91" s="1">
        <v>2016</v>
      </c>
      <c r="C91" s="1">
        <v>2219963</v>
      </c>
      <c r="D91" s="1">
        <v>21990.078125</v>
      </c>
      <c r="E91" s="1">
        <v>32982.6484375</v>
      </c>
      <c r="F91" s="1">
        <v>49.11829926895178</v>
      </c>
      <c r="G91" s="1">
        <v>3.5328759983837568</v>
      </c>
      <c r="H91" s="1">
        <v>0.75672972927927173</v>
      </c>
      <c r="I91" s="1">
        <v>0.28874805571083845</v>
      </c>
      <c r="J91" t="s">
        <v>310</v>
      </c>
    </row>
    <row r="92" spans="1:10" hidden="1">
      <c r="A92" s="1">
        <v>31</v>
      </c>
      <c r="B92" s="1">
        <v>2016</v>
      </c>
      <c r="C92" s="1">
        <v>589185</v>
      </c>
      <c r="D92" s="1">
        <v>26011.8828125</v>
      </c>
      <c r="E92" s="1">
        <v>42454.51171875</v>
      </c>
      <c r="F92" s="1">
        <v>48.981209637040998</v>
      </c>
      <c r="G92" s="1">
        <v>3.6946680584196816</v>
      </c>
      <c r="H92" s="1">
        <v>0.73057358894065527</v>
      </c>
      <c r="I92" s="1">
        <v>0.31328699814150057</v>
      </c>
      <c r="J92" t="s">
        <v>310</v>
      </c>
    </row>
    <row r="93" spans="1:10" hidden="1">
      <c r="A93" s="1">
        <v>31</v>
      </c>
      <c r="B93" s="1">
        <v>2016</v>
      </c>
      <c r="C93" s="1">
        <v>152662</v>
      </c>
      <c r="D93" s="1">
        <v>23903.32421875</v>
      </c>
      <c r="E93" s="1">
        <v>44249.48828125</v>
      </c>
      <c r="F93" s="1">
        <v>52.059883926582906</v>
      </c>
      <c r="G93" s="1">
        <v>3.3544628001729309</v>
      </c>
      <c r="H93" s="1">
        <v>0.61729179494569708</v>
      </c>
      <c r="I93" s="1">
        <v>0.33336390195333482</v>
      </c>
      <c r="J93" t="s">
        <v>311</v>
      </c>
    </row>
    <row r="94" spans="1:10">
      <c r="A94" s="1">
        <v>31</v>
      </c>
      <c r="B94" s="1">
        <v>2016</v>
      </c>
      <c r="C94" s="1">
        <v>436523</v>
      </c>
      <c r="D94" s="1">
        <v>26749.29296875</v>
      </c>
      <c r="E94" s="1">
        <v>41826.765625</v>
      </c>
      <c r="F94" s="1">
        <v>47.90452736740103</v>
      </c>
      <c r="G94" s="1">
        <v>3.813645558195101</v>
      </c>
      <c r="H94" s="1">
        <v>0.77019080323373568</v>
      </c>
      <c r="I94" s="1">
        <v>0.30626564923268645</v>
      </c>
      <c r="J94" t="s">
        <v>312</v>
      </c>
    </row>
    <row r="95" spans="1:10">
      <c r="A95" s="1">
        <v>32</v>
      </c>
      <c r="B95" s="1">
        <v>2016</v>
      </c>
      <c r="C95" s="1">
        <v>94483</v>
      </c>
      <c r="D95" s="1">
        <v>20738.7578125</v>
      </c>
      <c r="E95" s="1">
        <v>30866.81640625</v>
      </c>
      <c r="F95" s="1">
        <v>55.013441571499634</v>
      </c>
      <c r="G95" s="1">
        <v>2.896965591693744</v>
      </c>
      <c r="H95" s="1">
        <v>0.56772117735465644</v>
      </c>
      <c r="I95" s="1">
        <v>0.37663918376850863</v>
      </c>
      <c r="J95" t="s">
        <v>313</v>
      </c>
    </row>
    <row r="96" spans="1:10" hidden="1">
      <c r="A96" s="1">
        <v>32</v>
      </c>
      <c r="B96" s="1">
        <v>2016</v>
      </c>
      <c r="C96" s="1">
        <v>426348</v>
      </c>
      <c r="D96" s="1">
        <v>22821.3984375</v>
      </c>
      <c r="E96" s="1">
        <v>36248.96484375</v>
      </c>
      <c r="F96" s="1">
        <v>50.587733494703855</v>
      </c>
      <c r="G96" s="1">
        <v>3.7399331062887593</v>
      </c>
      <c r="H96" s="1">
        <v>0.8447512360794468</v>
      </c>
      <c r="I96" s="1">
        <v>0.33018097891862985</v>
      </c>
      <c r="J96" t="s">
        <v>314</v>
      </c>
    </row>
    <row r="97" spans="1:10" hidden="1">
      <c r="A97" s="1">
        <v>32</v>
      </c>
      <c r="B97" s="1">
        <v>2016</v>
      </c>
      <c r="C97" s="1">
        <v>331865</v>
      </c>
      <c r="D97" s="1">
        <v>23414.333984375</v>
      </c>
      <c r="E97" s="1">
        <v>37781.28125</v>
      </c>
      <c r="F97" s="1">
        <v>49.327720609283894</v>
      </c>
      <c r="G97" s="1">
        <v>3.9799285854187696</v>
      </c>
      <c r="H97" s="1">
        <v>0.92362255736519372</v>
      </c>
      <c r="I97" s="1">
        <v>0.31695418317689422</v>
      </c>
      <c r="J97" t="s">
        <v>315</v>
      </c>
    </row>
    <row r="98" spans="1:10">
      <c r="A98" s="1">
        <v>1</v>
      </c>
      <c r="B98" s="1">
        <v>2018</v>
      </c>
      <c r="C98" s="1">
        <v>356455</v>
      </c>
      <c r="D98" s="1">
        <v>36171.9609375</v>
      </c>
      <c r="E98" s="1">
        <v>59345.08984375</v>
      </c>
      <c r="F98" s="1">
        <v>49.026446536028388</v>
      </c>
      <c r="G98" s="1">
        <v>3.8541358656772946</v>
      </c>
      <c r="H98" s="1">
        <v>0.82892370705979712</v>
      </c>
      <c r="I98" s="1">
        <v>0.28817662818588602</v>
      </c>
      <c r="J98" t="s">
        <v>316</v>
      </c>
    </row>
    <row r="99" spans="1:10" hidden="1">
      <c r="A99" s="1">
        <v>1</v>
      </c>
      <c r="B99" s="1">
        <v>2018</v>
      </c>
      <c r="C99" s="1">
        <v>264366</v>
      </c>
      <c r="D99" s="1">
        <v>37273.87890625</v>
      </c>
      <c r="E99" s="1">
        <v>61697.3359375</v>
      </c>
      <c r="F99" s="1">
        <v>47.626570739051161</v>
      </c>
      <c r="G99" s="1">
        <v>4.0383445677583349</v>
      </c>
      <c r="H99" s="1">
        <v>0.87559671062088162</v>
      </c>
      <c r="I99" s="1">
        <v>0.2696110695021296</v>
      </c>
      <c r="J99" t="s">
        <v>317</v>
      </c>
    </row>
    <row r="100" spans="1:10" hidden="1">
      <c r="A100" s="1">
        <v>1</v>
      </c>
      <c r="B100" s="1">
        <v>2018</v>
      </c>
      <c r="C100" s="1">
        <v>92089</v>
      </c>
      <c r="D100" s="1">
        <v>33008.6015625</v>
      </c>
      <c r="E100" s="1">
        <v>52592.33984375</v>
      </c>
      <c r="F100" s="1">
        <v>53.04516283160855</v>
      </c>
      <c r="G100" s="1">
        <v>3.32531572717697</v>
      </c>
      <c r="H100" s="1">
        <v>0.6949364202021957</v>
      </c>
      <c r="I100" s="1">
        <v>0.34147400883927503</v>
      </c>
      <c r="J100" t="s">
        <v>318</v>
      </c>
    </row>
    <row r="101" spans="1:10">
      <c r="A101" s="1">
        <v>2</v>
      </c>
      <c r="B101" s="1">
        <v>2018</v>
      </c>
      <c r="C101" s="1">
        <v>792250</v>
      </c>
      <c r="D101" s="1">
        <v>40071.97265625</v>
      </c>
      <c r="E101" s="1">
        <v>61166.51171875</v>
      </c>
      <c r="F101" s="1">
        <v>45.630819816976967</v>
      </c>
      <c r="G101" s="1">
        <v>3.4857393499526665</v>
      </c>
      <c r="H101" s="1">
        <v>0.71958977595455975</v>
      </c>
      <c r="I101" s="1">
        <v>0.20138718838750394</v>
      </c>
      <c r="J101" t="s">
        <v>319</v>
      </c>
    </row>
    <row r="102" spans="1:10" hidden="1">
      <c r="A102" s="1">
        <v>2</v>
      </c>
      <c r="B102" s="1">
        <v>2018</v>
      </c>
      <c r="C102" s="1">
        <v>1107630</v>
      </c>
      <c r="D102" s="1">
        <v>38538.5</v>
      </c>
      <c r="E102" s="1">
        <v>59179.515625</v>
      </c>
      <c r="F102" s="1">
        <v>47.058071738757526</v>
      </c>
      <c r="G102" s="1">
        <v>3.3826927764686765</v>
      </c>
      <c r="H102" s="1">
        <v>0.68536605184041599</v>
      </c>
      <c r="I102" s="1">
        <v>0.22315845544089633</v>
      </c>
      <c r="J102" t="s">
        <v>320</v>
      </c>
    </row>
    <row r="103" spans="1:10" hidden="1">
      <c r="A103" s="1">
        <v>2</v>
      </c>
      <c r="B103" s="1">
        <v>2018</v>
      </c>
      <c r="C103" s="1">
        <v>315380</v>
      </c>
      <c r="D103" s="1">
        <v>34686.33203125</v>
      </c>
      <c r="E103" s="1">
        <v>54188.08203125</v>
      </c>
      <c r="F103" s="1">
        <v>50.643398439977169</v>
      </c>
      <c r="G103" s="1">
        <v>3.1238347390449617</v>
      </c>
      <c r="H103" s="1">
        <v>0.59939438138119094</v>
      </c>
      <c r="I103" s="1">
        <v>0.27784894413088973</v>
      </c>
      <c r="J103" t="s">
        <v>321</v>
      </c>
    </row>
    <row r="104" spans="1:10">
      <c r="A104" s="1">
        <v>3</v>
      </c>
      <c r="B104" s="1">
        <v>2018</v>
      </c>
      <c r="C104" s="1">
        <v>175154</v>
      </c>
      <c r="D104" s="1">
        <v>39037.17578125</v>
      </c>
      <c r="E104" s="1">
        <v>71689.890625</v>
      </c>
      <c r="F104" s="1">
        <v>45.311668588784727</v>
      </c>
      <c r="G104" s="1">
        <v>3.3653641937951746</v>
      </c>
      <c r="H104" s="1">
        <v>0.67363577194925606</v>
      </c>
      <c r="I104" s="1">
        <v>0.19020404900830126</v>
      </c>
      <c r="J104" t="s">
        <v>322</v>
      </c>
    </row>
    <row r="105" spans="1:10" hidden="1">
      <c r="A105" s="1">
        <v>3</v>
      </c>
      <c r="B105" s="1">
        <v>2018</v>
      </c>
      <c r="C105" s="1">
        <v>234236</v>
      </c>
      <c r="D105" s="1">
        <v>38059.49609375</v>
      </c>
      <c r="E105" s="1">
        <v>68780.5625</v>
      </c>
      <c r="F105" s="1">
        <v>45.811907648696184</v>
      </c>
      <c r="G105" s="1">
        <v>3.2495688109428098</v>
      </c>
      <c r="H105" s="1">
        <v>0.63380522208371048</v>
      </c>
      <c r="I105" s="1">
        <v>0.20076333270718422</v>
      </c>
      <c r="J105" t="s">
        <v>323</v>
      </c>
    </row>
    <row r="106" spans="1:10" hidden="1">
      <c r="A106" s="1">
        <v>3</v>
      </c>
      <c r="B106" s="1">
        <v>2018</v>
      </c>
      <c r="C106" s="1">
        <v>59082</v>
      </c>
      <c r="D106" s="1">
        <v>35161.07421875</v>
      </c>
      <c r="E106" s="1">
        <v>60155.59765625</v>
      </c>
      <c r="F106" s="1">
        <v>47.294912155986594</v>
      </c>
      <c r="G106" s="1">
        <v>2.9062827934057749</v>
      </c>
      <c r="H106" s="1">
        <v>0.51572390914322463</v>
      </c>
      <c r="I106" s="1">
        <v>0.23206729630005754</v>
      </c>
      <c r="J106" t="s">
        <v>324</v>
      </c>
    </row>
    <row r="107" spans="1:10">
      <c r="A107" s="1">
        <v>4</v>
      </c>
      <c r="B107" s="1">
        <v>2018</v>
      </c>
      <c r="C107" s="1">
        <v>67716</v>
      </c>
      <c r="D107" s="1">
        <v>29079.537109375</v>
      </c>
      <c r="E107" s="1">
        <v>45842.83203125</v>
      </c>
      <c r="F107" s="1">
        <v>49.787775414968401</v>
      </c>
      <c r="G107" s="1">
        <v>3.5393850788587629</v>
      </c>
      <c r="H107" s="1">
        <v>0.69007324709079099</v>
      </c>
      <c r="I107" s="1">
        <v>0.28889774942406521</v>
      </c>
      <c r="J107" t="s">
        <v>324</v>
      </c>
    </row>
    <row r="108" spans="1:10" hidden="1">
      <c r="A108" s="1">
        <v>4</v>
      </c>
      <c r="B108" s="1">
        <v>2018</v>
      </c>
      <c r="C108" s="1">
        <v>168157</v>
      </c>
      <c r="D108" s="1">
        <v>31147.802734375</v>
      </c>
      <c r="E108" s="1">
        <v>48446.53125</v>
      </c>
      <c r="F108" s="1">
        <v>47.153992994641911</v>
      </c>
      <c r="G108" s="1">
        <v>3.8075132168152384</v>
      </c>
      <c r="H108" s="1">
        <v>0.86066592529600316</v>
      </c>
      <c r="I108" s="1">
        <v>0.23809297263866505</v>
      </c>
      <c r="J108" t="s">
        <v>325</v>
      </c>
    </row>
    <row r="109" spans="1:10" hidden="1">
      <c r="A109" s="1">
        <v>4</v>
      </c>
      <c r="B109" s="1">
        <v>2018</v>
      </c>
      <c r="C109" s="1">
        <v>235873</v>
      </c>
      <c r="D109" s="1">
        <v>30554.03125</v>
      </c>
      <c r="E109" s="1">
        <v>47699.04296875</v>
      </c>
      <c r="F109" s="1">
        <v>47.910116884933842</v>
      </c>
      <c r="G109" s="1">
        <v>3.7305371958638758</v>
      </c>
      <c r="H109" s="1">
        <v>0.81169103712591095</v>
      </c>
      <c r="I109" s="1">
        <v>0.2526783480941015</v>
      </c>
      <c r="J109" t="s">
        <v>326</v>
      </c>
    </row>
    <row r="110" spans="1:10" hidden="1">
      <c r="A110" s="1">
        <v>5</v>
      </c>
      <c r="B110" s="1">
        <v>2018</v>
      </c>
      <c r="C110" s="1">
        <v>629859</v>
      </c>
      <c r="D110" s="1">
        <v>35805.8125</v>
      </c>
      <c r="E110" s="1">
        <v>58935.65625</v>
      </c>
      <c r="F110" s="1">
        <v>48.153335905337542</v>
      </c>
      <c r="G110" s="1">
        <v>3.7614767749607454</v>
      </c>
      <c r="H110" s="1">
        <v>0.83499640395707608</v>
      </c>
      <c r="I110" s="1">
        <v>0.26546258765850772</v>
      </c>
      <c r="J110" t="s">
        <v>327</v>
      </c>
    </row>
    <row r="111" spans="1:10">
      <c r="A111" s="1">
        <v>5</v>
      </c>
      <c r="B111" s="1">
        <v>2018</v>
      </c>
      <c r="C111" s="1">
        <v>840555</v>
      </c>
      <c r="D111" s="1">
        <v>33525.53125</v>
      </c>
      <c r="E111" s="1">
        <v>55924.984375</v>
      </c>
      <c r="F111" s="1">
        <v>49.754740617806092</v>
      </c>
      <c r="G111" s="1">
        <v>3.6289047117678201</v>
      </c>
      <c r="H111" s="1">
        <v>0.78147295536877426</v>
      </c>
      <c r="I111" s="1">
        <v>0.28807514082957092</v>
      </c>
      <c r="J111" t="s">
        <v>328</v>
      </c>
    </row>
    <row r="112" spans="1:10" hidden="1">
      <c r="A112" s="1">
        <v>5</v>
      </c>
      <c r="B112" s="1">
        <v>2018</v>
      </c>
      <c r="C112" s="1">
        <v>210696</v>
      </c>
      <c r="D112" s="1">
        <v>26708.822265625</v>
      </c>
      <c r="E112" s="1">
        <v>46924.83203125</v>
      </c>
      <c r="F112" s="1">
        <v>54.542013137411246</v>
      </c>
      <c r="G112" s="1">
        <v>3.2325910316285076</v>
      </c>
      <c r="H112" s="1">
        <v>0.62146884611003528</v>
      </c>
      <c r="I112" s="1">
        <v>0.35567357709685993</v>
      </c>
      <c r="J112" t="s">
        <v>329</v>
      </c>
    </row>
    <row r="113" spans="1:10" hidden="1">
      <c r="A113" s="1">
        <v>6</v>
      </c>
      <c r="B113" s="1">
        <v>2018</v>
      </c>
      <c r="C113" s="1">
        <v>75181</v>
      </c>
      <c r="D113" s="1">
        <v>28973.833984375</v>
      </c>
      <c r="E113" s="1">
        <v>47265.12890625</v>
      </c>
      <c r="F113" s="1">
        <v>50.728269110546549</v>
      </c>
      <c r="G113" s="1">
        <v>3.0503052632979077</v>
      </c>
      <c r="H113" s="1">
        <v>0.60016493528950132</v>
      </c>
      <c r="I113" s="1">
        <v>0.28149399449328955</v>
      </c>
      <c r="J113" t="s">
        <v>329</v>
      </c>
    </row>
    <row r="114" spans="1:10" hidden="1">
      <c r="A114" s="1">
        <v>6</v>
      </c>
      <c r="B114" s="1">
        <v>2018</v>
      </c>
      <c r="C114" s="1">
        <v>221269</v>
      </c>
      <c r="D114" s="1">
        <v>32873.6171875</v>
      </c>
      <c r="E114" s="1">
        <v>52754.59765625</v>
      </c>
      <c r="F114" s="1">
        <v>49.043142057857182</v>
      </c>
      <c r="G114" s="1">
        <v>3.2663906828340163</v>
      </c>
      <c r="H114" s="1">
        <v>0.63242930550596788</v>
      </c>
      <c r="I114" s="1">
        <v>0.26948646217951905</v>
      </c>
      <c r="J114" t="s">
        <v>330</v>
      </c>
    </row>
    <row r="115" spans="1:10">
      <c r="A115" s="1">
        <v>6</v>
      </c>
      <c r="B115" s="1">
        <v>2018</v>
      </c>
      <c r="C115" s="1">
        <v>146088</v>
      </c>
      <c r="D115" s="1">
        <v>34880.5546875</v>
      </c>
      <c r="E115" s="1">
        <v>55579.63671875</v>
      </c>
      <c r="F115" s="1">
        <v>48.175928207655659</v>
      </c>
      <c r="G115" s="1">
        <v>3.3775943267071904</v>
      </c>
      <c r="H115" s="1">
        <v>0.6490334592848146</v>
      </c>
      <c r="I115" s="1">
        <v>0.26330704780680136</v>
      </c>
      <c r="J115" t="s">
        <v>331</v>
      </c>
    </row>
    <row r="116" spans="1:10" hidden="1">
      <c r="A116" s="1">
        <v>7</v>
      </c>
      <c r="B116" s="1">
        <v>2018</v>
      </c>
      <c r="C116" s="1">
        <v>278080</v>
      </c>
      <c r="D116" s="1">
        <v>18531.705078125</v>
      </c>
      <c r="E116" s="1">
        <v>26830.1328125</v>
      </c>
      <c r="F116" s="1">
        <v>50.556300345224393</v>
      </c>
      <c r="G116" s="1">
        <v>3.4636723245109322</v>
      </c>
      <c r="H116" s="1">
        <v>0.89381832566168007</v>
      </c>
      <c r="I116" s="1">
        <v>0.27084292289988493</v>
      </c>
      <c r="J116" t="s">
        <v>332</v>
      </c>
    </row>
    <row r="117" spans="1:10">
      <c r="A117" s="1">
        <v>7</v>
      </c>
      <c r="B117" s="1">
        <v>2018</v>
      </c>
      <c r="C117" s="1">
        <v>1022193</v>
      </c>
      <c r="D117" s="1">
        <v>19109.4140625</v>
      </c>
      <c r="E117" s="1">
        <v>26422.939453125</v>
      </c>
      <c r="F117" s="1">
        <v>46.26120703233147</v>
      </c>
      <c r="G117" s="1">
        <v>4.2831030930558125</v>
      </c>
      <c r="H117" s="1">
        <v>1.1522520698146044</v>
      </c>
      <c r="I117" s="1">
        <v>0.22293148162822482</v>
      </c>
      <c r="J117" t="s">
        <v>333</v>
      </c>
    </row>
    <row r="118" spans="1:10" hidden="1">
      <c r="A118" s="1">
        <v>7</v>
      </c>
      <c r="B118" s="1">
        <v>2018</v>
      </c>
      <c r="C118" s="1">
        <v>1300273</v>
      </c>
      <c r="D118" s="1">
        <v>18985.86328125</v>
      </c>
      <c r="E118" s="1">
        <v>26510.0234375</v>
      </c>
      <c r="F118" s="1">
        <v>47.179767633412368</v>
      </c>
      <c r="G118" s="1">
        <v>4.1078573499565092</v>
      </c>
      <c r="H118" s="1">
        <v>1.0969827105538605</v>
      </c>
      <c r="I118" s="1">
        <v>0.23317795570622477</v>
      </c>
      <c r="J118" t="s">
        <v>334</v>
      </c>
    </row>
    <row r="119" spans="1:10" hidden="1">
      <c r="A119" s="1">
        <v>8</v>
      </c>
      <c r="B119" s="1">
        <v>2018</v>
      </c>
      <c r="C119" s="1">
        <v>778302</v>
      </c>
      <c r="D119" s="1">
        <v>30707.751953125</v>
      </c>
      <c r="E119" s="1">
        <v>57078.2890625</v>
      </c>
      <c r="F119" s="1">
        <v>47.429735501129379</v>
      </c>
      <c r="G119" s="1">
        <v>3.5027084602121028</v>
      </c>
      <c r="H119" s="1">
        <v>0.74027819535347461</v>
      </c>
      <c r="I119" s="1">
        <v>0.26053382877083703</v>
      </c>
      <c r="J119" t="s">
        <v>335</v>
      </c>
    </row>
    <row r="120" spans="1:10" hidden="1">
      <c r="A120" s="1">
        <v>8</v>
      </c>
      <c r="B120" s="1">
        <v>2018</v>
      </c>
      <c r="C120" s="1">
        <v>329088</v>
      </c>
      <c r="D120" s="1">
        <v>25913.005859375</v>
      </c>
      <c r="E120" s="1">
        <v>46811.5546875</v>
      </c>
      <c r="F120" s="1">
        <v>51.625926803772849</v>
      </c>
      <c r="G120" s="1">
        <v>2.9042687670167249</v>
      </c>
      <c r="H120" s="1">
        <v>0.54866175612602097</v>
      </c>
      <c r="I120" s="1">
        <v>0.28614230844029559</v>
      </c>
      <c r="J120" t="s">
        <v>336</v>
      </c>
    </row>
    <row r="121" spans="1:10">
      <c r="A121" s="1">
        <v>8</v>
      </c>
      <c r="B121" s="1">
        <v>2018</v>
      </c>
      <c r="C121" s="1">
        <v>1107390</v>
      </c>
      <c r="D121" s="1">
        <v>29282.875</v>
      </c>
      <c r="E121" s="1">
        <v>54027.27734375</v>
      </c>
      <c r="F121" s="1">
        <v>48.676736289834658</v>
      </c>
      <c r="G121" s="1">
        <v>3.3248674811945205</v>
      </c>
      <c r="H121" s="1">
        <v>0.68333468786967555</v>
      </c>
      <c r="I121" s="1">
        <v>0.26814401430390378</v>
      </c>
      <c r="J121" t="s">
        <v>337</v>
      </c>
    </row>
    <row r="122" spans="1:10" hidden="1">
      <c r="A122" s="1">
        <v>9</v>
      </c>
      <c r="B122" s="1">
        <v>2018</v>
      </c>
      <c r="C122" s="1">
        <v>995429</v>
      </c>
      <c r="D122" s="1">
        <v>42548.80078125</v>
      </c>
      <c r="E122" s="1">
        <v>72461.484375</v>
      </c>
      <c r="F122" s="1">
        <v>55.181331867968481</v>
      </c>
      <c r="G122" s="1">
        <v>2.9518288094881706</v>
      </c>
      <c r="H122" s="1">
        <v>0.34447861173423722</v>
      </c>
      <c r="I122" s="1">
        <v>0.37893008943882489</v>
      </c>
      <c r="J122" t="s">
        <v>338</v>
      </c>
    </row>
    <row r="123" spans="1:10" hidden="1">
      <c r="A123" s="1">
        <v>9</v>
      </c>
      <c r="B123" s="1">
        <v>2018</v>
      </c>
      <c r="C123" s="1">
        <v>1783413</v>
      </c>
      <c r="D123" s="1">
        <v>48950.67578125</v>
      </c>
      <c r="E123" s="1">
        <v>82782.515625</v>
      </c>
      <c r="F123" s="1">
        <v>50.354208475546606</v>
      </c>
      <c r="G123" s="1">
        <v>3.5089606277401812</v>
      </c>
      <c r="H123" s="1">
        <v>0.52326241874428414</v>
      </c>
      <c r="I123" s="1">
        <v>0.33402526503956176</v>
      </c>
      <c r="J123" t="s">
        <v>339</v>
      </c>
    </row>
    <row r="124" spans="1:10">
      <c r="A124" s="1">
        <v>9</v>
      </c>
      <c r="B124" s="1">
        <v>2018</v>
      </c>
      <c r="C124" s="1">
        <v>2778842</v>
      </c>
      <c r="D124" s="1">
        <v>46657.4140625</v>
      </c>
      <c r="E124" s="1">
        <v>79085.34375</v>
      </c>
      <c r="F124" s="1">
        <v>52.083367100396494</v>
      </c>
      <c r="G124" s="1">
        <v>3.309386427871754</v>
      </c>
      <c r="H124" s="1">
        <v>0.45921898402284117</v>
      </c>
      <c r="I124" s="1">
        <v>0.35011094549456212</v>
      </c>
      <c r="J124" t="s">
        <v>340</v>
      </c>
    </row>
    <row r="125" spans="1:10" hidden="1">
      <c r="A125" s="1">
        <v>10</v>
      </c>
      <c r="B125" s="1">
        <v>2018</v>
      </c>
      <c r="C125" s="1">
        <v>143676</v>
      </c>
      <c r="D125" s="1">
        <v>28097.916015625</v>
      </c>
      <c r="E125" s="1">
        <v>38784.7109375</v>
      </c>
      <c r="F125" s="1">
        <v>53.180405913304938</v>
      </c>
      <c r="G125" s="1">
        <v>3.2658829588797014</v>
      </c>
      <c r="H125" s="1">
        <v>0.68702497285559172</v>
      </c>
      <c r="I125" s="1">
        <v>0.32669339346863779</v>
      </c>
      <c r="J125" t="s">
        <v>341</v>
      </c>
    </row>
    <row r="126" spans="1:10" hidden="1">
      <c r="A126" s="1">
        <v>10</v>
      </c>
      <c r="B126" s="1">
        <v>2018</v>
      </c>
      <c r="C126" s="1">
        <v>339480</v>
      </c>
      <c r="D126" s="1">
        <v>29642.857421875</v>
      </c>
      <c r="E126" s="1">
        <v>45703.88671875</v>
      </c>
      <c r="F126" s="1">
        <v>49.20755861906445</v>
      </c>
      <c r="G126" s="1">
        <v>3.8921939436785671</v>
      </c>
      <c r="H126" s="1">
        <v>0.88019618239660657</v>
      </c>
      <c r="I126" s="1">
        <v>0.29386709084482149</v>
      </c>
      <c r="J126" t="s">
        <v>342</v>
      </c>
    </row>
    <row r="127" spans="1:10">
      <c r="A127" s="1">
        <v>10</v>
      </c>
      <c r="B127" s="1">
        <v>2018</v>
      </c>
      <c r="C127" s="1">
        <v>483156</v>
      </c>
      <c r="D127" s="1">
        <v>29183.439453125</v>
      </c>
      <c r="E127" s="1">
        <v>43646.3359375</v>
      </c>
      <c r="F127" s="1">
        <v>50.388963398985005</v>
      </c>
      <c r="G127" s="1">
        <v>3.7059479753951106</v>
      </c>
      <c r="H127" s="1">
        <v>0.82275289968457388</v>
      </c>
      <c r="I127" s="1">
        <v>0.30362864168094778</v>
      </c>
      <c r="J127" t="s">
        <v>343</v>
      </c>
    </row>
    <row r="128" spans="1:10" hidden="1">
      <c r="A128" s="1">
        <v>11</v>
      </c>
      <c r="B128" s="1">
        <v>2018</v>
      </c>
      <c r="C128" s="1">
        <v>1115775</v>
      </c>
      <c r="D128" s="1">
        <v>30155.3359375</v>
      </c>
      <c r="E128" s="1">
        <v>47814.21875</v>
      </c>
      <c r="F128" s="1">
        <v>47.327116130044139</v>
      </c>
      <c r="G128" s="1">
        <v>4.107533328852143</v>
      </c>
      <c r="H128" s="1">
        <v>0.90401559454191038</v>
      </c>
      <c r="I128" s="1">
        <v>0.25555062624633101</v>
      </c>
      <c r="J128" t="s">
        <v>344</v>
      </c>
    </row>
    <row r="129" spans="1:10" hidden="1">
      <c r="A129" s="1">
        <v>11</v>
      </c>
      <c r="B129" s="1">
        <v>2018</v>
      </c>
      <c r="C129" s="1">
        <v>435381</v>
      </c>
      <c r="D129" s="1">
        <v>25951.126953125</v>
      </c>
      <c r="E129" s="1">
        <v>41855.61328125</v>
      </c>
      <c r="F129" s="1">
        <v>52.351946915460253</v>
      </c>
      <c r="G129" s="1">
        <v>3.4230455623924794</v>
      </c>
      <c r="H129" s="1">
        <v>0.76416747630236503</v>
      </c>
      <c r="I129" s="1">
        <v>0.34699033719891315</v>
      </c>
      <c r="J129" t="s">
        <v>345</v>
      </c>
    </row>
    <row r="130" spans="1:10">
      <c r="A130" s="1">
        <v>11</v>
      </c>
      <c r="B130" s="1">
        <v>2018</v>
      </c>
      <c r="C130" s="1">
        <v>1551156</v>
      </c>
      <c r="D130" s="1">
        <v>28975.291015625</v>
      </c>
      <c r="E130" s="1">
        <v>46141.74609375</v>
      </c>
      <c r="F130" s="1">
        <v>48.73749384330138</v>
      </c>
      <c r="G130" s="1">
        <v>3.9154101844044056</v>
      </c>
      <c r="H130" s="1">
        <v>0.86476279626291619</v>
      </c>
      <c r="I130" s="1">
        <v>0.28121607368955798</v>
      </c>
      <c r="J130" t="s">
        <v>346</v>
      </c>
    </row>
    <row r="131" spans="1:10" hidden="1">
      <c r="A131" s="1">
        <v>12</v>
      </c>
      <c r="B131" s="1">
        <v>2018</v>
      </c>
      <c r="C131" s="1">
        <v>652990</v>
      </c>
      <c r="D131" s="1">
        <v>22466.48046875</v>
      </c>
      <c r="E131" s="1">
        <v>30276.794921875</v>
      </c>
      <c r="F131" s="1">
        <v>49.632358841636169</v>
      </c>
      <c r="G131" s="1">
        <v>3.8643685201917335</v>
      </c>
      <c r="H131" s="1">
        <v>0.9058928926936094</v>
      </c>
      <c r="I131" s="1">
        <v>0.31070307355395949</v>
      </c>
      <c r="J131" t="s">
        <v>347</v>
      </c>
    </row>
    <row r="132" spans="1:10">
      <c r="A132" s="1">
        <v>12</v>
      </c>
      <c r="B132" s="1">
        <v>2018</v>
      </c>
      <c r="C132" s="1">
        <v>310418</v>
      </c>
      <c r="D132" s="1">
        <v>20605.451171875</v>
      </c>
      <c r="E132" s="1">
        <v>27353.154296875</v>
      </c>
      <c r="F132" s="1">
        <v>53.30397077489063</v>
      </c>
      <c r="G132" s="1">
        <v>3.1604223981856721</v>
      </c>
      <c r="H132" s="1">
        <v>0.6974724403868332</v>
      </c>
      <c r="I132" s="1">
        <v>0.33939397844197178</v>
      </c>
      <c r="J132" t="s">
        <v>348</v>
      </c>
    </row>
    <row r="133" spans="1:10" hidden="1">
      <c r="A133" s="1">
        <v>12</v>
      </c>
      <c r="B133" s="1">
        <v>2018</v>
      </c>
      <c r="C133" s="1">
        <v>963408</v>
      </c>
      <c r="D133" s="1">
        <v>21866.841796875</v>
      </c>
      <c r="E133" s="1">
        <v>29334.7734375</v>
      </c>
      <c r="F133" s="1">
        <v>50.81538247554515</v>
      </c>
      <c r="G133" s="1">
        <v>3.6375512763024598</v>
      </c>
      <c r="H133" s="1">
        <v>0.83873810472821486</v>
      </c>
      <c r="I133" s="1">
        <v>0.31994751963861623</v>
      </c>
      <c r="J133" t="s">
        <v>349</v>
      </c>
    </row>
    <row r="134" spans="1:10" hidden="1">
      <c r="A134" s="1">
        <v>13</v>
      </c>
      <c r="B134" s="1">
        <v>2018</v>
      </c>
      <c r="C134" s="1">
        <v>237403</v>
      </c>
      <c r="D134" s="1">
        <v>21527.201171875</v>
      </c>
      <c r="E134" s="1">
        <v>37625.66015625</v>
      </c>
      <c r="F134" s="1">
        <v>52.891749472416102</v>
      </c>
      <c r="G134" s="1">
        <v>2.9730711069363065</v>
      </c>
      <c r="H134" s="1">
        <v>0.56282776544525559</v>
      </c>
      <c r="I134" s="1">
        <v>0.31287304709713021</v>
      </c>
      <c r="J134" t="s">
        <v>350</v>
      </c>
    </row>
    <row r="135" spans="1:10" hidden="1">
      <c r="A135" s="1">
        <v>13</v>
      </c>
      <c r="B135" s="1">
        <v>2018</v>
      </c>
      <c r="C135" s="1">
        <v>626375</v>
      </c>
      <c r="D135" s="1">
        <v>24883.205078125</v>
      </c>
      <c r="E135" s="1">
        <v>39222.41796875</v>
      </c>
      <c r="F135" s="1">
        <v>50.112949910197564</v>
      </c>
      <c r="G135" s="1">
        <v>3.7303532229095988</v>
      </c>
      <c r="H135" s="1">
        <v>0.78407982438635004</v>
      </c>
      <c r="I135" s="1">
        <v>0.33480902015565756</v>
      </c>
      <c r="J135" t="s">
        <v>351</v>
      </c>
    </row>
    <row r="136" spans="1:10">
      <c r="A136" s="1">
        <v>13</v>
      </c>
      <c r="B136" s="1">
        <v>2018</v>
      </c>
      <c r="C136" s="1">
        <v>863778</v>
      </c>
      <c r="D136" s="1">
        <v>23960.833984375</v>
      </c>
      <c r="E136" s="1">
        <v>38783.55859375</v>
      </c>
      <c r="F136" s="1">
        <v>50.876682434607041</v>
      </c>
      <c r="G136" s="1">
        <v>3.5222198296321507</v>
      </c>
      <c r="H136" s="1">
        <v>0.72327033103413141</v>
      </c>
      <c r="I136" s="1">
        <v>0.32878008006686904</v>
      </c>
      <c r="J136" t="s">
        <v>352</v>
      </c>
    </row>
    <row r="137" spans="1:10">
      <c r="A137" s="1">
        <v>14</v>
      </c>
      <c r="B137" s="1">
        <v>2018</v>
      </c>
      <c r="C137" s="1">
        <v>689635</v>
      </c>
      <c r="D137" s="1">
        <v>33710.30078125</v>
      </c>
      <c r="E137" s="1">
        <v>51698.65625</v>
      </c>
      <c r="F137" s="1">
        <v>53.142040354680375</v>
      </c>
      <c r="G137" s="1">
        <v>3.2352853320959638</v>
      </c>
      <c r="H137" s="1">
        <v>0.6428067020960363</v>
      </c>
      <c r="I137" s="1">
        <v>0.36138392047967405</v>
      </c>
      <c r="J137" t="s">
        <v>353</v>
      </c>
    </row>
    <row r="138" spans="1:10" hidden="1">
      <c r="A138" s="1">
        <v>14</v>
      </c>
      <c r="B138" s="1">
        <v>2018</v>
      </c>
      <c r="C138" s="1">
        <v>2276309</v>
      </c>
      <c r="D138" s="1">
        <v>39645.30078125</v>
      </c>
      <c r="E138" s="1">
        <v>60537.52734375</v>
      </c>
      <c r="F138" s="1">
        <v>50.191920780526722</v>
      </c>
      <c r="G138" s="1">
        <v>3.6118729926385216</v>
      </c>
      <c r="H138" s="1">
        <v>0.77202348187350667</v>
      </c>
      <c r="I138" s="1">
        <v>0.31099775997019735</v>
      </c>
      <c r="J138" t="s">
        <v>354</v>
      </c>
    </row>
    <row r="139" spans="1:10" hidden="1">
      <c r="A139" s="1">
        <v>14</v>
      </c>
      <c r="B139" s="1">
        <v>2018</v>
      </c>
      <c r="C139" s="1">
        <v>1586674</v>
      </c>
      <c r="D139" s="1">
        <v>42224.8984375</v>
      </c>
      <c r="E139" s="1">
        <v>64379.26953125</v>
      </c>
      <c r="F139" s="1">
        <v>48.909675207383494</v>
      </c>
      <c r="G139" s="1">
        <v>3.7755537684489693</v>
      </c>
      <c r="H139" s="1">
        <v>0.82818650838168395</v>
      </c>
      <c r="I139" s="1">
        <v>0.28909782349745444</v>
      </c>
      <c r="J139" t="s">
        <v>355</v>
      </c>
    </row>
    <row r="140" spans="1:10" hidden="1">
      <c r="A140" s="1">
        <v>15</v>
      </c>
      <c r="B140" s="1">
        <v>2018</v>
      </c>
      <c r="C140" s="1">
        <v>3265102</v>
      </c>
      <c r="D140" s="1">
        <v>35883.7421875</v>
      </c>
      <c r="E140" s="1">
        <v>49984.734375</v>
      </c>
      <c r="F140" s="1">
        <v>48.521377280097219</v>
      </c>
      <c r="G140" s="1">
        <v>3.9195770913129206</v>
      </c>
      <c r="H140" s="1">
        <v>0.77704463750290187</v>
      </c>
      <c r="I140" s="1">
        <v>0.26516200718997446</v>
      </c>
      <c r="J140" t="s">
        <v>355</v>
      </c>
    </row>
    <row r="141" spans="1:10" hidden="1">
      <c r="A141" s="1">
        <v>15</v>
      </c>
      <c r="B141" s="1">
        <v>2018</v>
      </c>
      <c r="C141" s="1">
        <v>4550786</v>
      </c>
      <c r="D141" s="1">
        <v>34507.37109375</v>
      </c>
      <c r="E141" s="1">
        <v>48012.81640625</v>
      </c>
      <c r="F141" s="1">
        <v>49.674407234266781</v>
      </c>
      <c r="G141" s="1">
        <v>3.7029049487275385</v>
      </c>
      <c r="H141" s="1">
        <v>0.71235913971784215</v>
      </c>
      <c r="I141" s="1">
        <v>0.27568578263183546</v>
      </c>
      <c r="J141" t="s">
        <v>356</v>
      </c>
    </row>
    <row r="142" spans="1:10">
      <c r="A142" s="1">
        <v>15</v>
      </c>
      <c r="B142" s="1">
        <v>2018</v>
      </c>
      <c r="C142" s="1">
        <v>1285684</v>
      </c>
      <c r="D142" s="1">
        <v>31011.96875</v>
      </c>
      <c r="E142" s="1">
        <v>43004.96484375</v>
      </c>
      <c r="F142" s="1">
        <v>52.602623195124153</v>
      </c>
      <c r="G142" s="1">
        <v>3.1526479290401062</v>
      </c>
      <c r="H142" s="1">
        <v>0.54808491044455709</v>
      </c>
      <c r="I142" s="1">
        <v>0.30241179014439007</v>
      </c>
      <c r="J142" t="s">
        <v>357</v>
      </c>
    </row>
    <row r="143" spans="1:10">
      <c r="A143" s="1">
        <v>16</v>
      </c>
      <c r="B143" s="1">
        <v>2018</v>
      </c>
      <c r="C143" s="1">
        <v>362298</v>
      </c>
      <c r="D143" s="1">
        <v>27195.01953125</v>
      </c>
      <c r="E143" s="1">
        <v>36874.171875</v>
      </c>
      <c r="F143" s="1">
        <v>54.839888710398625</v>
      </c>
      <c r="G143" s="1">
        <v>2.9452329297981219</v>
      </c>
      <c r="H143" s="1">
        <v>0.55852088612136974</v>
      </c>
      <c r="I143" s="1">
        <v>0.38593091874644631</v>
      </c>
      <c r="J143" t="s">
        <v>357</v>
      </c>
    </row>
    <row r="144" spans="1:10" hidden="1">
      <c r="A144" s="1">
        <v>16</v>
      </c>
      <c r="B144" s="1">
        <v>2018</v>
      </c>
      <c r="C144" s="1">
        <v>1300726</v>
      </c>
      <c r="D144" s="1">
        <v>30915.404296875</v>
      </c>
      <c r="E144" s="1">
        <v>42652.1328125</v>
      </c>
      <c r="F144" s="1">
        <v>49.872554250472426</v>
      </c>
      <c r="G144" s="1">
        <v>3.5821664209064785</v>
      </c>
      <c r="H144" s="1">
        <v>0.79440866100931329</v>
      </c>
      <c r="I144" s="1">
        <v>0.31268460844174717</v>
      </c>
      <c r="J144" t="s">
        <v>358</v>
      </c>
    </row>
    <row r="145" spans="1:10" hidden="1">
      <c r="A145" s="1">
        <v>16</v>
      </c>
      <c r="B145" s="1">
        <v>2018</v>
      </c>
      <c r="C145" s="1">
        <v>938428</v>
      </c>
      <c r="D145" s="1">
        <v>32351.73046875</v>
      </c>
      <c r="E145" s="1">
        <v>44882.828125</v>
      </c>
      <c r="F145" s="1">
        <v>47.954820188655923</v>
      </c>
      <c r="G145" s="1">
        <v>3.8280667243517885</v>
      </c>
      <c r="H145" s="1">
        <v>0.88547762854475787</v>
      </c>
      <c r="I145" s="1">
        <v>0.28440647551010839</v>
      </c>
      <c r="J145" t="s">
        <v>359</v>
      </c>
    </row>
    <row r="146" spans="1:10">
      <c r="A146" s="1">
        <v>17</v>
      </c>
      <c r="B146" s="1">
        <v>2018</v>
      </c>
      <c r="C146" s="1">
        <v>173219</v>
      </c>
      <c r="D146" s="1">
        <v>25728.564453125</v>
      </c>
      <c r="E146" s="1">
        <v>36004.00390625</v>
      </c>
      <c r="F146" s="1">
        <v>55.421587701118234</v>
      </c>
      <c r="G146" s="1">
        <v>3.1183819326979143</v>
      </c>
      <c r="H146" s="1">
        <v>0.54447837708334534</v>
      </c>
      <c r="I146" s="1">
        <v>0.36399586650425186</v>
      </c>
      <c r="J146" t="s">
        <v>360</v>
      </c>
    </row>
    <row r="147" spans="1:10" hidden="1">
      <c r="A147" s="1">
        <v>17</v>
      </c>
      <c r="B147" s="1">
        <v>2018</v>
      </c>
      <c r="C147" s="1">
        <v>378380</v>
      </c>
      <c r="D147" s="1">
        <v>31126.904296875</v>
      </c>
      <c r="E147" s="1">
        <v>46164.37109375</v>
      </c>
      <c r="F147" s="1">
        <v>50.711403879697656</v>
      </c>
      <c r="G147" s="1">
        <v>3.7599873143400813</v>
      </c>
      <c r="H147" s="1">
        <v>0.71728949733072578</v>
      </c>
      <c r="I147" s="1">
        <v>0.35369205560547595</v>
      </c>
      <c r="J147" t="s">
        <v>361</v>
      </c>
    </row>
    <row r="148" spans="1:10" hidden="1">
      <c r="A148" s="1">
        <v>17</v>
      </c>
      <c r="B148" s="1">
        <v>2018</v>
      </c>
      <c r="C148" s="1">
        <v>551599</v>
      </c>
      <c r="D148" s="1">
        <v>29431.66015625</v>
      </c>
      <c r="E148" s="1">
        <v>42973.703125</v>
      </c>
      <c r="F148" s="1">
        <v>52.190546030721592</v>
      </c>
      <c r="G148" s="1">
        <v>3.5585035505865674</v>
      </c>
      <c r="H148" s="1">
        <v>0.66302150656545789</v>
      </c>
      <c r="I148" s="1">
        <v>0.35692776817942018</v>
      </c>
      <c r="J148" t="s">
        <v>362</v>
      </c>
    </row>
    <row r="149" spans="1:10" hidden="1">
      <c r="A149" s="1">
        <v>18</v>
      </c>
      <c r="B149" s="1">
        <v>2018</v>
      </c>
      <c r="C149" s="1">
        <v>104255</v>
      </c>
      <c r="D149" s="1">
        <v>27983.591796875</v>
      </c>
      <c r="E149" s="1">
        <v>44041.640625</v>
      </c>
      <c r="F149" s="1">
        <v>53.304589707927676</v>
      </c>
      <c r="G149" s="1">
        <v>3.0014771473790227</v>
      </c>
      <c r="H149" s="1">
        <v>0.62788355474557578</v>
      </c>
      <c r="I149" s="1">
        <v>0.32947100858472017</v>
      </c>
      <c r="J149" t="s">
        <v>363</v>
      </c>
    </row>
    <row r="150" spans="1:10" hidden="1">
      <c r="A150" s="1">
        <v>18</v>
      </c>
      <c r="B150" s="1">
        <v>2018</v>
      </c>
      <c r="C150" s="1">
        <v>246060</v>
      </c>
      <c r="D150" s="1">
        <v>31220.669921875</v>
      </c>
      <c r="E150" s="1">
        <v>49888.7578125</v>
      </c>
      <c r="F150" s="1">
        <v>49.856811346825978</v>
      </c>
      <c r="G150" s="1">
        <v>3.6946639031130619</v>
      </c>
      <c r="H150" s="1">
        <v>0.82210030073965701</v>
      </c>
      <c r="I150" s="1">
        <v>0.33142729415589695</v>
      </c>
      <c r="J150" t="s">
        <v>364</v>
      </c>
    </row>
    <row r="151" spans="1:10">
      <c r="A151" s="1">
        <v>18</v>
      </c>
      <c r="B151" s="1">
        <v>2018</v>
      </c>
      <c r="C151" s="1">
        <v>350315</v>
      </c>
      <c r="D151" s="1">
        <v>30257.3046875</v>
      </c>
      <c r="E151" s="1">
        <v>48148.6328125</v>
      </c>
      <c r="F151" s="1">
        <v>50.882882548563437</v>
      </c>
      <c r="G151" s="1">
        <v>3.4883690392932074</v>
      </c>
      <c r="H151" s="1">
        <v>0.76430070079785339</v>
      </c>
      <c r="I151" s="1">
        <v>0.33084509655595679</v>
      </c>
      <c r="J151" t="s">
        <v>365</v>
      </c>
    </row>
    <row r="152" spans="1:10" hidden="1">
      <c r="A152" s="1">
        <v>19</v>
      </c>
      <c r="B152" s="1">
        <v>2018</v>
      </c>
      <c r="C152" s="1">
        <v>333348</v>
      </c>
      <c r="D152" s="1">
        <v>34145.53125</v>
      </c>
      <c r="E152" s="1">
        <v>55562.6640625</v>
      </c>
      <c r="F152" s="1">
        <v>55.423941346580747</v>
      </c>
      <c r="G152" s="1">
        <v>3.0534486482594767</v>
      </c>
      <c r="H152" s="1">
        <v>0.46321561851278542</v>
      </c>
      <c r="I152" s="1">
        <v>0.36183807912451854</v>
      </c>
      <c r="J152" t="s">
        <v>366</v>
      </c>
    </row>
    <row r="153" spans="1:10">
      <c r="A153" s="1">
        <v>19</v>
      </c>
      <c r="B153" s="1">
        <v>2018</v>
      </c>
      <c r="C153" s="1">
        <v>1548107</v>
      </c>
      <c r="D153" s="1">
        <v>40990.515625</v>
      </c>
      <c r="E153" s="1">
        <v>68958.625</v>
      </c>
      <c r="F153" s="1">
        <v>50.774361849665432</v>
      </c>
      <c r="G153" s="1">
        <v>3.5541897297796599</v>
      </c>
      <c r="H153" s="1">
        <v>0.63267849056945036</v>
      </c>
      <c r="I153" s="1">
        <v>0.29623856748919808</v>
      </c>
      <c r="J153" t="s">
        <v>367</v>
      </c>
    </row>
    <row r="154" spans="1:10" hidden="1">
      <c r="A154" s="1">
        <v>19</v>
      </c>
      <c r="B154" s="1">
        <v>2018</v>
      </c>
      <c r="C154" s="1">
        <v>1214759</v>
      </c>
      <c r="D154" s="1">
        <v>42868.8828125</v>
      </c>
      <c r="E154" s="1">
        <v>72634.6796875</v>
      </c>
      <c r="F154" s="1">
        <v>49.498447840271197</v>
      </c>
      <c r="G154" s="1">
        <v>3.691600556159699</v>
      </c>
      <c r="H154" s="1">
        <v>0.67918163191217351</v>
      </c>
      <c r="I154" s="1">
        <v>0.27823708241717082</v>
      </c>
      <c r="J154" t="s">
        <v>368</v>
      </c>
    </row>
    <row r="155" spans="1:10" hidden="1">
      <c r="A155" s="1">
        <v>20</v>
      </c>
      <c r="B155" s="1">
        <v>2018</v>
      </c>
      <c r="C155" s="1">
        <v>324727</v>
      </c>
      <c r="D155" s="1">
        <v>18215.251953125</v>
      </c>
      <c r="E155" s="1">
        <v>28385.68359375</v>
      </c>
      <c r="F155" s="1">
        <v>55.133629171581049</v>
      </c>
      <c r="G155" s="1">
        <v>3.0644664595183029</v>
      </c>
      <c r="H155" s="1">
        <v>0.6148179855694168</v>
      </c>
      <c r="I155" s="1">
        <v>0.40457060854194449</v>
      </c>
      <c r="J155" t="s">
        <v>369</v>
      </c>
    </row>
    <row r="156" spans="1:10">
      <c r="A156" s="1">
        <v>20</v>
      </c>
      <c r="B156" s="1">
        <v>2018</v>
      </c>
      <c r="C156" s="1">
        <v>1118110</v>
      </c>
      <c r="D156" s="1">
        <v>19976.640625</v>
      </c>
      <c r="E156" s="1">
        <v>31591.75390625</v>
      </c>
      <c r="F156" s="1">
        <v>51.624835660176551</v>
      </c>
      <c r="G156" s="1">
        <v>3.5801021366412966</v>
      </c>
      <c r="H156" s="1">
        <v>0.78740284945130623</v>
      </c>
      <c r="I156" s="1">
        <v>0.37024979653164714</v>
      </c>
      <c r="J156" t="s">
        <v>370</v>
      </c>
    </row>
    <row r="157" spans="1:10" hidden="1">
      <c r="A157" s="1">
        <v>20</v>
      </c>
      <c r="B157" s="1">
        <v>2018</v>
      </c>
      <c r="C157" s="1">
        <v>793383</v>
      </c>
      <c r="D157" s="1">
        <v>20697.56640625</v>
      </c>
      <c r="E157" s="1">
        <v>32903.98046875</v>
      </c>
      <c r="F157" s="1">
        <v>50.188707093547507</v>
      </c>
      <c r="G157" s="1">
        <v>3.7911487894245277</v>
      </c>
      <c r="H157" s="1">
        <v>0.85804082013352945</v>
      </c>
      <c r="I157" s="1">
        <v>0.35620248984412323</v>
      </c>
      <c r="J157" t="s">
        <v>371</v>
      </c>
    </row>
    <row r="158" spans="1:10" hidden="1">
      <c r="A158" s="1">
        <v>21</v>
      </c>
      <c r="B158" s="1">
        <v>2018</v>
      </c>
      <c r="C158" s="1">
        <v>453793</v>
      </c>
      <c r="D158" s="1">
        <v>24012.748046875</v>
      </c>
      <c r="E158" s="1">
        <v>34909.6796875</v>
      </c>
      <c r="F158" s="1">
        <v>52.94090036646665</v>
      </c>
      <c r="G158" s="1">
        <v>3.3126954360247955</v>
      </c>
      <c r="H158" s="1">
        <v>0.71779644022715205</v>
      </c>
      <c r="I158" s="1">
        <v>0.34019255475514165</v>
      </c>
      <c r="J158" t="s">
        <v>372</v>
      </c>
    </row>
    <row r="159" spans="1:10">
      <c r="A159" s="1">
        <v>21</v>
      </c>
      <c r="B159" s="1">
        <v>2018</v>
      </c>
      <c r="C159" s="1">
        <v>1220952</v>
      </c>
      <c r="D159" s="1">
        <v>28526.59375</v>
      </c>
      <c r="E159" s="1">
        <v>40485.86328125</v>
      </c>
      <c r="F159" s="1">
        <v>47.703971163485541</v>
      </c>
      <c r="G159" s="1">
        <v>4.0722821208368556</v>
      </c>
      <c r="H159" s="1">
        <v>0.90971225732051708</v>
      </c>
      <c r="I159" s="1">
        <v>0.28954127598791762</v>
      </c>
      <c r="J159" t="s">
        <v>373</v>
      </c>
    </row>
    <row r="160" spans="1:10" hidden="1">
      <c r="A160" s="1">
        <v>21</v>
      </c>
      <c r="B160" s="1">
        <v>2018</v>
      </c>
      <c r="C160" s="1">
        <v>1674745</v>
      </c>
      <c r="D160" s="1">
        <v>27303.51171875</v>
      </c>
      <c r="E160" s="1">
        <v>38974.92578125</v>
      </c>
      <c r="F160" s="1">
        <v>49.122982304768783</v>
      </c>
      <c r="G160" s="1">
        <v>3.8664626555087489</v>
      </c>
      <c r="H160" s="1">
        <v>0.85771027828117119</v>
      </c>
      <c r="I160" s="1">
        <v>0.3032658703265273</v>
      </c>
      <c r="J160" t="s">
        <v>374</v>
      </c>
    </row>
    <row r="161" spans="1:10" hidden="1">
      <c r="A161" s="1">
        <v>22</v>
      </c>
      <c r="B161" s="1">
        <v>2018</v>
      </c>
      <c r="C161" s="1">
        <v>180536</v>
      </c>
      <c r="D161" s="1">
        <v>34851.609375</v>
      </c>
      <c r="E161" s="1">
        <v>55433.72265625</v>
      </c>
      <c r="F161" s="1">
        <v>50.605657597376698</v>
      </c>
      <c r="G161" s="1">
        <v>3.1101719324677628</v>
      </c>
      <c r="H161" s="1">
        <v>0.5702851508840342</v>
      </c>
      <c r="I161" s="1">
        <v>0.26373133336287502</v>
      </c>
      <c r="J161" t="s">
        <v>375</v>
      </c>
    </row>
    <row r="162" spans="1:10">
      <c r="A162" s="1">
        <v>22</v>
      </c>
      <c r="B162" s="1">
        <v>2018</v>
      </c>
      <c r="C162" s="1">
        <v>450853</v>
      </c>
      <c r="D162" s="1">
        <v>38426.69921875</v>
      </c>
      <c r="E162" s="1">
        <v>63701.9765625</v>
      </c>
      <c r="F162" s="1">
        <v>46.962883689362165</v>
      </c>
      <c r="G162" s="1">
        <v>3.8384750683704003</v>
      </c>
      <c r="H162" s="1">
        <v>0.82548857388106545</v>
      </c>
      <c r="I162" s="1">
        <v>0.24711602229551538</v>
      </c>
      <c r="J162" t="s">
        <v>376</v>
      </c>
    </row>
    <row r="163" spans="1:10" hidden="1">
      <c r="A163" s="1">
        <v>22</v>
      </c>
      <c r="B163" s="1">
        <v>2018</v>
      </c>
      <c r="C163" s="1">
        <v>631389</v>
      </c>
      <c r="D163" s="1">
        <v>37404.45703125</v>
      </c>
      <c r="E163" s="1">
        <v>61337.796875</v>
      </c>
      <c r="F163" s="1">
        <v>48.004479013730048</v>
      </c>
      <c r="G163" s="1">
        <v>3.6302279577249523</v>
      </c>
      <c r="H163" s="1">
        <v>0.75251706950865471</v>
      </c>
      <c r="I163" s="1">
        <v>0.25186691564154584</v>
      </c>
      <c r="J163" t="s">
        <v>377</v>
      </c>
    </row>
    <row r="164" spans="1:10" hidden="1">
      <c r="A164" s="1">
        <v>23</v>
      </c>
      <c r="B164" s="1">
        <v>2018</v>
      </c>
      <c r="C164" s="1">
        <v>131672</v>
      </c>
      <c r="D164" s="1">
        <v>38798.28125</v>
      </c>
      <c r="E164" s="1">
        <v>57789.40234375</v>
      </c>
      <c r="F164" s="1">
        <v>46.573569171881644</v>
      </c>
      <c r="G164" s="1">
        <v>3.1948933714077405</v>
      </c>
      <c r="H164" s="1">
        <v>0.60644632116167452</v>
      </c>
      <c r="I164" s="1">
        <v>0.18466340603924905</v>
      </c>
      <c r="J164" t="s">
        <v>378</v>
      </c>
    </row>
    <row r="165" spans="1:10">
      <c r="A165" s="1">
        <v>23</v>
      </c>
      <c r="B165" s="1">
        <v>2018</v>
      </c>
      <c r="C165" s="1">
        <v>529807</v>
      </c>
      <c r="D165" s="1">
        <v>37635.33984375</v>
      </c>
      <c r="E165" s="1">
        <v>56708.91015625</v>
      </c>
      <c r="F165" s="1">
        <v>44.024308852091423</v>
      </c>
      <c r="G165" s="1">
        <v>3.4156796720315135</v>
      </c>
      <c r="H165" s="1">
        <v>0.72036798305798144</v>
      </c>
      <c r="I165" s="1">
        <v>0.14989986919765122</v>
      </c>
      <c r="J165" t="s">
        <v>379</v>
      </c>
    </row>
    <row r="166" spans="1:10" hidden="1">
      <c r="A166" s="1">
        <v>23</v>
      </c>
      <c r="B166" s="1">
        <v>2018</v>
      </c>
      <c r="C166" s="1">
        <v>398135</v>
      </c>
      <c r="D166" s="1">
        <v>37250.7265625</v>
      </c>
      <c r="E166" s="1">
        <v>56351.56640625</v>
      </c>
      <c r="F166" s="1">
        <v>43.181212402828187</v>
      </c>
      <c r="G166" s="1">
        <v>3.4886985570221154</v>
      </c>
      <c r="H166" s="1">
        <v>0.75804438193075219</v>
      </c>
      <c r="I166" s="1">
        <v>0.13840280306931066</v>
      </c>
      <c r="J166" t="s">
        <v>380</v>
      </c>
    </row>
    <row r="167" spans="1:10" hidden="1">
      <c r="A167" s="1">
        <v>24</v>
      </c>
      <c r="B167" s="1">
        <v>2018</v>
      </c>
      <c r="C167" s="1">
        <v>541366</v>
      </c>
      <c r="D167" s="1">
        <v>30866.724609375</v>
      </c>
      <c r="E167" s="1">
        <v>47324.90234375</v>
      </c>
      <c r="F167" s="1">
        <v>50.066701639925668</v>
      </c>
      <c r="G167" s="1">
        <v>3.9050088110446537</v>
      </c>
      <c r="H167" s="1">
        <v>0.81659912148158542</v>
      </c>
      <c r="I167" s="1">
        <v>0.33125279385849871</v>
      </c>
      <c r="J167" t="s">
        <v>380</v>
      </c>
    </row>
    <row r="168" spans="1:10" hidden="1">
      <c r="A168" s="1">
        <v>24</v>
      </c>
      <c r="B168" s="1">
        <v>2018</v>
      </c>
      <c r="C168" s="1">
        <v>213798</v>
      </c>
      <c r="D168" s="1">
        <v>27234.779296875</v>
      </c>
      <c r="E168" s="1">
        <v>44394.24609375</v>
      </c>
      <c r="F168" s="1">
        <v>54.264871514233064</v>
      </c>
      <c r="G168" s="1">
        <v>3.2263023975902487</v>
      </c>
      <c r="H168" s="1">
        <v>0.61895340461557169</v>
      </c>
      <c r="I168" s="1">
        <v>0.37321209740034988</v>
      </c>
      <c r="J168" t="s">
        <v>381</v>
      </c>
    </row>
    <row r="169" spans="1:10">
      <c r="A169" s="1">
        <v>24</v>
      </c>
      <c r="B169" s="1">
        <v>2018</v>
      </c>
      <c r="C169" s="1">
        <v>755164</v>
      </c>
      <c r="D169" s="1">
        <v>29838.466796875</v>
      </c>
      <c r="E169" s="1">
        <v>46495.19140625</v>
      </c>
      <c r="F169" s="1">
        <v>51.255265081492233</v>
      </c>
      <c r="G169" s="1">
        <v>3.712857074754623</v>
      </c>
      <c r="H169" s="1">
        <v>0.76064272131616439</v>
      </c>
      <c r="I169" s="1">
        <v>0.34313208786435795</v>
      </c>
      <c r="J169" t="s">
        <v>382</v>
      </c>
    </row>
    <row r="170" spans="1:10" hidden="1">
      <c r="A170" s="1">
        <v>25</v>
      </c>
      <c r="B170" s="1">
        <v>2018</v>
      </c>
      <c r="C170" s="1">
        <v>245776</v>
      </c>
      <c r="D170" s="1">
        <v>29175.587890625</v>
      </c>
      <c r="E170" s="1">
        <v>48450.69921875</v>
      </c>
      <c r="F170" s="1">
        <v>52.759508658290478</v>
      </c>
      <c r="G170" s="1">
        <v>3.1745003580496061</v>
      </c>
      <c r="H170" s="1">
        <v>0.56541729054098044</v>
      </c>
      <c r="I170" s="1">
        <v>0.33416606991732312</v>
      </c>
      <c r="J170" t="s">
        <v>383</v>
      </c>
    </row>
    <row r="171" spans="1:10" hidden="1">
      <c r="A171" s="1">
        <v>25</v>
      </c>
      <c r="B171" s="1">
        <v>2018</v>
      </c>
      <c r="C171" s="1">
        <v>845143</v>
      </c>
      <c r="D171" s="1">
        <v>32641.458984375</v>
      </c>
      <c r="E171" s="1">
        <v>55470.8828125</v>
      </c>
      <c r="F171" s="1">
        <v>50.883437477444645</v>
      </c>
      <c r="G171" s="1">
        <v>3.5437008884886936</v>
      </c>
      <c r="H171" s="1">
        <v>0.6821366324988789</v>
      </c>
      <c r="I171" s="1">
        <v>0.33583310753328133</v>
      </c>
      <c r="J171" t="s">
        <v>384</v>
      </c>
    </row>
    <row r="172" spans="1:10">
      <c r="A172" s="1">
        <v>25</v>
      </c>
      <c r="B172" s="1">
        <v>2018</v>
      </c>
      <c r="C172" s="1">
        <v>599367</v>
      </c>
      <c r="D172" s="1">
        <v>34062.671875</v>
      </c>
      <c r="E172" s="1">
        <v>58349.578125</v>
      </c>
      <c r="F172" s="1">
        <v>50.114137081287424</v>
      </c>
      <c r="G172" s="1">
        <v>3.6950949918831033</v>
      </c>
      <c r="H172" s="1">
        <v>0.72999848173156012</v>
      </c>
      <c r="I172" s="1">
        <v>0.33651669177649085</v>
      </c>
      <c r="J172" t="s">
        <v>385</v>
      </c>
    </row>
    <row r="173" spans="1:10" hidden="1">
      <c r="A173" s="1">
        <v>26</v>
      </c>
      <c r="B173" s="1">
        <v>2018</v>
      </c>
      <c r="C173" s="1">
        <v>593141</v>
      </c>
      <c r="D173" s="1">
        <v>37512.640625</v>
      </c>
      <c r="E173" s="1">
        <v>65991.46875</v>
      </c>
      <c r="F173" s="1">
        <v>48.550560490675913</v>
      </c>
      <c r="G173" s="1">
        <v>3.5332324017392156</v>
      </c>
      <c r="H173" s="1">
        <v>0.70204386478088687</v>
      </c>
      <c r="I173" s="1">
        <v>0.26017253907586896</v>
      </c>
      <c r="J173" t="s">
        <v>385</v>
      </c>
    </row>
    <row r="174" spans="1:10">
      <c r="A174" s="1">
        <v>26</v>
      </c>
      <c r="B174" s="1">
        <v>2018</v>
      </c>
      <c r="C174" s="1">
        <v>261578</v>
      </c>
      <c r="D174" s="1">
        <v>27677.7265625</v>
      </c>
      <c r="E174" s="1">
        <v>46034.1640625</v>
      </c>
      <c r="F174" s="1">
        <v>51.778624349142511</v>
      </c>
      <c r="G174" s="1">
        <v>3.0884363363891461</v>
      </c>
      <c r="H174" s="1">
        <v>0.56748656232557781</v>
      </c>
      <c r="I174" s="1">
        <v>0.30962848557600409</v>
      </c>
      <c r="J174" t="s">
        <v>386</v>
      </c>
    </row>
    <row r="175" spans="1:10" hidden="1">
      <c r="A175" s="1">
        <v>26</v>
      </c>
      <c r="B175" s="1">
        <v>2018</v>
      </c>
      <c r="C175" s="1">
        <v>854719</v>
      </c>
      <c r="D175" s="1">
        <v>34502.765625</v>
      </c>
      <c r="E175" s="1">
        <v>59883.7421875</v>
      </c>
      <c r="F175" s="1">
        <v>49.538476388146279</v>
      </c>
      <c r="G175" s="1">
        <v>3.3971071194158546</v>
      </c>
      <c r="H175" s="1">
        <v>0.66086397985770762</v>
      </c>
      <c r="I175" s="1">
        <v>0.27530802521062475</v>
      </c>
      <c r="J175" t="s">
        <v>387</v>
      </c>
    </row>
    <row r="176" spans="1:10">
      <c r="A176" s="1">
        <v>27</v>
      </c>
      <c r="B176" s="1">
        <v>2018</v>
      </c>
      <c r="C176" s="1">
        <v>470939</v>
      </c>
      <c r="D176" s="1">
        <v>24851.19921875</v>
      </c>
      <c r="E176" s="1">
        <v>40652.4609375</v>
      </c>
      <c r="F176" s="1">
        <v>48.039531659089604</v>
      </c>
      <c r="G176" s="1">
        <v>3.7440029388094849</v>
      </c>
      <c r="H176" s="1">
        <v>0.81366164195362878</v>
      </c>
      <c r="I176" s="1">
        <v>0.2553366784233202</v>
      </c>
      <c r="J176" t="s">
        <v>388</v>
      </c>
    </row>
    <row r="177" spans="1:10" hidden="1">
      <c r="A177" s="1">
        <v>27</v>
      </c>
      <c r="B177" s="1">
        <v>2018</v>
      </c>
      <c r="C177" s="1">
        <v>180489</v>
      </c>
      <c r="D177" s="1">
        <v>22057.333984375</v>
      </c>
      <c r="E177" s="1">
        <v>36311.62890625</v>
      </c>
      <c r="F177" s="1">
        <v>50.417255345201092</v>
      </c>
      <c r="G177" s="1">
        <v>3.3389347827291416</v>
      </c>
      <c r="H177" s="1">
        <v>0.72196089512380257</v>
      </c>
      <c r="I177" s="1">
        <v>0.26113502761941171</v>
      </c>
      <c r="J177" t="s">
        <v>389</v>
      </c>
    </row>
    <row r="178" spans="1:10" hidden="1">
      <c r="A178" s="1">
        <v>27</v>
      </c>
      <c r="B178" s="1">
        <v>2018</v>
      </c>
      <c r="C178" s="1">
        <v>651428</v>
      </c>
      <c r="D178" s="1">
        <v>24077.111328125</v>
      </c>
      <c r="E178" s="1">
        <v>39449.76171875</v>
      </c>
      <c r="F178" s="1">
        <v>48.698319691508502</v>
      </c>
      <c r="G178" s="1">
        <v>3.6317720454140749</v>
      </c>
      <c r="H178" s="1">
        <v>0.78825441952142061</v>
      </c>
      <c r="I178" s="1">
        <v>0.25694320784491914</v>
      </c>
      <c r="J178" t="s">
        <v>390</v>
      </c>
    </row>
    <row r="179" spans="1:10" hidden="1">
      <c r="A179" s="1">
        <v>28</v>
      </c>
      <c r="B179" s="1">
        <v>2018</v>
      </c>
      <c r="C179" s="1">
        <v>303688</v>
      </c>
      <c r="D179" s="1">
        <v>23582.06640625</v>
      </c>
      <c r="E179" s="1">
        <v>40016.1875</v>
      </c>
      <c r="F179" s="1">
        <v>52.821095993256236</v>
      </c>
      <c r="G179" s="1">
        <v>2.945786465056242</v>
      </c>
      <c r="H179" s="1">
        <v>0.57614723005189539</v>
      </c>
      <c r="I179" s="1">
        <v>0.32524828113063409</v>
      </c>
      <c r="J179" t="s">
        <v>391</v>
      </c>
    </row>
    <row r="180" spans="1:10">
      <c r="A180" s="1">
        <v>28</v>
      </c>
      <c r="B180" s="1">
        <v>2018</v>
      </c>
      <c r="C180" s="1">
        <v>735667</v>
      </c>
      <c r="D180" s="1">
        <v>29636.14453125</v>
      </c>
      <c r="E180" s="1">
        <v>52923.06640625</v>
      </c>
      <c r="F180" s="1">
        <v>49.123110048432238</v>
      </c>
      <c r="G180" s="1">
        <v>3.5267573508122561</v>
      </c>
      <c r="H180" s="1">
        <v>0.72207534115299454</v>
      </c>
      <c r="I180" s="1">
        <v>0.33846020006334387</v>
      </c>
      <c r="J180" t="s">
        <v>392</v>
      </c>
    </row>
    <row r="181" spans="1:10" hidden="1">
      <c r="A181" s="1">
        <v>28</v>
      </c>
      <c r="B181" s="1">
        <v>2018</v>
      </c>
      <c r="C181" s="1">
        <v>1039355</v>
      </c>
      <c r="D181" s="1">
        <v>27867.2109375</v>
      </c>
      <c r="E181" s="1">
        <v>49151.8203125</v>
      </c>
      <c r="F181" s="1">
        <v>50.203620514646104</v>
      </c>
      <c r="G181" s="1">
        <v>3.3570041035065015</v>
      </c>
      <c r="H181" s="1">
        <v>0.67943676607126535</v>
      </c>
      <c r="I181" s="1">
        <v>0.3345998239292638</v>
      </c>
      <c r="J181" t="s">
        <v>393</v>
      </c>
    </row>
    <row r="182" spans="1:10" hidden="1">
      <c r="A182" s="1">
        <v>29</v>
      </c>
      <c r="B182" s="1">
        <v>2018</v>
      </c>
      <c r="C182" s="1">
        <v>336727</v>
      </c>
      <c r="D182" s="1">
        <v>27660.056640625</v>
      </c>
      <c r="E182" s="1">
        <v>40301.81640625</v>
      </c>
      <c r="F182" s="1">
        <v>49.459811657514841</v>
      </c>
      <c r="G182" s="1">
        <v>3.8744502222868973</v>
      </c>
      <c r="H182" s="1">
        <v>0.81046366938202163</v>
      </c>
      <c r="I182" s="1">
        <v>0.27199482073014636</v>
      </c>
      <c r="J182" t="s">
        <v>393</v>
      </c>
    </row>
    <row r="183" spans="1:10" hidden="1">
      <c r="A183" s="1">
        <v>29</v>
      </c>
      <c r="B183" s="1">
        <v>2018</v>
      </c>
      <c r="C183" s="1">
        <v>96046</v>
      </c>
      <c r="D183" s="1">
        <v>24922.80859375</v>
      </c>
      <c r="E183" s="1">
        <v>37383.953125</v>
      </c>
      <c r="F183" s="1">
        <v>52.593403160985361</v>
      </c>
      <c r="G183" s="1">
        <v>3.3097786477312954</v>
      </c>
      <c r="H183" s="1">
        <v>0.64034941590487893</v>
      </c>
      <c r="I183" s="1">
        <v>0.28476979780521833</v>
      </c>
      <c r="J183" t="s">
        <v>394</v>
      </c>
    </row>
    <row r="184" spans="1:10">
      <c r="A184" s="1">
        <v>29</v>
      </c>
      <c r="B184" s="1">
        <v>2018</v>
      </c>
      <c r="C184" s="1">
        <v>240681</v>
      </c>
      <c r="D184" s="1">
        <v>28752.380859375</v>
      </c>
      <c r="E184" s="1">
        <v>41466.21484375</v>
      </c>
      <c r="F184" s="1">
        <v>48.209322713467202</v>
      </c>
      <c r="G184" s="1">
        <v>4.0997876857749471</v>
      </c>
      <c r="H184" s="1">
        <v>0.87834935038494932</v>
      </c>
      <c r="I184" s="1">
        <v>0.26689684686369092</v>
      </c>
      <c r="J184" t="s">
        <v>395</v>
      </c>
    </row>
    <row r="185" spans="1:10" hidden="1">
      <c r="A185" s="1">
        <v>30</v>
      </c>
      <c r="B185" s="1">
        <v>2018</v>
      </c>
      <c r="C185" s="1">
        <v>701424</v>
      </c>
      <c r="D185" s="1">
        <v>20727.31640625</v>
      </c>
      <c r="E185" s="1">
        <v>30392.037109375</v>
      </c>
      <c r="F185" s="1">
        <v>54.417181333972032</v>
      </c>
      <c r="G185" s="1">
        <v>3.0898016035949727</v>
      </c>
      <c r="H185" s="1">
        <v>0.55437367412577843</v>
      </c>
      <c r="I185" s="1">
        <v>0.41544629211432743</v>
      </c>
      <c r="J185" t="s">
        <v>396</v>
      </c>
    </row>
    <row r="186" spans="1:10" hidden="1">
      <c r="A186" s="1">
        <v>30</v>
      </c>
      <c r="B186" s="1">
        <v>2018</v>
      </c>
      <c r="C186" s="1">
        <v>2285787</v>
      </c>
      <c r="D186" s="1">
        <v>23208.419921875</v>
      </c>
      <c r="E186" s="1">
        <v>32444.326171875</v>
      </c>
      <c r="F186" s="1">
        <v>50.787321828324338</v>
      </c>
      <c r="G186" s="1">
        <v>3.4738731124116113</v>
      </c>
      <c r="H186" s="1">
        <v>0.68972130824088163</v>
      </c>
      <c r="I186" s="1">
        <v>0.34376562645600839</v>
      </c>
      <c r="J186" t="s">
        <v>397</v>
      </c>
    </row>
    <row r="187" spans="1:10">
      <c r="A187" s="1">
        <v>30</v>
      </c>
      <c r="B187" s="1">
        <v>2018</v>
      </c>
      <c r="C187" s="1">
        <v>1584363</v>
      </c>
      <c r="D187" s="1">
        <v>24306.845703125</v>
      </c>
      <c r="E187" s="1">
        <v>33352.91015625</v>
      </c>
      <c r="F187" s="1">
        <v>49.180322312500358</v>
      </c>
      <c r="G187" s="1">
        <v>3.6439079933070895</v>
      </c>
      <c r="H187" s="1">
        <v>0.74964196967487884</v>
      </c>
      <c r="I187" s="1">
        <v>0.31203139684529368</v>
      </c>
      <c r="J187" t="s">
        <v>398</v>
      </c>
    </row>
    <row r="188" spans="1:10" hidden="1">
      <c r="A188" s="1">
        <v>31</v>
      </c>
      <c r="B188" s="1">
        <v>2018</v>
      </c>
      <c r="C188" s="1">
        <v>621368</v>
      </c>
      <c r="D188" s="1">
        <v>31879.494140625</v>
      </c>
      <c r="E188" s="1">
        <v>49877.89453125</v>
      </c>
      <c r="F188" s="1">
        <v>49.518238789252102</v>
      </c>
      <c r="G188" s="1">
        <v>3.6268298335286016</v>
      </c>
      <c r="H188" s="1">
        <v>0.67906458008780624</v>
      </c>
      <c r="I188" s="1">
        <v>0.29488483475170912</v>
      </c>
      <c r="J188" t="s">
        <v>399</v>
      </c>
    </row>
    <row r="189" spans="1:10">
      <c r="A189" s="1">
        <v>31</v>
      </c>
      <c r="B189" s="1">
        <v>2018</v>
      </c>
      <c r="C189" s="1">
        <v>451892</v>
      </c>
      <c r="D189" s="1">
        <v>33355.109375</v>
      </c>
      <c r="E189" s="1">
        <v>52145.16796875</v>
      </c>
      <c r="F189" s="1">
        <v>47.964170642542911</v>
      </c>
      <c r="G189" s="1">
        <v>3.8076354527187912</v>
      </c>
      <c r="H189" s="1">
        <v>0.73989360289626727</v>
      </c>
      <c r="I189" s="1">
        <v>0.26746213697078064</v>
      </c>
      <c r="J189" t="s">
        <v>400</v>
      </c>
    </row>
    <row r="190" spans="1:10" hidden="1">
      <c r="A190" s="1">
        <v>31</v>
      </c>
      <c r="B190" s="1">
        <v>2018</v>
      </c>
      <c r="C190" s="1">
        <v>169476</v>
      </c>
      <c r="D190" s="1">
        <v>27944.90625</v>
      </c>
      <c r="E190" s="1">
        <v>43832.42578125</v>
      </c>
      <c r="F190" s="1">
        <v>53.662017040760936</v>
      </c>
      <c r="G190" s="1">
        <v>3.1447284571266727</v>
      </c>
      <c r="H190" s="1">
        <v>0.51686964525950574</v>
      </c>
      <c r="I190" s="1">
        <v>0.36800490924968726</v>
      </c>
      <c r="J190" t="s">
        <v>401</v>
      </c>
    </row>
    <row r="191" spans="1:10" hidden="1">
      <c r="A191" s="1">
        <v>32</v>
      </c>
      <c r="B191" s="1">
        <v>2018</v>
      </c>
      <c r="C191" s="1">
        <v>434910</v>
      </c>
      <c r="D191" s="1">
        <v>26443.568359375</v>
      </c>
      <c r="E191" s="1">
        <v>37959.64453125</v>
      </c>
      <c r="F191" s="1">
        <v>50.641613207330252</v>
      </c>
      <c r="G191" s="1">
        <v>3.714517946241751</v>
      </c>
      <c r="H191" s="1">
        <v>0.85383642592720332</v>
      </c>
      <c r="I191" s="1">
        <v>0.34272838058448873</v>
      </c>
      <c r="J191" t="s">
        <v>402</v>
      </c>
    </row>
    <row r="192" spans="1:10">
      <c r="A192" s="1">
        <v>32</v>
      </c>
      <c r="B192" s="1">
        <v>2018</v>
      </c>
      <c r="C192" s="1">
        <v>103735</v>
      </c>
      <c r="D192" s="1">
        <v>23937.5703125</v>
      </c>
      <c r="E192" s="1">
        <v>34174.91015625</v>
      </c>
      <c r="F192" s="1">
        <v>54.229112642791726</v>
      </c>
      <c r="G192" s="1">
        <v>3.0580806863642938</v>
      </c>
      <c r="H192" s="1">
        <v>0.68901527931749174</v>
      </c>
      <c r="I192" s="1">
        <v>0.33763917674844557</v>
      </c>
      <c r="J192" t="s">
        <v>403</v>
      </c>
    </row>
    <row r="193" spans="1:10" hidden="1">
      <c r="A193" s="1">
        <v>32</v>
      </c>
      <c r="B193" s="1">
        <v>2018</v>
      </c>
      <c r="C193" s="1">
        <v>331175</v>
      </c>
      <c r="D193" s="1">
        <v>27228.529296875</v>
      </c>
      <c r="E193" s="1">
        <v>39145.1484375</v>
      </c>
      <c r="F193" s="1">
        <v>49.517889333433985</v>
      </c>
      <c r="G193" s="1">
        <v>3.9201358798218466</v>
      </c>
      <c r="H193" s="1">
        <v>0.90546387861402577</v>
      </c>
      <c r="I193" s="1">
        <v>0.34432248811051558</v>
      </c>
      <c r="J193" t="s">
        <v>404</v>
      </c>
    </row>
    <row r="194" spans="1:10">
      <c r="A194" s="1">
        <v>1</v>
      </c>
      <c r="B194" s="1">
        <v>2020</v>
      </c>
      <c r="C194" s="1">
        <v>392925</v>
      </c>
      <c r="D194" s="1">
        <v>35404.4140625</v>
      </c>
      <c r="E194" s="1">
        <v>58303.3359375</v>
      </c>
      <c r="F194" s="1">
        <v>49.816629127696125</v>
      </c>
      <c r="G194" s="1">
        <v>3.6531780874212636</v>
      </c>
      <c r="H194" s="1">
        <v>0.70021250874848895</v>
      </c>
      <c r="I194" s="1">
        <v>0.28411019914741997</v>
      </c>
      <c r="J194" t="s">
        <v>405</v>
      </c>
    </row>
    <row r="195" spans="1:10" hidden="1">
      <c r="A195" s="1">
        <v>1</v>
      </c>
      <c r="B195" s="1">
        <v>2020</v>
      </c>
      <c r="C195" s="1">
        <v>116883</v>
      </c>
      <c r="D195" s="1">
        <v>31734.935546875</v>
      </c>
      <c r="E195" s="1">
        <v>50591.9375</v>
      </c>
      <c r="F195" s="1">
        <v>52.405499516610625</v>
      </c>
      <c r="G195" s="1">
        <v>3.1869818536485202</v>
      </c>
      <c r="H195" s="1">
        <v>0.59295192628525961</v>
      </c>
      <c r="I195" s="1">
        <v>0.32203143314254423</v>
      </c>
      <c r="J195" t="s">
        <v>406</v>
      </c>
    </row>
    <row r="196" spans="1:10" hidden="1">
      <c r="A196" s="1">
        <v>1</v>
      </c>
      <c r="B196" s="1">
        <v>2020</v>
      </c>
      <c r="C196" s="1">
        <v>276042</v>
      </c>
      <c r="D196" s="1">
        <v>36958.1640625</v>
      </c>
      <c r="E196" s="1">
        <v>61568.53125</v>
      </c>
      <c r="F196" s="1">
        <v>48.720437469660411</v>
      </c>
      <c r="G196" s="1">
        <v>3.8505770860955941</v>
      </c>
      <c r="H196" s="1">
        <v>0.74562928829670849</v>
      </c>
      <c r="I196" s="1">
        <v>0.26805341216191741</v>
      </c>
      <c r="J196" t="s">
        <v>407</v>
      </c>
    </row>
    <row r="197" spans="1:10">
      <c r="A197" s="1">
        <v>2</v>
      </c>
      <c r="B197" s="1">
        <v>2020</v>
      </c>
      <c r="C197" s="1">
        <v>346405</v>
      </c>
      <c r="D197" s="1">
        <v>32988.3671875</v>
      </c>
      <c r="E197" s="1">
        <v>60645.5703125</v>
      </c>
      <c r="F197" s="1">
        <v>52.364480882204354</v>
      </c>
      <c r="G197" s="1">
        <v>3.0052914940604207</v>
      </c>
      <c r="H197" s="1">
        <v>0.51324316912284751</v>
      </c>
      <c r="I197" s="1">
        <v>0.33538199506358163</v>
      </c>
      <c r="J197" t="s">
        <v>408</v>
      </c>
    </row>
    <row r="198" spans="1:10" hidden="1">
      <c r="A198" s="1">
        <v>2</v>
      </c>
      <c r="B198" s="1">
        <v>2020</v>
      </c>
      <c r="C198" s="1">
        <v>1150932</v>
      </c>
      <c r="D198" s="1">
        <v>37057.796875</v>
      </c>
      <c r="E198" s="1">
        <v>67820.5625</v>
      </c>
      <c r="F198" s="1">
        <v>49.166061070506338</v>
      </c>
      <c r="G198" s="1">
        <v>3.2876381923519373</v>
      </c>
      <c r="H198" s="1">
        <v>0.58175721936656555</v>
      </c>
      <c r="I198" s="1">
        <v>0.26443438882575165</v>
      </c>
      <c r="J198" t="s">
        <v>409</v>
      </c>
    </row>
    <row r="199" spans="1:10" hidden="1">
      <c r="A199" s="1">
        <v>2</v>
      </c>
      <c r="B199" s="1">
        <v>2020</v>
      </c>
      <c r="C199" s="1">
        <v>804527</v>
      </c>
      <c r="D199" s="1">
        <v>38809.97265625</v>
      </c>
      <c r="E199" s="1">
        <v>70909.8984375</v>
      </c>
      <c r="F199" s="1">
        <v>47.788918209084343</v>
      </c>
      <c r="G199" s="1">
        <v>3.4092081434184309</v>
      </c>
      <c r="H199" s="1">
        <v>0.61125729776626514</v>
      </c>
      <c r="I199" s="1">
        <v>0.23388649479756429</v>
      </c>
      <c r="J199" t="s">
        <v>410</v>
      </c>
    </row>
    <row r="200" spans="1:10">
      <c r="A200" s="1">
        <v>3</v>
      </c>
      <c r="B200" s="1">
        <v>2020</v>
      </c>
      <c r="C200" s="1">
        <v>176561</v>
      </c>
      <c r="D200" s="1">
        <v>37300.4921875</v>
      </c>
      <c r="E200" s="1">
        <v>66245.4921875</v>
      </c>
      <c r="F200" s="1">
        <v>47.253079672181286</v>
      </c>
      <c r="G200" s="1">
        <v>3.3479873811317336</v>
      </c>
      <c r="H200" s="1">
        <v>0.63602381046777035</v>
      </c>
      <c r="I200" s="1">
        <v>0.23796308358017909</v>
      </c>
      <c r="J200" t="s">
        <v>410</v>
      </c>
    </row>
    <row r="201" spans="1:10" hidden="1">
      <c r="A201" s="1">
        <v>3</v>
      </c>
      <c r="B201" s="1">
        <v>2020</v>
      </c>
      <c r="C201" s="1">
        <v>248939</v>
      </c>
      <c r="D201" s="1">
        <v>35822.6953125</v>
      </c>
      <c r="E201" s="1">
        <v>64265.86328125</v>
      </c>
      <c r="F201" s="1">
        <v>47.978303921844308</v>
      </c>
      <c r="G201" s="1">
        <v>3.2516841475220839</v>
      </c>
      <c r="H201" s="1">
        <v>0.59902225043082846</v>
      </c>
      <c r="I201" s="1">
        <v>0.23987804241199651</v>
      </c>
      <c r="J201" t="s">
        <v>411</v>
      </c>
    </row>
    <row r="202" spans="1:10" hidden="1">
      <c r="A202" s="1">
        <v>3</v>
      </c>
      <c r="B202" s="1">
        <v>2020</v>
      </c>
      <c r="C202" s="1">
        <v>72378</v>
      </c>
      <c r="D202" s="1">
        <v>32217.70703125</v>
      </c>
      <c r="E202" s="1">
        <v>59436.6953125</v>
      </c>
      <c r="F202" s="1">
        <v>49.747437066511921</v>
      </c>
      <c r="G202" s="1">
        <v>3.0167592362320041</v>
      </c>
      <c r="H202" s="1">
        <v>0.50875956782447707</v>
      </c>
      <c r="I202" s="1">
        <v>0.24454944872751389</v>
      </c>
      <c r="J202" t="s">
        <v>412</v>
      </c>
    </row>
    <row r="203" spans="1:10">
      <c r="A203" s="1">
        <v>4</v>
      </c>
      <c r="B203" s="1">
        <v>2020</v>
      </c>
      <c r="C203" s="1">
        <v>260391</v>
      </c>
      <c r="D203" s="1">
        <v>28562.130859375</v>
      </c>
      <c r="E203" s="1">
        <v>47275.7890625</v>
      </c>
      <c r="F203" s="1">
        <v>49.597562895799008</v>
      </c>
      <c r="G203" s="1">
        <v>3.5893368050355043</v>
      </c>
      <c r="H203" s="1">
        <v>0.70475938108459968</v>
      </c>
      <c r="I203" s="1">
        <v>0.27658790050347365</v>
      </c>
      <c r="J203" t="s">
        <v>413</v>
      </c>
    </row>
    <row r="204" spans="1:10" hidden="1">
      <c r="A204" s="1">
        <v>4</v>
      </c>
      <c r="B204" s="1">
        <v>2020</v>
      </c>
      <c r="C204" s="1">
        <v>176662</v>
      </c>
      <c r="D204" s="1">
        <v>29874.748046875</v>
      </c>
      <c r="E204" s="1">
        <v>49210.22265625</v>
      </c>
      <c r="F204" s="1">
        <v>48.373781571588687</v>
      </c>
      <c r="G204" s="1">
        <v>3.8019211828236972</v>
      </c>
      <c r="H204" s="1">
        <v>0.77754129354360302</v>
      </c>
      <c r="I204" s="1">
        <v>0.26146539719917128</v>
      </c>
      <c r="J204" t="s">
        <v>414</v>
      </c>
    </row>
    <row r="205" spans="1:10" hidden="1">
      <c r="A205" s="1">
        <v>4</v>
      </c>
      <c r="B205" s="1">
        <v>2020</v>
      </c>
      <c r="C205" s="1">
        <v>83729</v>
      </c>
      <c r="D205" s="1">
        <v>25792.607421875</v>
      </c>
      <c r="E205" s="1">
        <v>43194.28125</v>
      </c>
      <c r="F205" s="1">
        <v>52.17965101697142</v>
      </c>
      <c r="G205" s="1">
        <v>3.1407994840497317</v>
      </c>
      <c r="H205" s="1">
        <v>0.55119492648903012</v>
      </c>
      <c r="I205" s="1">
        <v>0.30849526448422887</v>
      </c>
      <c r="J205" t="s">
        <v>415</v>
      </c>
    </row>
    <row r="206" spans="1:10" hidden="1">
      <c r="A206" s="1">
        <v>5</v>
      </c>
      <c r="B206" s="1">
        <v>2020</v>
      </c>
      <c r="C206" s="1">
        <v>667673</v>
      </c>
      <c r="D206" s="1">
        <v>33693.703125</v>
      </c>
      <c r="E206" s="1">
        <v>58323.51171875</v>
      </c>
      <c r="F206" s="1">
        <v>49.859501582361425</v>
      </c>
      <c r="G206" s="1">
        <v>3.5948930090029103</v>
      </c>
      <c r="H206" s="1">
        <v>0.71923531429307463</v>
      </c>
      <c r="I206" s="1">
        <v>0.31069101191751053</v>
      </c>
      <c r="J206" t="s">
        <v>416</v>
      </c>
    </row>
    <row r="207" spans="1:10">
      <c r="A207" s="1">
        <v>5</v>
      </c>
      <c r="B207" s="1">
        <v>2020</v>
      </c>
      <c r="C207" s="1">
        <v>913164</v>
      </c>
      <c r="D207" s="1">
        <v>32333.02734375</v>
      </c>
      <c r="E207" s="1">
        <v>55670.65234375</v>
      </c>
      <c r="F207" s="1">
        <v>50.990942481306753</v>
      </c>
      <c r="G207" s="1">
        <v>3.4718090069253718</v>
      </c>
      <c r="H207" s="1">
        <v>0.68664117288898818</v>
      </c>
      <c r="I207" s="1">
        <v>0.32092592349238475</v>
      </c>
      <c r="J207" t="s">
        <v>417</v>
      </c>
    </row>
    <row r="208" spans="1:10" hidden="1">
      <c r="A208" s="1">
        <v>5</v>
      </c>
      <c r="B208" s="1">
        <v>2020</v>
      </c>
      <c r="C208" s="1">
        <v>245491</v>
      </c>
      <c r="D208" s="1">
        <v>28632.337890625</v>
      </c>
      <c r="E208" s="1">
        <v>48455.546875</v>
      </c>
      <c r="F208" s="1">
        <v>54.068173578664798</v>
      </c>
      <c r="G208" s="1">
        <v>3.1370518674819037</v>
      </c>
      <c r="H208" s="1">
        <v>0.59799340912701482</v>
      </c>
      <c r="I208" s="1">
        <v>0.34876227641746543</v>
      </c>
      <c r="J208" t="s">
        <v>418</v>
      </c>
    </row>
    <row r="209" spans="1:10" hidden="1">
      <c r="A209" s="1">
        <v>6</v>
      </c>
      <c r="B209" s="1">
        <v>2020</v>
      </c>
      <c r="C209" s="1">
        <v>76042</v>
      </c>
      <c r="D209" s="1">
        <v>31774.123046875</v>
      </c>
      <c r="E209" s="1">
        <v>52450.7265625</v>
      </c>
      <c r="F209" s="1">
        <v>53.390442124089319</v>
      </c>
      <c r="G209" s="1">
        <v>2.7923778964256596</v>
      </c>
      <c r="H209" s="1">
        <v>0.4546434864943058</v>
      </c>
      <c r="I209" s="1">
        <v>0.3718734383630099</v>
      </c>
      <c r="J209" t="s">
        <v>418</v>
      </c>
    </row>
    <row r="210" spans="1:10">
      <c r="A210" s="1">
        <v>6</v>
      </c>
      <c r="B210" s="1">
        <v>2020</v>
      </c>
      <c r="C210" s="1">
        <v>156719</v>
      </c>
      <c r="D210" s="1">
        <v>36115.01171875</v>
      </c>
      <c r="E210" s="1">
        <v>58163.671875</v>
      </c>
      <c r="F210" s="1">
        <v>49.546525947715338</v>
      </c>
      <c r="G210" s="1">
        <v>3.3313829210242538</v>
      </c>
      <c r="H210" s="1">
        <v>0.62456370956935658</v>
      </c>
      <c r="I210" s="1">
        <v>0.28660851587873837</v>
      </c>
      <c r="J210" t="s">
        <v>419</v>
      </c>
    </row>
    <row r="211" spans="1:10" hidden="1">
      <c r="A211" s="1">
        <v>6</v>
      </c>
      <c r="B211" s="1">
        <v>2020</v>
      </c>
      <c r="C211" s="1">
        <v>232761</v>
      </c>
      <c r="D211" s="1">
        <v>34696.86328125</v>
      </c>
      <c r="E211" s="1">
        <v>56297.27734375</v>
      </c>
      <c r="F211" s="1">
        <v>50.802316539282785</v>
      </c>
      <c r="G211" s="1">
        <v>3.1552923384931324</v>
      </c>
      <c r="H211" s="1">
        <v>0.56905151636227713</v>
      </c>
      <c r="I211" s="1">
        <v>0.3144641928845468</v>
      </c>
      <c r="J211" t="s">
        <v>420</v>
      </c>
    </row>
    <row r="212" spans="1:10" hidden="1">
      <c r="A212" s="1">
        <v>7</v>
      </c>
      <c r="B212" s="1">
        <v>2020</v>
      </c>
      <c r="C212" s="1">
        <v>379868</v>
      </c>
      <c r="D212" s="1">
        <v>19769.0234375</v>
      </c>
      <c r="E212" s="1">
        <v>29636.57421875</v>
      </c>
      <c r="F212" s="1">
        <v>53.573336000926638</v>
      </c>
      <c r="G212" s="1">
        <v>3.2502579843524595</v>
      </c>
      <c r="H212" s="1">
        <v>0.64353143723609252</v>
      </c>
      <c r="I212" s="1">
        <v>0.35701085640275043</v>
      </c>
      <c r="J212" t="s">
        <v>421</v>
      </c>
    </row>
    <row r="213" spans="1:10">
      <c r="A213" s="1">
        <v>7</v>
      </c>
      <c r="B213" s="1">
        <v>2020</v>
      </c>
      <c r="C213" s="1">
        <v>1434622</v>
      </c>
      <c r="D213" s="1">
        <v>19452.4765625</v>
      </c>
      <c r="E213" s="1">
        <v>29167.587890625</v>
      </c>
      <c r="F213" s="1">
        <v>50.130810764089773</v>
      </c>
      <c r="G213" s="1">
        <v>3.8947081530884096</v>
      </c>
      <c r="H213" s="1">
        <v>0.90199369590038347</v>
      </c>
      <c r="I213" s="1">
        <v>0.31776244892382804</v>
      </c>
      <c r="J213" t="s">
        <v>422</v>
      </c>
    </row>
    <row r="214" spans="1:10" hidden="1">
      <c r="A214" s="1">
        <v>7</v>
      </c>
      <c r="B214" s="1">
        <v>2020</v>
      </c>
      <c r="C214" s="1">
        <v>1054754</v>
      </c>
      <c r="D214" s="1">
        <v>19338.47265625</v>
      </c>
      <c r="E214" s="1">
        <v>28998.685546875</v>
      </c>
      <c r="F214" s="1">
        <v>48.890990695460744</v>
      </c>
      <c r="G214" s="1">
        <v>4.126805871321654</v>
      </c>
      <c r="H214" s="1">
        <v>0.99507847327433696</v>
      </c>
      <c r="I214" s="1">
        <v>0.30362719648372988</v>
      </c>
      <c r="J214" t="s">
        <v>423</v>
      </c>
    </row>
    <row r="215" spans="1:10" hidden="1">
      <c r="A215" s="1">
        <v>8</v>
      </c>
      <c r="B215" s="1">
        <v>2020</v>
      </c>
      <c r="C215" s="1">
        <v>342391</v>
      </c>
      <c r="D215" s="1">
        <v>24004.5625</v>
      </c>
      <c r="E215" s="1">
        <v>48704.30859375</v>
      </c>
      <c r="F215" s="1">
        <v>53.466624414777257</v>
      </c>
      <c r="G215" s="1">
        <v>2.9294695246078315</v>
      </c>
      <c r="H215" s="1">
        <v>0.50708108565937771</v>
      </c>
      <c r="I215" s="1">
        <v>0.33700360114605815</v>
      </c>
      <c r="J215" t="s">
        <v>424</v>
      </c>
    </row>
    <row r="216" spans="1:10">
      <c r="A216" s="1">
        <v>8</v>
      </c>
      <c r="B216" s="1">
        <v>2020</v>
      </c>
      <c r="C216" s="1">
        <v>796494</v>
      </c>
      <c r="D216" s="1">
        <v>29505.310546875</v>
      </c>
      <c r="E216" s="1">
        <v>65232.234375</v>
      </c>
      <c r="F216" s="1">
        <v>48.140700369368759</v>
      </c>
      <c r="G216" s="1">
        <v>3.466431636647608</v>
      </c>
      <c r="H216" s="1">
        <v>0.68783317890655804</v>
      </c>
      <c r="I216" s="1">
        <v>0.25268489153716162</v>
      </c>
      <c r="J216" t="s">
        <v>425</v>
      </c>
    </row>
    <row r="217" spans="1:10" hidden="1">
      <c r="A217" s="1">
        <v>8</v>
      </c>
      <c r="B217" s="1">
        <v>2020</v>
      </c>
      <c r="C217" s="1">
        <v>1138885</v>
      </c>
      <c r="D217" s="1">
        <v>27851.58203125</v>
      </c>
      <c r="E217" s="1">
        <v>60263.328125</v>
      </c>
      <c r="F217" s="1">
        <v>49.74187033809384</v>
      </c>
      <c r="G217" s="1">
        <v>3.3050009439056622</v>
      </c>
      <c r="H217" s="1">
        <v>0.63349240704724352</v>
      </c>
      <c r="I217" s="1">
        <v>0.27803421767781644</v>
      </c>
      <c r="J217" t="s">
        <v>426</v>
      </c>
    </row>
    <row r="218" spans="1:10">
      <c r="A218" s="1">
        <v>9</v>
      </c>
      <c r="B218" s="1">
        <v>2020</v>
      </c>
      <c r="C218" s="1">
        <v>2731683</v>
      </c>
      <c r="D218" s="1">
        <v>37770.7734375</v>
      </c>
      <c r="E218" s="1">
        <v>67356.703125</v>
      </c>
      <c r="F218" s="1">
        <v>54.133973817606218</v>
      </c>
      <c r="G218" s="1">
        <v>3.3827658626568309</v>
      </c>
      <c r="H218" s="1">
        <v>0.4361011142215257</v>
      </c>
      <c r="I218" s="1">
        <v>0.44076820040978398</v>
      </c>
      <c r="J218" t="s">
        <v>426</v>
      </c>
    </row>
    <row r="219" spans="1:10" hidden="1">
      <c r="A219" s="1">
        <v>9</v>
      </c>
      <c r="B219" s="1">
        <v>2020</v>
      </c>
      <c r="C219" s="1">
        <v>986435</v>
      </c>
      <c r="D219" s="1">
        <v>33475.34375</v>
      </c>
      <c r="E219" s="1">
        <v>61513.03515625</v>
      </c>
      <c r="F219" s="1">
        <v>56.43536877746633</v>
      </c>
      <c r="G219" s="1">
        <v>3.1222107893576365</v>
      </c>
      <c r="H219" s="1">
        <v>0.3693948410184148</v>
      </c>
      <c r="I219" s="1">
        <v>0.42834347929665917</v>
      </c>
      <c r="J219" t="s">
        <v>427</v>
      </c>
    </row>
    <row r="220" spans="1:10" hidden="1">
      <c r="A220" s="1">
        <v>9</v>
      </c>
      <c r="B220" s="1">
        <v>2020</v>
      </c>
      <c r="C220" s="1">
        <v>1745248</v>
      </c>
      <c r="D220" s="1">
        <v>40198.59765625</v>
      </c>
      <c r="E220" s="1">
        <v>70659.609375</v>
      </c>
      <c r="F220" s="1">
        <v>52.833197918003627</v>
      </c>
      <c r="G220" s="1">
        <v>3.5300346999394927</v>
      </c>
      <c r="H220" s="1">
        <v>0.47380429600836099</v>
      </c>
      <c r="I220" s="1">
        <v>0.44779080107812758</v>
      </c>
      <c r="J220" t="s">
        <v>428</v>
      </c>
    </row>
    <row r="221" spans="1:10" hidden="1">
      <c r="A221" s="1">
        <v>10</v>
      </c>
      <c r="B221" s="1">
        <v>2020</v>
      </c>
      <c r="C221" s="1">
        <v>160661</v>
      </c>
      <c r="D221" s="1">
        <v>25316.291015625</v>
      </c>
      <c r="E221" s="1">
        <v>41207.3515625</v>
      </c>
      <c r="F221" s="1">
        <v>54.89783457092885</v>
      </c>
      <c r="G221" s="1">
        <v>3.315415688935087</v>
      </c>
      <c r="H221" s="1">
        <v>0.70770130896732875</v>
      </c>
      <c r="I221" s="1">
        <v>0.40035851886892276</v>
      </c>
      <c r="J221" t="s">
        <v>429</v>
      </c>
    </row>
    <row r="222" spans="1:10" hidden="1">
      <c r="A222" s="1">
        <v>10</v>
      </c>
      <c r="B222" s="1">
        <v>2020</v>
      </c>
      <c r="C222" s="1">
        <v>345250</v>
      </c>
      <c r="D222" s="1">
        <v>30599.439453125</v>
      </c>
      <c r="E222" s="1">
        <v>54621.046875</v>
      </c>
      <c r="F222" s="1">
        <v>49.98789862418537</v>
      </c>
      <c r="G222" s="1">
        <v>3.8136944243301953</v>
      </c>
      <c r="H222" s="1">
        <v>0.84871542360608254</v>
      </c>
      <c r="I222" s="1">
        <v>0.32106299782766112</v>
      </c>
      <c r="J222" t="s">
        <v>430</v>
      </c>
    </row>
    <row r="223" spans="1:10">
      <c r="A223" s="1">
        <v>10</v>
      </c>
      <c r="B223" s="1">
        <v>2020</v>
      </c>
      <c r="C223" s="1">
        <v>505911</v>
      </c>
      <c r="D223" s="1">
        <v>28921.681640625</v>
      </c>
      <c r="E223" s="1">
        <v>50361.2890625</v>
      </c>
      <c r="F223" s="1">
        <v>51.547135761033068</v>
      </c>
      <c r="G223" s="1">
        <v>3.655457185157073</v>
      </c>
      <c r="H223" s="1">
        <v>0.80393389351091393</v>
      </c>
      <c r="I223" s="1">
        <v>0.34624469521318968</v>
      </c>
      <c r="J223" t="s">
        <v>431</v>
      </c>
    </row>
    <row r="224" spans="1:10">
      <c r="A224" s="1">
        <v>11</v>
      </c>
      <c r="B224" s="1">
        <v>2020</v>
      </c>
      <c r="C224" s="1">
        <v>1626232</v>
      </c>
      <c r="D224" s="1">
        <v>28331.078125</v>
      </c>
      <c r="E224" s="1">
        <v>48387.70703125</v>
      </c>
      <c r="F224" s="1">
        <v>51.168851061841117</v>
      </c>
      <c r="G224" s="1">
        <v>3.8119401167853049</v>
      </c>
      <c r="H224" s="1">
        <v>0.70876295633095399</v>
      </c>
      <c r="I224" s="1">
        <v>0.32585510554459635</v>
      </c>
      <c r="J224" t="s">
        <v>431</v>
      </c>
    </row>
    <row r="225" spans="1:10" hidden="1">
      <c r="A225" s="1">
        <v>11</v>
      </c>
      <c r="B225" s="1">
        <v>2020</v>
      </c>
      <c r="C225" s="1">
        <v>458450</v>
      </c>
      <c r="D225" s="1">
        <v>25009.8671875</v>
      </c>
      <c r="E225" s="1">
        <v>44615</v>
      </c>
      <c r="F225" s="1">
        <v>54.884713709237651</v>
      </c>
      <c r="G225" s="1">
        <v>3.3193041771185516</v>
      </c>
      <c r="H225" s="1">
        <v>0.56938597447922346</v>
      </c>
      <c r="I225" s="1">
        <v>0.36980041443996076</v>
      </c>
      <c r="J225" t="s">
        <v>432</v>
      </c>
    </row>
    <row r="226" spans="1:10" hidden="1">
      <c r="A226" s="1">
        <v>11</v>
      </c>
      <c r="B226" s="1">
        <v>2020</v>
      </c>
      <c r="C226" s="1">
        <v>1167782</v>
      </c>
      <c r="D226" s="1">
        <v>29634.923828125</v>
      </c>
      <c r="E226" s="1">
        <v>49868.8046875</v>
      </c>
      <c r="F226" s="1">
        <v>49.710070886518203</v>
      </c>
      <c r="G226" s="1">
        <v>4.005340037781024</v>
      </c>
      <c r="H226" s="1">
        <v>0.76347982757055688</v>
      </c>
      <c r="I226" s="1">
        <v>0.30860297555536909</v>
      </c>
      <c r="J226" t="s">
        <v>433</v>
      </c>
    </row>
    <row r="227" spans="1:10">
      <c r="A227" s="1">
        <v>12</v>
      </c>
      <c r="B227" s="1">
        <v>2020</v>
      </c>
      <c r="C227" s="1">
        <v>627973</v>
      </c>
      <c r="D227" s="1">
        <v>22431.484375</v>
      </c>
      <c r="E227" s="1">
        <v>33606.5</v>
      </c>
      <c r="F227" s="1">
        <v>49.664119317231794</v>
      </c>
      <c r="G227" s="1">
        <v>3.9452842717760159</v>
      </c>
      <c r="H227" s="1">
        <v>0.89300495403464797</v>
      </c>
      <c r="I227" s="1">
        <v>0.32145968059136298</v>
      </c>
      <c r="J227" t="s">
        <v>433</v>
      </c>
    </row>
    <row r="228" spans="1:10" hidden="1">
      <c r="A228" s="1">
        <v>12</v>
      </c>
      <c r="B228" s="1">
        <v>2020</v>
      </c>
      <c r="C228" s="1">
        <v>957204</v>
      </c>
      <c r="D228" s="1">
        <v>21845.68359375</v>
      </c>
      <c r="E228" s="1">
        <v>32515.69140625</v>
      </c>
      <c r="F228" s="1">
        <v>51.545510674840472</v>
      </c>
      <c r="G228" s="1">
        <v>3.7178198168833392</v>
      </c>
      <c r="H228" s="1">
        <v>0.81224587444264751</v>
      </c>
      <c r="I228" s="1">
        <v>0.34860907392781476</v>
      </c>
      <c r="J228" t="s">
        <v>434</v>
      </c>
    </row>
    <row r="229" spans="1:10" hidden="1">
      <c r="A229" s="1">
        <v>12</v>
      </c>
      <c r="B229" s="1">
        <v>2020</v>
      </c>
      <c r="C229" s="1">
        <v>329231</v>
      </c>
      <c r="D229" s="1">
        <v>20728.330078125</v>
      </c>
      <c r="E229" s="1">
        <v>30435.087890625</v>
      </c>
      <c r="F229" s="1">
        <v>55.134063924721545</v>
      </c>
      <c r="G229" s="1">
        <v>3.2839556420871667</v>
      </c>
      <c r="H229" s="1">
        <v>0.65820654798606448</v>
      </c>
      <c r="I229" s="1">
        <v>0.40039364458389398</v>
      </c>
      <c r="J229" t="s">
        <v>435</v>
      </c>
    </row>
    <row r="230" spans="1:10">
      <c r="A230" s="1">
        <v>13</v>
      </c>
      <c r="B230" s="1">
        <v>2020</v>
      </c>
      <c r="C230" s="1">
        <v>257585</v>
      </c>
      <c r="D230" s="1">
        <v>22138.8125</v>
      </c>
      <c r="E230" s="1">
        <v>35746.7578125</v>
      </c>
      <c r="F230" s="1">
        <v>54.239955742764522</v>
      </c>
      <c r="G230" s="1">
        <v>2.9621988858046859</v>
      </c>
      <c r="H230" s="1">
        <v>0.5233534561406914</v>
      </c>
      <c r="I230" s="1">
        <v>0.37813537278956461</v>
      </c>
      <c r="J230" t="s">
        <v>435</v>
      </c>
    </row>
    <row r="231" spans="1:10" hidden="1">
      <c r="A231" s="1">
        <v>13</v>
      </c>
      <c r="B231" s="1">
        <v>2020</v>
      </c>
      <c r="C231" s="1">
        <v>614817</v>
      </c>
      <c r="D231" s="1">
        <v>25608.169921875</v>
      </c>
      <c r="E231" s="1">
        <v>41910.09375</v>
      </c>
      <c r="F231" s="1">
        <v>50.454977660019161</v>
      </c>
      <c r="G231" s="1">
        <v>3.7925236289822823</v>
      </c>
      <c r="H231" s="1">
        <v>0.74810553384177736</v>
      </c>
      <c r="I231" s="1">
        <v>0.32739986044627911</v>
      </c>
      <c r="J231" t="s">
        <v>436</v>
      </c>
    </row>
    <row r="232" spans="1:10" hidden="1">
      <c r="A232" s="1">
        <v>13</v>
      </c>
      <c r="B232" s="1">
        <v>2020</v>
      </c>
      <c r="C232" s="1">
        <v>872402</v>
      </c>
      <c r="D232" s="1">
        <v>24583.80859375</v>
      </c>
      <c r="E232" s="1">
        <v>40090.3125</v>
      </c>
      <c r="F232" s="1">
        <v>51.572528490306077</v>
      </c>
      <c r="G232" s="1">
        <v>3.5473623398387439</v>
      </c>
      <c r="H232" s="1">
        <v>0.68174534217023808</v>
      </c>
      <c r="I232" s="1">
        <v>0.34238000371388422</v>
      </c>
      <c r="J232" t="s">
        <v>437</v>
      </c>
    </row>
    <row r="233" spans="1:10" hidden="1">
      <c r="A233" s="1">
        <v>14</v>
      </c>
      <c r="B233" s="1">
        <v>2020</v>
      </c>
      <c r="C233" s="1">
        <v>2353125</v>
      </c>
      <c r="D233" s="1">
        <v>35219.98828125</v>
      </c>
      <c r="E233" s="1">
        <v>55746.3125</v>
      </c>
      <c r="F233" s="1">
        <v>51.100521221779552</v>
      </c>
      <c r="G233" s="1">
        <v>3.5623143691899068</v>
      </c>
      <c r="H233" s="1">
        <v>0.70753699867197872</v>
      </c>
      <c r="I233" s="1">
        <v>0.34265837981407704</v>
      </c>
      <c r="J233" t="s">
        <v>437</v>
      </c>
    </row>
    <row r="234" spans="1:10" hidden="1">
      <c r="A234" s="1">
        <v>14</v>
      </c>
      <c r="B234" s="1">
        <v>2020</v>
      </c>
      <c r="C234" s="1">
        <v>1632383</v>
      </c>
      <c r="D234" s="1">
        <v>37060.63671875</v>
      </c>
      <c r="E234" s="1">
        <v>58105.4375</v>
      </c>
      <c r="F234" s="1">
        <v>49.547282714902082</v>
      </c>
      <c r="G234" s="1">
        <v>3.7519736483411061</v>
      </c>
      <c r="H234" s="1">
        <v>0.77370139238156732</v>
      </c>
      <c r="I234" s="1">
        <v>0.3330995238249847</v>
      </c>
      <c r="J234" t="s">
        <v>438</v>
      </c>
    </row>
    <row r="235" spans="1:10">
      <c r="A235" s="1">
        <v>14</v>
      </c>
      <c r="B235" s="1">
        <v>2020</v>
      </c>
      <c r="C235" s="1">
        <v>720742</v>
      </c>
      <c r="D235" s="1">
        <v>31051.173828125</v>
      </c>
      <c r="E235" s="1">
        <v>50403.21484375</v>
      </c>
      <c r="F235" s="1">
        <v>54.618396041856862</v>
      </c>
      <c r="G235" s="1">
        <v>3.1327617927080702</v>
      </c>
      <c r="H235" s="1">
        <v>0.55768360939143269</v>
      </c>
      <c r="I235" s="1">
        <v>0.36430789380943529</v>
      </c>
      <c r="J235" t="s">
        <v>439</v>
      </c>
    </row>
    <row r="236" spans="1:10" hidden="1">
      <c r="A236" s="1">
        <v>15</v>
      </c>
      <c r="B236" s="1">
        <v>2020</v>
      </c>
      <c r="C236" s="1">
        <v>4691157</v>
      </c>
      <c r="D236" s="1">
        <v>30463.1328125</v>
      </c>
      <c r="E236" s="1">
        <v>49620.09765625</v>
      </c>
      <c r="F236" s="1">
        <v>50.968374113251805</v>
      </c>
      <c r="G236" s="1">
        <v>3.6407319132572198</v>
      </c>
      <c r="H236" s="1">
        <v>0.60281845182329219</v>
      </c>
      <c r="I236" s="1">
        <v>0.28983425623998516</v>
      </c>
      <c r="J236" t="s">
        <v>440</v>
      </c>
    </row>
    <row r="237" spans="1:10">
      <c r="A237" s="1">
        <v>15</v>
      </c>
      <c r="B237" s="1">
        <v>2020</v>
      </c>
      <c r="C237" s="1">
        <v>1293290</v>
      </c>
      <c r="D237" s="1">
        <v>27438.025390625</v>
      </c>
      <c r="E237" s="1">
        <v>45319.4140625</v>
      </c>
      <c r="F237" s="1">
        <v>54.54662450030542</v>
      </c>
      <c r="G237" s="1">
        <v>3.1742347037400735</v>
      </c>
      <c r="H237" s="1">
        <v>0.51712144994548781</v>
      </c>
      <c r="I237" s="1">
        <v>0.3346565735449899</v>
      </c>
      <c r="J237" t="s">
        <v>441</v>
      </c>
    </row>
    <row r="238" spans="1:10" hidden="1">
      <c r="A238" s="1">
        <v>15</v>
      </c>
      <c r="B238" s="1">
        <v>2020</v>
      </c>
      <c r="C238" s="1">
        <v>3397867</v>
      </c>
      <c r="D238" s="1">
        <v>31614.54296875</v>
      </c>
      <c r="E238" s="1">
        <v>51257.015625</v>
      </c>
      <c r="F238" s="1">
        <v>49.606426914296527</v>
      </c>
      <c r="G238" s="1">
        <v>3.8182892385134557</v>
      </c>
      <c r="H238" s="1">
        <v>0.63543628988421264</v>
      </c>
      <c r="I238" s="1">
        <v>0.27277406678954769</v>
      </c>
      <c r="J238" t="s">
        <v>442</v>
      </c>
    </row>
    <row r="239" spans="1:10" hidden="1">
      <c r="A239" s="1">
        <v>16</v>
      </c>
      <c r="B239" s="1">
        <v>2020</v>
      </c>
      <c r="C239" s="1">
        <v>942067</v>
      </c>
      <c r="D239" s="1">
        <v>34193.08984375</v>
      </c>
      <c r="E239" s="1">
        <v>47639.9921875</v>
      </c>
      <c r="F239" s="1">
        <v>49.468093033722653</v>
      </c>
      <c r="G239" s="1">
        <v>3.8401663575945237</v>
      </c>
      <c r="H239" s="1">
        <v>0.8545804067014342</v>
      </c>
      <c r="I239" s="1">
        <v>0.32414998084000396</v>
      </c>
      <c r="J239" t="s">
        <v>442</v>
      </c>
    </row>
    <row r="240" spans="1:10" hidden="1">
      <c r="A240" s="1">
        <v>16</v>
      </c>
      <c r="B240" s="1">
        <v>2020</v>
      </c>
      <c r="C240" s="1">
        <v>1318060</v>
      </c>
      <c r="D240" s="1">
        <v>32281.0625</v>
      </c>
      <c r="E240" s="1">
        <v>46410.41015625</v>
      </c>
      <c r="F240" s="1">
        <v>50.976114137444426</v>
      </c>
      <c r="G240" s="1">
        <v>3.6370711500235196</v>
      </c>
      <c r="H240" s="1">
        <v>0.77832344506319895</v>
      </c>
      <c r="I240" s="1">
        <v>0.33954751680500128</v>
      </c>
      <c r="J240" t="s">
        <v>443</v>
      </c>
    </row>
    <row r="241" spans="1:10">
      <c r="A241" s="1">
        <v>16</v>
      </c>
      <c r="B241" s="1">
        <v>2020</v>
      </c>
      <c r="C241" s="1">
        <v>375993</v>
      </c>
      <c r="D241" s="1">
        <v>27490.3984375</v>
      </c>
      <c r="E241" s="1">
        <v>43329.640625</v>
      </c>
      <c r="F241" s="1">
        <v>54.754527344923972</v>
      </c>
      <c r="G241" s="1">
        <v>3.1282071740697299</v>
      </c>
      <c r="H241" s="1">
        <v>0.58725827342530312</v>
      </c>
      <c r="I241" s="1">
        <v>0.3781267204442636</v>
      </c>
      <c r="J241" t="s">
        <v>444</v>
      </c>
    </row>
    <row r="242" spans="1:10" hidden="1">
      <c r="A242" s="1">
        <v>17</v>
      </c>
      <c r="B242" s="1">
        <v>2020</v>
      </c>
      <c r="C242" s="1">
        <v>584135</v>
      </c>
      <c r="D242" s="1">
        <v>26778.2421875</v>
      </c>
      <c r="E242" s="1">
        <v>42041.2421875</v>
      </c>
      <c r="F242" s="1">
        <v>52.711202033776438</v>
      </c>
      <c r="G242" s="1">
        <v>3.3829046367706095</v>
      </c>
      <c r="H242" s="1">
        <v>0.61294050176757087</v>
      </c>
      <c r="I242" s="1">
        <v>0.37694882176209266</v>
      </c>
      <c r="J242" t="s">
        <v>445</v>
      </c>
    </row>
    <row r="243" spans="1:10">
      <c r="A243" s="1">
        <v>17</v>
      </c>
      <c r="B243" s="1">
        <v>2020</v>
      </c>
      <c r="C243" s="1">
        <v>189170</v>
      </c>
      <c r="D243" s="1">
        <v>22633.08203125</v>
      </c>
      <c r="E243" s="1">
        <v>37306.140625</v>
      </c>
      <c r="F243" s="1">
        <v>57.023581963313418</v>
      </c>
      <c r="G243" s="1">
        <v>2.9380081408257124</v>
      </c>
      <c r="H243" s="1">
        <v>0.4903578791563144</v>
      </c>
      <c r="I243" s="1">
        <v>0.42712903737379077</v>
      </c>
      <c r="J243" t="s">
        <v>446</v>
      </c>
    </row>
    <row r="244" spans="1:10" hidden="1">
      <c r="A244" s="1">
        <v>17</v>
      </c>
      <c r="B244" s="1">
        <v>2020</v>
      </c>
      <c r="C244" s="1">
        <v>394965</v>
      </c>
      <c r="D244" s="1">
        <v>28763.58203125</v>
      </c>
      <c r="E244" s="1">
        <v>44309.13671875</v>
      </c>
      <c r="F244" s="1">
        <v>50.645771144278605</v>
      </c>
      <c r="G244" s="1">
        <v>3.5959895180585622</v>
      </c>
      <c r="H244" s="1">
        <v>0.67165191852442618</v>
      </c>
      <c r="I244" s="1">
        <v>0.35291481523679313</v>
      </c>
      <c r="J244" t="s">
        <v>447</v>
      </c>
    </row>
    <row r="245" spans="1:10">
      <c r="A245" s="1">
        <v>18</v>
      </c>
      <c r="B245" s="1">
        <v>2020</v>
      </c>
      <c r="C245" s="1">
        <v>261361</v>
      </c>
      <c r="D245" s="1">
        <v>32442.37109375</v>
      </c>
      <c r="E245" s="1">
        <v>53190.07421875</v>
      </c>
      <c r="F245" s="1">
        <v>50.472645115376814</v>
      </c>
      <c r="G245" s="1">
        <v>3.4750632267247217</v>
      </c>
      <c r="H245" s="1">
        <v>0.63831635171276513</v>
      </c>
      <c r="I245" s="1">
        <v>0.33065759619836166</v>
      </c>
      <c r="J245" t="s">
        <v>447</v>
      </c>
    </row>
    <row r="246" spans="1:10" hidden="1">
      <c r="A246" s="1">
        <v>18</v>
      </c>
      <c r="B246" s="1">
        <v>2020</v>
      </c>
      <c r="C246" s="1">
        <v>372604</v>
      </c>
      <c r="D246" s="1">
        <v>31628.421875</v>
      </c>
      <c r="E246" s="1">
        <v>51964.79296875</v>
      </c>
      <c r="F246" s="1">
        <v>51.419268177475281</v>
      </c>
      <c r="G246" s="1">
        <v>3.3239095661882319</v>
      </c>
      <c r="H246" s="1">
        <v>0.61954783094116006</v>
      </c>
      <c r="I246" s="1">
        <v>0.34047406898476668</v>
      </c>
      <c r="J246" t="s">
        <v>448</v>
      </c>
    </row>
    <row r="247" spans="1:10" hidden="1">
      <c r="A247" s="1">
        <v>18</v>
      </c>
      <c r="B247" s="1">
        <v>2020</v>
      </c>
      <c r="C247" s="1">
        <v>111243</v>
      </c>
      <c r="D247" s="1">
        <v>29716.078125</v>
      </c>
      <c r="E247" s="1">
        <v>49086.04296875</v>
      </c>
      <c r="F247" s="1">
        <v>53.643321377524877</v>
      </c>
      <c r="G247" s="1">
        <v>2.9687800580710695</v>
      </c>
      <c r="H247" s="1">
        <v>0.57545193854894239</v>
      </c>
      <c r="I247" s="1">
        <v>0.36353748101004107</v>
      </c>
      <c r="J247" t="s">
        <v>449</v>
      </c>
    </row>
    <row r="248" spans="1:10">
      <c r="A248" s="1">
        <v>19</v>
      </c>
      <c r="B248" s="1">
        <v>2020</v>
      </c>
      <c r="C248" s="1">
        <v>1279875</v>
      </c>
      <c r="D248" s="1">
        <v>38096.90234375</v>
      </c>
      <c r="E248" s="1">
        <v>76388.8359375</v>
      </c>
      <c r="F248" s="1">
        <v>51.191025686102158</v>
      </c>
      <c r="G248" s="1">
        <v>3.6023556987987106</v>
      </c>
      <c r="H248" s="1">
        <v>0.61950893641957228</v>
      </c>
      <c r="I248" s="1">
        <v>0.3802980759839828</v>
      </c>
      <c r="J248" t="s">
        <v>450</v>
      </c>
    </row>
    <row r="249" spans="1:10" hidden="1">
      <c r="A249" s="1">
        <v>19</v>
      </c>
      <c r="B249" s="1">
        <v>2020</v>
      </c>
      <c r="C249" s="1">
        <v>1708867</v>
      </c>
      <c r="D249" s="1">
        <v>36649.625</v>
      </c>
      <c r="E249" s="1">
        <v>72930.703125</v>
      </c>
      <c r="F249" s="1">
        <v>52.764180594510869</v>
      </c>
      <c r="G249" s="1">
        <v>3.427259113787088</v>
      </c>
      <c r="H249" s="1">
        <v>0.55789069599916197</v>
      </c>
      <c r="I249" s="1">
        <v>0.38074935030052076</v>
      </c>
      <c r="J249" t="s">
        <v>451</v>
      </c>
    </row>
    <row r="250" spans="1:10" hidden="1">
      <c r="A250" s="1">
        <v>19</v>
      </c>
      <c r="B250" s="1">
        <v>2020</v>
      </c>
      <c r="C250" s="1">
        <v>428992</v>
      </c>
      <c r="D250" s="1">
        <v>32331.7421875</v>
      </c>
      <c r="E250" s="1">
        <v>62613.5546875</v>
      </c>
      <c r="F250" s="1">
        <v>57.457605270028346</v>
      </c>
      <c r="G250" s="1">
        <v>2.90486768984037</v>
      </c>
      <c r="H250" s="1">
        <v>0.3740559264508429</v>
      </c>
      <c r="I250" s="1">
        <v>0.38209570341638072</v>
      </c>
      <c r="J250" t="s">
        <v>452</v>
      </c>
    </row>
    <row r="251" spans="1:10">
      <c r="A251" s="1">
        <v>20</v>
      </c>
      <c r="B251" s="1">
        <v>2020</v>
      </c>
      <c r="C251" s="1">
        <v>1140188</v>
      </c>
      <c r="D251" s="1">
        <v>21683.974609375</v>
      </c>
      <c r="E251" s="1">
        <v>36263.2265625</v>
      </c>
      <c r="F251" s="1">
        <v>51.479977863299737</v>
      </c>
      <c r="G251" s="1">
        <v>3.6550498689689772</v>
      </c>
      <c r="H251" s="1">
        <v>0.75926952397323955</v>
      </c>
      <c r="I251" s="1">
        <v>0.3701468529751234</v>
      </c>
      <c r="J251" t="s">
        <v>453</v>
      </c>
    </row>
    <row r="252" spans="1:10" hidden="1">
      <c r="A252" s="1">
        <v>20</v>
      </c>
      <c r="B252" s="1">
        <v>2020</v>
      </c>
      <c r="C252" s="1">
        <v>348593</v>
      </c>
      <c r="D252" s="1">
        <v>20413.73828125</v>
      </c>
      <c r="E252" s="1">
        <v>33194.5625</v>
      </c>
      <c r="F252" s="1">
        <v>54.396095159684791</v>
      </c>
      <c r="G252" s="1">
        <v>3.1914639708772121</v>
      </c>
      <c r="H252" s="1">
        <v>0.61702329077175966</v>
      </c>
      <c r="I252" s="1">
        <v>0.38271565980957734</v>
      </c>
      <c r="J252" t="s">
        <v>454</v>
      </c>
    </row>
    <row r="253" spans="1:10" hidden="1">
      <c r="A253" s="1">
        <v>20</v>
      </c>
      <c r="B253" s="1">
        <v>2020</v>
      </c>
      <c r="C253" s="1">
        <v>791595</v>
      </c>
      <c r="D253" s="1">
        <v>22243.345703125</v>
      </c>
      <c r="E253" s="1">
        <v>37614.56640625</v>
      </c>
      <c r="F253" s="1">
        <v>50.195813515749848</v>
      </c>
      <c r="G253" s="1">
        <v>3.8591982011003103</v>
      </c>
      <c r="H253" s="1">
        <v>0.82191019397545462</v>
      </c>
      <c r="I253" s="1">
        <v>0.36461195434534072</v>
      </c>
      <c r="J253" t="s">
        <v>455</v>
      </c>
    </row>
    <row r="254" spans="1:10">
      <c r="A254" s="1">
        <v>21</v>
      </c>
      <c r="B254" s="1">
        <v>2020</v>
      </c>
      <c r="C254" s="1">
        <v>1750785</v>
      </c>
      <c r="D254" s="1">
        <v>26162.41015625</v>
      </c>
      <c r="E254" s="1">
        <v>39616.4453125</v>
      </c>
      <c r="F254" s="1">
        <v>50.835870766541866</v>
      </c>
      <c r="G254" s="1">
        <v>3.7844115639555969</v>
      </c>
      <c r="H254" s="1">
        <v>0.76615975119732005</v>
      </c>
      <c r="I254" s="1">
        <v>0.32488969233800841</v>
      </c>
      <c r="J254" t="s">
        <v>456</v>
      </c>
    </row>
    <row r="255" spans="1:10" hidden="1">
      <c r="A255" s="1">
        <v>21</v>
      </c>
      <c r="B255" s="1">
        <v>2020</v>
      </c>
      <c r="C255" s="1">
        <v>1255778</v>
      </c>
      <c r="D255" s="1">
        <v>26815.779296875</v>
      </c>
      <c r="E255" s="1">
        <v>40778.546875</v>
      </c>
      <c r="F255" s="1">
        <v>48.930033015389661</v>
      </c>
      <c r="G255" s="1">
        <v>3.9870542404788107</v>
      </c>
      <c r="H255" s="1">
        <v>0.83847941276244686</v>
      </c>
      <c r="I255" s="1">
        <v>0.30730272388909502</v>
      </c>
      <c r="J255" t="s">
        <v>457</v>
      </c>
    </row>
    <row r="256" spans="1:10" hidden="1">
      <c r="A256" s="1">
        <v>21</v>
      </c>
      <c r="B256" s="1">
        <v>2020</v>
      </c>
      <c r="C256" s="1">
        <v>495007</v>
      </c>
      <c r="D256" s="1">
        <v>24504.88671875</v>
      </c>
      <c r="E256" s="1">
        <v>36668.32421875</v>
      </c>
      <c r="F256" s="1">
        <v>55.670770312339016</v>
      </c>
      <c r="G256" s="1">
        <v>3.2703295104917709</v>
      </c>
      <c r="H256" s="1">
        <v>0.58269277000123232</v>
      </c>
      <c r="I256" s="1">
        <v>0.36950588577535265</v>
      </c>
      <c r="J256" t="s">
        <v>458</v>
      </c>
    </row>
    <row r="257" spans="1:10" hidden="1">
      <c r="A257" s="1">
        <v>22</v>
      </c>
      <c r="B257" s="1">
        <v>2020</v>
      </c>
      <c r="C257" s="1">
        <v>456552</v>
      </c>
      <c r="D257" s="1">
        <v>38256.82421875</v>
      </c>
      <c r="E257" s="1">
        <v>63214.8828125</v>
      </c>
      <c r="F257" s="1">
        <v>48.436359932713032</v>
      </c>
      <c r="G257" s="1">
        <v>3.7580056598153111</v>
      </c>
      <c r="H257" s="1">
        <v>0.70674972401829361</v>
      </c>
      <c r="I257" s="1">
        <v>0.28392603690269674</v>
      </c>
      <c r="J257" t="s">
        <v>459</v>
      </c>
    </row>
    <row r="258" spans="1:10">
      <c r="A258" s="1">
        <v>22</v>
      </c>
      <c r="B258" s="1">
        <v>2020</v>
      </c>
      <c r="C258" s="1">
        <v>672953</v>
      </c>
      <c r="D258" s="1">
        <v>36361.203125</v>
      </c>
      <c r="E258" s="1">
        <v>60435.0234375</v>
      </c>
      <c r="F258" s="1">
        <v>49.595276341735605</v>
      </c>
      <c r="G258" s="1">
        <v>3.5597433996133461</v>
      </c>
      <c r="H258" s="1">
        <v>0.66022441388923148</v>
      </c>
      <c r="I258" s="1">
        <v>0.28739302744768208</v>
      </c>
      <c r="J258" t="s">
        <v>460</v>
      </c>
    </row>
    <row r="259" spans="1:10" hidden="1">
      <c r="A259" s="1">
        <v>22</v>
      </c>
      <c r="B259" s="1">
        <v>2020</v>
      </c>
      <c r="C259" s="1">
        <v>216401</v>
      </c>
      <c r="D259" s="1">
        <v>32361.91015625</v>
      </c>
      <c r="E259" s="1">
        <v>54570.21484375</v>
      </c>
      <c r="F259" s="1">
        <v>52.040300183455713</v>
      </c>
      <c r="G259" s="1">
        <v>3.1414596050850041</v>
      </c>
      <c r="H259" s="1">
        <v>0.56206764294065181</v>
      </c>
      <c r="I259" s="1">
        <v>0.29470751059375883</v>
      </c>
      <c r="J259" t="s">
        <v>461</v>
      </c>
    </row>
    <row r="260" spans="1:10" hidden="1">
      <c r="A260" s="1">
        <v>23</v>
      </c>
      <c r="B260" s="1">
        <v>2020</v>
      </c>
      <c r="C260" s="1">
        <v>159445</v>
      </c>
      <c r="D260" s="1">
        <v>27253.126953125</v>
      </c>
      <c r="E260" s="1">
        <v>42522.55078125</v>
      </c>
      <c r="F260" s="1">
        <v>47.541873373263506</v>
      </c>
      <c r="G260" s="1">
        <v>3.1205807645269528</v>
      </c>
      <c r="H260" s="1">
        <v>0.56662171908808678</v>
      </c>
      <c r="I260" s="1">
        <v>0.22816018062654833</v>
      </c>
      <c r="J260" t="s">
        <v>461</v>
      </c>
    </row>
    <row r="261" spans="1:10">
      <c r="A261" s="1">
        <v>23</v>
      </c>
      <c r="B261" s="1">
        <v>2020</v>
      </c>
      <c r="C261" s="1">
        <v>401925</v>
      </c>
      <c r="D261" s="1">
        <v>30035.890625</v>
      </c>
      <c r="E261" s="1">
        <v>47909.71484375</v>
      </c>
      <c r="F261" s="1">
        <v>46.104586676618773</v>
      </c>
      <c r="G261" s="1">
        <v>3.4408310008086085</v>
      </c>
      <c r="H261" s="1">
        <v>0.6607999004789451</v>
      </c>
      <c r="I261" s="1">
        <v>0.18164582944579213</v>
      </c>
      <c r="J261" t="s">
        <v>462</v>
      </c>
    </row>
    <row r="262" spans="1:10" hidden="1">
      <c r="A262" s="1">
        <v>23</v>
      </c>
      <c r="B262" s="1">
        <v>2020</v>
      </c>
      <c r="C262" s="1">
        <v>561370</v>
      </c>
      <c r="D262" s="1">
        <v>29245.505859375</v>
      </c>
      <c r="E262" s="1">
        <v>46379.60546875</v>
      </c>
      <c r="F262" s="1">
        <v>46.51281685875626</v>
      </c>
      <c r="G262" s="1">
        <v>3.3498708516664588</v>
      </c>
      <c r="H262" s="1">
        <v>0.63405062614674812</v>
      </c>
      <c r="I262" s="1">
        <v>0.19485722429057484</v>
      </c>
      <c r="J262" t="s">
        <v>463</v>
      </c>
    </row>
    <row r="263" spans="1:10" hidden="1">
      <c r="A263" s="1">
        <v>24</v>
      </c>
      <c r="B263" s="1">
        <v>2020</v>
      </c>
      <c r="C263" s="1">
        <v>215079</v>
      </c>
      <c r="D263" s="1">
        <v>27699.958984375</v>
      </c>
      <c r="E263" s="1">
        <v>43633.2109375</v>
      </c>
      <c r="F263" s="1">
        <v>53.665727476880591</v>
      </c>
      <c r="G263" s="1">
        <v>3.1667433826640443</v>
      </c>
      <c r="H263" s="1">
        <v>0.5502303804648524</v>
      </c>
      <c r="I263" s="1">
        <v>0.37918625249326993</v>
      </c>
      <c r="J263" t="s">
        <v>464</v>
      </c>
    </row>
    <row r="264" spans="1:10">
      <c r="A264" s="1">
        <v>24</v>
      </c>
      <c r="B264" s="1">
        <v>2020</v>
      </c>
      <c r="C264" s="1">
        <v>767358</v>
      </c>
      <c r="D264" s="1">
        <v>28682.21875</v>
      </c>
      <c r="E264" s="1">
        <v>47819.38671875</v>
      </c>
      <c r="F264" s="1">
        <v>52.038577821564381</v>
      </c>
      <c r="G264" s="1">
        <v>3.6922701007873768</v>
      </c>
      <c r="H264" s="1">
        <v>0.69542247555899595</v>
      </c>
      <c r="I264" s="1">
        <v>0.37653090213433626</v>
      </c>
      <c r="J264" t="s">
        <v>465</v>
      </c>
    </row>
    <row r="265" spans="1:10" hidden="1">
      <c r="A265" s="1">
        <v>24</v>
      </c>
      <c r="B265" s="1">
        <v>2020</v>
      </c>
      <c r="C265" s="1">
        <v>552279</v>
      </c>
      <c r="D265" s="1">
        <v>29064.748046875</v>
      </c>
      <c r="E265" s="1">
        <v>49449.6484375</v>
      </c>
      <c r="F265" s="1">
        <v>51.404902232386171</v>
      </c>
      <c r="G265" s="1">
        <v>3.8969307179885528</v>
      </c>
      <c r="H265" s="1">
        <v>0.7519659447489403</v>
      </c>
      <c r="I265" s="1">
        <v>0.37549680505686439</v>
      </c>
      <c r="J265" t="s">
        <v>466</v>
      </c>
    </row>
    <row r="266" spans="1:10" hidden="1">
      <c r="A266" s="1">
        <v>25</v>
      </c>
      <c r="B266" s="1">
        <v>2020</v>
      </c>
      <c r="C266" s="1">
        <v>874203</v>
      </c>
      <c r="D266" s="1">
        <v>34112.359375</v>
      </c>
      <c r="E266" s="1">
        <v>55834.39453125</v>
      </c>
      <c r="F266" s="1">
        <v>52.167368448747027</v>
      </c>
      <c r="G266" s="1">
        <v>3.4797020829258192</v>
      </c>
      <c r="H266" s="1">
        <v>0.63298799020364838</v>
      </c>
      <c r="I266" s="1">
        <v>0.3470612660903703</v>
      </c>
      <c r="J266" t="s">
        <v>467</v>
      </c>
    </row>
    <row r="267" spans="1:10" hidden="1">
      <c r="A267" s="1">
        <v>25</v>
      </c>
      <c r="B267" s="1">
        <v>2020</v>
      </c>
      <c r="C267" s="1">
        <v>281470</v>
      </c>
      <c r="D267" s="1">
        <v>31287.025390625</v>
      </c>
      <c r="E267" s="1">
        <v>49906.87109375</v>
      </c>
      <c r="F267" s="1">
        <v>54.272817707038051</v>
      </c>
      <c r="G267" s="1">
        <v>3.2132269868902545</v>
      </c>
      <c r="H267" s="1">
        <v>0.56294809393541057</v>
      </c>
      <c r="I267" s="1">
        <v>0.35803105126656481</v>
      </c>
      <c r="J267" t="s">
        <v>468</v>
      </c>
    </row>
    <row r="268" spans="1:10">
      <c r="A268" s="1">
        <v>25</v>
      </c>
      <c r="B268" s="1">
        <v>2020</v>
      </c>
      <c r="C268" s="1">
        <v>592733</v>
      </c>
      <c r="D268" s="1">
        <v>35454.01953125</v>
      </c>
      <c r="E268" s="1">
        <v>58649.1875</v>
      </c>
      <c r="F268" s="1">
        <v>51.167557736788737</v>
      </c>
      <c r="G268" s="1">
        <v>3.6062426083919741</v>
      </c>
      <c r="H268" s="1">
        <v>0.66624770343476747</v>
      </c>
      <c r="I268" s="1">
        <v>0.34185206492636649</v>
      </c>
      <c r="J268" t="s">
        <v>469</v>
      </c>
    </row>
    <row r="269" spans="1:10">
      <c r="A269" s="1">
        <v>26</v>
      </c>
      <c r="B269" s="1">
        <v>2020</v>
      </c>
      <c r="C269" s="1">
        <v>883743</v>
      </c>
      <c r="D269" s="1">
        <v>32807.0390625</v>
      </c>
      <c r="E269" s="1">
        <v>61358.109375</v>
      </c>
      <c r="F269" s="1">
        <v>51.172469824372016</v>
      </c>
      <c r="G269" s="1">
        <v>3.346659605790371</v>
      </c>
      <c r="H269" s="1">
        <v>0.59987688728510435</v>
      </c>
      <c r="I269" s="1">
        <v>0.33434267654736727</v>
      </c>
      <c r="J269" t="s">
        <v>470</v>
      </c>
    </row>
    <row r="270" spans="1:10" hidden="1">
      <c r="A270" s="1">
        <v>26</v>
      </c>
      <c r="B270" s="1">
        <v>2020</v>
      </c>
      <c r="C270" s="1">
        <v>614192</v>
      </c>
      <c r="D270" s="1">
        <v>34859.9453125</v>
      </c>
      <c r="E270" s="1">
        <v>65038.265625</v>
      </c>
      <c r="F270" s="1">
        <v>50.051602756141399</v>
      </c>
      <c r="G270" s="1">
        <v>3.4562628624273843</v>
      </c>
      <c r="H270" s="1">
        <v>0.63769472738166566</v>
      </c>
      <c r="I270" s="1">
        <v>0.32774441868340842</v>
      </c>
      <c r="J270" t="s">
        <v>471</v>
      </c>
    </row>
    <row r="271" spans="1:10" hidden="1">
      <c r="A271" s="1">
        <v>26</v>
      </c>
      <c r="B271" s="1">
        <v>2020</v>
      </c>
      <c r="C271" s="1">
        <v>269551</v>
      </c>
      <c r="D271" s="1">
        <v>28129.337890625</v>
      </c>
      <c r="E271" s="1">
        <v>52972.59765625</v>
      </c>
      <c r="F271" s="1">
        <v>53.726448798186617</v>
      </c>
      <c r="G271" s="1">
        <v>3.096920434351941</v>
      </c>
      <c r="H271" s="1">
        <v>0.5137061261134257</v>
      </c>
      <c r="I271" s="1">
        <v>0.34937729780264215</v>
      </c>
      <c r="J271" t="s">
        <v>472</v>
      </c>
    </row>
    <row r="272" spans="1:10">
      <c r="A272" s="1">
        <v>27</v>
      </c>
      <c r="B272" s="1">
        <v>2020</v>
      </c>
      <c r="C272" s="1">
        <v>493819</v>
      </c>
      <c r="D272" s="1">
        <v>23911.7265625</v>
      </c>
      <c r="E272" s="1">
        <v>43884.9375</v>
      </c>
      <c r="F272" s="1">
        <v>48.780176542417365</v>
      </c>
      <c r="G272" s="1">
        <v>3.6670784234709477</v>
      </c>
      <c r="H272" s="1">
        <v>0.72470075067990503</v>
      </c>
      <c r="I272" s="1">
        <v>0.25530811896666594</v>
      </c>
      <c r="J272" t="s">
        <v>473</v>
      </c>
    </row>
    <row r="273" spans="1:10" hidden="1">
      <c r="A273" s="1">
        <v>27</v>
      </c>
      <c r="B273" s="1">
        <v>2020</v>
      </c>
      <c r="C273" s="1">
        <v>195713</v>
      </c>
      <c r="D273" s="1">
        <v>20011.71875</v>
      </c>
      <c r="E273" s="1">
        <v>36065.34375</v>
      </c>
      <c r="F273" s="1">
        <v>52.566119777429194</v>
      </c>
      <c r="G273" s="1">
        <v>3.0910721311307885</v>
      </c>
      <c r="H273" s="1">
        <v>0.56705992959077833</v>
      </c>
      <c r="I273" s="1">
        <v>0.34247597246989214</v>
      </c>
      <c r="J273" t="s">
        <v>474</v>
      </c>
    </row>
    <row r="274" spans="1:10" hidden="1">
      <c r="A274" s="1">
        <v>27</v>
      </c>
      <c r="B274" s="1">
        <v>2020</v>
      </c>
      <c r="C274" s="1">
        <v>689532</v>
      </c>
      <c r="D274" s="1">
        <v>22804.76953125</v>
      </c>
      <c r="E274" s="1">
        <v>41665.46484375</v>
      </c>
      <c r="F274" s="1">
        <v>49.854758009780547</v>
      </c>
      <c r="G274" s="1">
        <v>3.503587940806228</v>
      </c>
      <c r="H274" s="1">
        <v>0.67995684029167613</v>
      </c>
      <c r="I274" s="1">
        <v>0.2800493668169135</v>
      </c>
      <c r="J274" t="s">
        <v>475</v>
      </c>
    </row>
    <row r="275" spans="1:10" hidden="1">
      <c r="A275" s="1">
        <v>28</v>
      </c>
      <c r="B275" s="1">
        <v>2020</v>
      </c>
      <c r="C275" s="1">
        <v>739313</v>
      </c>
      <c r="D275" s="1">
        <v>30189.021484375</v>
      </c>
      <c r="E275" s="1">
        <v>52965.6328125</v>
      </c>
      <c r="F275" s="1">
        <v>48.404838005012763</v>
      </c>
      <c r="G275" s="1">
        <v>3.5419517849679365</v>
      </c>
      <c r="H275" s="1">
        <v>0.71992917749315921</v>
      </c>
      <c r="I275" s="1">
        <v>0.26473766861938042</v>
      </c>
      <c r="J275" t="s">
        <v>476</v>
      </c>
    </row>
    <row r="276" spans="1:10" hidden="1">
      <c r="A276" s="1">
        <v>28</v>
      </c>
      <c r="B276" s="1">
        <v>2020</v>
      </c>
      <c r="C276" s="1">
        <v>315123</v>
      </c>
      <c r="D276" s="1">
        <v>23259.314453125</v>
      </c>
      <c r="E276" s="1">
        <v>41998.859375</v>
      </c>
      <c r="F276" s="1">
        <v>54.10552704816849</v>
      </c>
      <c r="G276" s="1">
        <v>2.8964753445480018</v>
      </c>
      <c r="H276" s="1">
        <v>0.51809610850366361</v>
      </c>
      <c r="I276" s="1">
        <v>0.38619205833912473</v>
      </c>
      <c r="J276" t="s">
        <v>477</v>
      </c>
    </row>
    <row r="277" spans="1:10">
      <c r="A277" s="1">
        <v>28</v>
      </c>
      <c r="B277" s="1">
        <v>2020</v>
      </c>
      <c r="C277" s="1">
        <v>1054436</v>
      </c>
      <c r="D277" s="1">
        <v>28118.046875</v>
      </c>
      <c r="E277" s="1">
        <v>49688.16015625</v>
      </c>
      <c r="F277" s="1">
        <v>50.108514883786214</v>
      </c>
      <c r="G277" s="1">
        <v>3.3490482115557509</v>
      </c>
      <c r="H277" s="1">
        <v>0.65961044577385441</v>
      </c>
      <c r="I277" s="1">
        <v>0.30103486603264684</v>
      </c>
      <c r="J277" t="s">
        <v>478</v>
      </c>
    </row>
    <row r="278" spans="1:10">
      <c r="A278" s="1">
        <v>29</v>
      </c>
      <c r="B278" s="1">
        <v>2020</v>
      </c>
      <c r="C278" s="1">
        <v>248371</v>
      </c>
      <c r="D278" s="1">
        <v>25073.47265625</v>
      </c>
      <c r="E278" s="1">
        <v>39574.0859375</v>
      </c>
      <c r="F278" s="1">
        <v>49.441718236025942</v>
      </c>
      <c r="G278" s="1">
        <v>4.1446867790523045</v>
      </c>
      <c r="H278" s="1">
        <v>0.83118802114578594</v>
      </c>
      <c r="I278" s="1">
        <v>0.32052051165393708</v>
      </c>
      <c r="J278" t="s">
        <v>479</v>
      </c>
    </row>
    <row r="279" spans="1:10" hidden="1">
      <c r="A279" s="1">
        <v>29</v>
      </c>
      <c r="B279" s="1">
        <v>2020</v>
      </c>
      <c r="C279" s="1">
        <v>94207</v>
      </c>
      <c r="D279" s="1">
        <v>21358.75</v>
      </c>
      <c r="E279" s="1">
        <v>33554.16015625</v>
      </c>
      <c r="F279" s="1">
        <v>54.568301718555944</v>
      </c>
      <c r="G279" s="1">
        <v>3.4034413578608809</v>
      </c>
      <c r="H279" s="1">
        <v>0.60770431072001019</v>
      </c>
      <c r="I279" s="1">
        <v>0.34596155275085716</v>
      </c>
      <c r="J279" t="s">
        <v>480</v>
      </c>
    </row>
    <row r="280" spans="1:10" hidden="1">
      <c r="A280" s="1">
        <v>29</v>
      </c>
      <c r="B280" s="1">
        <v>2020</v>
      </c>
      <c r="C280" s="1">
        <v>342578</v>
      </c>
      <c r="D280" s="1">
        <v>24051.9453125</v>
      </c>
      <c r="E280" s="1">
        <v>37918.640625</v>
      </c>
      <c r="F280" s="1">
        <v>50.85149951251978</v>
      </c>
      <c r="G280" s="1">
        <v>3.9408485074931838</v>
      </c>
      <c r="H280" s="1">
        <v>0.76973127287800147</v>
      </c>
      <c r="I280" s="1">
        <v>0.32751665314176626</v>
      </c>
      <c r="J280" t="s">
        <v>481</v>
      </c>
    </row>
    <row r="281" spans="1:10" hidden="1">
      <c r="A281" s="1">
        <v>30</v>
      </c>
      <c r="B281" s="1">
        <v>2020</v>
      </c>
      <c r="C281" s="1">
        <v>785561</v>
      </c>
      <c r="D281" s="1">
        <v>22263.1328125</v>
      </c>
      <c r="E281" s="1">
        <v>33221.47265625</v>
      </c>
      <c r="F281" s="1">
        <v>55.214641510971141</v>
      </c>
      <c r="G281" s="1">
        <v>2.9689801301235677</v>
      </c>
      <c r="H281" s="1">
        <v>0.48566947697250756</v>
      </c>
      <c r="I281" s="1">
        <v>0.37168596709867213</v>
      </c>
      <c r="J281" t="s">
        <v>482</v>
      </c>
    </row>
    <row r="282" spans="1:10" hidden="1">
      <c r="A282" s="1">
        <v>30</v>
      </c>
      <c r="B282" s="1">
        <v>2020</v>
      </c>
      <c r="C282" s="1">
        <v>1603607</v>
      </c>
      <c r="D282" s="1">
        <v>24234.34375</v>
      </c>
      <c r="E282" s="1">
        <v>36059.34765625</v>
      </c>
      <c r="F282" s="1">
        <v>50.805098131898902</v>
      </c>
      <c r="G282" s="1">
        <v>3.599663134421339</v>
      </c>
      <c r="H282" s="1">
        <v>0.68452245469120554</v>
      </c>
      <c r="I282" s="1">
        <v>0.34995045544201292</v>
      </c>
      <c r="J282" t="s">
        <v>483</v>
      </c>
    </row>
    <row r="283" spans="1:10">
      <c r="A283" s="1">
        <v>30</v>
      </c>
      <c r="B283" s="1">
        <v>2020</v>
      </c>
      <c r="C283" s="1">
        <v>2389168</v>
      </c>
      <c r="D283" s="1">
        <v>23586.20703125</v>
      </c>
      <c r="E283" s="1">
        <v>35126.25</v>
      </c>
      <c r="F283" s="1">
        <v>52.254960722728583</v>
      </c>
      <c r="G283" s="1">
        <v>3.3922938864073182</v>
      </c>
      <c r="H283" s="1">
        <v>0.61913938241262234</v>
      </c>
      <c r="I283" s="1">
        <v>0.35709711497893826</v>
      </c>
      <c r="J283" t="s">
        <v>484</v>
      </c>
    </row>
    <row r="284" spans="1:10">
      <c r="A284" s="1">
        <v>31</v>
      </c>
      <c r="B284" s="1">
        <v>2020</v>
      </c>
      <c r="C284" s="1">
        <v>670835</v>
      </c>
      <c r="D284" s="1">
        <v>29100.02734375</v>
      </c>
      <c r="E284" s="1">
        <v>46765.71484375</v>
      </c>
      <c r="F284" s="1">
        <v>50.372532739049099</v>
      </c>
      <c r="G284" s="1">
        <v>3.4858288550835899</v>
      </c>
      <c r="H284" s="1">
        <v>0.64602473037334074</v>
      </c>
      <c r="I284" s="1">
        <v>0.32939396423859818</v>
      </c>
      <c r="J284" t="s">
        <v>484</v>
      </c>
    </row>
    <row r="285" spans="1:10" hidden="1">
      <c r="A285" s="1">
        <v>31</v>
      </c>
      <c r="B285" s="1">
        <v>2020</v>
      </c>
      <c r="C285" s="1">
        <v>206652</v>
      </c>
      <c r="D285" s="1">
        <v>25273.97265625</v>
      </c>
      <c r="E285" s="1">
        <v>41695.59375</v>
      </c>
      <c r="F285" s="1">
        <v>53.039080192787878</v>
      </c>
      <c r="G285" s="1">
        <v>3.2197704353212164</v>
      </c>
      <c r="H285" s="1">
        <v>0.59451638503377657</v>
      </c>
      <c r="I285" s="1">
        <v>0.35891740704179004</v>
      </c>
      <c r="J285" t="s">
        <v>485</v>
      </c>
    </row>
    <row r="286" spans="1:10" hidden="1">
      <c r="A286" s="1">
        <v>31</v>
      </c>
      <c r="B286" s="1">
        <v>2020</v>
      </c>
      <c r="C286" s="1">
        <v>464183</v>
      </c>
      <c r="D286" s="1">
        <v>30803.3671875</v>
      </c>
      <c r="E286" s="1">
        <v>49022.90625</v>
      </c>
      <c r="F286" s="1">
        <v>49.185398862086721</v>
      </c>
      <c r="G286" s="1">
        <v>3.6042767615358597</v>
      </c>
      <c r="H286" s="1">
        <v>0.66895599364905656</v>
      </c>
      <c r="I286" s="1">
        <v>0.31625027198324801</v>
      </c>
      <c r="J286" t="s">
        <v>486</v>
      </c>
    </row>
    <row r="287" spans="1:10" hidden="1">
      <c r="A287" s="1">
        <v>32</v>
      </c>
      <c r="B287" s="1">
        <v>2020</v>
      </c>
      <c r="C287" s="1">
        <v>339285</v>
      </c>
      <c r="D287" s="1">
        <v>29043.7734375</v>
      </c>
      <c r="E287" s="1">
        <v>47220.19140625</v>
      </c>
      <c r="F287" s="1">
        <v>51.168365828138583</v>
      </c>
      <c r="G287" s="1">
        <v>3.7723418365091295</v>
      </c>
      <c r="H287" s="1">
        <v>0.79014987399973469</v>
      </c>
      <c r="I287" s="1">
        <v>0.35252663689818292</v>
      </c>
      <c r="J287" t="s">
        <v>486</v>
      </c>
    </row>
    <row r="288" spans="1:10" hidden="1">
      <c r="A288" s="1">
        <v>32</v>
      </c>
      <c r="B288" s="1">
        <v>2020</v>
      </c>
      <c r="C288" s="1">
        <v>458511</v>
      </c>
      <c r="D288" s="1">
        <v>27877.353515625</v>
      </c>
      <c r="E288" s="1">
        <v>44405.22265625</v>
      </c>
      <c r="F288" s="1">
        <v>52.183685887579578</v>
      </c>
      <c r="G288" s="1">
        <v>3.5534589137447083</v>
      </c>
      <c r="H288" s="1">
        <v>0.75191216786511117</v>
      </c>
      <c r="I288" s="1">
        <v>0.36615043041497369</v>
      </c>
      <c r="J288" t="s">
        <v>487</v>
      </c>
    </row>
    <row r="289" spans="1:10">
      <c r="A289" s="1">
        <v>32</v>
      </c>
      <c r="B289" s="1">
        <v>2020</v>
      </c>
      <c r="C289" s="1">
        <v>119226</v>
      </c>
      <c r="D289" s="1">
        <v>24558.033203125</v>
      </c>
      <c r="E289" s="1">
        <v>36394.5859375</v>
      </c>
      <c r="F289" s="1">
        <v>55.073012597923274</v>
      </c>
      <c r="G289" s="1">
        <v>2.9305772230889238</v>
      </c>
      <c r="H289" s="1">
        <v>0.64309798198379553</v>
      </c>
      <c r="I289" s="1">
        <v>0.40492006777045275</v>
      </c>
      <c r="J289" t="s">
        <v>488</v>
      </c>
    </row>
    <row r="290" spans="1:10" hidden="1">
      <c r="A290" s="1">
        <v>1</v>
      </c>
      <c r="B290" s="1">
        <v>2022</v>
      </c>
      <c r="C290" s="1">
        <v>409971</v>
      </c>
      <c r="D290" s="1">
        <v>45315.23046875</v>
      </c>
      <c r="E290" s="1">
        <v>78287.8828125</v>
      </c>
      <c r="F290" s="1">
        <v>49.953786975176293</v>
      </c>
      <c r="G290" s="1">
        <v>3.6193340504572276</v>
      </c>
      <c r="H290" s="1">
        <v>0.73782779757592609</v>
      </c>
      <c r="I290" s="1">
        <v>0.29025955494413019</v>
      </c>
      <c r="J290" t="s">
        <v>489</v>
      </c>
    </row>
    <row r="291" spans="1:10">
      <c r="A291" s="1">
        <v>1</v>
      </c>
      <c r="B291" s="1">
        <v>2022</v>
      </c>
      <c r="C291" s="1">
        <v>283914</v>
      </c>
      <c r="D291" s="1">
        <v>48622.53515625</v>
      </c>
      <c r="E291" s="1">
        <v>83900.7109375</v>
      </c>
      <c r="F291" s="1">
        <v>48.882651084483328</v>
      </c>
      <c r="G291" s="1">
        <v>3.8471508978070825</v>
      </c>
      <c r="H291" s="1">
        <v>0.77523123199278654</v>
      </c>
      <c r="I291" s="1">
        <v>0.28454038899103251</v>
      </c>
      <c r="J291" t="s">
        <v>490</v>
      </c>
    </row>
    <row r="292" spans="1:10" hidden="1">
      <c r="A292" s="1">
        <v>1</v>
      </c>
      <c r="B292" s="1">
        <v>2022</v>
      </c>
      <c r="C292" s="1">
        <v>126057</v>
      </c>
      <c r="D292" s="1">
        <v>37866.30078125</v>
      </c>
      <c r="E292" s="1">
        <v>65646.296875</v>
      </c>
      <c r="F292" s="1">
        <v>52.366270813996842</v>
      </c>
      <c r="G292" s="1">
        <v>3.1062297214752057</v>
      </c>
      <c r="H292" s="1">
        <v>0.65358528284823536</v>
      </c>
      <c r="I292" s="1">
        <v>0.30314064272511643</v>
      </c>
      <c r="J292" t="s">
        <v>491</v>
      </c>
    </row>
    <row r="293" spans="1:10" hidden="1">
      <c r="A293" s="1">
        <v>2</v>
      </c>
      <c r="B293" s="1">
        <v>2022</v>
      </c>
      <c r="C293" s="1">
        <v>788480</v>
      </c>
      <c r="D293" s="1">
        <v>52597.4609375</v>
      </c>
      <c r="E293" s="1">
        <v>92944.4921875</v>
      </c>
      <c r="F293" s="1">
        <v>47.07323838271104</v>
      </c>
      <c r="G293" s="1">
        <v>3.2516106939935066</v>
      </c>
      <c r="H293" s="1">
        <v>0.54777166193181814</v>
      </c>
      <c r="I293" s="1">
        <v>0.22709009740259739</v>
      </c>
      <c r="J293" t="s">
        <v>492</v>
      </c>
    </row>
    <row r="294" spans="1:10" hidden="1">
      <c r="A294" s="1">
        <v>2</v>
      </c>
      <c r="B294" s="1">
        <v>2022</v>
      </c>
      <c r="C294" s="1">
        <v>1195648</v>
      </c>
      <c r="D294" s="1">
        <v>50313.42578125</v>
      </c>
      <c r="E294" s="1">
        <v>88912.2265625</v>
      </c>
      <c r="F294" s="1">
        <v>48.570309990900334</v>
      </c>
      <c r="G294" s="1">
        <v>3.1966557046890056</v>
      </c>
      <c r="H294" s="1">
        <v>0.51784053500695859</v>
      </c>
      <c r="I294" s="1">
        <v>0.25638900412161436</v>
      </c>
      <c r="J294" t="s">
        <v>493</v>
      </c>
    </row>
    <row r="295" spans="1:10">
      <c r="A295" s="1">
        <v>2</v>
      </c>
      <c r="B295" s="1">
        <v>2022</v>
      </c>
      <c r="C295" s="1">
        <v>407168</v>
      </c>
      <c r="D295" s="1">
        <v>45890.3984375</v>
      </c>
      <c r="E295" s="1">
        <v>81103.7421875</v>
      </c>
      <c r="F295" s="1">
        <v>51.469386101068849</v>
      </c>
      <c r="G295" s="1">
        <v>3.0902354801949072</v>
      </c>
      <c r="H295" s="1">
        <v>0.4598789688777114</v>
      </c>
      <c r="I295" s="1">
        <v>0.31312627711411506</v>
      </c>
      <c r="J295" t="s">
        <v>494</v>
      </c>
    </row>
    <row r="296" spans="1:10" hidden="1">
      <c r="A296" s="1">
        <v>3</v>
      </c>
      <c r="B296" s="1">
        <v>2022</v>
      </c>
      <c r="C296" s="1">
        <v>274714</v>
      </c>
      <c r="D296" s="1">
        <v>48198.51171875</v>
      </c>
      <c r="E296" s="1">
        <v>91417.1171875</v>
      </c>
      <c r="F296" s="1">
        <v>48.079580946002025</v>
      </c>
      <c r="G296" s="1">
        <v>3.062781656559185</v>
      </c>
      <c r="H296" s="1">
        <v>0.49837285322189623</v>
      </c>
      <c r="I296" s="1">
        <v>0.24128002213210831</v>
      </c>
      <c r="J296" t="s">
        <v>495</v>
      </c>
    </row>
    <row r="297" spans="1:10">
      <c r="A297" s="1">
        <v>3</v>
      </c>
      <c r="B297" s="1">
        <v>2022</v>
      </c>
      <c r="C297" s="1">
        <v>90348</v>
      </c>
      <c r="D297" s="1">
        <v>44307.0703125</v>
      </c>
      <c r="E297" s="1">
        <v>81429.375</v>
      </c>
      <c r="F297" s="1">
        <v>49.555551866117675</v>
      </c>
      <c r="G297" s="1">
        <v>2.871574356930978</v>
      </c>
      <c r="H297" s="1">
        <v>0.43999867180236418</v>
      </c>
      <c r="I297" s="1">
        <v>0.25121751449949087</v>
      </c>
      <c r="J297" t="s">
        <v>496</v>
      </c>
    </row>
    <row r="298" spans="1:10" hidden="1">
      <c r="A298" s="1">
        <v>3</v>
      </c>
      <c r="B298" s="1">
        <v>2022</v>
      </c>
      <c r="C298" s="1">
        <v>184366</v>
      </c>
      <c r="D298" s="1">
        <v>50105.5</v>
      </c>
      <c r="E298" s="1">
        <v>96311.5859375</v>
      </c>
      <c r="F298" s="1">
        <v>47.356285866157535</v>
      </c>
      <c r="G298" s="1">
        <v>3.1564822147250577</v>
      </c>
      <c r="H298" s="1">
        <v>0.52697894405693024</v>
      </c>
      <c r="I298" s="1">
        <v>0.23641018409034203</v>
      </c>
      <c r="J298" t="s">
        <v>497</v>
      </c>
    </row>
    <row r="299" spans="1:10" hidden="1">
      <c r="A299" s="1">
        <v>4</v>
      </c>
      <c r="B299" s="1">
        <v>2022</v>
      </c>
      <c r="C299" s="1">
        <v>83681</v>
      </c>
      <c r="D299" s="1">
        <v>32403.771484375</v>
      </c>
      <c r="E299" s="1">
        <v>52489.546875</v>
      </c>
      <c r="F299" s="1">
        <v>51.457857817186699</v>
      </c>
      <c r="G299" s="1">
        <v>3.1195372904243497</v>
      </c>
      <c r="H299" s="1">
        <v>0.58286827356269644</v>
      </c>
      <c r="I299" s="1">
        <v>0.30478842270049356</v>
      </c>
      <c r="J299" t="s">
        <v>498</v>
      </c>
    </row>
    <row r="300" spans="1:10">
      <c r="A300" s="1">
        <v>4</v>
      </c>
      <c r="B300" s="1">
        <v>2022</v>
      </c>
      <c r="C300" s="1">
        <v>188623</v>
      </c>
      <c r="D300" s="1">
        <v>37271.41796875</v>
      </c>
      <c r="E300" s="1">
        <v>59662.76953125</v>
      </c>
      <c r="F300" s="1">
        <v>48.295451774173884</v>
      </c>
      <c r="G300" s="1">
        <v>3.6553442581233466</v>
      </c>
      <c r="H300" s="1">
        <v>0.76710157297890502</v>
      </c>
      <c r="I300" s="1">
        <v>0.27708709966440997</v>
      </c>
      <c r="J300" t="s">
        <v>499</v>
      </c>
    </row>
    <row r="301" spans="1:10" hidden="1">
      <c r="A301" s="1">
        <v>4</v>
      </c>
      <c r="B301" s="1">
        <v>2022</v>
      </c>
      <c r="C301" s="1">
        <v>272304</v>
      </c>
      <c r="D301" s="1">
        <v>35775.5546875</v>
      </c>
      <c r="E301" s="1">
        <v>57458.38671875</v>
      </c>
      <c r="F301" s="1">
        <v>49.267282155238263</v>
      </c>
      <c r="G301" s="1">
        <v>3.4906868793701156</v>
      </c>
      <c r="H301" s="1">
        <v>0.71048533991421348</v>
      </c>
      <c r="I301" s="1">
        <v>0.28559991773899757</v>
      </c>
      <c r="J301" t="s">
        <v>500</v>
      </c>
    </row>
    <row r="302" spans="1:10">
      <c r="A302" s="1">
        <v>5</v>
      </c>
      <c r="B302" s="1">
        <v>2022</v>
      </c>
      <c r="C302" s="1">
        <v>262640</v>
      </c>
      <c r="D302" s="1">
        <v>37372.59765625</v>
      </c>
      <c r="E302" s="1">
        <v>64060.5859375</v>
      </c>
      <c r="F302" s="1">
        <v>53.061586201644836</v>
      </c>
      <c r="G302" s="1">
        <v>3.0540321352421564</v>
      </c>
      <c r="H302" s="1">
        <v>0.58237511422479438</v>
      </c>
      <c r="I302" s="1">
        <v>0.31791044776119404</v>
      </c>
      <c r="J302" t="s">
        <v>501</v>
      </c>
    </row>
    <row r="303" spans="1:10" hidden="1">
      <c r="A303" s="1">
        <v>5</v>
      </c>
      <c r="B303" s="1">
        <v>2022</v>
      </c>
      <c r="C303" s="1">
        <v>700754</v>
      </c>
      <c r="D303" s="1">
        <v>46490.75</v>
      </c>
      <c r="E303" s="1">
        <v>79273.046875</v>
      </c>
      <c r="F303" s="1">
        <v>48.737722510324595</v>
      </c>
      <c r="G303" s="1">
        <v>3.5262317446636051</v>
      </c>
      <c r="H303" s="1">
        <v>0.70795172057526612</v>
      </c>
      <c r="I303" s="1">
        <v>0.26634025635244324</v>
      </c>
      <c r="J303" t="s">
        <v>502</v>
      </c>
    </row>
    <row r="304" spans="1:10" hidden="1">
      <c r="A304" s="1">
        <v>5</v>
      </c>
      <c r="B304" s="1">
        <v>2022</v>
      </c>
      <c r="C304" s="1">
        <v>963394</v>
      </c>
      <c r="D304" s="1">
        <v>44004.96484375</v>
      </c>
      <c r="E304" s="1">
        <v>75125.8359375</v>
      </c>
      <c r="F304" s="1">
        <v>49.916492110185452</v>
      </c>
      <c r="G304" s="1">
        <v>3.3975009186272698</v>
      </c>
      <c r="H304" s="1">
        <v>0.67371708771281535</v>
      </c>
      <c r="I304" s="1">
        <v>0.28039929665329033</v>
      </c>
      <c r="J304" t="s">
        <v>503</v>
      </c>
    </row>
    <row r="305" spans="1:10" hidden="1">
      <c r="A305" s="1">
        <v>6</v>
      </c>
      <c r="B305" s="1">
        <v>2022</v>
      </c>
      <c r="C305" s="1">
        <v>83539</v>
      </c>
      <c r="D305" s="1">
        <v>38833.63671875</v>
      </c>
      <c r="E305" s="1">
        <v>61784.1484375</v>
      </c>
      <c r="F305" s="1">
        <v>52.163025652689164</v>
      </c>
      <c r="G305" s="1">
        <v>2.86655334634123</v>
      </c>
      <c r="H305" s="1">
        <v>0.49982642837477109</v>
      </c>
      <c r="I305" s="1">
        <v>0.30965177940842004</v>
      </c>
      <c r="J305" t="s">
        <v>504</v>
      </c>
    </row>
    <row r="306" spans="1:10">
      <c r="A306" s="1">
        <v>6</v>
      </c>
      <c r="B306" s="1">
        <v>2022</v>
      </c>
      <c r="C306" s="1">
        <v>163991</v>
      </c>
      <c r="D306" s="1">
        <v>45298.3515625</v>
      </c>
      <c r="E306" s="1">
        <v>73159.96875</v>
      </c>
      <c r="F306" s="1">
        <v>48.368318993115473</v>
      </c>
      <c r="G306" s="1">
        <v>3.2424035465360905</v>
      </c>
      <c r="H306" s="1">
        <v>0.57057399491435501</v>
      </c>
      <c r="I306" s="1">
        <v>0.25874590678756759</v>
      </c>
      <c r="J306" t="s">
        <v>505</v>
      </c>
    </row>
    <row r="307" spans="1:10" hidden="1">
      <c r="A307" s="1">
        <v>6</v>
      </c>
      <c r="B307" s="1">
        <v>2022</v>
      </c>
      <c r="C307" s="1">
        <v>247530</v>
      </c>
      <c r="D307" s="1">
        <v>43116.57421875</v>
      </c>
      <c r="E307" s="1">
        <v>69320.734375</v>
      </c>
      <c r="F307" s="1">
        <v>49.64899608128308</v>
      </c>
      <c r="G307" s="1">
        <v>3.1155577101765441</v>
      </c>
      <c r="H307" s="1">
        <v>0.54669737001575569</v>
      </c>
      <c r="I307" s="1">
        <v>0.27592615036561224</v>
      </c>
      <c r="J307" t="s">
        <v>506</v>
      </c>
    </row>
    <row r="308" spans="1:10" hidden="1">
      <c r="A308" s="1">
        <v>7</v>
      </c>
      <c r="B308" s="1">
        <v>2022</v>
      </c>
      <c r="C308" s="1">
        <v>1057279</v>
      </c>
      <c r="D308" s="1">
        <v>26879.796875</v>
      </c>
      <c r="E308" s="1">
        <v>40817.08203125</v>
      </c>
      <c r="F308" s="1">
        <v>48.947764024443877</v>
      </c>
      <c r="G308" s="1">
        <v>4.1102537740747715</v>
      </c>
      <c r="H308" s="1">
        <v>1.0603246635939994</v>
      </c>
      <c r="I308" s="1">
        <v>0.30724245918059473</v>
      </c>
      <c r="J308" t="s">
        <v>507</v>
      </c>
    </row>
    <row r="309" spans="1:10" hidden="1">
      <c r="A309" s="1">
        <v>7</v>
      </c>
      <c r="B309" s="1">
        <v>2022</v>
      </c>
      <c r="C309" s="1">
        <v>1448380</v>
      </c>
      <c r="D309" s="1">
        <v>25942.8828125</v>
      </c>
      <c r="E309" s="1">
        <v>39844.828125</v>
      </c>
      <c r="F309" s="1">
        <v>50.023630538946961</v>
      </c>
      <c r="G309" s="1">
        <v>3.9339634626272111</v>
      </c>
      <c r="H309" s="1">
        <v>1.0012752178295752</v>
      </c>
      <c r="I309" s="1">
        <v>0.31348886341982074</v>
      </c>
      <c r="J309" t="s">
        <v>508</v>
      </c>
    </row>
    <row r="310" spans="1:10">
      <c r="A310" s="1">
        <v>7</v>
      </c>
      <c r="B310" s="1">
        <v>2022</v>
      </c>
      <c r="C310" s="1">
        <v>391101</v>
      </c>
      <c r="D310" s="1">
        <v>23410.087890625</v>
      </c>
      <c r="E310" s="1">
        <v>37216.50390625</v>
      </c>
      <c r="F310" s="1">
        <v>52.932063584598353</v>
      </c>
      <c r="G310" s="1">
        <v>3.4573908018644799</v>
      </c>
      <c r="H310" s="1">
        <v>0.84164448569551087</v>
      </c>
      <c r="I310" s="1">
        <v>0.33037501821780052</v>
      </c>
      <c r="J310" t="s">
        <v>509</v>
      </c>
    </row>
    <row r="311" spans="1:10" hidden="1">
      <c r="A311" s="1">
        <v>8</v>
      </c>
      <c r="B311" s="1">
        <v>2022</v>
      </c>
      <c r="C311" s="1">
        <v>397171</v>
      </c>
      <c r="D311" s="1">
        <v>34305.09765625</v>
      </c>
      <c r="E311" s="1">
        <v>66069.1171875</v>
      </c>
      <c r="F311" s="1">
        <v>52.63480213812187</v>
      </c>
      <c r="G311" s="1">
        <v>2.9214922539661758</v>
      </c>
      <c r="H311" s="1">
        <v>0.48441351458188037</v>
      </c>
      <c r="I311" s="1">
        <v>0.29060530602687507</v>
      </c>
      <c r="J311" t="s">
        <v>509</v>
      </c>
    </row>
    <row r="312" spans="1:10">
      <c r="A312" s="1">
        <v>8</v>
      </c>
      <c r="B312" s="1">
        <v>2022</v>
      </c>
      <c r="C312" s="1">
        <v>1196921</v>
      </c>
      <c r="D312" s="1">
        <v>40095.88671875</v>
      </c>
      <c r="E312" s="1">
        <v>81929.1796875</v>
      </c>
      <c r="F312" s="1">
        <v>50.065254933282979</v>
      </c>
      <c r="G312" s="1">
        <v>3.1810954941888396</v>
      </c>
      <c r="H312" s="1">
        <v>0.55873361733982441</v>
      </c>
      <c r="I312" s="1">
        <v>0.27976031835016679</v>
      </c>
      <c r="J312" t="s">
        <v>510</v>
      </c>
    </row>
    <row r="313" spans="1:10" hidden="1">
      <c r="A313" s="1">
        <v>8</v>
      </c>
      <c r="B313" s="1">
        <v>2022</v>
      </c>
      <c r="C313" s="1">
        <v>799750</v>
      </c>
      <c r="D313" s="1">
        <v>42971.703125</v>
      </c>
      <c r="E313" s="1">
        <v>89805.5859375</v>
      </c>
      <c r="F313" s="1">
        <v>48.78916911534855</v>
      </c>
      <c r="G313" s="1">
        <v>3.3100193810565801</v>
      </c>
      <c r="H313" s="1">
        <v>0.59564238824632698</v>
      </c>
      <c r="I313" s="1">
        <v>0.27437449202875897</v>
      </c>
      <c r="J313" t="s">
        <v>511</v>
      </c>
    </row>
    <row r="314" spans="1:10">
      <c r="A314" s="1">
        <v>9</v>
      </c>
      <c r="B314" s="1">
        <v>2022</v>
      </c>
      <c r="C314" s="1">
        <v>2990030</v>
      </c>
      <c r="D314" s="1">
        <v>58897.6328125</v>
      </c>
      <c r="E314" s="1">
        <v>89310.265625</v>
      </c>
      <c r="F314" s="1">
        <v>54.270576883843972</v>
      </c>
      <c r="G314" s="1">
        <v>3.1118446972103957</v>
      </c>
      <c r="H314" s="1">
        <v>0.38051591455604122</v>
      </c>
      <c r="I314" s="1">
        <v>0.4242101249820236</v>
      </c>
      <c r="J314" t="s">
        <v>512</v>
      </c>
    </row>
    <row r="315" spans="1:10" hidden="1">
      <c r="A315" s="1">
        <v>9</v>
      </c>
      <c r="B315" s="1">
        <v>2022</v>
      </c>
      <c r="C315" s="1">
        <v>1216882</v>
      </c>
      <c r="D315" s="1">
        <v>50695.16015625</v>
      </c>
      <c r="E315" s="1">
        <v>83480.3671875</v>
      </c>
      <c r="F315" s="1">
        <v>57.130814655817083</v>
      </c>
      <c r="G315" s="1">
        <v>2.8906746915477424</v>
      </c>
      <c r="H315" s="1">
        <v>0.32726344871565199</v>
      </c>
      <c r="I315" s="1">
        <v>0.47787870968590218</v>
      </c>
      <c r="J315" t="s">
        <v>513</v>
      </c>
    </row>
    <row r="316" spans="1:10" hidden="1">
      <c r="A316" s="1">
        <v>9</v>
      </c>
      <c r="B316" s="1">
        <v>2022</v>
      </c>
      <c r="C316" s="1">
        <v>1773148</v>
      </c>
      <c r="D316" s="1">
        <v>64526.8515625</v>
      </c>
      <c r="E316" s="1">
        <v>93311.234375</v>
      </c>
      <c r="F316" s="1">
        <v>52.307643242414059</v>
      </c>
      <c r="G316" s="1">
        <v>3.2636299959168666</v>
      </c>
      <c r="H316" s="1">
        <v>0.41706219672582323</v>
      </c>
      <c r="I316" s="1">
        <v>0.38737826735275338</v>
      </c>
      <c r="J316" t="s">
        <v>514</v>
      </c>
    </row>
    <row r="317" spans="1:10" hidden="1">
      <c r="A317" s="1">
        <v>10</v>
      </c>
      <c r="B317" s="1">
        <v>2022</v>
      </c>
      <c r="C317" s="1">
        <v>163979</v>
      </c>
      <c r="D317" s="1">
        <v>32886.66796875</v>
      </c>
      <c r="E317" s="1">
        <v>54213.546875</v>
      </c>
      <c r="F317" s="1">
        <v>52.780874380256009</v>
      </c>
      <c r="G317" s="1">
        <v>3.1819013410253754</v>
      </c>
      <c r="H317" s="1">
        <v>0.67850151543795245</v>
      </c>
      <c r="I317" s="1">
        <v>0.3058867293982766</v>
      </c>
      <c r="J317" t="s">
        <v>515</v>
      </c>
    </row>
    <row r="318" spans="1:10">
      <c r="A318" s="1">
        <v>10</v>
      </c>
      <c r="B318" s="1">
        <v>2022</v>
      </c>
      <c r="C318" s="1">
        <v>523089</v>
      </c>
      <c r="D318" s="1">
        <v>35633.28515625</v>
      </c>
      <c r="E318" s="1">
        <v>57219.92578125</v>
      </c>
      <c r="F318" s="1">
        <v>50.993934110638918</v>
      </c>
      <c r="G318" s="1">
        <v>3.5738927792402442</v>
      </c>
      <c r="H318" s="1">
        <v>0.75621548149550077</v>
      </c>
      <c r="I318" s="1">
        <v>0.30982299379264333</v>
      </c>
      <c r="J318" t="s">
        <v>516</v>
      </c>
    </row>
    <row r="319" spans="1:10" hidden="1">
      <c r="A319" s="1">
        <v>10</v>
      </c>
      <c r="B319" s="1">
        <v>2022</v>
      </c>
      <c r="C319" s="1">
        <v>359110</v>
      </c>
      <c r="D319" s="1">
        <v>36887.46484375</v>
      </c>
      <c r="E319" s="1">
        <v>58592.71875</v>
      </c>
      <c r="F319" s="1">
        <v>50.177970538275183</v>
      </c>
      <c r="G319" s="1">
        <v>3.7528863022472221</v>
      </c>
      <c r="H319" s="1">
        <v>0.7917017069978558</v>
      </c>
      <c r="I319" s="1">
        <v>0.31162039486508314</v>
      </c>
      <c r="J319" t="s">
        <v>517</v>
      </c>
    </row>
    <row r="320" spans="1:10" hidden="1">
      <c r="A320" s="1">
        <v>11</v>
      </c>
      <c r="B320" s="1">
        <v>2022</v>
      </c>
      <c r="C320" s="1">
        <v>522264</v>
      </c>
      <c r="D320" s="1">
        <v>32028.3515625</v>
      </c>
      <c r="E320" s="1">
        <v>51409.2890625</v>
      </c>
      <c r="F320" s="1">
        <v>52.093563791492429</v>
      </c>
      <c r="G320" s="1">
        <v>3.3008842271341696</v>
      </c>
      <c r="H320" s="1">
        <v>0.67217346016573998</v>
      </c>
      <c r="I320" s="1">
        <v>0.32902899682918985</v>
      </c>
      <c r="J320" t="s">
        <v>518</v>
      </c>
    </row>
    <row r="321" spans="1:10">
      <c r="A321" s="1">
        <v>11</v>
      </c>
      <c r="B321" s="1">
        <v>2022</v>
      </c>
      <c r="C321" s="1">
        <v>1704376</v>
      </c>
      <c r="D321" s="1">
        <v>36458.69921875</v>
      </c>
      <c r="E321" s="1">
        <v>60099.72265625</v>
      </c>
      <c r="F321" s="1">
        <v>50.381524968668884</v>
      </c>
      <c r="G321" s="1">
        <v>3.6831297788750841</v>
      </c>
      <c r="H321" s="1">
        <v>0.76343189530948574</v>
      </c>
      <c r="I321" s="1">
        <v>0.3204674320689801</v>
      </c>
      <c r="J321" t="s">
        <v>519</v>
      </c>
    </row>
    <row r="322" spans="1:10" hidden="1">
      <c r="A322" s="1">
        <v>11</v>
      </c>
      <c r="B322" s="1">
        <v>2022</v>
      </c>
      <c r="C322" s="1">
        <v>1182112</v>
      </c>
      <c r="D322" s="1">
        <v>38416.0546875</v>
      </c>
      <c r="E322" s="1">
        <v>63939.2109375</v>
      </c>
      <c r="F322" s="1">
        <v>49.625136196908585</v>
      </c>
      <c r="G322" s="1">
        <v>3.8520081007552585</v>
      </c>
      <c r="H322" s="1">
        <v>0.80375040605289516</v>
      </c>
      <c r="I322" s="1">
        <v>0.31668488265071332</v>
      </c>
      <c r="J322" t="s">
        <v>520</v>
      </c>
    </row>
    <row r="323" spans="1:10" hidden="1">
      <c r="A323" s="1">
        <v>12</v>
      </c>
      <c r="B323" s="1">
        <v>2022</v>
      </c>
      <c r="C323" s="1">
        <v>680312</v>
      </c>
      <c r="D323" s="1">
        <v>31729.423828125</v>
      </c>
      <c r="E323" s="1">
        <v>44246.21484375</v>
      </c>
      <c r="F323" s="1">
        <v>50.661371547172472</v>
      </c>
      <c r="G323" s="1">
        <v>3.7222524371170875</v>
      </c>
      <c r="H323" s="1">
        <v>0.81158056891543884</v>
      </c>
      <c r="I323" s="1">
        <v>0.35451822105151753</v>
      </c>
      <c r="J323" t="s">
        <v>520</v>
      </c>
    </row>
    <row r="324" spans="1:10">
      <c r="A324" s="1">
        <v>12</v>
      </c>
      <c r="B324" s="1">
        <v>2022</v>
      </c>
      <c r="C324" s="1">
        <v>1029702</v>
      </c>
      <c r="D324" s="1">
        <v>30520.5078125</v>
      </c>
      <c r="E324" s="1">
        <v>41754.07421875</v>
      </c>
      <c r="F324" s="1">
        <v>52.06177806782933</v>
      </c>
      <c r="G324" s="1">
        <v>3.4970311798947655</v>
      </c>
      <c r="H324" s="1">
        <v>0.74524182724710641</v>
      </c>
      <c r="I324" s="1">
        <v>0.37270686081992654</v>
      </c>
      <c r="J324" t="s">
        <v>521</v>
      </c>
    </row>
    <row r="325" spans="1:10" hidden="1">
      <c r="A325" s="1">
        <v>12</v>
      </c>
      <c r="B325" s="1">
        <v>2022</v>
      </c>
      <c r="C325" s="1">
        <v>349390</v>
      </c>
      <c r="D325" s="1">
        <v>28166.576171875</v>
      </c>
      <c r="E325" s="1">
        <v>36901.515625</v>
      </c>
      <c r="F325" s="1">
        <v>54.78856864821546</v>
      </c>
      <c r="G325" s="1">
        <v>3.0584933741664044</v>
      </c>
      <c r="H325" s="1">
        <v>0.61607086636709696</v>
      </c>
      <c r="I325" s="1">
        <v>0.40812272818340534</v>
      </c>
      <c r="J325" t="s">
        <v>522</v>
      </c>
    </row>
    <row r="326" spans="1:10" hidden="1">
      <c r="A326" s="1">
        <v>13</v>
      </c>
      <c r="B326" s="1">
        <v>2022</v>
      </c>
      <c r="C326" s="1">
        <v>901955</v>
      </c>
      <c r="D326" s="1">
        <v>34085.62109375</v>
      </c>
      <c r="E326" s="1">
        <v>53234.078125</v>
      </c>
      <c r="F326" s="1">
        <v>51.602564429489277</v>
      </c>
      <c r="G326" s="1">
        <v>3.5003852742099109</v>
      </c>
      <c r="H326" s="1">
        <v>0.62120504903237972</v>
      </c>
      <c r="I326" s="1">
        <v>0.34493073379492323</v>
      </c>
      <c r="J326" t="s">
        <v>523</v>
      </c>
    </row>
    <row r="327" spans="1:10">
      <c r="A327" s="1">
        <v>13</v>
      </c>
      <c r="B327" s="1">
        <v>2022</v>
      </c>
      <c r="C327" s="1">
        <v>283578</v>
      </c>
      <c r="D327" s="1">
        <v>29760.431640625</v>
      </c>
      <c r="E327" s="1">
        <v>47665.4140625</v>
      </c>
      <c r="F327" s="1">
        <v>53.098075309086035</v>
      </c>
      <c r="G327" s="1">
        <v>3.1165675757639875</v>
      </c>
      <c r="H327" s="1">
        <v>0.61112639203323249</v>
      </c>
      <c r="I327" s="1">
        <v>0.35464316695935511</v>
      </c>
      <c r="J327" t="s">
        <v>524</v>
      </c>
    </row>
    <row r="328" spans="1:10" hidden="1">
      <c r="A328" s="1">
        <v>13</v>
      </c>
      <c r="B328" s="1">
        <v>2022</v>
      </c>
      <c r="C328" s="1">
        <v>618377</v>
      </c>
      <c r="D328" s="1">
        <v>36069.08203125</v>
      </c>
      <c r="E328" s="1">
        <v>55787.77734375</v>
      </c>
      <c r="F328" s="1">
        <v>50.916746580160648</v>
      </c>
      <c r="G328" s="1">
        <v>3.6763980549082516</v>
      </c>
      <c r="H328" s="1">
        <v>0.62582696316324826</v>
      </c>
      <c r="I328" s="1">
        <v>0.34047676417460548</v>
      </c>
      <c r="J328" t="s">
        <v>525</v>
      </c>
    </row>
    <row r="329" spans="1:10" hidden="1">
      <c r="A329" s="1">
        <v>14</v>
      </c>
      <c r="B329" s="1">
        <v>2022</v>
      </c>
      <c r="C329" s="1">
        <v>2445117</v>
      </c>
      <c r="D329" s="1">
        <v>44694.23828125</v>
      </c>
      <c r="E329" s="1">
        <v>71744.4375</v>
      </c>
      <c r="F329" s="1">
        <v>51.430066945671719</v>
      </c>
      <c r="G329" s="1">
        <v>3.476823808431253</v>
      </c>
      <c r="H329" s="1">
        <v>0.63954117533026023</v>
      </c>
      <c r="I329" s="1">
        <v>0.34263800055375671</v>
      </c>
      <c r="J329" t="s">
        <v>526</v>
      </c>
    </row>
    <row r="330" spans="1:10" hidden="1">
      <c r="A330" s="1">
        <v>14</v>
      </c>
      <c r="B330" s="1">
        <v>2022</v>
      </c>
      <c r="C330" s="1">
        <v>1697868</v>
      </c>
      <c r="D330" s="1">
        <v>48002.78515625</v>
      </c>
      <c r="E330" s="1">
        <v>76591.890625</v>
      </c>
      <c r="F330" s="1">
        <v>49.931598922884461</v>
      </c>
      <c r="G330" s="1">
        <v>3.6618594613951143</v>
      </c>
      <c r="H330" s="1">
        <v>0.69917626105209596</v>
      </c>
      <c r="I330" s="1">
        <v>0.323447994779335</v>
      </c>
      <c r="J330" t="s">
        <v>527</v>
      </c>
    </row>
    <row r="331" spans="1:10">
      <c r="A331" s="1">
        <v>14</v>
      </c>
      <c r="B331" s="1">
        <v>2022</v>
      </c>
      <c r="C331" s="1">
        <v>747249</v>
      </c>
      <c r="D331" s="1">
        <v>37176.69140625</v>
      </c>
      <c r="E331" s="1">
        <v>60730.25</v>
      </c>
      <c r="F331" s="1">
        <v>54.834823465805911</v>
      </c>
      <c r="G331" s="1">
        <v>3.0563935180910247</v>
      </c>
      <c r="H331" s="1">
        <v>0.50404082173412079</v>
      </c>
      <c r="I331" s="1">
        <v>0.38624073100131284</v>
      </c>
      <c r="J331" t="s">
        <v>528</v>
      </c>
    </row>
    <row r="332" spans="1:10" hidden="1">
      <c r="A332" s="1">
        <v>15</v>
      </c>
      <c r="B332" s="1">
        <v>2022</v>
      </c>
      <c r="C332" s="1">
        <v>1567511</v>
      </c>
      <c r="D332" s="1">
        <v>35184.0703125</v>
      </c>
      <c r="E332" s="1">
        <v>53490.51953125</v>
      </c>
      <c r="F332" s="1">
        <v>55.079401037696066</v>
      </c>
      <c r="G332" s="1">
        <v>3.2234548912256438</v>
      </c>
      <c r="H332" s="1">
        <v>0.51286593842084682</v>
      </c>
      <c r="I332" s="1">
        <v>0.38115521996336865</v>
      </c>
      <c r="J332" t="s">
        <v>528</v>
      </c>
    </row>
    <row r="333" spans="1:10">
      <c r="A333" s="1">
        <v>15</v>
      </c>
      <c r="B333" s="1">
        <v>2022</v>
      </c>
      <c r="C333" s="1">
        <v>3302175</v>
      </c>
      <c r="D333" s="1">
        <v>40293.22265625</v>
      </c>
      <c r="E333" s="1">
        <v>59008.859375</v>
      </c>
      <c r="F333" s="1">
        <v>50.26001014482879</v>
      </c>
      <c r="G333" s="1">
        <v>3.7157376577558732</v>
      </c>
      <c r="H333" s="1">
        <v>0.6209410464315186</v>
      </c>
      <c r="I333" s="1">
        <v>0.30019214608553452</v>
      </c>
      <c r="J333" t="s">
        <v>529</v>
      </c>
    </row>
    <row r="334" spans="1:10" hidden="1">
      <c r="A334" s="1">
        <v>15</v>
      </c>
      <c r="B334" s="1">
        <v>2022</v>
      </c>
      <c r="C334" s="1">
        <v>4869686</v>
      </c>
      <c r="D334" s="1">
        <v>38648.62890625</v>
      </c>
      <c r="E334" s="1">
        <v>57232.55078125</v>
      </c>
      <c r="F334" s="1">
        <v>51.81133157250796</v>
      </c>
      <c r="G334" s="1">
        <v>3.5572759722084752</v>
      </c>
      <c r="H334" s="1">
        <v>0.58615257739410709</v>
      </c>
      <c r="I334" s="1">
        <v>0.32625347917709685</v>
      </c>
      <c r="J334" t="s">
        <v>530</v>
      </c>
    </row>
    <row r="335" spans="1:10">
      <c r="A335" s="1">
        <v>16</v>
      </c>
      <c r="B335" s="1">
        <v>2022</v>
      </c>
      <c r="C335" s="1">
        <v>955202</v>
      </c>
      <c r="D335" s="1">
        <v>42524.66015625</v>
      </c>
      <c r="E335" s="1">
        <v>60957.7421875</v>
      </c>
      <c r="F335" s="1">
        <v>50.186869374226603</v>
      </c>
      <c r="G335" s="1">
        <v>3.6871331927696969</v>
      </c>
      <c r="H335" s="1">
        <v>0.78130489676529158</v>
      </c>
      <c r="I335" s="1">
        <v>0.34361108959152098</v>
      </c>
      <c r="J335" t="s">
        <v>531</v>
      </c>
    </row>
    <row r="336" spans="1:10" hidden="1">
      <c r="A336" s="1">
        <v>16</v>
      </c>
      <c r="B336" s="1">
        <v>2022</v>
      </c>
      <c r="C336" s="1">
        <v>473061</v>
      </c>
      <c r="D336" s="1">
        <v>35313.47265625</v>
      </c>
      <c r="E336" s="1">
        <v>48883.9453125</v>
      </c>
      <c r="F336" s="1">
        <v>54.353447018460621</v>
      </c>
      <c r="G336" s="1">
        <v>3.0035661362910915</v>
      </c>
      <c r="H336" s="1">
        <v>0.5850683104293104</v>
      </c>
      <c r="I336" s="1">
        <v>0.3937526027298805</v>
      </c>
      <c r="J336" t="s">
        <v>532</v>
      </c>
    </row>
    <row r="337" spans="1:10" hidden="1">
      <c r="A337" s="1">
        <v>16</v>
      </c>
      <c r="B337" s="1">
        <v>2022</v>
      </c>
      <c r="C337" s="1">
        <v>1428263</v>
      </c>
      <c r="D337" s="1">
        <v>40136.2109375</v>
      </c>
      <c r="E337" s="1">
        <v>56958.73046875</v>
      </c>
      <c r="F337" s="1">
        <v>51.566899093514287</v>
      </c>
      <c r="G337" s="1">
        <v>3.4607260707586769</v>
      </c>
      <c r="H337" s="1">
        <v>0.71630855101616442</v>
      </c>
      <c r="I337" s="1">
        <v>0.36021867121111451</v>
      </c>
      <c r="J337" t="s">
        <v>533</v>
      </c>
    </row>
    <row r="338" spans="1:10" hidden="1">
      <c r="A338" s="1">
        <v>17</v>
      </c>
      <c r="B338" s="1">
        <v>2022</v>
      </c>
      <c r="C338" s="1">
        <v>377244</v>
      </c>
      <c r="D338" s="1">
        <v>39808.609375</v>
      </c>
      <c r="E338" s="1">
        <v>59910.453125</v>
      </c>
      <c r="F338" s="1">
        <v>51.127580557941279</v>
      </c>
      <c r="G338" s="1">
        <v>3.5023433109605455</v>
      </c>
      <c r="H338" s="1">
        <v>0.62145720011451477</v>
      </c>
      <c r="I338" s="1">
        <v>0.34400016965147223</v>
      </c>
      <c r="J338" t="s">
        <v>534</v>
      </c>
    </row>
    <row r="339" spans="1:10">
      <c r="A339" s="1">
        <v>17</v>
      </c>
      <c r="B339" s="1">
        <v>2022</v>
      </c>
      <c r="C339" s="1">
        <v>603497</v>
      </c>
      <c r="D339" s="1">
        <v>38009.2734375</v>
      </c>
      <c r="E339" s="1">
        <v>57238.609375</v>
      </c>
      <c r="F339" s="1">
        <v>52.532017557668055</v>
      </c>
      <c r="G339" s="1">
        <v>3.3310571552136961</v>
      </c>
      <c r="H339" s="1">
        <v>0.58456131513495513</v>
      </c>
      <c r="I339" s="1">
        <v>0.35236629179598239</v>
      </c>
      <c r="J339" t="s">
        <v>535</v>
      </c>
    </row>
    <row r="340" spans="1:10" hidden="1">
      <c r="A340" s="1">
        <v>17</v>
      </c>
      <c r="B340" s="1">
        <v>2022</v>
      </c>
      <c r="C340" s="1">
        <v>226253</v>
      </c>
      <c r="D340" s="1">
        <v>35009.140625</v>
      </c>
      <c r="E340" s="1">
        <v>52783.69921875</v>
      </c>
      <c r="F340" s="1">
        <v>54.873712171772311</v>
      </c>
      <c r="G340" s="1">
        <v>3.045462380609318</v>
      </c>
      <c r="H340" s="1">
        <v>0.52304278838291651</v>
      </c>
      <c r="I340" s="1">
        <v>0.36631558476572684</v>
      </c>
      <c r="J340" t="s">
        <v>536</v>
      </c>
    </row>
    <row r="341" spans="1:10" hidden="1">
      <c r="A341" s="1">
        <v>18</v>
      </c>
      <c r="B341" s="1">
        <v>2022</v>
      </c>
      <c r="C341" s="1">
        <v>385397</v>
      </c>
      <c r="D341" s="1">
        <v>38861.53515625</v>
      </c>
      <c r="E341" s="1">
        <v>65325.6640625</v>
      </c>
      <c r="F341" s="1">
        <v>51.192821947238819</v>
      </c>
      <c r="G341" s="1">
        <v>3.2743586483548133</v>
      </c>
      <c r="H341" s="1">
        <v>0.63771124321154549</v>
      </c>
      <c r="I341" s="1">
        <v>0.3387909091144975</v>
      </c>
      <c r="J341" t="s">
        <v>537</v>
      </c>
    </row>
    <row r="342" spans="1:10">
      <c r="A342" s="1">
        <v>18</v>
      </c>
      <c r="B342" s="1">
        <v>2022</v>
      </c>
      <c r="C342" s="1">
        <v>254434</v>
      </c>
      <c r="D342" s="1">
        <v>40465.859375</v>
      </c>
      <c r="E342" s="1">
        <v>69425.5390625</v>
      </c>
      <c r="F342" s="1">
        <v>50.256078197096301</v>
      </c>
      <c r="G342" s="1">
        <v>3.4188394632792787</v>
      </c>
      <c r="H342" s="1">
        <v>0.66335081003325025</v>
      </c>
      <c r="I342" s="1">
        <v>0.32944889440876612</v>
      </c>
      <c r="J342" t="s">
        <v>538</v>
      </c>
    </row>
    <row r="343" spans="1:10" hidden="1">
      <c r="A343" s="1">
        <v>18</v>
      </c>
      <c r="B343" s="1">
        <v>2022</v>
      </c>
      <c r="C343" s="1">
        <v>130963</v>
      </c>
      <c r="D343" s="1">
        <v>35744.671875</v>
      </c>
      <c r="E343" s="1">
        <v>57360.4609375</v>
      </c>
      <c r="F343" s="1">
        <v>53.012721150248545</v>
      </c>
      <c r="G343" s="1">
        <v>2.9936623321090692</v>
      </c>
      <c r="H343" s="1">
        <v>0.58789887220054515</v>
      </c>
      <c r="I343" s="1">
        <v>0.35694050991501414</v>
      </c>
      <c r="J343" t="s">
        <v>539</v>
      </c>
    </row>
    <row r="344" spans="1:10">
      <c r="A344" s="1">
        <v>19</v>
      </c>
      <c r="B344" s="1">
        <v>2022</v>
      </c>
      <c r="C344" s="1">
        <v>1343431</v>
      </c>
      <c r="D344" s="1">
        <v>51584.5078125</v>
      </c>
      <c r="E344" s="1">
        <v>90914.734375</v>
      </c>
      <c r="F344" s="1">
        <v>50.425284960671597</v>
      </c>
      <c r="G344" s="1">
        <v>3.4322097673791956</v>
      </c>
      <c r="H344" s="1">
        <v>0.53134846523565404</v>
      </c>
      <c r="I344" s="1">
        <v>0.32707597189583981</v>
      </c>
      <c r="J344" t="s">
        <v>540</v>
      </c>
    </row>
    <row r="345" spans="1:10" hidden="1">
      <c r="A345" s="1">
        <v>19</v>
      </c>
      <c r="B345" s="1">
        <v>2022</v>
      </c>
      <c r="C345" s="1">
        <v>1828822</v>
      </c>
      <c r="D345" s="1">
        <v>48395.63671875</v>
      </c>
      <c r="E345" s="1">
        <v>86018.03125</v>
      </c>
      <c r="F345" s="1">
        <v>51.823425680574708</v>
      </c>
      <c r="G345" s="1">
        <v>3.3124322651411675</v>
      </c>
      <c r="H345" s="1">
        <v>0.50922178320252054</v>
      </c>
      <c r="I345" s="1">
        <v>0.33262231097394934</v>
      </c>
      <c r="J345" t="s">
        <v>541</v>
      </c>
    </row>
    <row r="346" spans="1:10" hidden="1">
      <c r="A346" s="1">
        <v>19</v>
      </c>
      <c r="B346" s="1">
        <v>2022</v>
      </c>
      <c r="C346" s="1">
        <v>485391</v>
      </c>
      <c r="D346" s="1">
        <v>39569.69921875</v>
      </c>
      <c r="E346" s="1">
        <v>72465.2890625</v>
      </c>
      <c r="F346" s="1">
        <v>55.693101025770979</v>
      </c>
      <c r="G346" s="1">
        <v>2.9809205362274951</v>
      </c>
      <c r="H346" s="1">
        <v>0.44798111213434116</v>
      </c>
      <c r="I346" s="1">
        <v>0.34797307737473498</v>
      </c>
      <c r="J346" t="s">
        <v>542</v>
      </c>
    </row>
    <row r="347" spans="1:10" hidden="1">
      <c r="A347" s="1">
        <v>20</v>
      </c>
      <c r="B347" s="1">
        <v>2022</v>
      </c>
      <c r="C347" s="1">
        <v>829625</v>
      </c>
      <c r="D347" s="1">
        <v>27465.474609375</v>
      </c>
      <c r="E347" s="1">
        <v>44435.45703125</v>
      </c>
      <c r="F347" s="1">
        <v>51.498644568329063</v>
      </c>
      <c r="G347" s="1">
        <v>3.7616079554015367</v>
      </c>
      <c r="H347" s="1">
        <v>0.77481633268042793</v>
      </c>
      <c r="I347" s="1">
        <v>0.40613289136658126</v>
      </c>
      <c r="J347" t="s">
        <v>543</v>
      </c>
    </row>
    <row r="348" spans="1:10">
      <c r="A348" s="1">
        <v>20</v>
      </c>
      <c r="B348" s="1">
        <v>2022</v>
      </c>
      <c r="C348" s="1">
        <v>376071</v>
      </c>
      <c r="D348" s="1">
        <v>24682.4140625</v>
      </c>
      <c r="E348" s="1">
        <v>40932.7734375</v>
      </c>
      <c r="F348" s="1">
        <v>54.275174102762513</v>
      </c>
      <c r="G348" s="1">
        <v>3.0025048461593689</v>
      </c>
      <c r="H348" s="1">
        <v>0.59227645843471044</v>
      </c>
      <c r="I348" s="1">
        <v>0.37261580924878546</v>
      </c>
      <c r="J348" t="s">
        <v>544</v>
      </c>
    </row>
    <row r="349" spans="1:10" hidden="1">
      <c r="A349" s="1">
        <v>20</v>
      </c>
      <c r="B349" s="1">
        <v>2022</v>
      </c>
      <c r="C349" s="1">
        <v>1205696</v>
      </c>
      <c r="D349" s="1">
        <v>26597.404296875</v>
      </c>
      <c r="E349" s="1">
        <v>43342.92578125</v>
      </c>
      <c r="F349" s="1">
        <v>52.364677331599339</v>
      </c>
      <c r="G349" s="1">
        <v>3.5248346183449226</v>
      </c>
      <c r="H349" s="1">
        <v>0.71787996310844526</v>
      </c>
      <c r="I349" s="1">
        <v>0.39567851265990761</v>
      </c>
      <c r="J349" t="s">
        <v>545</v>
      </c>
    </row>
    <row r="350" spans="1:10" hidden="1">
      <c r="A350" s="1">
        <v>21</v>
      </c>
      <c r="B350" s="1">
        <v>2022</v>
      </c>
      <c r="C350" s="1">
        <v>1812345</v>
      </c>
      <c r="D350" s="1">
        <v>34027.34375</v>
      </c>
      <c r="E350" s="1">
        <v>49383.58203125</v>
      </c>
      <c r="F350" s="1">
        <v>50.494897494682306</v>
      </c>
      <c r="G350" s="1">
        <v>3.7047824779498386</v>
      </c>
      <c r="H350" s="1">
        <v>0.76165575538873664</v>
      </c>
      <c r="I350" s="1">
        <v>0.31319754241052339</v>
      </c>
      <c r="J350" t="s">
        <v>545</v>
      </c>
    </row>
    <row r="351" spans="1:10" hidden="1">
      <c r="A351" s="1">
        <v>21</v>
      </c>
      <c r="B351" s="1">
        <v>2022</v>
      </c>
      <c r="C351" s="1">
        <v>1207455</v>
      </c>
      <c r="D351" s="1">
        <v>35844.79296875</v>
      </c>
      <c r="E351" s="1">
        <v>51820.48046875</v>
      </c>
      <c r="F351" s="1">
        <v>48.741254125412539</v>
      </c>
      <c r="G351" s="1">
        <v>3.8865912187203664</v>
      </c>
      <c r="H351" s="1">
        <v>0.81491732611153211</v>
      </c>
      <c r="I351" s="1">
        <v>0.30112592187700576</v>
      </c>
      <c r="J351" t="s">
        <v>546</v>
      </c>
    </row>
    <row r="352" spans="1:10">
      <c r="A352" s="1">
        <v>21</v>
      </c>
      <c r="B352" s="1">
        <v>2022</v>
      </c>
      <c r="C352" s="1">
        <v>604890</v>
      </c>
      <c r="D352" s="1">
        <v>30399.4296875</v>
      </c>
      <c r="E352" s="1">
        <v>44519.15234375</v>
      </c>
      <c r="F352" s="1">
        <v>53.995443799699117</v>
      </c>
      <c r="G352" s="1">
        <v>3.3418638099489164</v>
      </c>
      <c r="H352" s="1">
        <v>0.65533733406073835</v>
      </c>
      <c r="I352" s="1">
        <v>0.33729438410289475</v>
      </c>
      <c r="J352" t="s">
        <v>547</v>
      </c>
    </row>
    <row r="353" spans="1:10" hidden="1">
      <c r="A353" s="1">
        <v>22</v>
      </c>
      <c r="B353" s="1">
        <v>2022</v>
      </c>
      <c r="C353" s="1">
        <v>476945</v>
      </c>
      <c r="D353" s="1">
        <v>51776.140625</v>
      </c>
      <c r="E353" s="1">
        <v>79485.8125</v>
      </c>
      <c r="F353" s="1">
        <v>48.815389615154785</v>
      </c>
      <c r="G353" s="1">
        <v>3.6569331893614567</v>
      </c>
      <c r="H353" s="1">
        <v>0.68014760611810587</v>
      </c>
      <c r="I353" s="1">
        <v>0.27962763002023294</v>
      </c>
      <c r="J353" t="s">
        <v>548</v>
      </c>
    </row>
    <row r="354" spans="1:10">
      <c r="A354" s="1">
        <v>22</v>
      </c>
      <c r="B354" s="1">
        <v>2022</v>
      </c>
      <c r="C354" s="1">
        <v>235865</v>
      </c>
      <c r="D354" s="1">
        <v>42563.42578125</v>
      </c>
      <c r="E354" s="1">
        <v>65794.9296875</v>
      </c>
      <c r="F354" s="1">
        <v>51.597222987726028</v>
      </c>
      <c r="G354" s="1">
        <v>3.0976236406418924</v>
      </c>
      <c r="H354" s="1">
        <v>0.5676213087995251</v>
      </c>
      <c r="I354" s="1">
        <v>0.29100968774510844</v>
      </c>
      <c r="J354" t="s">
        <v>549</v>
      </c>
    </row>
    <row r="355" spans="1:10" hidden="1">
      <c r="A355" s="1">
        <v>22</v>
      </c>
      <c r="B355" s="1">
        <v>2022</v>
      </c>
      <c r="C355" s="1">
        <v>712810</v>
      </c>
      <c r="D355" s="1">
        <v>48727.703125</v>
      </c>
      <c r="E355" s="1">
        <v>74955.5703125</v>
      </c>
      <c r="F355" s="1">
        <v>49.735883334970048</v>
      </c>
      <c r="G355" s="1">
        <v>3.4718606641320968</v>
      </c>
      <c r="H355" s="1">
        <v>0.6429132587926657</v>
      </c>
      <c r="I355" s="1">
        <v>0.28339389178041835</v>
      </c>
      <c r="J355" t="s">
        <v>550</v>
      </c>
    </row>
    <row r="356" spans="1:10">
      <c r="A356" s="1">
        <v>23</v>
      </c>
      <c r="B356" s="1">
        <v>2022</v>
      </c>
      <c r="C356" s="1">
        <v>591341</v>
      </c>
      <c r="D356" s="1">
        <v>46145.02734375</v>
      </c>
      <c r="E356" s="1">
        <v>71902.203125</v>
      </c>
      <c r="F356" s="1">
        <v>47.549939882402875</v>
      </c>
      <c r="G356" s="1">
        <v>3.2422460137213553</v>
      </c>
      <c r="H356" s="1">
        <v>0.54653237303011293</v>
      </c>
      <c r="I356" s="1">
        <v>0.22214424502951766</v>
      </c>
      <c r="J356" t="s">
        <v>550</v>
      </c>
    </row>
    <row r="357" spans="1:10" hidden="1">
      <c r="A357" s="1">
        <v>23</v>
      </c>
      <c r="B357" s="1">
        <v>2022</v>
      </c>
      <c r="C357" s="1">
        <v>408327</v>
      </c>
      <c r="D357" s="1">
        <v>47548.95703125</v>
      </c>
      <c r="E357" s="1">
        <v>73328.4609375</v>
      </c>
      <c r="F357" s="1">
        <v>47.087782586015621</v>
      </c>
      <c r="G357" s="1">
        <v>3.3262091412030066</v>
      </c>
      <c r="H357" s="1">
        <v>0.58211923286973433</v>
      </c>
      <c r="I357" s="1">
        <v>0.21156817942482373</v>
      </c>
      <c r="J357" t="s">
        <v>551</v>
      </c>
    </row>
    <row r="358" spans="1:10" hidden="1">
      <c r="A358" s="1">
        <v>23</v>
      </c>
      <c r="B358" s="1">
        <v>2022</v>
      </c>
      <c r="C358" s="1">
        <v>183014</v>
      </c>
      <c r="D358" s="1">
        <v>43012.6875</v>
      </c>
      <c r="E358" s="1">
        <v>68720.0390625</v>
      </c>
      <c r="F358" s="1">
        <v>48.581070300632739</v>
      </c>
      <c r="G358" s="1">
        <v>3.0549138317287201</v>
      </c>
      <c r="H358" s="1">
        <v>0.46713366190564654</v>
      </c>
      <c r="I358" s="1">
        <v>0.24574076300173758</v>
      </c>
      <c r="J358" t="s">
        <v>552</v>
      </c>
    </row>
    <row r="359" spans="1:10" hidden="1">
      <c r="A359" s="1">
        <v>24</v>
      </c>
      <c r="B359" s="1">
        <v>2022</v>
      </c>
      <c r="C359" s="1">
        <v>539920</v>
      </c>
      <c r="D359" s="1">
        <v>40102.09375</v>
      </c>
      <c r="E359" s="1">
        <v>62088.46875</v>
      </c>
      <c r="F359" s="1">
        <v>51.413564972588532</v>
      </c>
      <c r="G359" s="1">
        <v>3.7554563639057639</v>
      </c>
      <c r="H359" s="1">
        <v>0.7169025040746777</v>
      </c>
      <c r="I359" s="1">
        <v>0.36343161949918507</v>
      </c>
      <c r="J359" t="s">
        <v>553</v>
      </c>
    </row>
    <row r="360" spans="1:10">
      <c r="A360" s="1">
        <v>24</v>
      </c>
      <c r="B360" s="1">
        <v>2022</v>
      </c>
      <c r="C360" s="1">
        <v>265367</v>
      </c>
      <c r="D360" s="1">
        <v>35453.84765625</v>
      </c>
      <c r="E360" s="1">
        <v>56188.65234375</v>
      </c>
      <c r="F360" s="1">
        <v>53.958189978407262</v>
      </c>
      <c r="G360" s="1">
        <v>3.1833875349986998</v>
      </c>
      <c r="H360" s="1">
        <v>0.64519702902018716</v>
      </c>
      <c r="I360" s="1">
        <v>0.37443238986008059</v>
      </c>
      <c r="J360" t="s">
        <v>554</v>
      </c>
    </row>
    <row r="361" spans="1:10" hidden="1">
      <c r="A361" s="1">
        <v>24</v>
      </c>
      <c r="B361" s="1">
        <v>2022</v>
      </c>
      <c r="C361" s="1">
        <v>805287</v>
      </c>
      <c r="D361" s="1">
        <v>38570.3515625</v>
      </c>
      <c r="E361" s="1">
        <v>60144.296875</v>
      </c>
      <c r="F361" s="1">
        <v>52.252097699329553</v>
      </c>
      <c r="G361" s="1">
        <v>3.5669419722409526</v>
      </c>
      <c r="H361" s="1">
        <v>0.69327332988114798</v>
      </c>
      <c r="I361" s="1">
        <v>0.36705671394173756</v>
      </c>
      <c r="J361" t="s">
        <v>555</v>
      </c>
    </row>
    <row r="362" spans="1:10" hidden="1">
      <c r="A362" s="1">
        <v>25</v>
      </c>
      <c r="B362" s="1">
        <v>2022</v>
      </c>
      <c r="C362" s="1">
        <v>585588</v>
      </c>
      <c r="D362" s="1">
        <v>44419.96484375</v>
      </c>
      <c r="E362" s="1">
        <v>75512.875</v>
      </c>
      <c r="F362" s="1">
        <v>51.386683128752637</v>
      </c>
      <c r="G362" s="1">
        <v>3.5782854156847477</v>
      </c>
      <c r="H362" s="1">
        <v>0.63508985839873766</v>
      </c>
      <c r="I362" s="1">
        <v>0.35445398471280148</v>
      </c>
      <c r="J362" t="s">
        <v>556</v>
      </c>
    </row>
    <row r="363" spans="1:10">
      <c r="A363" s="1">
        <v>25</v>
      </c>
      <c r="B363" s="1">
        <v>2022</v>
      </c>
      <c r="C363" s="1">
        <v>310226</v>
      </c>
      <c r="D363" s="1">
        <v>40062.93359375</v>
      </c>
      <c r="E363" s="1">
        <v>65046.31640625</v>
      </c>
      <c r="F363" s="1">
        <v>53.880174453462956</v>
      </c>
      <c r="G363" s="1">
        <v>3.1993836751271654</v>
      </c>
      <c r="H363" s="1">
        <v>0.54579564575503026</v>
      </c>
      <c r="I363" s="1">
        <v>0.37642235015762704</v>
      </c>
      <c r="J363" t="s">
        <v>557</v>
      </c>
    </row>
    <row r="364" spans="1:10" hidden="1">
      <c r="A364" s="1">
        <v>25</v>
      </c>
      <c r="B364" s="1">
        <v>2022</v>
      </c>
      <c r="C364" s="1">
        <v>895814</v>
      </c>
      <c r="D364" s="1">
        <v>42911.09765625</v>
      </c>
      <c r="E364" s="1">
        <v>71888.2421875</v>
      </c>
      <c r="F364" s="1">
        <v>52.250194794901617</v>
      </c>
      <c r="G364" s="1">
        <v>3.4470693693110399</v>
      </c>
      <c r="H364" s="1">
        <v>0.60416671317929838</v>
      </c>
      <c r="I364" s="1">
        <v>0.36206176728651263</v>
      </c>
      <c r="J364" t="s">
        <v>558</v>
      </c>
    </row>
    <row r="365" spans="1:10" hidden="1">
      <c r="A365" s="1">
        <v>26</v>
      </c>
      <c r="B365" s="1">
        <v>2022</v>
      </c>
      <c r="C365" s="1">
        <v>625780</v>
      </c>
      <c r="D365" s="1">
        <v>46043.42578125</v>
      </c>
      <c r="E365" s="1">
        <v>81553.625</v>
      </c>
      <c r="F365" s="1">
        <v>49.947550257278913</v>
      </c>
      <c r="G365" s="1">
        <v>3.3573300520949854</v>
      </c>
      <c r="H365" s="1">
        <v>0.59711400172584617</v>
      </c>
      <c r="I365" s="1">
        <v>0.31606794720189202</v>
      </c>
      <c r="J365" t="s">
        <v>559</v>
      </c>
    </row>
    <row r="366" spans="1:10">
      <c r="A366" s="1">
        <v>26</v>
      </c>
      <c r="B366" s="1">
        <v>2022</v>
      </c>
      <c r="C366" s="1">
        <v>310784</v>
      </c>
      <c r="D366" s="1">
        <v>35118.5703125</v>
      </c>
      <c r="E366" s="1">
        <v>62619.0390625</v>
      </c>
      <c r="F366" s="1">
        <v>53.223174294686984</v>
      </c>
      <c r="G366" s="1">
        <v>2.8867444913509059</v>
      </c>
      <c r="H366" s="1">
        <v>0.48750579180395387</v>
      </c>
      <c r="I366" s="1">
        <v>0.3194083350494234</v>
      </c>
      <c r="J366" t="s">
        <v>560</v>
      </c>
    </row>
    <row r="367" spans="1:10" hidden="1">
      <c r="A367" s="1">
        <v>26</v>
      </c>
      <c r="B367" s="1">
        <v>2022</v>
      </c>
      <c r="C367" s="1">
        <v>936564</v>
      </c>
      <c r="D367" s="1">
        <v>42418.18359375</v>
      </c>
      <c r="E367" s="1">
        <v>75270.4765625</v>
      </c>
      <c r="F367" s="1">
        <v>51.0345144592361</v>
      </c>
      <c r="G367" s="1">
        <v>3.2011736517739311</v>
      </c>
      <c r="H367" s="1">
        <v>0.56074224505746539</v>
      </c>
      <c r="I367" s="1">
        <v>0.31717640225334309</v>
      </c>
      <c r="J367" t="s">
        <v>561</v>
      </c>
    </row>
    <row r="368" spans="1:10" hidden="1">
      <c r="A368" s="1">
        <v>27</v>
      </c>
      <c r="B368" s="1">
        <v>2022</v>
      </c>
      <c r="C368" s="1">
        <v>702194</v>
      </c>
      <c r="D368" s="1">
        <v>32025.462890625</v>
      </c>
      <c r="E368" s="1">
        <v>52095.421875</v>
      </c>
      <c r="F368" s="1">
        <v>50.435725739610419</v>
      </c>
      <c r="G368" s="1">
        <v>3.4780502254362755</v>
      </c>
      <c r="H368" s="1">
        <v>0.68233565083153658</v>
      </c>
      <c r="I368" s="1">
        <v>0.28660313246766561</v>
      </c>
      <c r="J368" t="s">
        <v>561</v>
      </c>
    </row>
    <row r="369" spans="1:10">
      <c r="A369" s="1">
        <v>27</v>
      </c>
      <c r="B369" s="1">
        <v>2022</v>
      </c>
      <c r="C369" s="1">
        <v>489582</v>
      </c>
      <c r="D369" s="1">
        <v>33479.734375</v>
      </c>
      <c r="E369" s="1">
        <v>55091.78515625</v>
      </c>
      <c r="F369" s="1">
        <v>49.277638883782494</v>
      </c>
      <c r="G369" s="1">
        <v>3.6630349972016947</v>
      </c>
      <c r="H369" s="1">
        <v>0.75257873042718071</v>
      </c>
      <c r="I369" s="1">
        <v>0.27299206261668119</v>
      </c>
      <c r="J369" t="s">
        <v>562</v>
      </c>
    </row>
    <row r="370" spans="1:10" hidden="1">
      <c r="A370" s="1">
        <v>27</v>
      </c>
      <c r="B370" s="1">
        <v>2022</v>
      </c>
      <c r="C370" s="1">
        <v>212612</v>
      </c>
      <c r="D370" s="1">
        <v>28676.7109375</v>
      </c>
      <c r="E370" s="1">
        <v>45195.69140625</v>
      </c>
      <c r="F370" s="1">
        <v>53.102454235885084</v>
      </c>
      <c r="G370" s="1">
        <v>3.0520854890598836</v>
      </c>
      <c r="H370" s="1">
        <v>0.52058679660602414</v>
      </c>
      <c r="I370" s="1">
        <v>0.31794536526630668</v>
      </c>
      <c r="J370" t="s">
        <v>563</v>
      </c>
    </row>
    <row r="371" spans="1:10" hidden="1">
      <c r="A371" s="1">
        <v>28</v>
      </c>
      <c r="B371" s="1">
        <v>2022</v>
      </c>
      <c r="C371" s="1">
        <v>1110626</v>
      </c>
      <c r="D371" s="1">
        <v>39502.53125</v>
      </c>
      <c r="E371" s="1">
        <v>63520.76171875</v>
      </c>
      <c r="F371" s="1">
        <v>50.986160057481094</v>
      </c>
      <c r="G371" s="1">
        <v>3.2311804333772125</v>
      </c>
      <c r="H371" s="1">
        <v>0.5849088712131717</v>
      </c>
      <c r="I371" s="1">
        <v>0.3323531053658027</v>
      </c>
      <c r="J371" t="s">
        <v>564</v>
      </c>
    </row>
    <row r="372" spans="1:10" hidden="1">
      <c r="A372" s="1">
        <v>28</v>
      </c>
      <c r="B372" s="1">
        <v>2022</v>
      </c>
      <c r="C372" s="1">
        <v>368620</v>
      </c>
      <c r="D372" s="1">
        <v>35709.95703125</v>
      </c>
      <c r="E372" s="1">
        <v>57208.9765625</v>
      </c>
      <c r="F372" s="1">
        <v>53.104766426129892</v>
      </c>
      <c r="G372" s="1">
        <v>3.0407221528945798</v>
      </c>
      <c r="H372" s="1">
        <v>0.53896695784276494</v>
      </c>
      <c r="I372" s="1">
        <v>0.35285388747219359</v>
      </c>
      <c r="J372" t="s">
        <v>565</v>
      </c>
    </row>
    <row r="373" spans="1:10">
      <c r="A373" s="1">
        <v>28</v>
      </c>
      <c r="B373" s="1">
        <v>2022</v>
      </c>
      <c r="C373" s="1">
        <v>742006</v>
      </c>
      <c r="D373" s="1">
        <v>41386.640625</v>
      </c>
      <c r="E373" s="1">
        <v>66656.3828125</v>
      </c>
      <c r="F373" s="1">
        <v>49.933660913793148</v>
      </c>
      <c r="G373" s="1">
        <v>3.3257979045991544</v>
      </c>
      <c r="H373" s="1">
        <v>0.60773228248828182</v>
      </c>
      <c r="I373" s="1">
        <v>0.32216855389309518</v>
      </c>
      <c r="J373" t="s">
        <v>566</v>
      </c>
    </row>
    <row r="374" spans="1:10" hidden="1">
      <c r="A374" s="1">
        <v>29</v>
      </c>
      <c r="B374" s="1">
        <v>2022</v>
      </c>
      <c r="C374" s="1">
        <v>106787</v>
      </c>
      <c r="D374" s="1">
        <v>29564.189453125</v>
      </c>
      <c r="E374" s="1">
        <v>40419.421875</v>
      </c>
      <c r="F374" s="1">
        <v>53.595147349396463</v>
      </c>
      <c r="G374" s="1">
        <v>3.2652008203245715</v>
      </c>
      <c r="H374" s="1">
        <v>0.62748274602713816</v>
      </c>
      <c r="I374" s="1">
        <v>0.3291505520334872</v>
      </c>
      <c r="J374" t="s">
        <v>567</v>
      </c>
    </row>
    <row r="375" spans="1:10" hidden="1">
      <c r="A375" s="1">
        <v>29</v>
      </c>
      <c r="B375" s="1">
        <v>2022</v>
      </c>
      <c r="C375" s="1">
        <v>362044</v>
      </c>
      <c r="D375" s="1">
        <v>32953.18359375</v>
      </c>
      <c r="E375" s="1">
        <v>46294.77734375</v>
      </c>
      <c r="F375" s="1">
        <v>50.691123178398207</v>
      </c>
      <c r="G375" s="1">
        <v>3.7856337903680215</v>
      </c>
      <c r="H375" s="1">
        <v>0.7632994884599662</v>
      </c>
      <c r="I375" s="1">
        <v>0.31035178044657558</v>
      </c>
      <c r="J375" t="s">
        <v>568</v>
      </c>
    </row>
    <row r="376" spans="1:10">
      <c r="A376" s="1">
        <v>29</v>
      </c>
      <c r="B376" s="1">
        <v>2022</v>
      </c>
      <c r="C376" s="1">
        <v>255257</v>
      </c>
      <c r="D376" s="1">
        <v>34370.97265625</v>
      </c>
      <c r="E376" s="1">
        <v>48752.73828125</v>
      </c>
      <c r="F376" s="1">
        <v>49.47622200370607</v>
      </c>
      <c r="G376" s="1">
        <v>4.0033574005805912</v>
      </c>
      <c r="H376" s="1">
        <v>0.82011854718969512</v>
      </c>
      <c r="I376" s="1">
        <v>0.30248729711623973</v>
      </c>
      <c r="J376" t="s">
        <v>569</v>
      </c>
    </row>
    <row r="377" spans="1:10" hidden="1">
      <c r="A377" s="1">
        <v>30</v>
      </c>
      <c r="B377" s="1">
        <v>2022</v>
      </c>
      <c r="C377" s="1">
        <v>839504</v>
      </c>
      <c r="D377" s="1">
        <v>26400.9296875</v>
      </c>
      <c r="E377" s="1">
        <v>39551.0703125</v>
      </c>
      <c r="F377" s="1">
        <v>55.236518229811892</v>
      </c>
      <c r="G377" s="1">
        <v>2.7929563170634091</v>
      </c>
      <c r="H377" s="1">
        <v>0.49541276753892777</v>
      </c>
      <c r="I377" s="1">
        <v>0.3605283596028131</v>
      </c>
      <c r="J377" t="s">
        <v>570</v>
      </c>
    </row>
    <row r="378" spans="1:10">
      <c r="A378" s="1">
        <v>30</v>
      </c>
      <c r="B378" s="1">
        <v>2022</v>
      </c>
      <c r="C378" s="1">
        <v>1726443</v>
      </c>
      <c r="D378" s="1">
        <v>30718.77734375</v>
      </c>
      <c r="E378" s="1">
        <v>47110.25</v>
      </c>
      <c r="F378" s="1">
        <v>51.675997991245588</v>
      </c>
      <c r="G378" s="1">
        <v>3.3944532197124375</v>
      </c>
      <c r="H378" s="1">
        <v>0.61077834599810132</v>
      </c>
      <c r="I378" s="1">
        <v>0.37145912144217907</v>
      </c>
      <c r="J378" t="s">
        <v>571</v>
      </c>
    </row>
    <row r="379" spans="1:10" hidden="1">
      <c r="A379" s="1">
        <v>30</v>
      </c>
      <c r="B379" s="1">
        <v>2022</v>
      </c>
      <c r="C379" s="1">
        <v>2565947</v>
      </c>
      <c r="D379" s="1">
        <v>29306.1015625</v>
      </c>
      <c r="E379" s="1">
        <v>44637.10546875</v>
      </c>
      <c r="F379" s="1">
        <v>52.840897727038012</v>
      </c>
      <c r="G379" s="1">
        <v>3.1976607466950799</v>
      </c>
      <c r="H379" s="1">
        <v>0.57303404941723268</v>
      </c>
      <c r="I379" s="1">
        <v>0.36788289080016073</v>
      </c>
      <c r="J379" t="s">
        <v>572</v>
      </c>
    </row>
    <row r="380" spans="1:10">
      <c r="A380" s="1">
        <v>31</v>
      </c>
      <c r="B380" s="1">
        <v>2022</v>
      </c>
      <c r="C380" s="1">
        <v>207503</v>
      </c>
      <c r="D380" s="1">
        <v>36426.65625</v>
      </c>
      <c r="E380" s="1">
        <v>58299.31640625</v>
      </c>
      <c r="F380" s="1">
        <v>53.179684149144833</v>
      </c>
      <c r="G380" s="1">
        <v>3.185852734659258</v>
      </c>
      <c r="H380" s="1">
        <v>0.46979561741276032</v>
      </c>
      <c r="I380" s="1">
        <v>0.35302622130764372</v>
      </c>
      <c r="J380" t="s">
        <v>573</v>
      </c>
    </row>
    <row r="381" spans="1:10" hidden="1">
      <c r="A381" s="1">
        <v>31</v>
      </c>
      <c r="B381" s="1">
        <v>2022</v>
      </c>
      <c r="C381" s="1">
        <v>683751</v>
      </c>
      <c r="D381" s="1">
        <v>38077.05078125</v>
      </c>
      <c r="E381" s="1">
        <v>62371.23828125</v>
      </c>
      <c r="F381" s="1">
        <v>51.13331168802678</v>
      </c>
      <c r="G381" s="1">
        <v>3.4709901703982884</v>
      </c>
      <c r="H381" s="1">
        <v>0.59839181222404059</v>
      </c>
      <c r="I381" s="1">
        <v>0.35630075860949378</v>
      </c>
      <c r="J381" t="s">
        <v>574</v>
      </c>
    </row>
    <row r="382" spans="1:10" hidden="1">
      <c r="A382" s="1">
        <v>31</v>
      </c>
      <c r="B382" s="1">
        <v>2022</v>
      </c>
      <c r="C382" s="1">
        <v>476248</v>
      </c>
      <c r="D382" s="1">
        <v>38796.13671875</v>
      </c>
      <c r="E382" s="1">
        <v>64145.38671875</v>
      </c>
      <c r="F382" s="1">
        <v>50.241699702675916</v>
      </c>
      <c r="G382" s="1">
        <v>3.595225596747913</v>
      </c>
      <c r="H382" s="1">
        <v>0.65442164586517948</v>
      </c>
      <c r="I382" s="1">
        <v>0.35772748651962843</v>
      </c>
      <c r="J382" t="s">
        <v>575</v>
      </c>
    </row>
    <row r="383" spans="1:10" hidden="1">
      <c r="A383" s="1">
        <v>32</v>
      </c>
      <c r="B383" s="1">
        <v>2022</v>
      </c>
      <c r="C383" s="1">
        <v>456908</v>
      </c>
      <c r="D383" s="1">
        <v>34862.6953125</v>
      </c>
      <c r="E383" s="1">
        <v>50135.51171875</v>
      </c>
      <c r="F383" s="1">
        <v>51.696888651544732</v>
      </c>
      <c r="G383" s="1">
        <v>3.5920141472681588</v>
      </c>
      <c r="H383" s="1">
        <v>0.76989678447302301</v>
      </c>
      <c r="I383" s="1">
        <v>0.35431421642869027</v>
      </c>
      <c r="J383" t="s">
        <v>576</v>
      </c>
    </row>
    <row r="384" spans="1:10">
      <c r="A384" s="1">
        <v>32</v>
      </c>
      <c r="B384" s="1">
        <v>2022</v>
      </c>
      <c r="C384" s="1">
        <v>323813</v>
      </c>
      <c r="D384" s="1">
        <v>36655.75</v>
      </c>
      <c r="E384" s="1">
        <v>52445.8125</v>
      </c>
      <c r="F384" s="1">
        <v>50.536331154092025</v>
      </c>
      <c r="G384" s="1">
        <v>3.8528162859428128</v>
      </c>
      <c r="H384" s="1">
        <v>0.82361115829197717</v>
      </c>
      <c r="I384" s="1">
        <v>0.34725597798729513</v>
      </c>
      <c r="J384" t="s">
        <v>577</v>
      </c>
    </row>
    <row r="385" spans="1:10" hidden="1">
      <c r="A385" s="1">
        <v>32</v>
      </c>
      <c r="B385" s="1">
        <v>2022</v>
      </c>
      <c r="C385" s="1">
        <v>133095</v>
      </c>
      <c r="D385" s="1">
        <v>30500.2890625</v>
      </c>
      <c r="E385" s="1">
        <v>44514.671875</v>
      </c>
      <c r="F385" s="1">
        <v>54.520462827303803</v>
      </c>
      <c r="G385" s="1">
        <v>2.9574965250385064</v>
      </c>
      <c r="H385" s="1">
        <v>0.63921259250911</v>
      </c>
      <c r="I385" s="1">
        <v>0.37148653217626509</v>
      </c>
      <c r="J385" t="s">
        <v>578</v>
      </c>
    </row>
    <row r="386" spans="1:10">
      <c r="A386" s="1">
        <v>1</v>
      </c>
      <c r="B386" s="1">
        <v>2024</v>
      </c>
      <c r="C386" s="1">
        <v>435605</v>
      </c>
      <c r="D386" s="1">
        <v>53869.63671875</v>
      </c>
      <c r="E386" s="1">
        <v>89819.453125</v>
      </c>
      <c r="F386" s="1">
        <v>49.696238564754765</v>
      </c>
      <c r="G386" s="1">
        <v>3.4364665235706662</v>
      </c>
      <c r="H386" s="1">
        <v>0.66393866002456359</v>
      </c>
      <c r="I386" s="1">
        <v>0.30169993457375377</v>
      </c>
      <c r="J386" t="s">
        <v>579</v>
      </c>
    </row>
    <row r="387" spans="1:10">
      <c r="A387" s="1">
        <v>1</v>
      </c>
      <c r="B387" s="1">
        <v>2024</v>
      </c>
      <c r="C387" s="1">
        <v>281455</v>
      </c>
      <c r="D387" s="1">
        <v>56710.1953125</v>
      </c>
      <c r="E387" s="1">
        <v>94575.2109375</v>
      </c>
      <c r="F387" s="1">
        <v>48.970595654722779</v>
      </c>
      <c r="G387" s="1">
        <v>3.5878843864916239</v>
      </c>
      <c r="H387" s="1">
        <v>0.68257803201222222</v>
      </c>
      <c r="I387" s="1">
        <v>0.30849691780213534</v>
      </c>
      <c r="J387" t="s">
        <v>580</v>
      </c>
    </row>
    <row r="388" spans="1:10">
      <c r="A388" s="1">
        <v>1</v>
      </c>
      <c r="B388" s="1">
        <v>2024</v>
      </c>
      <c r="C388" s="1">
        <v>154150</v>
      </c>
      <c r="D388" s="1">
        <v>48683.19921875</v>
      </c>
      <c r="E388" s="1">
        <v>81136.15625</v>
      </c>
      <c r="F388" s="1">
        <v>51.021154719429127</v>
      </c>
      <c r="G388" s="1">
        <v>3.16</v>
      </c>
      <c r="H388" s="1">
        <v>0.62990593577684073</v>
      </c>
      <c r="I388" s="1">
        <v>0.2892896529354525</v>
      </c>
      <c r="J388" t="s">
        <v>581</v>
      </c>
    </row>
    <row r="389" spans="1:10">
      <c r="A389" s="1">
        <v>2</v>
      </c>
      <c r="B389" s="1">
        <v>2024</v>
      </c>
      <c r="C389" s="1">
        <v>1191736</v>
      </c>
      <c r="D389" s="1">
        <v>55268.9140625</v>
      </c>
      <c r="E389" s="1">
        <v>101187.421875</v>
      </c>
      <c r="F389" s="1">
        <v>49.363182785449126</v>
      </c>
      <c r="G389" s="1">
        <v>3.1740217632093013</v>
      </c>
      <c r="H389" s="1">
        <v>0.52632378311975136</v>
      </c>
      <c r="I389" s="1">
        <v>0.28212204716480832</v>
      </c>
      <c r="J389" t="s">
        <v>582</v>
      </c>
    </row>
    <row r="390" spans="1:10">
      <c r="A390" s="1">
        <v>2</v>
      </c>
      <c r="B390" s="1">
        <v>2024</v>
      </c>
      <c r="C390" s="1">
        <v>773526</v>
      </c>
      <c r="D390" s="1">
        <v>58715.33203125</v>
      </c>
      <c r="E390" s="1">
        <v>106078.125</v>
      </c>
      <c r="F390" s="1">
        <v>48.286961265684667</v>
      </c>
      <c r="G390" s="1">
        <v>3.2896580076170676</v>
      </c>
      <c r="H390" s="1">
        <v>0.57786680732127949</v>
      </c>
      <c r="I390" s="1">
        <v>0.27284021480855203</v>
      </c>
      <c r="J390" t="s">
        <v>583</v>
      </c>
    </row>
    <row r="391" spans="1:10">
      <c r="A391" s="1">
        <v>2</v>
      </c>
      <c r="B391" s="1">
        <v>2024</v>
      </c>
      <c r="C391" s="1">
        <v>418210</v>
      </c>
      <c r="D391" s="1">
        <v>48894.38671875</v>
      </c>
      <c r="E391" s="1">
        <v>92141.5234375</v>
      </c>
      <c r="F391" s="1">
        <v>51.353774419549985</v>
      </c>
      <c r="G391" s="1">
        <v>2.9601396427632052</v>
      </c>
      <c r="H391" s="1">
        <v>0.43098921594414291</v>
      </c>
      <c r="I391" s="1">
        <v>0.29928983046794672</v>
      </c>
      <c r="J391" t="s">
        <v>584</v>
      </c>
    </row>
    <row r="392" spans="1:10">
      <c r="A392" s="1">
        <v>3</v>
      </c>
      <c r="B392" s="1">
        <v>2024</v>
      </c>
      <c r="C392" s="1">
        <v>279825</v>
      </c>
      <c r="D392" s="1">
        <v>55939.05078125</v>
      </c>
      <c r="E392" s="1">
        <v>104727.7265625</v>
      </c>
      <c r="F392" s="1">
        <v>47.354132046814975</v>
      </c>
      <c r="G392" s="1">
        <v>3.1373537032073617</v>
      </c>
      <c r="H392" s="1">
        <v>0.54025551684088269</v>
      </c>
      <c r="I392" s="1">
        <v>0.20801215045117485</v>
      </c>
      <c r="J392" t="s">
        <v>585</v>
      </c>
    </row>
    <row r="393" spans="1:10">
      <c r="A393" s="1">
        <v>3</v>
      </c>
      <c r="B393" s="1">
        <v>2024</v>
      </c>
      <c r="C393" s="1">
        <v>89482</v>
      </c>
      <c r="D393" s="1">
        <v>50446.984375</v>
      </c>
      <c r="E393" s="1">
        <v>100931.0078125</v>
      </c>
      <c r="F393" s="1">
        <v>49.318756844952055</v>
      </c>
      <c r="G393" s="1">
        <v>2.985382535034979</v>
      </c>
      <c r="H393" s="1">
        <v>0.51726604233253615</v>
      </c>
      <c r="I393" s="1">
        <v>0.23766791086475492</v>
      </c>
      <c r="J393" t="s">
        <v>586</v>
      </c>
    </row>
    <row r="394" spans="1:10">
      <c r="A394" s="1">
        <v>3</v>
      </c>
      <c r="B394" s="1">
        <v>2024</v>
      </c>
      <c r="C394" s="1">
        <v>190343</v>
      </c>
      <c r="D394" s="1">
        <v>58520.92578125</v>
      </c>
      <c r="E394" s="1">
        <v>106512.59375</v>
      </c>
      <c r="F394" s="1">
        <v>46.430543807757573</v>
      </c>
      <c r="G394" s="1">
        <v>3.2087967511282263</v>
      </c>
      <c r="H394" s="1">
        <v>0.5510630808592909</v>
      </c>
      <c r="I394" s="1">
        <v>0.19407070393972986</v>
      </c>
      <c r="J394" t="s">
        <v>587</v>
      </c>
    </row>
    <row r="395" spans="1:10">
      <c r="A395" s="1">
        <v>4</v>
      </c>
      <c r="B395" s="1">
        <v>2024</v>
      </c>
      <c r="C395" s="1">
        <v>181805</v>
      </c>
      <c r="D395" s="1">
        <v>42737.72265625</v>
      </c>
      <c r="E395" s="1">
        <v>68125.0859375</v>
      </c>
      <c r="F395" s="1">
        <v>49.514336789417236</v>
      </c>
      <c r="G395" s="1">
        <v>3.557514919831688</v>
      </c>
      <c r="H395" s="1">
        <v>0.66257253650889691</v>
      </c>
      <c r="I395" s="1">
        <v>0.28941998294876381</v>
      </c>
      <c r="J395" t="s">
        <v>587</v>
      </c>
    </row>
    <row r="396" spans="1:10">
      <c r="A396" s="1">
        <v>4</v>
      </c>
      <c r="B396" s="1">
        <v>2024</v>
      </c>
      <c r="C396" s="1">
        <v>274889</v>
      </c>
      <c r="D396" s="1">
        <v>41573.6328125</v>
      </c>
      <c r="E396" s="1">
        <v>66235.765625</v>
      </c>
      <c r="F396" s="1">
        <v>50.567472688976281</v>
      </c>
      <c r="G396" s="1">
        <v>3.4394501053152364</v>
      </c>
      <c r="H396" s="1">
        <v>0.62362262585989259</v>
      </c>
      <c r="I396" s="1">
        <v>0.3107727118946193</v>
      </c>
      <c r="J396" t="s">
        <v>588</v>
      </c>
    </row>
    <row r="397" spans="1:10">
      <c r="A397" s="1">
        <v>4</v>
      </c>
      <c r="B397" s="1">
        <v>2024</v>
      </c>
      <c r="C397" s="1">
        <v>93084</v>
      </c>
      <c r="D397" s="1">
        <v>39300.01171875</v>
      </c>
      <c r="E397" s="1">
        <v>62545.6875</v>
      </c>
      <c r="F397" s="1">
        <v>52.624382278372224</v>
      </c>
      <c r="G397" s="1">
        <v>3.208854368097632</v>
      </c>
      <c r="H397" s="1">
        <v>0.54754845086158743</v>
      </c>
      <c r="I397" s="1">
        <v>0.35247733230200679</v>
      </c>
      <c r="J397" t="s">
        <v>589</v>
      </c>
    </row>
    <row r="398" spans="1:10">
      <c r="A398" s="1">
        <v>5</v>
      </c>
      <c r="B398" s="1">
        <v>2024</v>
      </c>
      <c r="C398" s="1">
        <v>1015852</v>
      </c>
      <c r="D398" s="1">
        <v>50500.5546875</v>
      </c>
      <c r="E398" s="1">
        <v>87651.7734375</v>
      </c>
      <c r="F398" s="1">
        <v>50.258738477652258</v>
      </c>
      <c r="G398" s="1">
        <v>3.3541263884896617</v>
      </c>
      <c r="H398" s="1">
        <v>0.61835877667219241</v>
      </c>
      <c r="I398" s="1">
        <v>0.29933986446844618</v>
      </c>
      <c r="J398" t="s">
        <v>590</v>
      </c>
    </row>
    <row r="399" spans="1:10">
      <c r="A399" s="1">
        <v>5</v>
      </c>
      <c r="B399" s="1">
        <v>2024</v>
      </c>
      <c r="C399" s="1">
        <v>711970</v>
      </c>
      <c r="D399" s="1">
        <v>53536.02734375</v>
      </c>
      <c r="E399" s="1">
        <v>92217.1015625</v>
      </c>
      <c r="F399" s="1">
        <v>49.04370970686967</v>
      </c>
      <c r="G399" s="1">
        <v>3.4954534601177016</v>
      </c>
      <c r="H399" s="1">
        <v>0.66143517283031583</v>
      </c>
      <c r="I399" s="1">
        <v>0.28952343497619282</v>
      </c>
      <c r="J399" t="s">
        <v>591</v>
      </c>
    </row>
    <row r="400" spans="1:10">
      <c r="A400" s="1">
        <v>5</v>
      </c>
      <c r="B400" s="1">
        <v>2024</v>
      </c>
      <c r="C400" s="1">
        <v>303882</v>
      </c>
      <c r="D400" s="1">
        <v>43388.69921875</v>
      </c>
      <c r="E400" s="1">
        <v>76955.5859375</v>
      </c>
      <c r="F400" s="1">
        <v>53.105448825530964</v>
      </c>
      <c r="G400" s="1">
        <v>3.0230089310982553</v>
      </c>
      <c r="H400" s="1">
        <v>0.51743439887851206</v>
      </c>
      <c r="I400" s="1">
        <v>0.32233893419156118</v>
      </c>
      <c r="J400" t="s">
        <v>592</v>
      </c>
    </row>
    <row r="401" spans="1:10">
      <c r="A401" s="1">
        <v>6</v>
      </c>
      <c r="B401" s="1">
        <v>2024</v>
      </c>
      <c r="C401" s="1">
        <v>86738</v>
      </c>
      <c r="D401" s="1">
        <v>46979.16015625</v>
      </c>
      <c r="E401" s="1">
        <v>77680.2578125</v>
      </c>
      <c r="F401" s="1">
        <v>52.399571122230164</v>
      </c>
      <c r="G401" s="1">
        <v>2.7345684705665336</v>
      </c>
      <c r="H401" s="1">
        <v>0.39540916322718994</v>
      </c>
      <c r="I401" s="1">
        <v>0.32613156863197212</v>
      </c>
      <c r="J401" t="s">
        <v>592</v>
      </c>
    </row>
    <row r="402" spans="1:10">
      <c r="A402" s="1">
        <v>6</v>
      </c>
      <c r="B402" s="1">
        <v>2024</v>
      </c>
      <c r="C402" s="1">
        <v>244344</v>
      </c>
      <c r="D402" s="1">
        <v>52016.26171875</v>
      </c>
      <c r="E402" s="1">
        <v>86241.1875</v>
      </c>
      <c r="F402" s="1">
        <v>50.968200569688634</v>
      </c>
      <c r="G402" s="1">
        <v>2.972280882689978</v>
      </c>
      <c r="H402" s="1">
        <v>0.47044330943260321</v>
      </c>
      <c r="I402" s="1">
        <v>0.30904789968241497</v>
      </c>
      <c r="J402" t="s">
        <v>593</v>
      </c>
    </row>
    <row r="403" spans="1:10">
      <c r="A403" s="1">
        <v>6</v>
      </c>
      <c r="B403" s="1">
        <v>2024</v>
      </c>
      <c r="C403" s="1">
        <v>157606</v>
      </c>
      <c r="D403" s="1">
        <v>54788.41796875</v>
      </c>
      <c r="E403" s="1">
        <v>90952.671875</v>
      </c>
      <c r="F403" s="1">
        <v>50.180449982868673</v>
      </c>
      <c r="G403" s="1">
        <v>3.1031052117305178</v>
      </c>
      <c r="H403" s="1">
        <v>0.51173813179701277</v>
      </c>
      <c r="I403" s="1">
        <v>0.29964595256525767</v>
      </c>
      <c r="J403" t="s">
        <v>594</v>
      </c>
    </row>
    <row r="404" spans="1:10">
      <c r="A404" s="1">
        <v>7</v>
      </c>
      <c r="B404" s="1">
        <v>2024</v>
      </c>
      <c r="C404" s="1">
        <v>1162409</v>
      </c>
      <c r="D404" s="1">
        <v>27035.330078125</v>
      </c>
      <c r="E404" s="1">
        <v>41652.4140625</v>
      </c>
      <c r="F404" s="1">
        <v>49.831495626754439</v>
      </c>
      <c r="G404" s="1">
        <v>3.9496829429228439</v>
      </c>
      <c r="H404" s="1">
        <v>0.8846963504239902</v>
      </c>
      <c r="I404" s="1">
        <v>0.30235915241537187</v>
      </c>
      <c r="J404" t="s">
        <v>594</v>
      </c>
    </row>
    <row r="405" spans="1:10">
      <c r="A405" s="1">
        <v>7</v>
      </c>
      <c r="B405" s="1">
        <v>2024</v>
      </c>
      <c r="C405" s="1">
        <v>392014</v>
      </c>
      <c r="D405" s="1">
        <v>27361.8203125</v>
      </c>
      <c r="E405" s="1">
        <v>39397.625</v>
      </c>
      <c r="F405" s="1">
        <v>53.496201666267019</v>
      </c>
      <c r="G405" s="1">
        <v>3.2376853887871353</v>
      </c>
      <c r="H405" s="1">
        <v>0.68105986010703701</v>
      </c>
      <c r="I405" s="1">
        <v>0.35258944833602879</v>
      </c>
      <c r="J405" t="s">
        <v>595</v>
      </c>
    </row>
    <row r="406" spans="1:10">
      <c r="A406" s="1">
        <v>7</v>
      </c>
      <c r="B406" s="1">
        <v>2024</v>
      </c>
      <c r="C406" s="1">
        <v>1554423</v>
      </c>
      <c r="D406" s="1">
        <v>27117.669921875</v>
      </c>
      <c r="E406" s="1">
        <v>41083.76953125</v>
      </c>
      <c r="F406" s="1">
        <v>50.755707423268959</v>
      </c>
      <c r="G406" s="1">
        <v>3.7701224184150646</v>
      </c>
      <c r="H406" s="1">
        <v>0.83334073157692601</v>
      </c>
      <c r="I406" s="1">
        <v>0.31502686205749658</v>
      </c>
      <c r="J406" t="s">
        <v>596</v>
      </c>
    </row>
    <row r="407" spans="1:10">
      <c r="A407" s="1">
        <v>8</v>
      </c>
      <c r="B407" s="1">
        <v>2024</v>
      </c>
      <c r="C407" s="1">
        <v>439569</v>
      </c>
      <c r="D407" s="1">
        <v>40908.734375</v>
      </c>
      <c r="E407" s="1">
        <v>79772.6328125</v>
      </c>
      <c r="F407" s="1">
        <v>51.930845896776162</v>
      </c>
      <c r="G407" s="1">
        <v>3.0742045048672679</v>
      </c>
      <c r="H407" s="1">
        <v>0.54957924694416571</v>
      </c>
      <c r="I407" s="1">
        <v>0.31448305044259262</v>
      </c>
      <c r="J407" t="s">
        <v>597</v>
      </c>
    </row>
    <row r="408" spans="1:10">
      <c r="A408" s="1">
        <v>8</v>
      </c>
      <c r="B408" s="1">
        <v>2024</v>
      </c>
      <c r="C408" s="1">
        <v>1220326</v>
      </c>
      <c r="D408" s="1">
        <v>46880.5078125</v>
      </c>
      <c r="E408" s="1">
        <v>92363.34375</v>
      </c>
      <c r="F408" s="1">
        <v>49.823178396592382</v>
      </c>
      <c r="G408" s="1">
        <v>3.1844466150848216</v>
      </c>
      <c r="H408" s="1">
        <v>0.56164254469707275</v>
      </c>
      <c r="I408" s="1">
        <v>0.2895242746610332</v>
      </c>
      <c r="J408" t="s">
        <v>598</v>
      </c>
    </row>
    <row r="409" spans="1:10">
      <c r="A409" s="1">
        <v>8</v>
      </c>
      <c r="B409" s="1">
        <v>2024</v>
      </c>
      <c r="C409" s="1">
        <v>780757</v>
      </c>
      <c r="D409" s="1">
        <v>50242.63671875</v>
      </c>
      <c r="E409" s="1">
        <v>99451.953125</v>
      </c>
      <c r="F409" s="1">
        <v>48.636554011043131</v>
      </c>
      <c r="G409" s="1">
        <v>3.2465133197653047</v>
      </c>
      <c r="H409" s="1">
        <v>0.56843422473317562</v>
      </c>
      <c r="I409" s="1">
        <v>0.27547239409957258</v>
      </c>
      <c r="J409" t="s">
        <v>599</v>
      </c>
    </row>
    <row r="410" spans="1:10">
      <c r="A410" s="1">
        <v>9</v>
      </c>
      <c r="B410" s="1">
        <v>2024</v>
      </c>
      <c r="C410" s="1">
        <v>1331979</v>
      </c>
      <c r="D410" s="1">
        <v>59249.49609375</v>
      </c>
      <c r="E410" s="1">
        <v>99705.3046875</v>
      </c>
      <c r="F410" s="1">
        <v>56.242946773184862</v>
      </c>
      <c r="G410" s="1">
        <v>2.7897947340010614</v>
      </c>
      <c r="H410" s="1">
        <v>0.29203688646742931</v>
      </c>
      <c r="I410" s="1">
        <v>0.46213791658877507</v>
      </c>
      <c r="J410" t="s">
        <v>600</v>
      </c>
    </row>
    <row r="411" spans="1:10">
      <c r="A411" s="1">
        <v>9</v>
      </c>
      <c r="B411" s="1">
        <v>2024</v>
      </c>
      <c r="C411" s="1">
        <v>1750351</v>
      </c>
      <c r="D411" s="1">
        <v>71811.6875</v>
      </c>
      <c r="E411" s="1">
        <v>119040.0390625</v>
      </c>
      <c r="F411" s="1">
        <v>53.305859224806909</v>
      </c>
      <c r="G411" s="1">
        <v>3.2162783350310882</v>
      </c>
      <c r="H411" s="1">
        <v>0.34666475466920632</v>
      </c>
      <c r="I411" s="1">
        <v>0.4176727981987613</v>
      </c>
      <c r="J411" t="s">
        <v>601</v>
      </c>
    </row>
    <row r="412" spans="1:10">
      <c r="A412" s="1">
        <v>9</v>
      </c>
      <c r="B412" s="1">
        <v>2024</v>
      </c>
      <c r="C412" s="1">
        <v>3082330</v>
      </c>
      <c r="D412" s="1">
        <v>66383.140625</v>
      </c>
      <c r="E412" s="1">
        <v>110684.84375</v>
      </c>
      <c r="F412" s="1">
        <v>54.575074051123664</v>
      </c>
      <c r="G412" s="1">
        <v>3.0319803525255247</v>
      </c>
      <c r="H412" s="1">
        <v>0.32305820596756352</v>
      </c>
      <c r="I412" s="1">
        <v>0.43688767912585608</v>
      </c>
      <c r="J412" t="s">
        <v>602</v>
      </c>
    </row>
    <row r="413" spans="1:10">
      <c r="A413" s="1">
        <v>10</v>
      </c>
      <c r="B413" s="1">
        <v>2024</v>
      </c>
      <c r="C413" s="1">
        <v>537125</v>
      </c>
      <c r="D413" s="1">
        <v>42456.3515625</v>
      </c>
      <c r="E413" s="1">
        <v>69589.09375</v>
      </c>
      <c r="F413" s="1">
        <v>51.461648592040959</v>
      </c>
      <c r="G413" s="1">
        <v>3.5319897602978823</v>
      </c>
      <c r="H413" s="1">
        <v>0.71350244356527814</v>
      </c>
      <c r="I413" s="1">
        <v>0.33137723993483825</v>
      </c>
      <c r="J413" t="s">
        <v>602</v>
      </c>
    </row>
    <row r="414" spans="1:10">
      <c r="A414" s="1">
        <v>10</v>
      </c>
      <c r="B414" s="1">
        <v>2024</v>
      </c>
      <c r="C414" s="1">
        <v>190219</v>
      </c>
      <c r="D414" s="1">
        <v>39592.37890625</v>
      </c>
      <c r="E414" s="1">
        <v>62872.26171875</v>
      </c>
      <c r="F414" s="1">
        <v>53.159353166613222</v>
      </c>
      <c r="G414" s="1">
        <v>3.323411436291853</v>
      </c>
      <c r="H414" s="1">
        <v>0.6772930148933598</v>
      </c>
      <c r="I414" s="1">
        <v>0.32854236432743311</v>
      </c>
      <c r="J414" t="s">
        <v>603</v>
      </c>
    </row>
    <row r="415" spans="1:10">
      <c r="A415" s="1">
        <v>10</v>
      </c>
      <c r="B415" s="1">
        <v>2024</v>
      </c>
      <c r="C415" s="1">
        <v>346906</v>
      </c>
      <c r="D415" s="1">
        <v>44026.75</v>
      </c>
      <c r="E415" s="1">
        <v>73272.1328125</v>
      </c>
      <c r="F415" s="1">
        <v>50.530746081070951</v>
      </c>
      <c r="G415" s="1">
        <v>3.646359532553487</v>
      </c>
      <c r="H415" s="1">
        <v>0.73335716303551968</v>
      </c>
      <c r="I415" s="1">
        <v>0.33293168754648234</v>
      </c>
      <c r="J415" t="s">
        <v>604</v>
      </c>
    </row>
    <row r="416" spans="1:10">
      <c r="A416" s="1">
        <v>11</v>
      </c>
      <c r="B416" s="1">
        <v>2024</v>
      </c>
      <c r="C416" s="1">
        <v>1176327</v>
      </c>
      <c r="D416" s="1">
        <v>49535.58203125</v>
      </c>
      <c r="E416" s="1">
        <v>79839.3125</v>
      </c>
      <c r="F416" s="1">
        <v>50.608103869077219</v>
      </c>
      <c r="G416" s="1">
        <v>3.7540182279247181</v>
      </c>
      <c r="H416" s="1">
        <v>0.67516260359576885</v>
      </c>
      <c r="I416" s="1">
        <v>0.36018896106269771</v>
      </c>
      <c r="J416" t="s">
        <v>604</v>
      </c>
    </row>
    <row r="417" spans="1:10">
      <c r="A417" s="1">
        <v>11</v>
      </c>
      <c r="B417" s="1">
        <v>2024</v>
      </c>
      <c r="C417" s="1">
        <v>1786034</v>
      </c>
      <c r="D417" s="1">
        <v>45569.515625</v>
      </c>
      <c r="E417" s="1">
        <v>74544.75</v>
      </c>
      <c r="F417" s="1">
        <v>51.605639086377977</v>
      </c>
      <c r="G417" s="1">
        <v>3.5399006961793562</v>
      </c>
      <c r="H417" s="1">
        <v>0.64540708631526611</v>
      </c>
      <c r="I417" s="1">
        <v>0.36559886317953633</v>
      </c>
      <c r="J417" t="s">
        <v>605</v>
      </c>
    </row>
    <row r="418" spans="1:10">
      <c r="A418" s="1">
        <v>11</v>
      </c>
      <c r="B418" s="1">
        <v>2024</v>
      </c>
      <c r="C418" s="1">
        <v>609707</v>
      </c>
      <c r="D418" s="1">
        <v>37917.66015625</v>
      </c>
      <c r="E418" s="1">
        <v>64329.7734375</v>
      </c>
      <c r="F418" s="1">
        <v>53.53021533293861</v>
      </c>
      <c r="G418" s="1">
        <v>3.1267969696919997</v>
      </c>
      <c r="H418" s="1">
        <v>0.58799882566544259</v>
      </c>
      <c r="I418" s="1">
        <v>0.37603635844758221</v>
      </c>
      <c r="J418" t="s">
        <v>606</v>
      </c>
    </row>
    <row r="419" spans="1:10">
      <c r="A419" s="1">
        <v>12</v>
      </c>
      <c r="B419" s="1">
        <v>2024</v>
      </c>
      <c r="C419" s="1">
        <v>375610</v>
      </c>
      <c r="D419" s="1">
        <v>33772.83984375</v>
      </c>
      <c r="E419" s="1">
        <v>46800.4375</v>
      </c>
      <c r="F419" s="1">
        <v>54.890186629748939</v>
      </c>
      <c r="G419" s="1">
        <v>3.2552754186523254</v>
      </c>
      <c r="H419" s="1">
        <v>0.68369851707888496</v>
      </c>
      <c r="I419" s="1">
        <v>0.39099065520087323</v>
      </c>
      <c r="J419" t="s">
        <v>606</v>
      </c>
    </row>
    <row r="420" spans="1:10">
      <c r="A420" s="1">
        <v>12</v>
      </c>
      <c r="B420" s="1">
        <v>2024</v>
      </c>
      <c r="C420" s="1">
        <v>1004825</v>
      </c>
      <c r="D420" s="1">
        <v>34566.41015625</v>
      </c>
      <c r="E420" s="1">
        <v>48547.9921875</v>
      </c>
      <c r="F420" s="1">
        <v>52.818489786778791</v>
      </c>
      <c r="G420" s="1">
        <v>3.5878924190779489</v>
      </c>
      <c r="H420" s="1">
        <v>0.75780260244321151</v>
      </c>
      <c r="I420" s="1">
        <v>0.39122832333988505</v>
      </c>
      <c r="J420" t="s">
        <v>607</v>
      </c>
    </row>
    <row r="421" spans="1:10">
      <c r="A421" s="1">
        <v>12</v>
      </c>
      <c r="B421" s="1">
        <v>2024</v>
      </c>
      <c r="C421" s="1">
        <v>629215</v>
      </c>
      <c r="D421" s="1">
        <v>35040.1328125</v>
      </c>
      <c r="E421" s="1">
        <v>49591.19140625</v>
      </c>
      <c r="F421" s="1">
        <v>51.581790008184804</v>
      </c>
      <c r="G421" s="1">
        <v>3.7864481933838197</v>
      </c>
      <c r="H421" s="1">
        <v>0.80203904865586484</v>
      </c>
      <c r="I421" s="1">
        <v>0.39137019937541223</v>
      </c>
      <c r="J421" t="s">
        <v>608</v>
      </c>
    </row>
    <row r="422" spans="1:10">
      <c r="A422" s="1">
        <v>13</v>
      </c>
      <c r="B422" s="1">
        <v>2024</v>
      </c>
      <c r="C422" s="1">
        <v>330192</v>
      </c>
      <c r="D422" s="1">
        <v>32887.91015625</v>
      </c>
      <c r="E422" s="1">
        <v>53404.328125</v>
      </c>
      <c r="F422" s="1">
        <v>54.204505257547126</v>
      </c>
      <c r="G422" s="1">
        <v>2.8875835877307749</v>
      </c>
      <c r="H422" s="1">
        <v>0.46128313223821293</v>
      </c>
      <c r="I422" s="1">
        <v>0.35575665067597034</v>
      </c>
      <c r="J422" t="s">
        <v>609</v>
      </c>
    </row>
    <row r="423" spans="1:10">
      <c r="A423" s="1">
        <v>13</v>
      </c>
      <c r="B423" s="1">
        <v>2024</v>
      </c>
      <c r="C423" s="1">
        <v>639735</v>
      </c>
      <c r="D423" s="1">
        <v>38234.6640625</v>
      </c>
      <c r="E423" s="1">
        <v>62586.7578125</v>
      </c>
      <c r="F423" s="1">
        <v>52.142047879199978</v>
      </c>
      <c r="G423" s="1">
        <v>3.5617232135180972</v>
      </c>
      <c r="H423" s="1">
        <v>0.59100096133555302</v>
      </c>
      <c r="I423" s="1">
        <v>0.38542677827537963</v>
      </c>
      <c r="J423" t="s">
        <v>610</v>
      </c>
    </row>
    <row r="424" spans="1:10">
      <c r="A424" s="1">
        <v>13</v>
      </c>
      <c r="B424" s="1">
        <v>2024</v>
      </c>
      <c r="C424" s="1">
        <v>969927</v>
      </c>
      <c r="D424" s="1">
        <v>36414.46875</v>
      </c>
      <c r="E424" s="1">
        <v>59460.78515625</v>
      </c>
      <c r="F424" s="1">
        <v>52.844169715865213</v>
      </c>
      <c r="G424" s="1">
        <v>3.3322260335056142</v>
      </c>
      <c r="H424" s="1">
        <v>0.54684115402499367</v>
      </c>
      <c r="I424" s="1">
        <v>0.37532618434170817</v>
      </c>
      <c r="J424" t="s">
        <v>611</v>
      </c>
    </row>
    <row r="425" spans="1:10">
      <c r="A425" s="1">
        <v>14</v>
      </c>
      <c r="B425" s="1">
        <v>2024</v>
      </c>
      <c r="C425" s="1">
        <v>860505</v>
      </c>
      <c r="D425" s="1">
        <v>48541.46484375</v>
      </c>
      <c r="E425" s="1">
        <v>84014.65625</v>
      </c>
      <c r="F425" s="1">
        <v>53.410591455017695</v>
      </c>
      <c r="G425" s="1">
        <v>2.9035775503919212</v>
      </c>
      <c r="H425" s="1">
        <v>0.44122462972324389</v>
      </c>
      <c r="I425" s="1">
        <v>0.32225727915584451</v>
      </c>
      <c r="J425" t="s">
        <v>612</v>
      </c>
    </row>
    <row r="426" spans="1:10">
      <c r="A426" s="1">
        <v>14</v>
      </c>
      <c r="B426" s="1">
        <v>2024</v>
      </c>
      <c r="C426" s="1">
        <v>1807466</v>
      </c>
      <c r="D426" s="1">
        <v>59573.4375</v>
      </c>
      <c r="E426" s="1">
        <v>88714.984375</v>
      </c>
      <c r="F426" s="1">
        <v>48.762299816428083</v>
      </c>
      <c r="G426" s="1">
        <v>3.4472565459045978</v>
      </c>
      <c r="H426" s="1">
        <v>0.6038182737600597</v>
      </c>
      <c r="I426" s="1">
        <v>0.2809524494513313</v>
      </c>
      <c r="J426" t="s">
        <v>613</v>
      </c>
    </row>
    <row r="427" spans="1:10">
      <c r="A427" s="1">
        <v>14</v>
      </c>
      <c r="B427" s="1">
        <v>2024</v>
      </c>
      <c r="C427" s="1">
        <v>2667971</v>
      </c>
      <c r="D427" s="1">
        <v>56015.27734375</v>
      </c>
      <c r="E427" s="1">
        <v>87198.984375</v>
      </c>
      <c r="F427" s="1">
        <v>50.261520833622257</v>
      </c>
      <c r="G427" s="1">
        <v>3.2719028805035735</v>
      </c>
      <c r="H427" s="1">
        <v>0.55137668287998631</v>
      </c>
      <c r="I427" s="1">
        <v>0.29427456295439491</v>
      </c>
      <c r="J427" t="s">
        <v>614</v>
      </c>
    </row>
    <row r="428" spans="1:10">
      <c r="A428" s="1">
        <v>15</v>
      </c>
      <c r="B428" s="1">
        <v>2024</v>
      </c>
      <c r="C428" s="1">
        <v>3488326</v>
      </c>
      <c r="D428" s="1">
        <v>51792.578125</v>
      </c>
      <c r="E428" s="1">
        <v>76449.625</v>
      </c>
      <c r="F428" s="1">
        <v>51.315657997561004</v>
      </c>
      <c r="G428" s="1">
        <v>3.6491924779966092</v>
      </c>
      <c r="H428" s="1">
        <v>0.5559024586578204</v>
      </c>
      <c r="I428" s="1">
        <v>0.35354178479878312</v>
      </c>
      <c r="J428" t="s">
        <v>615</v>
      </c>
    </row>
    <row r="429" spans="1:10">
      <c r="A429" s="1">
        <v>15</v>
      </c>
      <c r="B429" s="1">
        <v>2024</v>
      </c>
      <c r="C429" s="1">
        <v>5094157</v>
      </c>
      <c r="D429" s="1">
        <v>49594.734375</v>
      </c>
      <c r="E429" s="1">
        <v>74161.796875</v>
      </c>
      <c r="F429" s="1">
        <v>52.778387277816528</v>
      </c>
      <c r="G429" s="1">
        <v>3.4800421345474826</v>
      </c>
      <c r="H429" s="1">
        <v>0.52186554124656936</v>
      </c>
      <c r="I429" s="1">
        <v>0.36329524198017454</v>
      </c>
      <c r="J429" t="s">
        <v>616</v>
      </c>
    </row>
    <row r="430" spans="1:10">
      <c r="A430" s="1">
        <v>15</v>
      </c>
      <c r="B430" s="1">
        <v>2024</v>
      </c>
      <c r="C430" s="1">
        <v>1605831</v>
      </c>
      <c r="D430" s="1">
        <v>44820.38671875</v>
      </c>
      <c r="E430" s="1">
        <v>69191.96875</v>
      </c>
      <c r="F430" s="1">
        <v>55.955855255005041</v>
      </c>
      <c r="G430" s="1">
        <v>3.1125990219394195</v>
      </c>
      <c r="H430" s="1">
        <v>0.44792758391138293</v>
      </c>
      <c r="I430" s="1">
        <v>0.38448255140173532</v>
      </c>
      <c r="J430" t="s">
        <v>617</v>
      </c>
    </row>
    <row r="431" spans="1:10">
      <c r="A431" s="1">
        <v>16</v>
      </c>
      <c r="B431" s="1">
        <v>2024</v>
      </c>
      <c r="C431" s="1">
        <v>1444388</v>
      </c>
      <c r="D431" s="1">
        <v>45650.85546875</v>
      </c>
      <c r="E431" s="1">
        <v>68233.8828125</v>
      </c>
      <c r="F431" s="1">
        <v>51.442854690014038</v>
      </c>
      <c r="G431" s="1">
        <v>3.421978720399228</v>
      </c>
      <c r="H431" s="1">
        <v>0.66399125442748075</v>
      </c>
      <c r="I431" s="1">
        <v>0.33497232045683017</v>
      </c>
      <c r="J431" t="s">
        <v>618</v>
      </c>
    </row>
    <row r="432" spans="1:10">
      <c r="A432" s="1">
        <v>16</v>
      </c>
      <c r="B432" s="1">
        <v>2024</v>
      </c>
      <c r="C432" s="1">
        <v>989746</v>
      </c>
      <c r="D432" s="1">
        <v>48330.6328125</v>
      </c>
      <c r="E432" s="1">
        <v>72344.578125</v>
      </c>
      <c r="F432" s="1">
        <v>50.380153089782631</v>
      </c>
      <c r="G432" s="1">
        <v>3.6290179500599145</v>
      </c>
      <c r="H432" s="1">
        <v>0.69915614713269869</v>
      </c>
      <c r="I432" s="1">
        <v>0.32972500015155404</v>
      </c>
      <c r="J432" t="s">
        <v>619</v>
      </c>
    </row>
    <row r="433" spans="1:10">
      <c r="A433" s="1">
        <v>16</v>
      </c>
      <c r="B433" s="1">
        <v>2024</v>
      </c>
      <c r="C433" s="1">
        <v>454642</v>
      </c>
      <c r="D433" s="1">
        <v>39817.0390625</v>
      </c>
      <c r="E433" s="1">
        <v>59284.96484375</v>
      </c>
      <c r="F433" s="1">
        <v>53.75633355475297</v>
      </c>
      <c r="G433" s="1">
        <v>2.9712587046511323</v>
      </c>
      <c r="H433" s="1">
        <v>0.5874380281628182</v>
      </c>
      <c r="I433" s="1">
        <v>0.34639562556912912</v>
      </c>
      <c r="J433" t="s">
        <v>620</v>
      </c>
    </row>
    <row r="434" spans="1:10">
      <c r="A434" s="1">
        <v>17</v>
      </c>
      <c r="B434" s="1">
        <v>2024</v>
      </c>
      <c r="C434" s="1">
        <v>234643</v>
      </c>
      <c r="D434" s="1">
        <v>38678.7265625</v>
      </c>
      <c r="E434" s="1">
        <v>60745.6484375</v>
      </c>
      <c r="F434" s="1">
        <v>56.133504941549504</v>
      </c>
      <c r="G434" s="1">
        <v>3.0387908439629565</v>
      </c>
      <c r="H434" s="1">
        <v>0.4564508636524422</v>
      </c>
      <c r="I434" s="1">
        <v>0.40873582420954385</v>
      </c>
      <c r="J434" t="s">
        <v>620</v>
      </c>
    </row>
    <row r="435" spans="1:10">
      <c r="A435" s="1">
        <v>17</v>
      </c>
      <c r="B435" s="1">
        <v>2024</v>
      </c>
      <c r="C435" s="1">
        <v>603621</v>
      </c>
      <c r="D435" s="1">
        <v>42253.29296875</v>
      </c>
      <c r="E435" s="1">
        <v>66194.7109375</v>
      </c>
      <c r="F435" s="1">
        <v>53.759605779122992</v>
      </c>
      <c r="G435" s="1">
        <v>3.2669605596889437</v>
      </c>
      <c r="H435" s="1">
        <v>0.52605525652686036</v>
      </c>
      <c r="I435" s="1">
        <v>0.39675226673690944</v>
      </c>
      <c r="J435" t="s">
        <v>621</v>
      </c>
    </row>
    <row r="436" spans="1:10">
      <c r="A436" s="1">
        <v>17</v>
      </c>
      <c r="B436" s="1">
        <v>2024</v>
      </c>
      <c r="C436" s="1">
        <v>368978</v>
      </c>
      <c r="D436" s="1">
        <v>44526.45703125</v>
      </c>
      <c r="E436" s="1">
        <v>69659.921875</v>
      </c>
      <c r="F436" s="1">
        <v>52.249979673584875</v>
      </c>
      <c r="G436" s="1">
        <v>3.4120597976031091</v>
      </c>
      <c r="H436" s="1">
        <v>0.57031855557783928</v>
      </c>
      <c r="I436" s="1">
        <v>0.38913160134208541</v>
      </c>
      <c r="J436" t="s">
        <v>622</v>
      </c>
    </row>
    <row r="437" spans="1:10">
      <c r="A437" s="1">
        <v>18</v>
      </c>
      <c r="B437" s="1">
        <v>2024</v>
      </c>
      <c r="C437" s="1">
        <v>253913</v>
      </c>
      <c r="D437" s="1">
        <v>46205.25</v>
      </c>
      <c r="E437" s="1">
        <v>77058.2109375</v>
      </c>
      <c r="F437" s="1">
        <v>51.140138551393591</v>
      </c>
      <c r="G437" s="1">
        <v>3.363856911619334</v>
      </c>
      <c r="H437" s="1">
        <v>0.60896054947954614</v>
      </c>
      <c r="I437" s="1">
        <v>0.33673738642763468</v>
      </c>
      <c r="J437" t="s">
        <v>622</v>
      </c>
    </row>
    <row r="438" spans="1:10">
      <c r="A438" s="1">
        <v>18</v>
      </c>
      <c r="B438" s="1">
        <v>2024</v>
      </c>
      <c r="C438" s="1">
        <v>388407</v>
      </c>
      <c r="D438" s="1">
        <v>44716.8046875</v>
      </c>
      <c r="E438" s="1">
        <v>74601.1328125</v>
      </c>
      <c r="F438" s="1">
        <v>52.084462947372216</v>
      </c>
      <c r="G438" s="1">
        <v>3.1996436727453417</v>
      </c>
      <c r="H438" s="1">
        <v>0.56027826480985155</v>
      </c>
      <c r="I438" s="1">
        <v>0.34422654586554824</v>
      </c>
      <c r="J438" t="s">
        <v>623</v>
      </c>
    </row>
    <row r="439" spans="1:10">
      <c r="A439" s="1">
        <v>18</v>
      </c>
      <c r="B439" s="1">
        <v>2024</v>
      </c>
      <c r="C439" s="1">
        <v>134494</v>
      </c>
      <c r="D439" s="1">
        <v>41906.75390625</v>
      </c>
      <c r="E439" s="1">
        <v>69962.3828125</v>
      </c>
      <c r="F439" s="1">
        <v>53.867265454221005</v>
      </c>
      <c r="G439" s="1">
        <v>2.8896233289217363</v>
      </c>
      <c r="H439" s="1">
        <v>0.46837033622317725</v>
      </c>
      <c r="I439" s="1">
        <v>0.35836542894106799</v>
      </c>
      <c r="J439" t="s">
        <v>624</v>
      </c>
    </row>
    <row r="440" spans="1:10">
      <c r="A440" s="1">
        <v>19</v>
      </c>
      <c r="B440" s="1">
        <v>2024</v>
      </c>
      <c r="C440" s="1">
        <v>476393</v>
      </c>
      <c r="D440" s="1">
        <v>48477.57421875</v>
      </c>
      <c r="E440" s="1">
        <v>91347.0625</v>
      </c>
      <c r="F440" s="1">
        <v>54.430887943357689</v>
      </c>
      <c r="G440" s="1">
        <v>2.8445359188737029</v>
      </c>
      <c r="H440" s="1">
        <v>0.38736085542818638</v>
      </c>
      <c r="I440" s="1">
        <v>0.38331377665079042</v>
      </c>
      <c r="J440" t="s">
        <v>624</v>
      </c>
    </row>
    <row r="441" spans="1:10">
      <c r="A441" s="1">
        <v>19</v>
      </c>
      <c r="B441" s="1">
        <v>2024</v>
      </c>
      <c r="C441" s="1">
        <v>1859166</v>
      </c>
      <c r="D441" s="1">
        <v>59192.2421875</v>
      </c>
      <c r="E441" s="1">
        <v>117033.8828125</v>
      </c>
      <c r="F441" s="1">
        <v>50.103626572344801</v>
      </c>
      <c r="G441" s="1">
        <v>3.2968261037475943</v>
      </c>
      <c r="H441" s="1">
        <v>0.55092121951455653</v>
      </c>
      <c r="I441" s="1">
        <v>0.29841014734563776</v>
      </c>
      <c r="J441" t="s">
        <v>625</v>
      </c>
    </row>
    <row r="442" spans="1:10">
      <c r="A442" s="1">
        <v>19</v>
      </c>
      <c r="B442" s="1">
        <v>2024</v>
      </c>
      <c r="C442" s="1">
        <v>1382773</v>
      </c>
      <c r="D442" s="1">
        <v>62883.66015625</v>
      </c>
      <c r="E442" s="1">
        <v>125883.5078125</v>
      </c>
      <c r="F442" s="1">
        <v>48.612798340725483</v>
      </c>
      <c r="G442" s="1">
        <v>3.4526491332995364</v>
      </c>
      <c r="H442" s="1">
        <v>0.60727104159540291</v>
      </c>
      <c r="I442" s="1">
        <v>0.26915914615052505</v>
      </c>
      <c r="J442" t="s">
        <v>626</v>
      </c>
    </row>
    <row r="443" spans="1:10">
      <c r="A443" s="1">
        <v>20</v>
      </c>
      <c r="B443" s="1">
        <v>2024</v>
      </c>
      <c r="C443" s="1">
        <v>811697</v>
      </c>
      <c r="D443" s="1">
        <v>35431.23046875</v>
      </c>
      <c r="E443" s="1">
        <v>53849.5390625</v>
      </c>
      <c r="F443" s="1">
        <v>52.129731907349665</v>
      </c>
      <c r="G443" s="1">
        <v>3.7555676564038056</v>
      </c>
      <c r="H443" s="1">
        <v>0.75956052566413335</v>
      </c>
      <c r="I443" s="1">
        <v>0.40694988400844156</v>
      </c>
      <c r="J443" t="s">
        <v>626</v>
      </c>
    </row>
    <row r="444" spans="1:10">
      <c r="A444" s="1">
        <v>20</v>
      </c>
      <c r="B444" s="1">
        <v>2024</v>
      </c>
      <c r="C444" s="1">
        <v>400823</v>
      </c>
      <c r="D444" s="1">
        <v>31426.39453125</v>
      </c>
      <c r="E444" s="1">
        <v>48329.84765625</v>
      </c>
      <c r="F444" s="1">
        <v>54.781207665228791</v>
      </c>
      <c r="G444" s="1">
        <v>3.0457234240550068</v>
      </c>
      <c r="H444" s="1">
        <v>0.59092417351299698</v>
      </c>
      <c r="I444" s="1">
        <v>0.39366253932533812</v>
      </c>
      <c r="J444" t="s">
        <v>627</v>
      </c>
    </row>
    <row r="445" spans="1:10">
      <c r="A445" s="1">
        <v>20</v>
      </c>
      <c r="B445" s="1">
        <v>2024</v>
      </c>
      <c r="C445" s="1">
        <v>1212520</v>
      </c>
      <c r="D445" s="1">
        <v>34107.3515625</v>
      </c>
      <c r="E445" s="1">
        <v>52024.89453125</v>
      </c>
      <c r="F445" s="1">
        <v>53.006230825058559</v>
      </c>
      <c r="G445" s="1">
        <v>3.5209142941972091</v>
      </c>
      <c r="H445" s="1">
        <v>0.70381437007224623</v>
      </c>
      <c r="I445" s="1">
        <v>0.40255748358789956</v>
      </c>
      <c r="J445" t="s">
        <v>628</v>
      </c>
    </row>
    <row r="446" spans="1:10">
      <c r="A446" s="1">
        <v>21</v>
      </c>
      <c r="B446" s="1">
        <v>2024</v>
      </c>
      <c r="C446" s="1">
        <v>1274924</v>
      </c>
      <c r="D446" s="1">
        <v>43068.05078125</v>
      </c>
      <c r="E446" s="1">
        <v>64611.3671875</v>
      </c>
      <c r="F446" s="1">
        <v>50.646468338504882</v>
      </c>
      <c r="G446" s="1">
        <v>3.7741261439897595</v>
      </c>
      <c r="H446" s="1">
        <v>0.74042452726593899</v>
      </c>
      <c r="I446" s="1">
        <v>0.38453507816936539</v>
      </c>
      <c r="J446" t="s">
        <v>629</v>
      </c>
    </row>
    <row r="447" spans="1:10">
      <c r="A447" s="1">
        <v>21</v>
      </c>
      <c r="B447" s="1">
        <v>2024</v>
      </c>
      <c r="C447" s="1">
        <v>603006</v>
      </c>
      <c r="D447" s="1">
        <v>38870.37109375</v>
      </c>
      <c r="E447" s="1">
        <v>56982.2265625</v>
      </c>
      <c r="F447" s="1">
        <v>53.93861918455206</v>
      </c>
      <c r="G447" s="1">
        <v>2.9571745554770601</v>
      </c>
      <c r="H447" s="1">
        <v>0.50797670338271927</v>
      </c>
      <c r="I447" s="1">
        <v>0.35646245642663588</v>
      </c>
      <c r="J447" t="s">
        <v>630</v>
      </c>
    </row>
    <row r="448" spans="1:10">
      <c r="A448" s="1">
        <v>21</v>
      </c>
      <c r="B448" s="1">
        <v>2024</v>
      </c>
      <c r="C448" s="1">
        <v>1877930</v>
      </c>
      <c r="D448" s="1">
        <v>41720.16796875</v>
      </c>
      <c r="E448" s="1">
        <v>62161.640625</v>
      </c>
      <c r="F448" s="1">
        <v>51.703582668150567</v>
      </c>
      <c r="G448" s="1">
        <v>3.5118018243491504</v>
      </c>
      <c r="H448" s="1">
        <v>0.66578519966132921</v>
      </c>
      <c r="I448" s="1">
        <v>0.37552091931009141</v>
      </c>
      <c r="J448" t="s">
        <v>631</v>
      </c>
    </row>
    <row r="449" spans="1:10">
      <c r="A449" s="1">
        <v>22</v>
      </c>
      <c r="B449" s="1">
        <v>2024</v>
      </c>
      <c r="C449" s="1">
        <v>506326</v>
      </c>
      <c r="D449" s="1">
        <v>66912.265625</v>
      </c>
      <c r="E449" s="1">
        <v>104429.6484375</v>
      </c>
      <c r="F449" s="1">
        <v>48.622411252829203</v>
      </c>
      <c r="G449" s="1">
        <v>3.4856930120120238</v>
      </c>
      <c r="H449" s="1">
        <v>0.58832846822007956</v>
      </c>
      <c r="I449" s="1">
        <v>0.27799085964378684</v>
      </c>
      <c r="J449" t="s">
        <v>632</v>
      </c>
    </row>
    <row r="450" spans="1:10">
      <c r="A450" s="1">
        <v>22</v>
      </c>
      <c r="B450" s="1">
        <v>2024</v>
      </c>
      <c r="C450" s="1">
        <v>253945</v>
      </c>
      <c r="D450" s="1">
        <v>50986.53125</v>
      </c>
      <c r="E450" s="1">
        <v>84026.6015625</v>
      </c>
      <c r="F450" s="1">
        <v>50.40396148772372</v>
      </c>
      <c r="G450" s="1">
        <v>3.0358542204020558</v>
      </c>
      <c r="H450" s="1">
        <v>0.51106341924432452</v>
      </c>
      <c r="I450" s="1">
        <v>0.29198842268995256</v>
      </c>
      <c r="J450" t="s">
        <v>633</v>
      </c>
    </row>
    <row r="451" spans="1:10">
      <c r="A451" s="1">
        <v>22</v>
      </c>
      <c r="B451" s="1">
        <v>2024</v>
      </c>
      <c r="C451" s="1">
        <v>760271</v>
      </c>
      <c r="D451" s="1">
        <v>61592.76953125</v>
      </c>
      <c r="E451" s="1">
        <v>97614.640625</v>
      </c>
      <c r="F451" s="1">
        <v>49.217482976464972</v>
      </c>
      <c r="G451" s="1">
        <v>3.3354382845064459</v>
      </c>
      <c r="H451" s="1">
        <v>0.56252046967462921</v>
      </c>
      <c r="I451" s="1">
        <v>0.28266631240702328</v>
      </c>
      <c r="J451" t="s">
        <v>634</v>
      </c>
    </row>
    <row r="452" spans="1:10">
      <c r="A452" s="1">
        <v>23</v>
      </c>
      <c r="B452" s="1">
        <v>2024</v>
      </c>
      <c r="C452" s="1">
        <v>392741</v>
      </c>
      <c r="D452" s="1">
        <v>54800.5625</v>
      </c>
      <c r="E452" s="1">
        <v>89440.3125</v>
      </c>
      <c r="F452" s="1">
        <v>46.042582770833704</v>
      </c>
      <c r="G452" s="1">
        <v>3.31077478541838</v>
      </c>
      <c r="H452" s="1">
        <v>0.55069371417804613</v>
      </c>
      <c r="I452" s="1">
        <v>0.18666754935186294</v>
      </c>
      <c r="J452" t="s">
        <v>635</v>
      </c>
    </row>
    <row r="453" spans="1:10">
      <c r="A453" s="1">
        <v>23</v>
      </c>
      <c r="B453" s="1">
        <v>2024</v>
      </c>
      <c r="C453" s="1">
        <v>594178</v>
      </c>
      <c r="D453" s="1">
        <v>53666.9765625</v>
      </c>
      <c r="E453" s="1">
        <v>88754.4140625</v>
      </c>
      <c r="F453" s="1">
        <v>46.296012306076634</v>
      </c>
      <c r="G453" s="1">
        <v>3.2232916735389057</v>
      </c>
      <c r="H453" s="1">
        <v>0.52464581320749004</v>
      </c>
      <c r="I453" s="1">
        <v>0.18931532301768156</v>
      </c>
      <c r="J453" t="s">
        <v>636</v>
      </c>
    </row>
    <row r="454" spans="1:10">
      <c r="A454" s="1">
        <v>23</v>
      </c>
      <c r="B454" s="1">
        <v>2024</v>
      </c>
      <c r="C454" s="1">
        <v>201437</v>
      </c>
      <c r="D454" s="1">
        <v>51456.83203125</v>
      </c>
      <c r="E454" s="1">
        <v>87417.1328125</v>
      </c>
      <c r="F454" s="1">
        <v>46.790122966485796</v>
      </c>
      <c r="G454" s="1">
        <v>3.0527261625222772</v>
      </c>
      <c r="H454" s="1">
        <v>0.47386031364645026</v>
      </c>
      <c r="I454" s="1">
        <v>0.19447767788440057</v>
      </c>
      <c r="J454" t="s">
        <v>637</v>
      </c>
    </row>
    <row r="455" spans="1:10">
      <c r="A455" s="1">
        <v>24</v>
      </c>
      <c r="B455" s="1">
        <v>2024</v>
      </c>
      <c r="C455" s="1">
        <v>280633</v>
      </c>
      <c r="D455" s="1">
        <v>40993.77734375</v>
      </c>
      <c r="E455" s="1">
        <v>65237.42578125</v>
      </c>
      <c r="F455" s="1">
        <v>53.741470176351321</v>
      </c>
      <c r="G455" s="1">
        <v>3.038366834976642</v>
      </c>
      <c r="H455" s="1">
        <v>0.55788164613570035</v>
      </c>
      <c r="I455" s="1">
        <v>0.35026529310522997</v>
      </c>
      <c r="J455" t="s">
        <v>637</v>
      </c>
    </row>
    <row r="456" spans="1:10">
      <c r="A456" s="1">
        <v>24</v>
      </c>
      <c r="B456" s="1">
        <v>2024</v>
      </c>
      <c r="C456" s="1">
        <v>571936</v>
      </c>
      <c r="D456" s="1">
        <v>50013.86328125</v>
      </c>
      <c r="E456" s="1">
        <v>77114.4140625</v>
      </c>
      <c r="F456" s="1">
        <v>51.918008308621943</v>
      </c>
      <c r="G456" s="1">
        <v>3.5399695070777151</v>
      </c>
      <c r="H456" s="1">
        <v>0.62436356515414315</v>
      </c>
      <c r="I456" s="1">
        <v>0.37613299390141552</v>
      </c>
      <c r="J456" t="s">
        <v>638</v>
      </c>
    </row>
    <row r="457" spans="1:10">
      <c r="A457" s="1">
        <v>24</v>
      </c>
      <c r="B457" s="1">
        <v>2024</v>
      </c>
      <c r="C457" s="1">
        <v>852569</v>
      </c>
      <c r="D457" s="1">
        <v>47044.796875</v>
      </c>
      <c r="E457" s="1">
        <v>73204.96875</v>
      </c>
      <c r="F457" s="1">
        <v>52.518221985551904</v>
      </c>
      <c r="G457" s="1">
        <v>3.3748611549329146</v>
      </c>
      <c r="H457" s="1">
        <v>0.60248026845920977</v>
      </c>
      <c r="I457" s="1">
        <v>0.36761833939540378</v>
      </c>
      <c r="J457" t="s">
        <v>639</v>
      </c>
    </row>
    <row r="458" spans="1:10">
      <c r="A458" s="1">
        <v>25</v>
      </c>
      <c r="B458" s="1">
        <v>2024</v>
      </c>
      <c r="C458" s="1">
        <v>944610</v>
      </c>
      <c r="D458" s="1">
        <v>48557.01953125</v>
      </c>
      <c r="E458" s="1">
        <v>82837.0390625</v>
      </c>
      <c r="F458" s="1">
        <v>52.711727591281061</v>
      </c>
      <c r="G458" s="1">
        <v>3.319917214511809</v>
      </c>
      <c r="H458" s="1">
        <v>0.55500047638708039</v>
      </c>
      <c r="I458" s="1">
        <v>0.39101004647420629</v>
      </c>
      <c r="J458" t="s">
        <v>639</v>
      </c>
    </row>
    <row r="459" spans="1:10">
      <c r="A459" s="1">
        <v>25</v>
      </c>
      <c r="B459" s="1">
        <v>2024</v>
      </c>
      <c r="C459" s="1">
        <v>597114</v>
      </c>
      <c r="D459" s="1">
        <v>50927.28125</v>
      </c>
      <c r="E459" s="1">
        <v>86120.234375</v>
      </c>
      <c r="F459" s="1">
        <v>52.361739969252106</v>
      </c>
      <c r="G459" s="1">
        <v>3.4585171340815992</v>
      </c>
      <c r="H459" s="1">
        <v>0.58582113298298144</v>
      </c>
      <c r="I459" s="1">
        <v>0.39887358192907885</v>
      </c>
      <c r="J459" t="s">
        <v>640</v>
      </c>
    </row>
    <row r="460" spans="1:10">
      <c r="A460" s="1">
        <v>25</v>
      </c>
      <c r="B460" s="1">
        <v>2024</v>
      </c>
      <c r="C460" s="1">
        <v>347496</v>
      </c>
      <c r="D460" s="1">
        <v>44484.11328125</v>
      </c>
      <c r="E460" s="1">
        <v>77195.421875</v>
      </c>
      <c r="F460" s="1">
        <v>53.313123028754291</v>
      </c>
      <c r="G460" s="1">
        <v>3.0817563367635885</v>
      </c>
      <c r="H460" s="1">
        <v>0.5020403112553814</v>
      </c>
      <c r="I460" s="1">
        <v>0.37749787047908467</v>
      </c>
      <c r="J460" t="s">
        <v>641</v>
      </c>
    </row>
    <row r="461" spans="1:10">
      <c r="A461" s="1">
        <v>26</v>
      </c>
      <c r="B461" s="1">
        <v>2024</v>
      </c>
      <c r="C461" s="1">
        <v>346716</v>
      </c>
      <c r="D461" s="1">
        <v>47281.99609375</v>
      </c>
      <c r="E461" s="1">
        <v>85695.4140625</v>
      </c>
      <c r="F461" s="1">
        <v>52.622469110165092</v>
      </c>
      <c r="G461" s="1">
        <v>3.0325972842326285</v>
      </c>
      <c r="H461" s="1">
        <v>0.48309567484627186</v>
      </c>
      <c r="I461" s="1">
        <v>0.34362706076442967</v>
      </c>
      <c r="J461" t="s">
        <v>641</v>
      </c>
    </row>
    <row r="462" spans="1:10">
      <c r="A462" s="1">
        <v>26</v>
      </c>
      <c r="B462" s="1">
        <v>2024</v>
      </c>
      <c r="C462" s="1">
        <v>951076</v>
      </c>
      <c r="D462" s="1">
        <v>51335.50390625</v>
      </c>
      <c r="E462" s="1">
        <v>94721.4921875</v>
      </c>
      <c r="F462" s="1">
        <v>50.466145712855756</v>
      </c>
      <c r="G462" s="1">
        <v>3.2157062106498322</v>
      </c>
      <c r="H462" s="1">
        <v>0.5547211789594102</v>
      </c>
      <c r="I462" s="1">
        <v>0.31008983509204313</v>
      </c>
      <c r="J462" t="s">
        <v>642</v>
      </c>
    </row>
    <row r="463" spans="1:10">
      <c r="A463" s="1">
        <v>26</v>
      </c>
      <c r="B463" s="1">
        <v>2024</v>
      </c>
      <c r="C463" s="1">
        <v>604360</v>
      </c>
      <c r="D463" s="1">
        <v>53660.96875</v>
      </c>
      <c r="E463" s="1">
        <v>99899.6796875</v>
      </c>
      <c r="F463" s="1">
        <v>49.229082004103518</v>
      </c>
      <c r="G463" s="1">
        <v>3.3207541862466079</v>
      </c>
      <c r="H463" s="1">
        <v>0.59581209874908991</v>
      </c>
      <c r="I463" s="1">
        <v>0.29084982460784964</v>
      </c>
      <c r="J463" t="s">
        <v>643</v>
      </c>
    </row>
    <row r="464" spans="1:10">
      <c r="A464" s="1">
        <v>27</v>
      </c>
      <c r="B464" s="1">
        <v>2024</v>
      </c>
      <c r="C464" s="1">
        <v>511518</v>
      </c>
      <c r="D464" s="1">
        <v>40930.84375</v>
      </c>
      <c r="E464" s="1">
        <v>67312.609375</v>
      </c>
      <c r="F464" s="1">
        <v>49.561335084982346</v>
      </c>
      <c r="G464" s="1">
        <v>3.4803682372858824</v>
      </c>
      <c r="H464" s="1">
        <v>0.64190311973381187</v>
      </c>
      <c r="I464" s="1">
        <v>0.26221951133684446</v>
      </c>
      <c r="J464" t="s">
        <v>643</v>
      </c>
    </row>
    <row r="465" spans="1:10">
      <c r="A465" s="1">
        <v>27</v>
      </c>
      <c r="B465" s="1">
        <v>2024</v>
      </c>
      <c r="C465" s="1">
        <v>751810</v>
      </c>
      <c r="D465" s="1">
        <v>39507.66015625</v>
      </c>
      <c r="E465" s="1">
        <v>65000.55859375</v>
      </c>
      <c r="F465" s="1">
        <v>50.228060281188064</v>
      </c>
      <c r="G465" s="1">
        <v>3.3689482715047685</v>
      </c>
      <c r="H465" s="1">
        <v>0.61745520809779064</v>
      </c>
      <c r="I465" s="1">
        <v>0.26871683005014563</v>
      </c>
      <c r="J465" t="s">
        <v>644</v>
      </c>
    </row>
    <row r="466" spans="1:10">
      <c r="A466" s="1">
        <v>27</v>
      </c>
      <c r="B466" s="1">
        <v>2024</v>
      </c>
      <c r="C466" s="1">
        <v>240292</v>
      </c>
      <c r="D466" s="1">
        <v>36478.07421875</v>
      </c>
      <c r="E466" s="1">
        <v>60078.8046875</v>
      </c>
      <c r="F466" s="1">
        <v>51.647341567759227</v>
      </c>
      <c r="G466" s="1">
        <v>3.1317646862983368</v>
      </c>
      <c r="H466" s="1">
        <v>0.56541208196694026</v>
      </c>
      <c r="I466" s="1">
        <v>0.28254790005493319</v>
      </c>
      <c r="J466" t="s">
        <v>645</v>
      </c>
    </row>
    <row r="467" spans="1:10">
      <c r="A467" s="1">
        <v>28</v>
      </c>
      <c r="B467" s="1">
        <v>2024</v>
      </c>
      <c r="C467" s="1">
        <v>1112466</v>
      </c>
      <c r="D467" s="1">
        <v>44844.28515625</v>
      </c>
      <c r="E467" s="1">
        <v>77302.2890625</v>
      </c>
      <c r="F467" s="1">
        <v>51.298990710727338</v>
      </c>
      <c r="G467" s="1">
        <v>3.2134402309823402</v>
      </c>
      <c r="H467" s="1">
        <v>0.55767547053123423</v>
      </c>
      <c r="I467" s="1">
        <v>0.34796299392520758</v>
      </c>
      <c r="J467" t="s">
        <v>646</v>
      </c>
    </row>
    <row r="468" spans="1:10">
      <c r="A468" s="1">
        <v>28</v>
      </c>
      <c r="B468" s="1">
        <v>2024</v>
      </c>
      <c r="C468" s="1">
        <v>750229</v>
      </c>
      <c r="D468" s="1">
        <v>46666.44921875</v>
      </c>
      <c r="E468" s="1">
        <v>80822.7265625</v>
      </c>
      <c r="F468" s="1">
        <v>50.298342239502873</v>
      </c>
      <c r="G468" s="1">
        <v>3.3880601789586913</v>
      </c>
      <c r="H468" s="1">
        <v>0.61649309744091474</v>
      </c>
      <c r="I468" s="1">
        <v>0.33800213001630169</v>
      </c>
      <c r="J468" t="s">
        <v>647</v>
      </c>
    </row>
    <row r="469" spans="1:10">
      <c r="A469" s="1">
        <v>28</v>
      </c>
      <c r="B469" s="1">
        <v>2024</v>
      </c>
      <c r="C469" s="1">
        <v>362237</v>
      </c>
      <c r="D469" s="1">
        <v>41070.3984375</v>
      </c>
      <c r="E469" s="1">
        <v>70011.109375</v>
      </c>
      <c r="F469" s="1">
        <v>53.371433619425957</v>
      </c>
      <c r="G469" s="1">
        <v>2.8517848811689586</v>
      </c>
      <c r="H469" s="1">
        <v>0.4358582916709226</v>
      </c>
      <c r="I469" s="1">
        <v>0.36859293777278412</v>
      </c>
      <c r="J469" t="s">
        <v>648</v>
      </c>
    </row>
    <row r="470" spans="1:10">
      <c r="A470" s="1">
        <v>29</v>
      </c>
      <c r="B470" s="1">
        <v>2024</v>
      </c>
      <c r="C470" s="1">
        <v>269042</v>
      </c>
      <c r="D470" s="1">
        <v>42035.1171875</v>
      </c>
      <c r="E470" s="1">
        <v>61648.1953125</v>
      </c>
      <c r="F470" s="1">
        <v>50.789155596523962</v>
      </c>
      <c r="G470" s="1">
        <v>3.8558440689557765</v>
      </c>
      <c r="H470" s="1">
        <v>0.69390281071356885</v>
      </c>
      <c r="I470" s="1">
        <v>0.36096222894566649</v>
      </c>
      <c r="J470" t="s">
        <v>649</v>
      </c>
    </row>
    <row r="471" spans="1:10">
      <c r="A471" s="1">
        <v>29</v>
      </c>
      <c r="B471" s="1">
        <v>2024</v>
      </c>
      <c r="C471" s="1">
        <v>404518</v>
      </c>
      <c r="D471" s="1">
        <v>40047.921875</v>
      </c>
      <c r="E471" s="1">
        <v>58833.89453125</v>
      </c>
      <c r="F471" s="1">
        <v>52.024574926208473</v>
      </c>
      <c r="G471" s="1">
        <v>3.6269733361679828</v>
      </c>
      <c r="H471" s="1">
        <v>0.64443609431471527</v>
      </c>
      <c r="I471" s="1">
        <v>0.36270326660371111</v>
      </c>
      <c r="J471" t="s">
        <v>650</v>
      </c>
    </row>
    <row r="472" spans="1:10">
      <c r="A472" s="1">
        <v>29</v>
      </c>
      <c r="B472" s="1">
        <v>2024</v>
      </c>
      <c r="C472" s="1">
        <v>135476</v>
      </c>
      <c r="D472" s="1">
        <v>36101.546875</v>
      </c>
      <c r="E472" s="1">
        <v>53244.97265625</v>
      </c>
      <c r="F472" s="1">
        <v>54.477996102630726</v>
      </c>
      <c r="G472" s="1">
        <v>3.1724585904514453</v>
      </c>
      <c r="H472" s="1">
        <v>0.54620006495615459</v>
      </c>
      <c r="I472" s="1">
        <v>0.36616079600814905</v>
      </c>
      <c r="J472" t="s">
        <v>651</v>
      </c>
    </row>
    <row r="473" spans="1:10">
      <c r="A473" s="1">
        <v>30</v>
      </c>
      <c r="B473" s="1">
        <v>2024</v>
      </c>
      <c r="C473" s="1">
        <v>1627659</v>
      </c>
      <c r="D473" s="1">
        <v>36119.62109375</v>
      </c>
      <c r="E473" s="1">
        <v>55609.40625</v>
      </c>
      <c r="F473" s="1">
        <v>52.707671570027877</v>
      </c>
      <c r="G473" s="1">
        <v>3.401406559973557</v>
      </c>
      <c r="H473" s="1">
        <v>0.54923666443646979</v>
      </c>
      <c r="I473" s="1">
        <v>0.41178035448456957</v>
      </c>
      <c r="J473" t="s">
        <v>652</v>
      </c>
    </row>
    <row r="474" spans="1:10">
      <c r="A474" s="1">
        <v>30</v>
      </c>
      <c r="B474" s="1">
        <v>2024</v>
      </c>
      <c r="C474" s="1">
        <v>888749</v>
      </c>
      <c r="D474" s="1">
        <v>31424.466796875</v>
      </c>
      <c r="E474" s="1">
        <v>48307.2421875</v>
      </c>
      <c r="F474" s="1">
        <v>55.17611946680109</v>
      </c>
      <c r="G474" s="1">
        <v>2.8776628721945117</v>
      </c>
      <c r="H474" s="1">
        <v>0.48432234522908041</v>
      </c>
      <c r="I474" s="1">
        <v>0.40086008535593287</v>
      </c>
      <c r="J474" t="s">
        <v>653</v>
      </c>
    </row>
    <row r="475" spans="1:10">
      <c r="A475" s="1">
        <v>30</v>
      </c>
      <c r="B475" s="1">
        <v>2024</v>
      </c>
      <c r="C475" s="1">
        <v>2516408</v>
      </c>
      <c r="D475" s="1">
        <v>34461.37890625</v>
      </c>
      <c r="E475" s="1">
        <v>53030.41796875</v>
      </c>
      <c r="F475" s="1">
        <v>53.579481944104451</v>
      </c>
      <c r="G475" s="1">
        <v>3.2164299271024412</v>
      </c>
      <c r="H475" s="1">
        <v>0.5263101214111543</v>
      </c>
      <c r="I475" s="1">
        <v>0.40792351637731245</v>
      </c>
      <c r="J475" t="s">
        <v>654</v>
      </c>
    </row>
    <row r="476" spans="1:10">
      <c r="A476" s="1">
        <v>31</v>
      </c>
      <c r="B476" s="1">
        <v>2024</v>
      </c>
      <c r="C476" s="1">
        <v>242421</v>
      </c>
      <c r="D476" s="1">
        <v>48215.3984375</v>
      </c>
      <c r="E476" s="1">
        <v>78448.7734375</v>
      </c>
      <c r="F476" s="1">
        <v>52.322043057325892</v>
      </c>
      <c r="G476" s="1">
        <v>2.972910762681451</v>
      </c>
      <c r="H476" s="1">
        <v>0.40775345370244326</v>
      </c>
      <c r="I476" s="1">
        <v>0.36111145486570884</v>
      </c>
      <c r="J476" t="s">
        <v>655</v>
      </c>
    </row>
    <row r="477" spans="1:10">
      <c r="A477" s="1">
        <v>31</v>
      </c>
      <c r="B477" s="1">
        <v>2024</v>
      </c>
      <c r="C477" s="1">
        <v>717295</v>
      </c>
      <c r="D477" s="1">
        <v>51255.0859375</v>
      </c>
      <c r="E477" s="1">
        <v>79972.109375</v>
      </c>
      <c r="F477" s="1">
        <v>50.644058581197413</v>
      </c>
      <c r="G477" s="1">
        <v>3.3159620518754487</v>
      </c>
      <c r="H477" s="1">
        <v>0.52507266884615111</v>
      </c>
      <c r="I477" s="1">
        <v>0.34097965272307768</v>
      </c>
      <c r="J477" t="s">
        <v>656</v>
      </c>
    </row>
    <row r="478" spans="1:10">
      <c r="A478" s="1">
        <v>31</v>
      </c>
      <c r="B478" s="1">
        <v>2024</v>
      </c>
      <c r="C478" s="1">
        <v>474874</v>
      </c>
      <c r="D478" s="1">
        <v>52806.8359375</v>
      </c>
      <c r="E478" s="1">
        <v>80749.765625</v>
      </c>
      <c r="F478" s="1">
        <v>49.787455198642164</v>
      </c>
      <c r="G478" s="1">
        <v>3.4910881623335874</v>
      </c>
      <c r="H478" s="1">
        <v>0.58496359034185907</v>
      </c>
      <c r="I478" s="1">
        <v>0.33070246002097398</v>
      </c>
      <c r="J478" t="s">
        <v>657</v>
      </c>
    </row>
    <row r="479" spans="1:10">
      <c r="A479" s="1">
        <v>32</v>
      </c>
      <c r="B479" s="1">
        <v>2024</v>
      </c>
      <c r="C479" s="1">
        <v>479628</v>
      </c>
      <c r="D479" s="1">
        <v>39860.25390625</v>
      </c>
      <c r="E479" s="1">
        <v>60291.97265625</v>
      </c>
      <c r="F479" s="1">
        <v>52.137233439248753</v>
      </c>
      <c r="G479" s="1">
        <v>3.467216259267599</v>
      </c>
      <c r="H479" s="1">
        <v>0.67328846522721775</v>
      </c>
      <c r="I479" s="1">
        <v>0.36550826890840399</v>
      </c>
      <c r="J479" t="s">
        <v>658</v>
      </c>
    </row>
    <row r="480" spans="1:10">
      <c r="A480" s="1">
        <v>32</v>
      </c>
      <c r="B480" s="1">
        <v>2024</v>
      </c>
      <c r="C480" s="1">
        <v>139564</v>
      </c>
      <c r="D480" s="1">
        <v>35130.38671875</v>
      </c>
      <c r="E480" s="1">
        <v>53266.85546875</v>
      </c>
      <c r="F480" s="1">
        <v>53.560817975982346</v>
      </c>
      <c r="G480" s="1">
        <v>3.0408343125734429</v>
      </c>
      <c r="H480" s="1">
        <v>0.61987331976727522</v>
      </c>
      <c r="I480" s="1">
        <v>0.3511722220629962</v>
      </c>
      <c r="J480" t="s">
        <v>659</v>
      </c>
    </row>
    <row r="481" spans="1:10">
      <c r="A481" s="1">
        <v>32</v>
      </c>
      <c r="B481" s="1">
        <v>2024</v>
      </c>
      <c r="C481" s="1">
        <v>340064</v>
      </c>
      <c r="D481" s="1">
        <v>41801.4140625</v>
      </c>
      <c r="E481" s="1">
        <v>63175.11328125</v>
      </c>
      <c r="F481" s="1">
        <v>51.552987084784043</v>
      </c>
      <c r="G481" s="1">
        <v>3.6422055848310908</v>
      </c>
      <c r="H481" s="1">
        <v>0.69521031335278061</v>
      </c>
      <c r="I481" s="1">
        <v>0.37139185565070104</v>
      </c>
      <c r="J481" t="s">
        <v>660</v>
      </c>
    </row>
  </sheetData>
  <autoFilter ref="A1:J385" xr:uid="{00000000-0009-0000-0000-000009000000}">
    <filterColumn colId="9">
      <filters>
        <filter val="2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51"/>
  <sheetViews>
    <sheetView workbookViewId="0"/>
  </sheetViews>
  <sheetFormatPr defaultColWidth="9.140625" defaultRowHeight="15"/>
  <sheetData>
    <row r="1" spans="1:10">
      <c r="A1" t="s">
        <v>661</v>
      </c>
      <c r="B1" t="s">
        <v>662</v>
      </c>
      <c r="C1" t="s">
        <v>663</v>
      </c>
      <c r="D1" t="s">
        <v>664</v>
      </c>
      <c r="E1" t="s">
        <v>665</v>
      </c>
      <c r="F1" t="s">
        <v>666</v>
      </c>
      <c r="G1" t="s">
        <v>667</v>
      </c>
      <c r="H1" t="s">
        <v>668</v>
      </c>
      <c r="I1" t="s">
        <v>669</v>
      </c>
      <c r="J1" t="s">
        <v>670</v>
      </c>
    </row>
    <row r="2" spans="1:10">
      <c r="A2" s="1">
        <v>1</v>
      </c>
      <c r="B2" s="1">
        <v>2016</v>
      </c>
      <c r="C2" s="1">
        <v>3297466</v>
      </c>
      <c r="D2" s="1">
        <v>9141.705078125</v>
      </c>
      <c r="E2" s="1">
        <v>8196.16015625</v>
      </c>
      <c r="F2" s="1">
        <v>53.356550454197254</v>
      </c>
      <c r="G2" s="1">
        <v>2.7709607923174948</v>
      </c>
      <c r="H2" s="1">
        <v>0.66081318200096684</v>
      </c>
      <c r="I2" s="1">
        <v>0.42733480800105295</v>
      </c>
      <c r="J2" t="s">
        <v>671</v>
      </c>
    </row>
    <row r="3" spans="1:10">
      <c r="A3" s="1">
        <v>1</v>
      </c>
      <c r="B3" s="1">
        <v>2016</v>
      </c>
      <c r="C3" s="1">
        <v>1118491</v>
      </c>
      <c r="D3" s="1">
        <v>8109.6591796875</v>
      </c>
      <c r="E3" s="1">
        <v>8186.95654296875</v>
      </c>
      <c r="F3" s="1">
        <v>58.033167902110968</v>
      </c>
      <c r="G3" s="1">
        <v>2.0780748347550406</v>
      </c>
      <c r="H3" s="1">
        <v>0.4219238241523624</v>
      </c>
      <c r="I3" s="1">
        <v>0.46385889560130567</v>
      </c>
      <c r="J3" t="s">
        <v>672</v>
      </c>
    </row>
    <row r="4" spans="1:10">
      <c r="A4" s="1">
        <v>1</v>
      </c>
      <c r="B4" s="1">
        <v>2016</v>
      </c>
      <c r="C4" s="1">
        <v>2178975</v>
      </c>
      <c r="D4" s="1">
        <v>9671.4658203125</v>
      </c>
      <c r="E4" s="1">
        <v>8200.8837890625</v>
      </c>
      <c r="F4" s="1">
        <v>50.955993070136188</v>
      </c>
      <c r="G4" s="1">
        <v>3.1266265101710666</v>
      </c>
      <c r="H4" s="1">
        <v>0.78343762548904872</v>
      </c>
      <c r="I4" s="1">
        <v>0.40858660608772474</v>
      </c>
      <c r="J4" t="s">
        <v>673</v>
      </c>
    </row>
    <row r="5" spans="1:10">
      <c r="A5" s="1">
        <v>2</v>
      </c>
      <c r="B5" s="1">
        <v>2016</v>
      </c>
      <c r="C5" s="1">
        <v>3297466</v>
      </c>
      <c r="D5" s="1">
        <v>12658.0615234375</v>
      </c>
      <c r="E5" s="1">
        <v>14259.48046875</v>
      </c>
      <c r="F5" s="1">
        <v>49.475469951775089</v>
      </c>
      <c r="G5" s="1">
        <v>3.1310381972096151</v>
      </c>
      <c r="H5" s="1">
        <v>0.78514835331130028</v>
      </c>
      <c r="I5" s="1">
        <v>0.33737148464912148</v>
      </c>
      <c r="J5" t="s">
        <v>674</v>
      </c>
    </row>
    <row r="6" spans="1:10">
      <c r="A6" s="1">
        <v>2</v>
      </c>
      <c r="B6" s="1">
        <v>2016</v>
      </c>
      <c r="C6" s="1">
        <v>2215747</v>
      </c>
      <c r="D6" s="1">
        <v>12967.796875</v>
      </c>
      <c r="E6" s="1">
        <v>14247.8642578125</v>
      </c>
      <c r="F6" s="1">
        <v>47.89397300323548</v>
      </c>
      <c r="G6" s="1">
        <v>3.4251879840071995</v>
      </c>
      <c r="H6" s="1">
        <v>0.88898867966423967</v>
      </c>
      <c r="I6" s="1">
        <v>0.33536680857516676</v>
      </c>
      <c r="J6" t="s">
        <v>675</v>
      </c>
    </row>
    <row r="7" spans="1:10">
      <c r="A7" s="1">
        <v>2</v>
      </c>
      <c r="B7" s="1">
        <v>2016</v>
      </c>
      <c r="C7" s="1">
        <v>1081719</v>
      </c>
      <c r="D7" s="1">
        <v>12023.61328125</v>
      </c>
      <c r="E7" s="1">
        <v>14283.2734375</v>
      </c>
      <c r="F7" s="1">
        <v>52.714940756333206</v>
      </c>
      <c r="G7" s="1">
        <v>2.5285143369026524</v>
      </c>
      <c r="H7" s="1">
        <v>0.57244626377090535</v>
      </c>
      <c r="I7" s="1">
        <v>0.34147777750044145</v>
      </c>
      <c r="J7" t="s">
        <v>676</v>
      </c>
    </row>
    <row r="8" spans="1:10">
      <c r="A8" s="1">
        <v>3</v>
      </c>
      <c r="B8" s="1">
        <v>2016</v>
      </c>
      <c r="C8" s="1">
        <v>2304211</v>
      </c>
      <c r="D8" s="1">
        <v>15767.8671875</v>
      </c>
      <c r="E8" s="1">
        <v>18989.08984375</v>
      </c>
      <c r="F8" s="1">
        <v>46.406980957907066</v>
      </c>
      <c r="G8" s="1">
        <v>3.5836197292695853</v>
      </c>
      <c r="H8" s="1">
        <v>0.93643333878711632</v>
      </c>
      <c r="I8" s="1">
        <v>0.2820362371327973</v>
      </c>
      <c r="J8" t="s">
        <v>677</v>
      </c>
    </row>
    <row r="9" spans="1:10">
      <c r="A9" s="1">
        <v>3</v>
      </c>
      <c r="B9" s="1">
        <v>2016</v>
      </c>
      <c r="C9" s="1">
        <v>3297466</v>
      </c>
      <c r="D9" s="1">
        <v>15270.478515625</v>
      </c>
      <c r="E9" s="1">
        <v>18988.87109375</v>
      </c>
      <c r="F9" s="1">
        <v>48.11586867006362</v>
      </c>
      <c r="G9" s="1">
        <v>3.3599033318311697</v>
      </c>
      <c r="H9" s="1">
        <v>0.84502493733066542</v>
      </c>
      <c r="I9" s="1">
        <v>0.29005090575611697</v>
      </c>
      <c r="J9" t="s">
        <v>678</v>
      </c>
    </row>
    <row r="10" spans="1:10">
      <c r="A10" s="1">
        <v>3</v>
      </c>
      <c r="B10" s="1">
        <v>2016</v>
      </c>
      <c r="C10" s="1">
        <v>993255</v>
      </c>
      <c r="D10" s="1">
        <v>14116.6064453125</v>
      </c>
      <c r="E10" s="1">
        <v>18988.36328125</v>
      </c>
      <c r="F10" s="1">
        <v>52.080246261030652</v>
      </c>
      <c r="G10" s="1">
        <v>2.8409129579010424</v>
      </c>
      <c r="H10" s="1">
        <v>0.63297038524850113</v>
      </c>
      <c r="I10" s="1">
        <v>0.30864380244750844</v>
      </c>
      <c r="J10" t="s">
        <v>679</v>
      </c>
    </row>
    <row r="11" spans="1:10">
      <c r="A11" s="1">
        <v>4</v>
      </c>
      <c r="B11" s="1">
        <v>2016</v>
      </c>
      <c r="C11" s="1">
        <v>900274</v>
      </c>
      <c r="D11" s="1">
        <v>17203.958984375</v>
      </c>
      <c r="E11" s="1">
        <v>23665.736328125</v>
      </c>
      <c r="F11" s="1">
        <v>50.923270026680768</v>
      </c>
      <c r="G11" s="1">
        <v>3.1053523705005364</v>
      </c>
      <c r="H11" s="1">
        <v>0.68816160413385263</v>
      </c>
      <c r="I11" s="1">
        <v>0.30712760781717569</v>
      </c>
      <c r="J11" t="s">
        <v>679</v>
      </c>
    </row>
    <row r="12" spans="1:10">
      <c r="A12" s="1">
        <v>4</v>
      </c>
      <c r="B12" s="1">
        <v>2016</v>
      </c>
      <c r="C12" s="1">
        <v>2397192</v>
      </c>
      <c r="D12" s="1">
        <v>18502.37109375</v>
      </c>
      <c r="E12" s="1">
        <v>23635.9140625</v>
      </c>
      <c r="F12" s="1">
        <v>45.641238999629564</v>
      </c>
      <c r="G12" s="1">
        <v>3.764152391631542</v>
      </c>
      <c r="H12" s="1">
        <v>0.96030856101638917</v>
      </c>
      <c r="I12" s="1">
        <v>0.24486732810721878</v>
      </c>
      <c r="J12" t="s">
        <v>680</v>
      </c>
    </row>
    <row r="13" spans="1:10">
      <c r="A13" s="1">
        <v>4</v>
      </c>
      <c r="B13" s="1">
        <v>2016</v>
      </c>
      <c r="C13" s="1">
        <v>3297466</v>
      </c>
      <c r="D13" s="1">
        <v>18147.876953125</v>
      </c>
      <c r="E13" s="1">
        <v>23644.056640625</v>
      </c>
      <c r="F13" s="1">
        <v>47.083338842614296</v>
      </c>
      <c r="G13" s="1">
        <v>3.5842868432911819</v>
      </c>
      <c r="H13" s="1">
        <v>0.88600701265759829</v>
      </c>
      <c r="I13" s="1">
        <v>0.26186562651442047</v>
      </c>
      <c r="J13" t="s">
        <v>681</v>
      </c>
    </row>
    <row r="14" spans="1:10">
      <c r="A14" s="1">
        <v>5</v>
      </c>
      <c r="B14" s="1">
        <v>2016</v>
      </c>
      <c r="C14" s="1">
        <v>2373427</v>
      </c>
      <c r="D14" s="1">
        <v>21579.296875</v>
      </c>
      <c r="E14" s="1">
        <v>28932.115234375</v>
      </c>
      <c r="F14" s="1">
        <v>45.904130188120384</v>
      </c>
      <c r="G14" s="1">
        <v>3.8396563281701943</v>
      </c>
      <c r="H14" s="1">
        <v>0.90297278997837305</v>
      </c>
      <c r="I14" s="1">
        <v>0.23369119842320829</v>
      </c>
      <c r="J14" t="s">
        <v>682</v>
      </c>
    </row>
    <row r="15" spans="1:10">
      <c r="A15" s="1">
        <v>5</v>
      </c>
      <c r="B15" s="1">
        <v>2016</v>
      </c>
      <c r="C15" s="1">
        <v>3297466</v>
      </c>
      <c r="D15" s="1">
        <v>21106.212890625</v>
      </c>
      <c r="E15" s="1">
        <v>28921.134765625</v>
      </c>
      <c r="F15" s="1">
        <v>47.615251529507809</v>
      </c>
      <c r="G15" s="1">
        <v>3.6933915315578689</v>
      </c>
      <c r="H15" s="1">
        <v>0.84467375857704063</v>
      </c>
      <c r="I15" s="1">
        <v>0.24910461548352583</v>
      </c>
      <c r="J15" t="s">
        <v>683</v>
      </c>
    </row>
    <row r="16" spans="1:10">
      <c r="A16" s="1">
        <v>5</v>
      </c>
      <c r="B16" s="1">
        <v>2016</v>
      </c>
      <c r="C16" s="1">
        <v>924039</v>
      </c>
      <c r="D16" s="1">
        <v>19891.076171875</v>
      </c>
      <c r="E16" s="1">
        <v>28892.9375</v>
      </c>
      <c r="F16" s="1">
        <v>52.01032748617753</v>
      </c>
      <c r="G16" s="1">
        <v>3.3177052050833353</v>
      </c>
      <c r="H16" s="1">
        <v>0.69493062522252846</v>
      </c>
      <c r="I16" s="1">
        <v>0.28869452479819574</v>
      </c>
      <c r="J16" t="s">
        <v>684</v>
      </c>
    </row>
    <row r="17" spans="1:10">
      <c r="A17" s="1">
        <v>6</v>
      </c>
      <c r="B17" s="1">
        <v>2016</v>
      </c>
      <c r="C17" s="1">
        <v>874336</v>
      </c>
      <c r="D17" s="1">
        <v>22938.93359375</v>
      </c>
      <c r="E17" s="1">
        <v>34967.796875</v>
      </c>
      <c r="F17" s="1">
        <v>50.926576281887051</v>
      </c>
      <c r="G17" s="1">
        <v>3.4339041283900009</v>
      </c>
      <c r="H17" s="1">
        <v>0.69570393990411006</v>
      </c>
      <c r="I17" s="1">
        <v>0.26798736412546209</v>
      </c>
      <c r="J17" t="s">
        <v>684</v>
      </c>
    </row>
    <row r="18" spans="1:10">
      <c r="A18" s="1">
        <v>6</v>
      </c>
      <c r="B18" s="1">
        <v>2016</v>
      </c>
      <c r="C18" s="1">
        <v>3297466</v>
      </c>
      <c r="D18" s="1">
        <v>23948.498046875</v>
      </c>
      <c r="E18" s="1">
        <v>34972.8359375</v>
      </c>
      <c r="F18" s="1">
        <v>47.759638461776404</v>
      </c>
      <c r="G18" s="1">
        <v>3.8892337328118014</v>
      </c>
      <c r="H18" s="1">
        <v>0.85125244657564325</v>
      </c>
      <c r="I18" s="1">
        <v>0.24278643055000415</v>
      </c>
      <c r="J18" t="s">
        <v>685</v>
      </c>
    </row>
    <row r="19" spans="1:10">
      <c r="A19" s="1">
        <v>6</v>
      </c>
      <c r="B19" s="1">
        <v>2016</v>
      </c>
      <c r="C19" s="1">
        <v>2423130</v>
      </c>
      <c r="D19" s="1">
        <v>24312.77734375</v>
      </c>
      <c r="E19" s="1">
        <v>34974.65234375</v>
      </c>
      <c r="F19" s="1">
        <v>46.616914899324428</v>
      </c>
      <c r="G19" s="1">
        <v>4.0535299385505521</v>
      </c>
      <c r="H19" s="1">
        <v>0.907378885986307</v>
      </c>
      <c r="I19" s="1">
        <v>0.23369319846644629</v>
      </c>
      <c r="J19" t="s">
        <v>686</v>
      </c>
    </row>
    <row r="20" spans="1:10">
      <c r="A20" s="1">
        <v>7</v>
      </c>
      <c r="B20" s="1">
        <v>2016</v>
      </c>
      <c r="C20" s="1">
        <v>877873</v>
      </c>
      <c r="D20" s="1">
        <v>28006.408203125</v>
      </c>
      <c r="E20" s="1">
        <v>42598.26953125</v>
      </c>
      <c r="F20" s="1">
        <v>51.740891905776806</v>
      </c>
      <c r="G20" s="1">
        <v>3.6080925145208931</v>
      </c>
      <c r="H20" s="1">
        <v>0.67206987798918527</v>
      </c>
      <c r="I20" s="1">
        <v>0.30635296905133202</v>
      </c>
      <c r="J20" t="s">
        <v>687</v>
      </c>
    </row>
    <row r="21" spans="1:10">
      <c r="A21" s="1">
        <v>7</v>
      </c>
      <c r="B21" s="1">
        <v>2016</v>
      </c>
      <c r="C21" s="1">
        <v>2419593</v>
      </c>
      <c r="D21" s="1">
        <v>28599.826171875</v>
      </c>
      <c r="E21" s="1">
        <v>42600.53125</v>
      </c>
      <c r="F21" s="1">
        <v>46.957270086332699</v>
      </c>
      <c r="G21" s="1">
        <v>4.1043191974848661</v>
      </c>
      <c r="H21" s="1">
        <v>0.87181563180253874</v>
      </c>
      <c r="I21" s="1">
        <v>0.21598508509488992</v>
      </c>
      <c r="J21" t="s">
        <v>688</v>
      </c>
    </row>
    <row r="22" spans="1:10">
      <c r="A22" s="1">
        <v>7</v>
      </c>
      <c r="B22" s="1">
        <v>2016</v>
      </c>
      <c r="C22" s="1">
        <v>3297466</v>
      </c>
      <c r="D22" s="1">
        <v>28441.841796875</v>
      </c>
      <c r="E22" s="1">
        <v>42599.9296875</v>
      </c>
      <c r="F22" s="1">
        <v>48.230797224292836</v>
      </c>
      <c r="G22" s="1">
        <v>3.9722104791982691</v>
      </c>
      <c r="H22" s="1">
        <v>0.81863800870122694</v>
      </c>
      <c r="I22" s="1">
        <v>0.240043415155759</v>
      </c>
      <c r="J22" t="s">
        <v>689</v>
      </c>
    </row>
    <row r="23" spans="1:10">
      <c r="A23" s="1">
        <v>8</v>
      </c>
      <c r="B23" s="1">
        <v>2016</v>
      </c>
      <c r="C23" s="1">
        <v>2447595</v>
      </c>
      <c r="D23" s="1">
        <v>33702.28515625</v>
      </c>
      <c r="E23" s="1">
        <v>53658.88671875</v>
      </c>
      <c r="F23" s="1">
        <v>48.01993262774274</v>
      </c>
      <c r="G23" s="1">
        <v>4.2379078238025487</v>
      </c>
      <c r="H23" s="1">
        <v>0.83752622472263594</v>
      </c>
      <c r="I23" s="1">
        <v>0.22799646183294214</v>
      </c>
      <c r="J23" t="s">
        <v>690</v>
      </c>
    </row>
    <row r="24" spans="1:10">
      <c r="A24" s="1">
        <v>8</v>
      </c>
      <c r="B24" s="1">
        <v>2016</v>
      </c>
      <c r="C24" s="1">
        <v>3297466</v>
      </c>
      <c r="D24" s="1">
        <v>33186.44140625</v>
      </c>
      <c r="E24" s="1">
        <v>53608.578125</v>
      </c>
      <c r="F24" s="1">
        <v>49.147794094010372</v>
      </c>
      <c r="G24" s="1">
        <v>4.1331731699432233</v>
      </c>
      <c r="H24" s="1">
        <v>0.79617651857517258</v>
      </c>
      <c r="I24" s="1">
        <v>0.24095836014685215</v>
      </c>
      <c r="J24" t="s">
        <v>691</v>
      </c>
    </row>
    <row r="25" spans="1:10">
      <c r="A25" s="1">
        <v>8</v>
      </c>
      <c r="B25" s="1">
        <v>2016</v>
      </c>
      <c r="C25" s="1">
        <v>849871</v>
      </c>
      <c r="D25" s="1">
        <v>31700.83203125</v>
      </c>
      <c r="E25" s="1">
        <v>53463.703125</v>
      </c>
      <c r="F25" s="1">
        <v>52.395990685645231</v>
      </c>
      <c r="G25" s="1">
        <v>3.8315414927677258</v>
      </c>
      <c r="H25" s="1">
        <v>0.67709099380964877</v>
      </c>
      <c r="I25" s="1">
        <v>0.27828811666711772</v>
      </c>
      <c r="J25" t="s">
        <v>692</v>
      </c>
    </row>
    <row r="26" spans="1:10">
      <c r="A26" s="1">
        <v>9</v>
      </c>
      <c r="B26" s="1">
        <v>2016</v>
      </c>
      <c r="C26" s="1">
        <v>829286</v>
      </c>
      <c r="D26" s="1">
        <v>40776.68359375</v>
      </c>
      <c r="E26" s="1">
        <v>71889.1953125</v>
      </c>
      <c r="F26" s="1">
        <v>53.794470182783741</v>
      </c>
      <c r="G26" s="1">
        <v>3.9812718410777466</v>
      </c>
      <c r="H26" s="1">
        <v>0.73599337261210251</v>
      </c>
      <c r="I26" s="1">
        <v>0.32261246421620526</v>
      </c>
      <c r="J26" t="s">
        <v>692</v>
      </c>
    </row>
    <row r="27" spans="1:10">
      <c r="A27" s="1">
        <v>9</v>
      </c>
      <c r="B27" s="1">
        <v>2016</v>
      </c>
      <c r="C27" s="1">
        <v>2468180</v>
      </c>
      <c r="D27" s="1">
        <v>43776.31640625</v>
      </c>
      <c r="E27" s="1">
        <v>72495.6875</v>
      </c>
      <c r="F27" s="1">
        <v>49.210513819899681</v>
      </c>
      <c r="G27" s="1">
        <v>4.2983036083267834</v>
      </c>
      <c r="H27" s="1">
        <v>0.76779732434425363</v>
      </c>
      <c r="I27" s="1">
        <v>0.26842774838139843</v>
      </c>
      <c r="J27" t="s">
        <v>693</v>
      </c>
    </row>
    <row r="28" spans="1:10">
      <c r="A28" s="1">
        <v>9</v>
      </c>
      <c r="B28" s="1">
        <v>2016</v>
      </c>
      <c r="C28" s="1">
        <v>3297466</v>
      </c>
      <c r="D28" s="1">
        <v>43021.93359375</v>
      </c>
      <c r="E28" s="1">
        <v>72343.15625</v>
      </c>
      <c r="F28" s="1">
        <v>50.363341729679696</v>
      </c>
      <c r="G28" s="1">
        <v>4.2185726858138946</v>
      </c>
      <c r="H28" s="1">
        <v>0.75979888799459949</v>
      </c>
      <c r="I28" s="1">
        <v>0.28205476568977511</v>
      </c>
      <c r="J28" t="s">
        <v>694</v>
      </c>
    </row>
    <row r="29" spans="1:10">
      <c r="A29" s="1">
        <v>10</v>
      </c>
      <c r="B29" s="1">
        <v>2016</v>
      </c>
      <c r="C29" s="1">
        <v>3297467</v>
      </c>
      <c r="D29" s="1">
        <v>77693.59375</v>
      </c>
      <c r="E29" s="1">
        <v>170111.03125</v>
      </c>
      <c r="F29" s="1">
        <v>50.80144668619883</v>
      </c>
      <c r="G29" s="1">
        <v>3.8818775138613972</v>
      </c>
      <c r="H29" s="1">
        <v>0.611626742587568</v>
      </c>
      <c r="I29" s="1">
        <v>0.29374820127085427</v>
      </c>
      <c r="J29" t="s">
        <v>694</v>
      </c>
    </row>
    <row r="30" spans="1:10">
      <c r="A30" s="1">
        <v>10</v>
      </c>
      <c r="B30" s="1">
        <v>2016</v>
      </c>
      <c r="C30" s="1">
        <v>2588728</v>
      </c>
      <c r="D30" s="1">
        <v>76810.9765625</v>
      </c>
      <c r="E30" s="1">
        <v>175384.84375</v>
      </c>
      <c r="F30" s="1">
        <v>50.284448964897045</v>
      </c>
      <c r="G30" s="1">
        <v>4.0109397356539587</v>
      </c>
      <c r="H30" s="1">
        <v>0.66364407539146641</v>
      </c>
      <c r="I30" s="1">
        <v>0.27739878426779485</v>
      </c>
      <c r="J30" t="s">
        <v>695</v>
      </c>
    </row>
    <row r="31" spans="1:10">
      <c r="A31" s="1">
        <v>10</v>
      </c>
      <c r="B31" s="1">
        <v>2016</v>
      </c>
      <c r="C31" s="1">
        <v>708739</v>
      </c>
      <c r="D31" s="1">
        <v>80917.4140625</v>
      </c>
      <c r="E31" s="1">
        <v>150848</v>
      </c>
      <c r="F31" s="1">
        <v>52.689823757405762</v>
      </c>
      <c r="G31" s="1">
        <v>3.4104670407583044</v>
      </c>
      <c r="H31" s="1">
        <v>0.42162911875880965</v>
      </c>
      <c r="I31" s="1">
        <v>0.35346580334932887</v>
      </c>
      <c r="J31" t="s">
        <v>696</v>
      </c>
    </row>
    <row r="32" spans="1:10">
      <c r="A32" s="1">
        <v>1</v>
      </c>
      <c r="B32" s="1">
        <v>2018</v>
      </c>
      <c r="C32" s="1">
        <v>1237286</v>
      </c>
      <c r="D32" s="1">
        <v>9068.0595703125</v>
      </c>
      <c r="E32" s="1">
        <v>9169.673828125</v>
      </c>
      <c r="F32" s="1">
        <v>59.046093627504071</v>
      </c>
      <c r="G32" s="1">
        <v>2.0987435402970696</v>
      </c>
      <c r="H32" s="1">
        <v>0.43012286569152158</v>
      </c>
      <c r="I32" s="1">
        <v>0.50636150413081538</v>
      </c>
      <c r="J32" t="s">
        <v>696</v>
      </c>
    </row>
    <row r="33" spans="1:10">
      <c r="A33" s="1">
        <v>1</v>
      </c>
      <c r="B33" s="1">
        <v>2018</v>
      </c>
      <c r="C33" s="1">
        <v>2202765</v>
      </c>
      <c r="D33" s="1">
        <v>10674.833984375</v>
      </c>
      <c r="E33" s="1">
        <v>9142.0986328125</v>
      </c>
      <c r="F33" s="1">
        <v>52.799839746863604</v>
      </c>
      <c r="G33" s="1">
        <v>2.9845562281950184</v>
      </c>
      <c r="H33" s="1">
        <v>0.70523364952684464</v>
      </c>
      <c r="I33" s="1">
        <v>0.47345767705588204</v>
      </c>
      <c r="J33" t="s">
        <v>697</v>
      </c>
    </row>
    <row r="34" spans="1:10">
      <c r="A34" s="1">
        <v>1</v>
      </c>
      <c r="B34" s="1">
        <v>2018</v>
      </c>
      <c r="C34" s="1">
        <v>3440051</v>
      </c>
      <c r="D34" s="1">
        <v>10096.923828125</v>
      </c>
      <c r="E34" s="1">
        <v>9152.0166015625</v>
      </c>
      <c r="F34" s="1">
        <v>55.04643506738708</v>
      </c>
      <c r="G34" s="1">
        <v>2.6659552431054077</v>
      </c>
      <c r="H34" s="1">
        <v>0.60628432543587285</v>
      </c>
      <c r="I34" s="1">
        <v>0.4852922238652857</v>
      </c>
      <c r="J34" t="s">
        <v>698</v>
      </c>
    </row>
    <row r="35" spans="1:10">
      <c r="A35" s="1">
        <v>2</v>
      </c>
      <c r="B35" s="1">
        <v>2018</v>
      </c>
      <c r="C35" s="1">
        <v>1124260</v>
      </c>
      <c r="D35" s="1">
        <v>13619.361328125</v>
      </c>
      <c r="E35" s="1">
        <v>16126.8115234375</v>
      </c>
      <c r="F35" s="1">
        <v>53.335304111148666</v>
      </c>
      <c r="G35" s="1">
        <v>2.4749595289345883</v>
      </c>
      <c r="H35" s="1">
        <v>0.55760500240157973</v>
      </c>
      <c r="I35" s="1">
        <v>0.36080444025403374</v>
      </c>
      <c r="J35" t="s">
        <v>699</v>
      </c>
    </row>
    <row r="36" spans="1:10">
      <c r="A36" s="1">
        <v>2</v>
      </c>
      <c r="B36" s="1">
        <v>2018</v>
      </c>
      <c r="C36" s="1">
        <v>2315791</v>
      </c>
      <c r="D36" s="1">
        <v>14703.6826171875</v>
      </c>
      <c r="E36" s="1">
        <v>16186.2890625</v>
      </c>
      <c r="F36" s="1">
        <v>49.146502857986754</v>
      </c>
      <c r="G36" s="1">
        <v>3.2618509183255311</v>
      </c>
      <c r="H36" s="1">
        <v>0.80433467441578277</v>
      </c>
      <c r="I36" s="1">
        <v>0.35688194660053518</v>
      </c>
      <c r="J36" t="s">
        <v>700</v>
      </c>
    </row>
    <row r="37" spans="1:10">
      <c r="A37" s="1">
        <v>2</v>
      </c>
      <c r="B37" s="1">
        <v>2018</v>
      </c>
      <c r="C37" s="1">
        <v>3440051</v>
      </c>
      <c r="D37" s="1">
        <v>14349.310546875</v>
      </c>
      <c r="E37" s="1">
        <v>16166.8505859375</v>
      </c>
      <c r="F37" s="1">
        <v>50.515465613736538</v>
      </c>
      <c r="G37" s="1">
        <v>3.0046830701056466</v>
      </c>
      <c r="H37" s="1">
        <v>0.72369973584693947</v>
      </c>
      <c r="I37" s="1">
        <v>0.35816387605881422</v>
      </c>
      <c r="J37" t="s">
        <v>701</v>
      </c>
    </row>
    <row r="38" spans="1:10">
      <c r="A38" s="1">
        <v>3</v>
      </c>
      <c r="B38" s="1">
        <v>2018</v>
      </c>
      <c r="C38" s="1">
        <v>1029722</v>
      </c>
      <c r="D38" s="1">
        <v>16288.2939453125</v>
      </c>
      <c r="E38" s="1">
        <v>21435.19140625</v>
      </c>
      <c r="F38" s="1">
        <v>52.992741730292252</v>
      </c>
      <c r="G38" s="1">
        <v>2.7594156481069647</v>
      </c>
      <c r="H38" s="1">
        <v>0.59287555281911042</v>
      </c>
      <c r="I38" s="1">
        <v>0.34981286211229828</v>
      </c>
      <c r="J38" t="s">
        <v>702</v>
      </c>
    </row>
    <row r="39" spans="1:10">
      <c r="A39" s="1">
        <v>3</v>
      </c>
      <c r="B39" s="1">
        <v>2018</v>
      </c>
      <c r="C39" s="1">
        <v>3440051</v>
      </c>
      <c r="D39" s="1">
        <v>17396.015625</v>
      </c>
      <c r="E39" s="1">
        <v>21513.205078125</v>
      </c>
      <c r="F39" s="1">
        <v>48.57452607534016</v>
      </c>
      <c r="G39" s="1">
        <v>3.2456853110607953</v>
      </c>
      <c r="H39" s="1">
        <v>0.78052302131567231</v>
      </c>
      <c r="I39" s="1">
        <v>0.29858656165271968</v>
      </c>
      <c r="J39" t="s">
        <v>703</v>
      </c>
    </row>
    <row r="40" spans="1:10">
      <c r="A40" s="1">
        <v>3</v>
      </c>
      <c r="B40" s="1">
        <v>2018</v>
      </c>
      <c r="C40" s="1">
        <v>2410329</v>
      </c>
      <c r="D40" s="1">
        <v>17869.24609375</v>
      </c>
      <c r="E40" s="1">
        <v>21546.533203125</v>
      </c>
      <c r="F40" s="1">
        <v>46.687010362485786</v>
      </c>
      <c r="G40" s="1">
        <v>3.4534256526806093</v>
      </c>
      <c r="H40" s="1">
        <v>0.86068831267432788</v>
      </c>
      <c r="I40" s="1">
        <v>0.27670206017518773</v>
      </c>
      <c r="J40" t="s">
        <v>704</v>
      </c>
    </row>
    <row r="41" spans="1:10">
      <c r="A41" s="1">
        <v>4</v>
      </c>
      <c r="B41" s="1">
        <v>2018</v>
      </c>
      <c r="C41" s="1">
        <v>3440051</v>
      </c>
      <c r="D41" s="1">
        <v>20477.9609375</v>
      </c>
      <c r="E41" s="1">
        <v>26795.98828125</v>
      </c>
      <c r="F41" s="1">
        <v>48.140645879959337</v>
      </c>
      <c r="G41" s="1">
        <v>3.4215065416181329</v>
      </c>
      <c r="H41" s="1">
        <v>0.78154945958650035</v>
      </c>
      <c r="I41" s="1">
        <v>0.27520987334199404</v>
      </c>
      <c r="J41" t="s">
        <v>705</v>
      </c>
    </row>
    <row r="42" spans="1:10">
      <c r="A42" s="1">
        <v>4</v>
      </c>
      <c r="B42" s="1">
        <v>2018</v>
      </c>
      <c r="C42" s="1">
        <v>2450787</v>
      </c>
      <c r="D42" s="1">
        <v>20853.13671875</v>
      </c>
      <c r="E42" s="1">
        <v>26787.6875</v>
      </c>
      <c r="F42" s="1">
        <v>46.916239150933968</v>
      </c>
      <c r="G42" s="1">
        <v>3.5892894812972322</v>
      </c>
      <c r="H42" s="1">
        <v>0.84280355657182771</v>
      </c>
      <c r="I42" s="1">
        <v>0.26772991696136794</v>
      </c>
      <c r="J42" t="s">
        <v>706</v>
      </c>
    </row>
    <row r="43" spans="1:10">
      <c r="A43" s="1">
        <v>4</v>
      </c>
      <c r="B43" s="1">
        <v>2018</v>
      </c>
      <c r="C43" s="1">
        <v>989264</v>
      </c>
      <c r="D43" s="1">
        <v>19548.5078125</v>
      </c>
      <c r="E43" s="1">
        <v>26816.5546875</v>
      </c>
      <c r="F43" s="1">
        <v>51.173971760824209</v>
      </c>
      <c r="G43" s="1">
        <v>3.0058437383751961</v>
      </c>
      <c r="H43" s="1">
        <v>0.62979952772970615</v>
      </c>
      <c r="I43" s="1">
        <v>0.29374059907163308</v>
      </c>
      <c r="J43" t="s">
        <v>707</v>
      </c>
    </row>
    <row r="44" spans="1:10">
      <c r="A44" s="1">
        <v>5</v>
      </c>
      <c r="B44" s="1">
        <v>2018</v>
      </c>
      <c r="C44" s="1">
        <v>3440051</v>
      </c>
      <c r="D44" s="1">
        <v>24199.5546875</v>
      </c>
      <c r="E44" s="1">
        <v>32440.150390625</v>
      </c>
      <c r="F44" s="1">
        <v>47.980684297994422</v>
      </c>
      <c r="G44" s="1">
        <v>3.6460145503656776</v>
      </c>
      <c r="H44" s="1">
        <v>0.82310465746002026</v>
      </c>
      <c r="I44" s="1">
        <v>0.25915807643549471</v>
      </c>
      <c r="J44" t="s">
        <v>708</v>
      </c>
    </row>
    <row r="45" spans="1:10">
      <c r="A45" s="1">
        <v>5</v>
      </c>
      <c r="B45" s="1">
        <v>2018</v>
      </c>
      <c r="C45" s="1">
        <v>2480450</v>
      </c>
      <c r="D45" s="1">
        <v>24483.416015625</v>
      </c>
      <c r="E45" s="1">
        <v>32448.263671875</v>
      </c>
      <c r="F45" s="1">
        <v>46.627067669172931</v>
      </c>
      <c r="G45" s="1">
        <v>3.7586147674817068</v>
      </c>
      <c r="H45" s="1">
        <v>0.85675824951117741</v>
      </c>
      <c r="I45" s="1">
        <v>0.24279626680642624</v>
      </c>
      <c r="J45" t="s">
        <v>709</v>
      </c>
    </row>
    <row r="46" spans="1:10">
      <c r="A46" s="1">
        <v>5</v>
      </c>
      <c r="B46" s="1">
        <v>2018</v>
      </c>
      <c r="C46" s="1">
        <v>959601</v>
      </c>
      <c r="D46" s="1">
        <v>23465.8125</v>
      </c>
      <c r="E46" s="1">
        <v>32419.1796875</v>
      </c>
      <c r="F46" s="1">
        <v>51.479616007069602</v>
      </c>
      <c r="G46" s="1">
        <v>3.3549569039632097</v>
      </c>
      <c r="H46" s="1">
        <v>0.73611428083130381</v>
      </c>
      <c r="I46" s="1">
        <v>0.3014513323766857</v>
      </c>
      <c r="J46" t="s">
        <v>710</v>
      </c>
    </row>
    <row r="47" spans="1:10">
      <c r="A47" s="1">
        <v>6</v>
      </c>
      <c r="B47" s="1">
        <v>2018</v>
      </c>
      <c r="C47" s="1">
        <v>2497764</v>
      </c>
      <c r="D47" s="1">
        <v>27807.671875</v>
      </c>
      <c r="E47" s="1">
        <v>39111.2890625</v>
      </c>
      <c r="F47" s="1">
        <v>46.805911206983524</v>
      </c>
      <c r="G47" s="1">
        <v>3.9240552750379938</v>
      </c>
      <c r="H47" s="1">
        <v>0.82821475527711985</v>
      </c>
      <c r="I47" s="1">
        <v>0.23161715838646085</v>
      </c>
      <c r="J47" t="s">
        <v>711</v>
      </c>
    </row>
    <row r="48" spans="1:10">
      <c r="A48" s="1">
        <v>6</v>
      </c>
      <c r="B48" s="1">
        <v>2018</v>
      </c>
      <c r="C48" s="1">
        <v>3440051</v>
      </c>
      <c r="D48" s="1">
        <v>27490.814453125</v>
      </c>
      <c r="E48" s="1">
        <v>39098.609375</v>
      </c>
      <c r="F48" s="1">
        <v>48.234153214588972</v>
      </c>
      <c r="G48" s="1">
        <v>3.7974530028769924</v>
      </c>
      <c r="H48" s="1">
        <v>0.77578559155082294</v>
      </c>
      <c r="I48" s="1">
        <v>0.25409652356898199</v>
      </c>
      <c r="J48" t="s">
        <v>712</v>
      </c>
    </row>
    <row r="49" spans="1:10">
      <c r="A49" s="1">
        <v>6</v>
      </c>
      <c r="B49" s="1">
        <v>2018</v>
      </c>
      <c r="C49" s="1">
        <v>942287</v>
      </c>
      <c r="D49" s="1">
        <v>26650.90234375</v>
      </c>
      <c r="E49" s="1">
        <v>39065.0078125</v>
      </c>
      <c r="F49" s="1">
        <v>52.020060767048683</v>
      </c>
      <c r="G49" s="1">
        <v>3.4618624686533934</v>
      </c>
      <c r="H49" s="1">
        <v>0.63680916748294314</v>
      </c>
      <c r="I49" s="1">
        <v>0.31368362293016883</v>
      </c>
      <c r="J49" t="s">
        <v>713</v>
      </c>
    </row>
    <row r="50" spans="1:10">
      <c r="A50" s="1">
        <v>7</v>
      </c>
      <c r="B50" s="1">
        <v>2018</v>
      </c>
      <c r="C50" s="1">
        <v>908983</v>
      </c>
      <c r="D50" s="1">
        <v>30900.845703125</v>
      </c>
      <c r="E50" s="1">
        <v>47480.765625</v>
      </c>
      <c r="F50" s="1">
        <v>51.656116781061911</v>
      </c>
      <c r="G50" s="1">
        <v>3.5407779903474541</v>
      </c>
      <c r="H50" s="1">
        <v>0.6275562909317336</v>
      </c>
      <c r="I50" s="1">
        <v>0.28631448552943234</v>
      </c>
      <c r="J50" t="s">
        <v>713</v>
      </c>
    </row>
    <row r="51" spans="1:10">
      <c r="A51" s="1">
        <v>7</v>
      </c>
      <c r="B51" s="1">
        <v>2018</v>
      </c>
      <c r="C51" s="1">
        <v>3440051</v>
      </c>
      <c r="D51" s="1">
        <v>32123.0703125</v>
      </c>
      <c r="E51" s="1">
        <v>47448.05859375</v>
      </c>
      <c r="F51" s="1">
        <v>48.39106426038451</v>
      </c>
      <c r="G51" s="1">
        <v>3.9612328421875143</v>
      </c>
      <c r="H51" s="1">
        <v>0.78555666761917198</v>
      </c>
      <c r="I51" s="1">
        <v>0.23731217938338706</v>
      </c>
      <c r="J51" t="s">
        <v>714</v>
      </c>
    </row>
    <row r="52" spans="1:10">
      <c r="A52" s="1">
        <v>7</v>
      </c>
      <c r="B52" s="1">
        <v>2018</v>
      </c>
      <c r="C52" s="1">
        <v>2531068</v>
      </c>
      <c r="D52" s="1">
        <v>32562.0078125</v>
      </c>
      <c r="E52" s="1">
        <v>47436.3125</v>
      </c>
      <c r="F52" s="1">
        <v>47.218485240222705</v>
      </c>
      <c r="G52" s="1">
        <v>4.1122308843539566</v>
      </c>
      <c r="H52" s="1">
        <v>0.84229937717990977</v>
      </c>
      <c r="I52" s="1">
        <v>0.21971397054524019</v>
      </c>
      <c r="J52" t="s">
        <v>715</v>
      </c>
    </row>
    <row r="53" spans="1:10">
      <c r="A53" s="1">
        <v>8</v>
      </c>
      <c r="B53" s="1">
        <v>2018</v>
      </c>
      <c r="C53" s="1">
        <v>2486984</v>
      </c>
      <c r="D53" s="1">
        <v>38650.4296875</v>
      </c>
      <c r="E53" s="1">
        <v>59115.3125</v>
      </c>
      <c r="F53" s="1">
        <v>48.184100902941076</v>
      </c>
      <c r="G53" s="1">
        <v>4.1975529396248632</v>
      </c>
      <c r="H53" s="1">
        <v>0.79179761510327373</v>
      </c>
      <c r="I53" s="1">
        <v>0.24151341544617899</v>
      </c>
      <c r="J53" t="s">
        <v>715</v>
      </c>
    </row>
    <row r="54" spans="1:10">
      <c r="A54" s="1">
        <v>8</v>
      </c>
      <c r="B54" s="1">
        <v>2018</v>
      </c>
      <c r="C54" s="1">
        <v>953067</v>
      </c>
      <c r="D54" s="1">
        <v>36854.3046875</v>
      </c>
      <c r="E54" s="1">
        <v>59122.55078125</v>
      </c>
      <c r="F54" s="1">
        <v>51.573698386367383</v>
      </c>
      <c r="G54" s="1">
        <v>3.6642617990130808</v>
      </c>
      <c r="H54" s="1">
        <v>0.62659078532778911</v>
      </c>
      <c r="I54" s="1">
        <v>0.28809202291129588</v>
      </c>
      <c r="J54" t="s">
        <v>716</v>
      </c>
    </row>
    <row r="55" spans="1:10">
      <c r="A55" s="1">
        <v>8</v>
      </c>
      <c r="B55" s="1">
        <v>2018</v>
      </c>
      <c r="C55" s="1">
        <v>3440051</v>
      </c>
      <c r="D55" s="1">
        <v>38152.8125</v>
      </c>
      <c r="E55" s="1">
        <v>59117.31640625</v>
      </c>
      <c r="F55" s="1">
        <v>49.12318974340787</v>
      </c>
      <c r="G55" s="1">
        <v>4.0498044941775575</v>
      </c>
      <c r="H55" s="1">
        <v>0.74602702111102426</v>
      </c>
      <c r="I55" s="1">
        <v>0.25441803043036282</v>
      </c>
      <c r="J55" t="s">
        <v>717</v>
      </c>
    </row>
    <row r="56" spans="1:10">
      <c r="A56" s="1">
        <v>9</v>
      </c>
      <c r="B56" s="1">
        <v>2018</v>
      </c>
      <c r="C56" s="1">
        <v>2549673</v>
      </c>
      <c r="D56" s="1">
        <v>48790.26953125</v>
      </c>
      <c r="E56" s="1">
        <v>78943.0078125</v>
      </c>
      <c r="F56" s="1">
        <v>49.691289039810201</v>
      </c>
      <c r="G56" s="1">
        <v>4.2691392190292641</v>
      </c>
      <c r="H56" s="1">
        <v>0.7491239072618332</v>
      </c>
      <c r="I56" s="1">
        <v>0.25026346515808107</v>
      </c>
      <c r="J56" t="s">
        <v>718</v>
      </c>
    </row>
    <row r="57" spans="1:10">
      <c r="A57" s="1">
        <v>9</v>
      </c>
      <c r="B57" s="1">
        <v>2018</v>
      </c>
      <c r="C57" s="1">
        <v>3440051</v>
      </c>
      <c r="D57" s="1">
        <v>48373.328125</v>
      </c>
      <c r="E57" s="1">
        <v>78927.0546875</v>
      </c>
      <c r="F57" s="1">
        <v>50.502876556190593</v>
      </c>
      <c r="G57" s="1">
        <v>4.1683294811617619</v>
      </c>
      <c r="H57" s="1">
        <v>0.7111813167886174</v>
      </c>
      <c r="I57" s="1">
        <v>0.25949731559212347</v>
      </c>
      <c r="J57" t="s">
        <v>719</v>
      </c>
    </row>
    <row r="58" spans="1:10">
      <c r="A58" s="1">
        <v>9</v>
      </c>
      <c r="B58" s="1">
        <v>2018</v>
      </c>
      <c r="C58" s="1">
        <v>890378</v>
      </c>
      <c r="D58" s="1">
        <v>47179.37890625</v>
      </c>
      <c r="E58" s="1">
        <v>78881.375</v>
      </c>
      <c r="F58" s="1">
        <v>52.826926316687967</v>
      </c>
      <c r="G58" s="1">
        <v>3.8796522375889793</v>
      </c>
      <c r="H58" s="1">
        <v>0.60252948747610569</v>
      </c>
      <c r="I58" s="1">
        <v>0.28593923030443252</v>
      </c>
      <c r="J58" t="s">
        <v>720</v>
      </c>
    </row>
    <row r="59" spans="1:10">
      <c r="A59" s="1">
        <v>10</v>
      </c>
      <c r="B59" s="1">
        <v>2018</v>
      </c>
      <c r="C59" s="1">
        <v>2610108</v>
      </c>
      <c r="D59" s="1">
        <v>89276.65625</v>
      </c>
      <c r="E59" s="1">
        <v>172616.625</v>
      </c>
      <c r="F59" s="1">
        <v>51.489439517445255</v>
      </c>
      <c r="G59" s="1">
        <v>4.137856747690134</v>
      </c>
      <c r="H59" s="1">
        <v>0.64797280419047798</v>
      </c>
      <c r="I59" s="1">
        <v>0.31075457414022717</v>
      </c>
      <c r="J59" t="s">
        <v>721</v>
      </c>
    </row>
    <row r="60" spans="1:10">
      <c r="A60" s="1">
        <v>10</v>
      </c>
      <c r="B60" s="1">
        <v>2018</v>
      </c>
      <c r="C60" s="1">
        <v>3440056</v>
      </c>
      <c r="D60" s="1">
        <v>87703.7421875</v>
      </c>
      <c r="E60" s="1">
        <v>167850.625</v>
      </c>
      <c r="F60" s="1">
        <v>51.927295660303201</v>
      </c>
      <c r="G60" s="1">
        <v>4.0376566544265557</v>
      </c>
      <c r="H60" s="1">
        <v>0.59740626315385559</v>
      </c>
      <c r="I60" s="1">
        <v>0.31545126009576591</v>
      </c>
      <c r="J60" t="s">
        <v>722</v>
      </c>
    </row>
    <row r="61" spans="1:10">
      <c r="A61" s="1">
        <v>10</v>
      </c>
      <c r="B61" s="1">
        <v>2018</v>
      </c>
      <c r="C61" s="1">
        <v>829948</v>
      </c>
      <c r="D61" s="1">
        <v>82757.0625</v>
      </c>
      <c r="E61" s="1">
        <v>152862.015625</v>
      </c>
      <c r="F61" s="1">
        <v>53.30431183640421</v>
      </c>
      <c r="G61" s="1">
        <v>3.7225368336329505</v>
      </c>
      <c r="H61" s="1">
        <v>0.43837927195438753</v>
      </c>
      <c r="I61" s="1">
        <v>0.33022189341982872</v>
      </c>
      <c r="J61" t="s">
        <v>723</v>
      </c>
    </row>
    <row r="62" spans="1:10">
      <c r="A62" s="1">
        <v>1</v>
      </c>
      <c r="B62" s="1">
        <v>2020</v>
      </c>
      <c r="C62" s="1">
        <v>2364382</v>
      </c>
      <c r="D62" s="1">
        <v>12455.8291015625</v>
      </c>
      <c r="E62" s="1">
        <v>9903.3671875</v>
      </c>
      <c r="F62" s="1">
        <v>51.107513506700691</v>
      </c>
      <c r="G62" s="1">
        <v>2.9835610320159773</v>
      </c>
      <c r="H62" s="1">
        <v>0.66533876505573131</v>
      </c>
      <c r="I62" s="1">
        <v>0.3610304933805113</v>
      </c>
      <c r="J62" t="s">
        <v>724</v>
      </c>
    </row>
    <row r="63" spans="1:10">
      <c r="A63" s="1">
        <v>1</v>
      </c>
      <c r="B63" s="1">
        <v>2020</v>
      </c>
      <c r="C63" s="1">
        <v>1210583</v>
      </c>
      <c r="D63" s="1">
        <v>10756.88671875</v>
      </c>
      <c r="E63" s="1">
        <v>10004.984375</v>
      </c>
      <c r="F63" s="1">
        <v>56.905862712428643</v>
      </c>
      <c r="G63" s="1">
        <v>2.1233042261455846</v>
      </c>
      <c r="H63" s="1">
        <v>0.40606468123210054</v>
      </c>
      <c r="I63" s="1">
        <v>0.41949044386052009</v>
      </c>
      <c r="J63" t="s">
        <v>725</v>
      </c>
    </row>
    <row r="64" spans="1:10">
      <c r="A64" s="1">
        <v>1</v>
      </c>
      <c r="B64" s="1">
        <v>2020</v>
      </c>
      <c r="C64" s="1">
        <v>3574965</v>
      </c>
      <c r="D64" s="1">
        <v>11880.5205078125</v>
      </c>
      <c r="E64" s="1">
        <v>9937.77734375</v>
      </c>
      <c r="F64" s="1">
        <v>53.070996499266428</v>
      </c>
      <c r="G64" s="1">
        <v>2.6922540500396508</v>
      </c>
      <c r="H64" s="1">
        <v>0.57754131858633584</v>
      </c>
      <c r="I64" s="1">
        <v>0.38082666543588539</v>
      </c>
      <c r="J64" t="s">
        <v>726</v>
      </c>
    </row>
    <row r="65" spans="1:10">
      <c r="A65" s="1">
        <v>2</v>
      </c>
      <c r="B65" s="1">
        <v>2020</v>
      </c>
      <c r="C65" s="1">
        <v>3574965</v>
      </c>
      <c r="D65" s="1">
        <v>14831.4765625</v>
      </c>
      <c r="E65" s="1">
        <v>16862.470703125</v>
      </c>
      <c r="F65" s="1">
        <v>51.940128085170066</v>
      </c>
      <c r="G65" s="1">
        <v>2.9501989529967427</v>
      </c>
      <c r="H65" s="1">
        <v>0.61669275083812014</v>
      </c>
      <c r="I65" s="1">
        <v>0.35753412970476633</v>
      </c>
      <c r="J65" t="s">
        <v>726</v>
      </c>
    </row>
    <row r="66" spans="1:10">
      <c r="A66" s="1">
        <v>2</v>
      </c>
      <c r="B66" s="1">
        <v>2020</v>
      </c>
      <c r="C66" s="1">
        <v>1203552</v>
      </c>
      <c r="D66" s="1">
        <v>13545.0244140625</v>
      </c>
      <c r="E66" s="1">
        <v>16813.88671875</v>
      </c>
      <c r="F66" s="1">
        <v>55.368588976629177</v>
      </c>
      <c r="G66" s="1">
        <v>2.4735948259817606</v>
      </c>
      <c r="H66" s="1">
        <v>0.47297083964797532</v>
      </c>
      <c r="I66" s="1">
        <v>0.37860100768392224</v>
      </c>
      <c r="J66" t="s">
        <v>727</v>
      </c>
    </row>
    <row r="67" spans="1:10">
      <c r="A67" s="1">
        <v>2</v>
      </c>
      <c r="B67" s="1">
        <v>2020</v>
      </c>
      <c r="C67" s="1">
        <v>2371413</v>
      </c>
      <c r="D67" s="1">
        <v>15484.3837890625</v>
      </c>
      <c r="E67" s="1">
        <v>16887.12890625</v>
      </c>
      <c r="F67" s="1">
        <v>50.200097578953979</v>
      </c>
      <c r="G67" s="1">
        <v>3.1920875865992131</v>
      </c>
      <c r="H67" s="1">
        <v>0.68963525121942071</v>
      </c>
      <c r="I67" s="1">
        <v>0.34684215697560905</v>
      </c>
      <c r="J67" t="s">
        <v>728</v>
      </c>
    </row>
    <row r="68" spans="1:10">
      <c r="A68" s="1">
        <v>3</v>
      </c>
      <c r="B68" s="1">
        <v>2020</v>
      </c>
      <c r="C68" s="1">
        <v>3574965</v>
      </c>
      <c r="D68" s="1">
        <v>17764.83203125</v>
      </c>
      <c r="E68" s="1">
        <v>22273.712890625</v>
      </c>
      <c r="F68" s="1">
        <v>50.236921200627137</v>
      </c>
      <c r="G68" s="1">
        <v>3.1675269548093477</v>
      </c>
      <c r="H68" s="1">
        <v>0.67739907943154687</v>
      </c>
      <c r="I68" s="1">
        <v>0.32274665626097038</v>
      </c>
      <c r="J68" t="s">
        <v>729</v>
      </c>
    </row>
    <row r="69" spans="1:10">
      <c r="A69" s="1">
        <v>3</v>
      </c>
      <c r="B69" s="1">
        <v>2020</v>
      </c>
      <c r="C69" s="1">
        <v>2421019</v>
      </c>
      <c r="D69" s="1">
        <v>18352.732421875</v>
      </c>
      <c r="E69" s="1">
        <v>22263.634765625</v>
      </c>
      <c r="F69" s="1">
        <v>48.671109974766821</v>
      </c>
      <c r="G69" s="1">
        <v>3.3664390903169283</v>
      </c>
      <c r="H69" s="1">
        <v>0.74262944652644192</v>
      </c>
      <c r="I69" s="1">
        <v>0.3059629023977094</v>
      </c>
      <c r="J69" t="s">
        <v>730</v>
      </c>
    </row>
    <row r="70" spans="1:10">
      <c r="A70" s="1">
        <v>3</v>
      </c>
      <c r="B70" s="1">
        <v>2020</v>
      </c>
      <c r="C70" s="1">
        <v>1153946</v>
      </c>
      <c r="D70" s="1">
        <v>16531.39453125</v>
      </c>
      <c r="E70" s="1">
        <v>22294.859375</v>
      </c>
      <c r="F70" s="1">
        <v>53.522047825461506</v>
      </c>
      <c r="G70" s="1">
        <v>2.7502023491567198</v>
      </c>
      <c r="H70" s="1">
        <v>0.54054349163652371</v>
      </c>
      <c r="I70" s="1">
        <v>0.35795955789958978</v>
      </c>
      <c r="J70" t="s">
        <v>731</v>
      </c>
    </row>
    <row r="71" spans="1:10">
      <c r="A71" s="1">
        <v>4</v>
      </c>
      <c r="B71" s="1">
        <v>2020</v>
      </c>
      <c r="C71" s="1">
        <v>3574965</v>
      </c>
      <c r="D71" s="1">
        <v>20517.15625</v>
      </c>
      <c r="E71" s="1">
        <v>27558.38671875</v>
      </c>
      <c r="F71" s="1">
        <v>50.192673214982527</v>
      </c>
      <c r="G71" s="1">
        <v>3.3758020008587497</v>
      </c>
      <c r="H71" s="1">
        <v>0.70275233463824116</v>
      </c>
      <c r="I71" s="1">
        <v>0.31883472985050204</v>
      </c>
      <c r="J71" t="s">
        <v>732</v>
      </c>
    </row>
    <row r="72" spans="1:10">
      <c r="A72" s="1">
        <v>4</v>
      </c>
      <c r="B72" s="1">
        <v>2020</v>
      </c>
      <c r="C72" s="1">
        <v>1142108</v>
      </c>
      <c r="D72" s="1">
        <v>18959.130859375</v>
      </c>
      <c r="E72" s="1">
        <v>27561.86328125</v>
      </c>
      <c r="F72" s="1">
        <v>53.333897494807843</v>
      </c>
      <c r="G72" s="1">
        <v>2.995504803398628</v>
      </c>
      <c r="H72" s="1">
        <v>0.5773928560171192</v>
      </c>
      <c r="I72" s="1">
        <v>0.33583251321241075</v>
      </c>
      <c r="J72" t="s">
        <v>733</v>
      </c>
    </row>
    <row r="73" spans="1:10">
      <c r="A73" s="1">
        <v>4</v>
      </c>
      <c r="B73" s="1">
        <v>2020</v>
      </c>
      <c r="C73" s="1">
        <v>2432857</v>
      </c>
      <c r="D73" s="1">
        <v>21248.57421875</v>
      </c>
      <c r="E73" s="1">
        <v>27556.755859375</v>
      </c>
      <c r="F73" s="1">
        <v>48.718021240048223</v>
      </c>
      <c r="G73" s="1">
        <v>3.5543330331375826</v>
      </c>
      <c r="H73" s="1">
        <v>0.76160251095728193</v>
      </c>
      <c r="I73" s="1">
        <v>0.31085509752525531</v>
      </c>
      <c r="J73" t="s">
        <v>734</v>
      </c>
    </row>
    <row r="74" spans="1:10">
      <c r="A74" s="1">
        <v>5</v>
      </c>
      <c r="B74" s="1">
        <v>2020</v>
      </c>
      <c r="C74" s="1">
        <v>1066868</v>
      </c>
      <c r="D74" s="1">
        <v>21641.41796875</v>
      </c>
      <c r="E74" s="1">
        <v>33345.84765625</v>
      </c>
      <c r="F74" s="1">
        <v>53.569993663695975</v>
      </c>
      <c r="G74" s="1">
        <v>3.1527068015911999</v>
      </c>
      <c r="H74" s="1">
        <v>0.54801906140216039</v>
      </c>
      <c r="I74" s="1">
        <v>0.33592815606054355</v>
      </c>
      <c r="J74" t="s">
        <v>735</v>
      </c>
    </row>
    <row r="75" spans="1:10">
      <c r="A75" s="1">
        <v>5</v>
      </c>
      <c r="B75" s="1">
        <v>2020</v>
      </c>
      <c r="C75" s="1">
        <v>2508097</v>
      </c>
      <c r="D75" s="1">
        <v>24067.134765625</v>
      </c>
      <c r="E75" s="1">
        <v>33375.46875</v>
      </c>
      <c r="F75" s="1">
        <v>48.423135548585243</v>
      </c>
      <c r="G75" s="1">
        <v>3.7052885115687313</v>
      </c>
      <c r="H75" s="1">
        <v>0.75455574485356824</v>
      </c>
      <c r="I75" s="1">
        <v>0.29865830548021072</v>
      </c>
      <c r="J75" t="s">
        <v>736</v>
      </c>
    </row>
    <row r="76" spans="1:10">
      <c r="A76" s="1">
        <v>5</v>
      </c>
      <c r="B76" s="1">
        <v>2020</v>
      </c>
      <c r="C76" s="1">
        <v>3574965</v>
      </c>
      <c r="D76" s="1">
        <v>23343.234375</v>
      </c>
      <c r="E76" s="1">
        <v>33366.62890625</v>
      </c>
      <c r="F76" s="1">
        <v>49.95909973943801</v>
      </c>
      <c r="G76" s="1">
        <v>3.5403829128397062</v>
      </c>
      <c r="H76" s="1">
        <v>0.69291951110010863</v>
      </c>
      <c r="I76" s="1">
        <v>0.30978065519522568</v>
      </c>
      <c r="J76" t="s">
        <v>737</v>
      </c>
    </row>
    <row r="77" spans="1:10">
      <c r="A77" s="1">
        <v>6</v>
      </c>
      <c r="B77" s="1">
        <v>2020</v>
      </c>
      <c r="C77" s="1">
        <v>1034813</v>
      </c>
      <c r="D77" s="1">
        <v>25838.740234375</v>
      </c>
      <c r="E77" s="1">
        <v>40058.8359375</v>
      </c>
      <c r="F77" s="1">
        <v>53.760928786167163</v>
      </c>
      <c r="G77" s="1">
        <v>3.3441732950784346</v>
      </c>
      <c r="H77" s="1">
        <v>0.58333438022135398</v>
      </c>
      <c r="I77" s="1">
        <v>0.35165387369505408</v>
      </c>
      <c r="J77" t="s">
        <v>738</v>
      </c>
    </row>
    <row r="78" spans="1:10">
      <c r="A78" s="1">
        <v>6</v>
      </c>
      <c r="B78" s="1">
        <v>2020</v>
      </c>
      <c r="C78" s="1">
        <v>2540152</v>
      </c>
      <c r="D78" s="1">
        <v>26823.75390625</v>
      </c>
      <c r="E78" s="1">
        <v>40127.45703125</v>
      </c>
      <c r="F78" s="1">
        <v>48.628546638153935</v>
      </c>
      <c r="G78" s="1">
        <v>3.8708593029078573</v>
      </c>
      <c r="H78" s="1">
        <v>0.77177783061801031</v>
      </c>
      <c r="I78" s="1">
        <v>0.29052631496067954</v>
      </c>
      <c r="J78" t="s">
        <v>739</v>
      </c>
    </row>
    <row r="79" spans="1:10">
      <c r="A79" s="1">
        <v>6</v>
      </c>
      <c r="B79" s="1">
        <v>2020</v>
      </c>
      <c r="C79" s="1">
        <v>3574965</v>
      </c>
      <c r="D79" s="1">
        <v>26538.630859375</v>
      </c>
      <c r="E79" s="1">
        <v>40107.59375</v>
      </c>
      <c r="F79" s="1">
        <v>50.114171187689948</v>
      </c>
      <c r="G79" s="1">
        <v>3.7184042361253886</v>
      </c>
      <c r="H79" s="1">
        <v>0.71723079806375722</v>
      </c>
      <c r="I79" s="1">
        <v>0.30822036019933063</v>
      </c>
      <c r="J79" t="s">
        <v>740</v>
      </c>
    </row>
    <row r="80" spans="1:10">
      <c r="A80" s="1">
        <v>7</v>
      </c>
      <c r="B80" s="1">
        <v>2020</v>
      </c>
      <c r="C80" s="1">
        <v>989244</v>
      </c>
      <c r="D80" s="1">
        <v>29693.578125</v>
      </c>
      <c r="E80" s="1">
        <v>48685.30078125</v>
      </c>
      <c r="F80" s="1">
        <v>53.810262180008166</v>
      </c>
      <c r="G80" s="1">
        <v>3.6584917371245114</v>
      </c>
      <c r="H80" s="1">
        <v>0.63098285155128564</v>
      </c>
      <c r="I80" s="1">
        <v>0.34917876681587151</v>
      </c>
      <c r="J80" t="s">
        <v>741</v>
      </c>
    </row>
    <row r="81" spans="1:10">
      <c r="A81" s="1">
        <v>7</v>
      </c>
      <c r="B81" s="1">
        <v>2020</v>
      </c>
      <c r="C81" s="1">
        <v>2585721</v>
      </c>
      <c r="D81" s="1">
        <v>30967.099609375</v>
      </c>
      <c r="E81" s="1">
        <v>48664.4453125</v>
      </c>
      <c r="F81" s="1">
        <v>49.071589703606847</v>
      </c>
      <c r="G81" s="1">
        <v>4.0354013445379451</v>
      </c>
      <c r="H81" s="1">
        <v>0.74732270032226988</v>
      </c>
      <c r="I81" s="1">
        <v>0.28999377736422455</v>
      </c>
      <c r="J81" t="s">
        <v>742</v>
      </c>
    </row>
    <row r="82" spans="1:10">
      <c r="A82" s="1">
        <v>7</v>
      </c>
      <c r="B82" s="1">
        <v>2020</v>
      </c>
      <c r="C82" s="1">
        <v>3574965</v>
      </c>
      <c r="D82" s="1">
        <v>30614.69921875</v>
      </c>
      <c r="E82" s="1">
        <v>48670.21484375</v>
      </c>
      <c r="F82" s="1">
        <v>50.382848223688903</v>
      </c>
      <c r="G82" s="1">
        <v>3.9311050597698158</v>
      </c>
      <c r="H82" s="1">
        <v>0.71512979847355151</v>
      </c>
      <c r="I82" s="1">
        <v>0.30637111132556544</v>
      </c>
      <c r="J82" t="s">
        <v>743</v>
      </c>
    </row>
    <row r="83" spans="1:10">
      <c r="A83" s="1">
        <v>8</v>
      </c>
      <c r="B83" s="1">
        <v>2020</v>
      </c>
      <c r="C83" s="1">
        <v>2572916</v>
      </c>
      <c r="D83" s="1">
        <v>36073.00390625</v>
      </c>
      <c r="E83" s="1">
        <v>60653.58203125</v>
      </c>
      <c r="F83" s="1">
        <v>49.832065252033104</v>
      </c>
      <c r="G83" s="1">
        <v>4.1257172795380805</v>
      </c>
      <c r="H83" s="1">
        <v>0.73338422241534507</v>
      </c>
      <c r="I83" s="1">
        <v>0.29780762372343289</v>
      </c>
      <c r="J83" t="s">
        <v>744</v>
      </c>
    </row>
    <row r="84" spans="1:10">
      <c r="A84" s="1">
        <v>8</v>
      </c>
      <c r="B84" s="1">
        <v>2020</v>
      </c>
      <c r="C84" s="1">
        <v>1002049</v>
      </c>
      <c r="D84" s="1">
        <v>33927.265625</v>
      </c>
      <c r="E84" s="1">
        <v>60454.53515625</v>
      </c>
      <c r="F84" s="1">
        <v>54.078142885228168</v>
      </c>
      <c r="G84" s="1">
        <v>3.7204008985588528</v>
      </c>
      <c r="H84" s="1">
        <v>0.62172109347946058</v>
      </c>
      <c r="I84" s="1">
        <v>0.364651828403601</v>
      </c>
      <c r="J84" t="s">
        <v>745</v>
      </c>
    </row>
    <row r="85" spans="1:10">
      <c r="A85" s="1">
        <v>8</v>
      </c>
      <c r="B85" s="1">
        <v>2020</v>
      </c>
      <c r="C85" s="1">
        <v>3574965</v>
      </c>
      <c r="D85" s="1">
        <v>35471.5625</v>
      </c>
      <c r="E85" s="1">
        <v>60597.7890625</v>
      </c>
      <c r="F85" s="1">
        <v>51.022224553247376</v>
      </c>
      <c r="G85" s="1">
        <v>4.0121086500147554</v>
      </c>
      <c r="H85" s="1">
        <v>0.70208547496269191</v>
      </c>
      <c r="I85" s="1">
        <v>0.31654379833089274</v>
      </c>
      <c r="J85" t="s">
        <v>746</v>
      </c>
    </row>
    <row r="86" spans="1:10">
      <c r="A86" s="1">
        <v>9</v>
      </c>
      <c r="B86" s="1">
        <v>2020</v>
      </c>
      <c r="C86" s="1">
        <v>3574965</v>
      </c>
      <c r="D86" s="1">
        <v>44539.6328125</v>
      </c>
      <c r="E86" s="1">
        <v>80436.75</v>
      </c>
      <c r="F86" s="1">
        <v>51.860327583626692</v>
      </c>
      <c r="G86" s="1">
        <v>4.0813068099967413</v>
      </c>
      <c r="H86" s="1">
        <v>0.63531307299512019</v>
      </c>
      <c r="I86" s="1">
        <v>0.31378461047870398</v>
      </c>
      <c r="J86" t="s">
        <v>746</v>
      </c>
    </row>
    <row r="87" spans="1:10">
      <c r="A87" s="1">
        <v>9</v>
      </c>
      <c r="B87" s="1">
        <v>2020</v>
      </c>
      <c r="C87" s="1">
        <v>2579865</v>
      </c>
      <c r="D87" s="1">
        <v>44572.0625</v>
      </c>
      <c r="E87" s="1">
        <v>80629.53125</v>
      </c>
      <c r="F87" s="1">
        <v>50.792981803311413</v>
      </c>
      <c r="G87" s="1">
        <v>4.2393574857599141</v>
      </c>
      <c r="H87" s="1">
        <v>0.6850959255619965</v>
      </c>
      <c r="I87" s="1">
        <v>0.30383915437435682</v>
      </c>
      <c r="J87" t="s">
        <v>747</v>
      </c>
    </row>
    <row r="88" spans="1:10">
      <c r="A88" s="1">
        <v>9</v>
      </c>
      <c r="B88" s="1">
        <v>2020</v>
      </c>
      <c r="C88" s="1">
        <v>995100</v>
      </c>
      <c r="D88" s="1">
        <v>44455.5625</v>
      </c>
      <c r="E88" s="1">
        <v>79936.96875</v>
      </c>
      <c r="F88" s="1">
        <v>54.627494724148328</v>
      </c>
      <c r="G88" s="1">
        <v>3.6715495930057283</v>
      </c>
      <c r="H88" s="1">
        <v>0.50624761330519541</v>
      </c>
      <c r="I88" s="1">
        <v>0.33956888754899006</v>
      </c>
      <c r="J88" t="s">
        <v>748</v>
      </c>
    </row>
    <row r="89" spans="1:10">
      <c r="A89" s="1">
        <v>10</v>
      </c>
      <c r="B89" s="1">
        <v>2020</v>
      </c>
      <c r="C89" s="1">
        <v>878744</v>
      </c>
      <c r="D89" s="1">
        <v>68155.8828125</v>
      </c>
      <c r="E89" s="1">
        <v>147834.421875</v>
      </c>
      <c r="F89" s="1">
        <v>55.960151079267682</v>
      </c>
      <c r="G89" s="1">
        <v>3.7693492075052575</v>
      </c>
      <c r="H89" s="1">
        <v>0.44263744617317446</v>
      </c>
      <c r="I89" s="1">
        <v>0.41896957475669822</v>
      </c>
      <c r="J89" t="s">
        <v>748</v>
      </c>
    </row>
    <row r="90" spans="1:10">
      <c r="A90" s="1">
        <v>10</v>
      </c>
      <c r="B90" s="1">
        <v>2020</v>
      </c>
      <c r="C90" s="1">
        <v>3574974</v>
      </c>
      <c r="D90" s="1">
        <v>73600.7421875</v>
      </c>
      <c r="E90" s="1">
        <v>163281.515625</v>
      </c>
      <c r="F90" s="1">
        <v>53.469337679099205</v>
      </c>
      <c r="G90" s="1">
        <v>3.9888295691101532</v>
      </c>
      <c r="H90" s="1">
        <v>0.54929434451830983</v>
      </c>
      <c r="I90" s="1">
        <v>0.38997766137599882</v>
      </c>
      <c r="J90" t="s">
        <v>749</v>
      </c>
    </row>
    <row r="91" spans="1:10">
      <c r="A91" s="1">
        <v>10</v>
      </c>
      <c r="B91" s="1">
        <v>2020</v>
      </c>
      <c r="C91" s="1">
        <v>2696230</v>
      </c>
      <c r="D91" s="1">
        <v>75375.3125</v>
      </c>
      <c r="E91" s="1">
        <v>168315.96875</v>
      </c>
      <c r="F91" s="1">
        <v>52.657542197809533</v>
      </c>
      <c r="G91" s="1">
        <v>4.0603616902118889</v>
      </c>
      <c r="H91" s="1">
        <v>0.58405551455180016</v>
      </c>
      <c r="I91" s="1">
        <v>0.38052873827529549</v>
      </c>
      <c r="J91" t="s">
        <v>750</v>
      </c>
    </row>
    <row r="92" spans="1:10">
      <c r="A92" s="1">
        <v>1</v>
      </c>
      <c r="B92" s="1">
        <v>2022</v>
      </c>
      <c r="C92" s="1">
        <v>1503621</v>
      </c>
      <c r="D92" s="1">
        <v>13382.6669921875</v>
      </c>
      <c r="E92" s="1">
        <v>13490.5634765625</v>
      </c>
      <c r="F92" s="1">
        <v>57.93543186747192</v>
      </c>
      <c r="G92" s="1">
        <v>2.0140061890596099</v>
      </c>
      <c r="H92" s="1">
        <v>0.40236336151197677</v>
      </c>
      <c r="I92" s="1">
        <v>0.43718264110437405</v>
      </c>
      <c r="J92" t="s">
        <v>751</v>
      </c>
    </row>
    <row r="93" spans="1:10">
      <c r="A93" s="1">
        <v>1</v>
      </c>
      <c r="B93" s="1">
        <v>2022</v>
      </c>
      <c r="C93" s="1">
        <v>3756012</v>
      </c>
      <c r="D93" s="1">
        <v>14722.37890625</v>
      </c>
      <c r="E93" s="1">
        <v>13410.7607421875</v>
      </c>
      <c r="F93" s="1">
        <v>54.709609021483423</v>
      </c>
      <c r="G93" s="1">
        <v>2.5195499907881018</v>
      </c>
      <c r="H93" s="1">
        <v>0.54668728427917701</v>
      </c>
      <c r="I93" s="1">
        <v>0.40153492587350625</v>
      </c>
      <c r="J93" t="s">
        <v>752</v>
      </c>
    </row>
    <row r="94" spans="1:10">
      <c r="A94" s="1">
        <v>1</v>
      </c>
      <c r="B94" s="1">
        <v>2022</v>
      </c>
      <c r="C94" s="1">
        <v>2252391</v>
      </c>
      <c r="D94" s="1">
        <v>15616.724609375</v>
      </c>
      <c r="E94" s="1">
        <v>13357.486328125</v>
      </c>
      <c r="F94" s="1">
        <v>52.556157434477406</v>
      </c>
      <c r="G94" s="1">
        <v>2.8570341472683918</v>
      </c>
      <c r="H94" s="1">
        <v>0.64303311458800894</v>
      </c>
      <c r="I94" s="1">
        <v>0.37773770184661543</v>
      </c>
      <c r="J94" t="s">
        <v>753</v>
      </c>
    </row>
    <row r="95" spans="1:10">
      <c r="A95" s="1">
        <v>2</v>
      </c>
      <c r="B95" s="1">
        <v>2022</v>
      </c>
      <c r="C95" s="1">
        <v>3756012</v>
      </c>
      <c r="D95" s="1">
        <v>19218.978515625</v>
      </c>
      <c r="E95" s="1">
        <v>22421.359375</v>
      </c>
      <c r="F95" s="1">
        <v>51.882214966299365</v>
      </c>
      <c r="G95" s="1">
        <v>2.8203163355175649</v>
      </c>
      <c r="H95" s="1">
        <v>0.62744448100804795</v>
      </c>
      <c r="I95" s="1">
        <v>0.36441390496090004</v>
      </c>
      <c r="J95" t="s">
        <v>754</v>
      </c>
    </row>
    <row r="96" spans="1:10">
      <c r="A96" s="1">
        <v>2</v>
      </c>
      <c r="B96" s="1">
        <v>2022</v>
      </c>
      <c r="C96" s="1">
        <v>2376493</v>
      </c>
      <c r="D96" s="1">
        <v>19942.337890625</v>
      </c>
      <c r="E96" s="1">
        <v>22448.53125</v>
      </c>
      <c r="F96" s="1">
        <v>50.355067319785917</v>
      </c>
      <c r="G96" s="1">
        <v>3.0611278888681768</v>
      </c>
      <c r="H96" s="1">
        <v>0.69517814695856461</v>
      </c>
      <c r="I96" s="1">
        <v>0.36503368619221688</v>
      </c>
      <c r="J96" t="s">
        <v>755</v>
      </c>
    </row>
    <row r="97" spans="1:10">
      <c r="A97" s="1">
        <v>2</v>
      </c>
      <c r="B97" s="1">
        <v>2022</v>
      </c>
      <c r="C97" s="1">
        <v>1379519</v>
      </c>
      <c r="D97" s="1">
        <v>17972.8515625</v>
      </c>
      <c r="E97" s="1">
        <v>22374.55078125</v>
      </c>
      <c r="F97" s="1">
        <v>54.513027366785089</v>
      </c>
      <c r="G97" s="1">
        <v>2.4054710373688222</v>
      </c>
      <c r="H97" s="1">
        <v>0.51075990979464581</v>
      </c>
      <c r="I97" s="1">
        <v>0.36334620980211219</v>
      </c>
      <c r="J97" t="s">
        <v>756</v>
      </c>
    </row>
    <row r="98" spans="1:10">
      <c r="A98" s="1">
        <v>3</v>
      </c>
      <c r="B98" s="1">
        <v>2022</v>
      </c>
      <c r="C98" s="1">
        <v>1276369</v>
      </c>
      <c r="D98" s="1">
        <v>22493.986328125</v>
      </c>
      <c r="E98" s="1">
        <v>29132.947265625</v>
      </c>
      <c r="F98" s="1">
        <v>52.610816307823207</v>
      </c>
      <c r="G98" s="1">
        <v>2.6829874432863852</v>
      </c>
      <c r="H98" s="1">
        <v>0.56042570761276711</v>
      </c>
      <c r="I98" s="1">
        <v>0.32654898387535264</v>
      </c>
      <c r="J98" t="s">
        <v>756</v>
      </c>
    </row>
    <row r="99" spans="1:10">
      <c r="A99" s="1">
        <v>3</v>
      </c>
      <c r="B99" s="1">
        <v>2022</v>
      </c>
      <c r="C99" s="1">
        <v>2479643</v>
      </c>
      <c r="D99" s="1">
        <v>23770.6953125</v>
      </c>
      <c r="E99" s="1">
        <v>29235.720703125</v>
      </c>
      <c r="F99" s="1">
        <v>49.145952058421315</v>
      </c>
      <c r="G99" s="1">
        <v>3.2382564748231903</v>
      </c>
      <c r="H99" s="1">
        <v>0.70044881460758668</v>
      </c>
      <c r="I99" s="1">
        <v>0.32895945101774732</v>
      </c>
      <c r="J99" t="s">
        <v>757</v>
      </c>
    </row>
    <row r="100" spans="1:10">
      <c r="A100" s="1">
        <v>3</v>
      </c>
      <c r="B100" s="1">
        <v>2022</v>
      </c>
      <c r="C100" s="1">
        <v>3756012</v>
      </c>
      <c r="D100" s="1">
        <v>23336.84375</v>
      </c>
      <c r="E100" s="1">
        <v>29200.796875</v>
      </c>
      <c r="F100" s="1">
        <v>50.323383152130504</v>
      </c>
      <c r="G100" s="1">
        <v>3.0495648043722969</v>
      </c>
      <c r="H100" s="1">
        <v>0.6528661250283545</v>
      </c>
      <c r="I100" s="1">
        <v>0.32814032543027016</v>
      </c>
      <c r="J100" t="s">
        <v>758</v>
      </c>
    </row>
    <row r="101" spans="1:10">
      <c r="A101" s="1">
        <v>4</v>
      </c>
      <c r="B101" s="1">
        <v>2022</v>
      </c>
      <c r="C101" s="1">
        <v>2555637</v>
      </c>
      <c r="D101" s="1">
        <v>28001.03125</v>
      </c>
      <c r="E101" s="1">
        <v>35991.65234375</v>
      </c>
      <c r="F101" s="1">
        <v>48.849670747449657</v>
      </c>
      <c r="G101" s="1">
        <v>3.476345036482098</v>
      </c>
      <c r="H101" s="1">
        <v>0.74483817537467178</v>
      </c>
      <c r="I101" s="1">
        <v>0.3216904435176044</v>
      </c>
      <c r="J101" t="s">
        <v>759</v>
      </c>
    </row>
    <row r="102" spans="1:10">
      <c r="A102" s="1">
        <v>4</v>
      </c>
      <c r="B102" s="1">
        <v>2022</v>
      </c>
      <c r="C102" s="1">
        <v>1200375</v>
      </c>
      <c r="D102" s="1">
        <v>25749.720703125</v>
      </c>
      <c r="E102" s="1">
        <v>35852.046875</v>
      </c>
      <c r="F102" s="1">
        <v>52.827149849005522</v>
      </c>
      <c r="G102" s="1">
        <v>2.9723111527647612</v>
      </c>
      <c r="H102" s="1">
        <v>0.57967218577527857</v>
      </c>
      <c r="I102" s="1">
        <v>0.33765614912006664</v>
      </c>
      <c r="J102" t="s">
        <v>760</v>
      </c>
    </row>
    <row r="103" spans="1:10">
      <c r="A103" s="1">
        <v>4</v>
      </c>
      <c r="B103" s="1">
        <v>2022</v>
      </c>
      <c r="C103" s="1">
        <v>3756012</v>
      </c>
      <c r="D103" s="1">
        <v>27281.541015625</v>
      </c>
      <c r="E103" s="1">
        <v>35947.03515625</v>
      </c>
      <c r="F103" s="1">
        <v>50.120823895131323</v>
      </c>
      <c r="G103" s="1">
        <v>3.3152620385664369</v>
      </c>
      <c r="H103" s="1">
        <v>0.69205316702928532</v>
      </c>
      <c r="I103" s="1">
        <v>0.32679288564573278</v>
      </c>
      <c r="J103" t="s">
        <v>761</v>
      </c>
    </row>
    <row r="104" spans="1:10">
      <c r="A104" s="1">
        <v>5</v>
      </c>
      <c r="B104" s="1">
        <v>2022</v>
      </c>
      <c r="C104" s="1">
        <v>1199422</v>
      </c>
      <c r="D104" s="1">
        <v>29343.56640625</v>
      </c>
      <c r="E104" s="1">
        <v>43338.6875</v>
      </c>
      <c r="F104" s="1">
        <v>52.779728902754826</v>
      </c>
      <c r="G104" s="1">
        <v>3.1400191092042666</v>
      </c>
      <c r="H104" s="1">
        <v>0.55370336712183033</v>
      </c>
      <c r="I104" s="1">
        <v>0.32644557128350155</v>
      </c>
      <c r="J104" t="s">
        <v>762</v>
      </c>
    </row>
    <row r="105" spans="1:10">
      <c r="A105" s="1">
        <v>5</v>
      </c>
      <c r="B105" s="1">
        <v>2022</v>
      </c>
      <c r="C105" s="1">
        <v>3756012</v>
      </c>
      <c r="D105" s="1">
        <v>30801.296875</v>
      </c>
      <c r="E105" s="1">
        <v>43340.89453125</v>
      </c>
      <c r="F105" s="1">
        <v>50.007761689792261</v>
      </c>
      <c r="G105" s="1">
        <v>3.4474743424674896</v>
      </c>
      <c r="H105" s="1">
        <v>0.67505082518373216</v>
      </c>
      <c r="I105" s="1">
        <v>0.30687362021207598</v>
      </c>
      <c r="J105" t="s">
        <v>763</v>
      </c>
    </row>
    <row r="106" spans="1:10">
      <c r="A106" s="1">
        <v>5</v>
      </c>
      <c r="B106" s="1">
        <v>2022</v>
      </c>
      <c r="C106" s="1">
        <v>2556590</v>
      </c>
      <c r="D106" s="1">
        <v>31485.19140625</v>
      </c>
      <c r="E106" s="1">
        <v>43341.9296875</v>
      </c>
      <c r="F106" s="1">
        <v>48.707295655541174</v>
      </c>
      <c r="G106" s="1">
        <v>3.5917167007615611</v>
      </c>
      <c r="H106" s="1">
        <v>0.73198088078260493</v>
      </c>
      <c r="I106" s="1">
        <v>0.29769145619751308</v>
      </c>
      <c r="J106" t="s">
        <v>764</v>
      </c>
    </row>
    <row r="107" spans="1:10">
      <c r="A107" s="1">
        <v>6</v>
      </c>
      <c r="B107" s="1">
        <v>2022</v>
      </c>
      <c r="C107" s="1">
        <v>1195825</v>
      </c>
      <c r="D107" s="1">
        <v>34803.43359375</v>
      </c>
      <c r="E107" s="1">
        <v>51910.9921875</v>
      </c>
      <c r="F107" s="1">
        <v>52.969620136725695</v>
      </c>
      <c r="G107" s="1">
        <v>3.248276294608325</v>
      </c>
      <c r="H107" s="1">
        <v>0.52269521041958478</v>
      </c>
      <c r="I107" s="1">
        <v>0.34457048481174085</v>
      </c>
      <c r="J107" t="s">
        <v>765</v>
      </c>
    </row>
    <row r="108" spans="1:10">
      <c r="A108" s="1">
        <v>6</v>
      </c>
      <c r="B108" s="1">
        <v>2022</v>
      </c>
      <c r="C108" s="1">
        <v>3756012</v>
      </c>
      <c r="D108" s="1">
        <v>35466.41015625</v>
      </c>
      <c r="E108" s="1">
        <v>51924.4375</v>
      </c>
      <c r="F108" s="1">
        <v>50.013647986215169</v>
      </c>
      <c r="G108" s="1">
        <v>3.568201326300342</v>
      </c>
      <c r="H108" s="1">
        <v>0.63938294126855821</v>
      </c>
      <c r="I108" s="1">
        <v>0.29100652500577739</v>
      </c>
      <c r="J108" t="s">
        <v>766</v>
      </c>
    </row>
    <row r="109" spans="1:10">
      <c r="A109" s="1">
        <v>6</v>
      </c>
      <c r="B109" s="1">
        <v>2022</v>
      </c>
      <c r="C109" s="1">
        <v>2560187</v>
      </c>
      <c r="D109" s="1">
        <v>35776.078125</v>
      </c>
      <c r="E109" s="1">
        <v>51930.71875</v>
      </c>
      <c r="F109" s="1">
        <v>48.632957670670152</v>
      </c>
      <c r="G109" s="1">
        <v>3.717633516614216</v>
      </c>
      <c r="H109" s="1">
        <v>0.6938860325437165</v>
      </c>
      <c r="I109" s="1">
        <v>0.26598760168690805</v>
      </c>
      <c r="J109" t="s">
        <v>767</v>
      </c>
    </row>
    <row r="110" spans="1:10">
      <c r="A110" s="1">
        <v>7</v>
      </c>
      <c r="B110" s="1">
        <v>2022</v>
      </c>
      <c r="C110" s="1">
        <v>1167872</v>
      </c>
      <c r="D110" s="1">
        <v>38961.1953125</v>
      </c>
      <c r="E110" s="1">
        <v>62388.90234375</v>
      </c>
      <c r="F110" s="1">
        <v>53.025884685992985</v>
      </c>
      <c r="G110" s="1">
        <v>3.5395634110587459</v>
      </c>
      <c r="H110" s="1">
        <v>0.6211228627794827</v>
      </c>
      <c r="I110" s="1">
        <v>0.32908400920648839</v>
      </c>
      <c r="J110" t="s">
        <v>768</v>
      </c>
    </row>
    <row r="111" spans="1:10">
      <c r="A111" s="1">
        <v>7</v>
      </c>
      <c r="B111" s="1">
        <v>2022</v>
      </c>
      <c r="C111" s="1">
        <v>3756012</v>
      </c>
      <c r="D111" s="1">
        <v>40150.28125</v>
      </c>
      <c r="E111" s="1">
        <v>62411.6484375</v>
      </c>
      <c r="F111" s="1">
        <v>50.734156333898824</v>
      </c>
      <c r="G111" s="1">
        <v>3.7907264407035974</v>
      </c>
      <c r="H111" s="1">
        <v>0.67395471579963007</v>
      </c>
      <c r="I111" s="1">
        <v>0.31116434132798299</v>
      </c>
      <c r="J111" t="s">
        <v>769</v>
      </c>
    </row>
    <row r="112" spans="1:10">
      <c r="A112" s="1">
        <v>7</v>
      </c>
      <c r="B112" s="1">
        <v>2022</v>
      </c>
      <c r="C112" s="1">
        <v>2588140</v>
      </c>
      <c r="D112" s="1">
        <v>40686.84375</v>
      </c>
      <c r="E112" s="1">
        <v>62421.9140625</v>
      </c>
      <c r="F112" s="1">
        <v>49.700037092274762</v>
      </c>
      <c r="G112" s="1">
        <v>3.9040612177084704</v>
      </c>
      <c r="H112" s="1">
        <v>0.69779455516316735</v>
      </c>
      <c r="I112" s="1">
        <v>0.30307827242730301</v>
      </c>
      <c r="J112" t="s">
        <v>770</v>
      </c>
    </row>
    <row r="113" spans="1:10">
      <c r="A113" s="1">
        <v>8</v>
      </c>
      <c r="B113" s="1">
        <v>2022</v>
      </c>
      <c r="C113" s="1">
        <v>2614194</v>
      </c>
      <c r="D113" s="1">
        <v>48645.078125</v>
      </c>
      <c r="E113" s="1">
        <v>76739.71875</v>
      </c>
      <c r="F113" s="1">
        <v>49.69713953899366</v>
      </c>
      <c r="G113" s="1">
        <v>3.9762412429987979</v>
      </c>
      <c r="H113" s="1">
        <v>0.67436081637399514</v>
      </c>
      <c r="I113" s="1">
        <v>0.29430409525842383</v>
      </c>
      <c r="J113" t="s">
        <v>770</v>
      </c>
    </row>
    <row r="114" spans="1:10">
      <c r="A114" s="1">
        <v>8</v>
      </c>
      <c r="B114" s="1">
        <v>2022</v>
      </c>
      <c r="C114" s="1">
        <v>1141818</v>
      </c>
      <c r="D114" s="1">
        <v>45611.046875</v>
      </c>
      <c r="E114" s="1">
        <v>76726.1953125</v>
      </c>
      <c r="F114" s="1">
        <v>53.85506709475591</v>
      </c>
      <c r="G114" s="1">
        <v>3.6951606998663533</v>
      </c>
      <c r="H114" s="1">
        <v>0.55928615593728592</v>
      </c>
      <c r="I114" s="1">
        <v>0.3589547546106297</v>
      </c>
      <c r="J114" t="s">
        <v>771</v>
      </c>
    </row>
    <row r="115" spans="1:10">
      <c r="A115" s="1">
        <v>8</v>
      </c>
      <c r="B115" s="1">
        <v>2022</v>
      </c>
      <c r="C115" s="1">
        <v>3756012</v>
      </c>
      <c r="D115" s="1">
        <v>47722.7421875</v>
      </c>
      <c r="E115" s="1">
        <v>76735.609375</v>
      </c>
      <c r="F115" s="1">
        <v>50.961138835552177</v>
      </c>
      <c r="G115" s="1">
        <v>3.8907934798930355</v>
      </c>
      <c r="H115" s="1">
        <v>0.63937841519143179</v>
      </c>
      <c r="I115" s="1">
        <v>0.31395772963451662</v>
      </c>
      <c r="J115" t="s">
        <v>772</v>
      </c>
    </row>
    <row r="116" spans="1:10">
      <c r="A116" s="1">
        <v>9</v>
      </c>
      <c r="B116" s="1">
        <v>2022</v>
      </c>
      <c r="C116" s="1">
        <v>1126037</v>
      </c>
      <c r="D116" s="1">
        <v>57403.58984375</v>
      </c>
      <c r="E116" s="1">
        <v>100853.046875</v>
      </c>
      <c r="F116" s="1">
        <v>54.403378396979853</v>
      </c>
      <c r="G116" s="1">
        <v>3.957685227039609</v>
      </c>
      <c r="H116" s="1">
        <v>0.6030068283724247</v>
      </c>
      <c r="I116" s="1">
        <v>0.36831027754860629</v>
      </c>
      <c r="J116" t="s">
        <v>773</v>
      </c>
    </row>
    <row r="117" spans="1:10">
      <c r="A117" s="1">
        <v>9</v>
      </c>
      <c r="B117" s="1">
        <v>2022</v>
      </c>
      <c r="C117" s="1">
        <v>3756012</v>
      </c>
      <c r="D117" s="1">
        <v>58706.49609375</v>
      </c>
      <c r="E117" s="1">
        <v>100866</v>
      </c>
      <c r="F117" s="1">
        <v>51.994127548048304</v>
      </c>
      <c r="G117" s="1">
        <v>4.050330510126166</v>
      </c>
      <c r="H117" s="1">
        <v>0.62297697664437712</v>
      </c>
      <c r="I117" s="1">
        <v>0.33460462852621342</v>
      </c>
      <c r="J117" t="s">
        <v>774</v>
      </c>
    </row>
    <row r="118" spans="1:10">
      <c r="A118" s="1">
        <v>9</v>
      </c>
      <c r="B118" s="1">
        <v>2022</v>
      </c>
      <c r="C118" s="1">
        <v>2629975</v>
      </c>
      <c r="D118" s="1">
        <v>59264.33984375</v>
      </c>
      <c r="E118" s="1">
        <v>100871.546875</v>
      </c>
      <c r="F118" s="1">
        <v>50.962594701470543</v>
      </c>
      <c r="G118" s="1">
        <v>4.0899970532039278</v>
      </c>
      <c r="H118" s="1">
        <v>0.63152729588684298</v>
      </c>
      <c r="I118" s="1">
        <v>0.32017338567857107</v>
      </c>
      <c r="J118" t="s">
        <v>775</v>
      </c>
    </row>
    <row r="119" spans="1:10">
      <c r="A119" s="1">
        <v>10</v>
      </c>
      <c r="B119" s="1">
        <v>2022</v>
      </c>
      <c r="C119" s="1">
        <v>3756015</v>
      </c>
      <c r="D119" s="1">
        <v>102241.109375</v>
      </c>
      <c r="E119" s="1">
        <v>200695.921875</v>
      </c>
      <c r="F119" s="1">
        <v>53.170950861484847</v>
      </c>
      <c r="G119" s="1">
        <v>3.8633517171789782</v>
      </c>
      <c r="H119" s="1">
        <v>0.50735633377395994</v>
      </c>
      <c r="I119" s="1">
        <v>0.37301741340223615</v>
      </c>
      <c r="J119" t="s">
        <v>776</v>
      </c>
    </row>
    <row r="120" spans="1:10">
      <c r="A120" s="1">
        <v>10</v>
      </c>
      <c r="B120" s="1">
        <v>2022</v>
      </c>
      <c r="C120" s="1">
        <v>971706</v>
      </c>
      <c r="D120" s="1">
        <v>93147.453125</v>
      </c>
      <c r="E120" s="1">
        <v>183482.40625</v>
      </c>
      <c r="F120" s="1">
        <v>55.567276521910948</v>
      </c>
      <c r="G120" s="1">
        <v>3.7245987984019857</v>
      </c>
      <c r="H120" s="1">
        <v>0.45912035121734351</v>
      </c>
      <c r="I120" s="1">
        <v>0.43593329669673747</v>
      </c>
      <c r="J120" t="s">
        <v>777</v>
      </c>
    </row>
    <row r="121" spans="1:10">
      <c r="A121" s="1">
        <v>10</v>
      </c>
      <c r="B121" s="1">
        <v>2022</v>
      </c>
      <c r="C121" s="1">
        <v>2784309</v>
      </c>
      <c r="D121" s="1">
        <v>105414.7421875</v>
      </c>
      <c r="E121" s="1">
        <v>206703.328125</v>
      </c>
      <c r="F121" s="1">
        <v>52.334648560917628</v>
      </c>
      <c r="G121" s="1">
        <v>3.9117755967459074</v>
      </c>
      <c r="H121" s="1">
        <v>0.52419038260480433</v>
      </c>
      <c r="I121" s="1">
        <v>0.3510601732781814</v>
      </c>
      <c r="J121" t="s">
        <v>778</v>
      </c>
    </row>
    <row r="122" spans="1:10">
      <c r="A122" s="1">
        <v>1</v>
      </c>
      <c r="B122" s="1">
        <v>2024</v>
      </c>
      <c r="C122" s="1">
        <v>2315069</v>
      </c>
      <c r="D122" s="1">
        <v>17758.138671875</v>
      </c>
      <c r="E122" s="1">
        <v>16832.6171875</v>
      </c>
      <c r="F122" s="1">
        <v>54.066918955763306</v>
      </c>
      <c r="G122" s="1">
        <v>2.8183190220248293</v>
      </c>
      <c r="H122" s="1">
        <v>0.5830141563815161</v>
      </c>
      <c r="I122" s="1">
        <v>0.41113979756110941</v>
      </c>
      <c r="J122" t="s">
        <v>778</v>
      </c>
    </row>
    <row r="123" spans="1:10">
      <c r="A123" s="1">
        <v>1</v>
      </c>
      <c r="B123" s="1">
        <v>2024</v>
      </c>
      <c r="C123" s="1">
        <v>3883023</v>
      </c>
      <c r="D123" s="1">
        <v>16954.849609375</v>
      </c>
      <c r="E123" s="1">
        <v>16795.326171875</v>
      </c>
      <c r="F123" s="1">
        <v>55.380723729939277</v>
      </c>
      <c r="G123" s="1">
        <v>2.4857514364452644</v>
      </c>
      <c r="H123" s="1">
        <v>0.50762923629347545</v>
      </c>
      <c r="I123" s="1">
        <v>0.41344205275116835</v>
      </c>
      <c r="J123" t="s">
        <v>779</v>
      </c>
    </row>
    <row r="124" spans="1:10">
      <c r="A124" s="1">
        <v>1</v>
      </c>
      <c r="B124" s="1">
        <v>2024</v>
      </c>
      <c r="C124" s="1">
        <v>1567954</v>
      </c>
      <c r="D124" s="1">
        <v>15768.7998046875</v>
      </c>
      <c r="E124" s="1">
        <v>16740.265625</v>
      </c>
      <c r="F124" s="1">
        <v>57.320543842485172</v>
      </c>
      <c r="G124" s="1">
        <v>1.9947185950608244</v>
      </c>
      <c r="H124" s="1">
        <v>0.39632412685576235</v>
      </c>
      <c r="I124" s="1">
        <v>0.41684131039558558</v>
      </c>
      <c r="J124" t="s">
        <v>780</v>
      </c>
    </row>
    <row r="125" spans="1:10">
      <c r="A125" s="1">
        <v>2</v>
      </c>
      <c r="B125" s="1">
        <v>2024</v>
      </c>
      <c r="C125" s="1">
        <v>1462368</v>
      </c>
      <c r="D125" s="1">
        <v>22131.84375</v>
      </c>
      <c r="E125" s="1">
        <v>28208.712890625</v>
      </c>
      <c r="F125" s="1">
        <v>54.330159713560469</v>
      </c>
      <c r="G125" s="1">
        <v>2.3899257915928138</v>
      </c>
      <c r="H125" s="1">
        <v>0.47532563622836388</v>
      </c>
      <c r="I125" s="1">
        <v>0.3582511378804788</v>
      </c>
      <c r="J125" t="s">
        <v>780</v>
      </c>
    </row>
    <row r="126" spans="1:10">
      <c r="A126" s="1">
        <v>2</v>
      </c>
      <c r="B126" s="1">
        <v>2024</v>
      </c>
      <c r="C126" s="1">
        <v>3883023</v>
      </c>
      <c r="D126" s="1">
        <v>23333.64453125</v>
      </c>
      <c r="E126" s="1">
        <v>28296.82421875</v>
      </c>
      <c r="F126" s="1">
        <v>51.950681466475991</v>
      </c>
      <c r="G126" s="1">
        <v>2.7743474607284067</v>
      </c>
      <c r="H126" s="1">
        <v>0.56195289082758459</v>
      </c>
      <c r="I126" s="1">
        <v>0.36452320782029879</v>
      </c>
      <c r="J126" t="s">
        <v>781</v>
      </c>
    </row>
    <row r="127" spans="1:10">
      <c r="A127" s="1">
        <v>2</v>
      </c>
      <c r="B127" s="1">
        <v>2024</v>
      </c>
      <c r="C127" s="1">
        <v>2420655</v>
      </c>
      <c r="D127" s="1">
        <v>24059.677734375</v>
      </c>
      <c r="E127" s="1">
        <v>28350.0546875</v>
      </c>
      <c r="F127" s="1">
        <v>50.513189198791238</v>
      </c>
      <c r="G127" s="1">
        <v>3.0065845814459311</v>
      </c>
      <c r="H127" s="1">
        <v>0.61428621592089749</v>
      </c>
      <c r="I127" s="1">
        <v>0.36831229563899026</v>
      </c>
      <c r="J127" t="s">
        <v>782</v>
      </c>
    </row>
    <row r="128" spans="1:10">
      <c r="A128" s="1">
        <v>3</v>
      </c>
      <c r="B128" s="1">
        <v>2024</v>
      </c>
      <c r="C128" s="1">
        <v>1371021</v>
      </c>
      <c r="D128" s="1">
        <v>26589.470703125</v>
      </c>
      <c r="E128" s="1">
        <v>36737.06640625</v>
      </c>
      <c r="F128" s="1">
        <v>53.467927916494347</v>
      </c>
      <c r="G128" s="1">
        <v>2.641165963176348</v>
      </c>
      <c r="H128" s="1">
        <v>0.5203479742469298</v>
      </c>
      <c r="I128" s="1">
        <v>0.34626967785322033</v>
      </c>
      <c r="J128" t="s">
        <v>783</v>
      </c>
    </row>
    <row r="129" spans="1:10">
      <c r="A129" s="1">
        <v>3</v>
      </c>
      <c r="B129" s="1">
        <v>2024</v>
      </c>
      <c r="C129" s="1">
        <v>2512002</v>
      </c>
      <c r="D129" s="1">
        <v>29279.359375</v>
      </c>
      <c r="E129" s="1">
        <v>36903.30078125</v>
      </c>
      <c r="F129" s="1">
        <v>49.711006599517042</v>
      </c>
      <c r="G129" s="1">
        <v>3.2281065062846288</v>
      </c>
      <c r="H129" s="1">
        <v>0.65979286640695345</v>
      </c>
      <c r="I129" s="1">
        <v>0.34563388086474456</v>
      </c>
      <c r="J129" t="s">
        <v>784</v>
      </c>
    </row>
    <row r="130" spans="1:10">
      <c r="A130" s="1">
        <v>3</v>
      </c>
      <c r="B130" s="1">
        <v>2024</v>
      </c>
      <c r="C130" s="1">
        <v>3883023</v>
      </c>
      <c r="D130" s="1">
        <v>28329.611328125</v>
      </c>
      <c r="E130" s="1">
        <v>36844.60546875</v>
      </c>
      <c r="F130" s="1">
        <v>51.037503512083241</v>
      </c>
      <c r="G130" s="1">
        <v>3.0208690497068909</v>
      </c>
      <c r="H130" s="1">
        <v>0.6105575475602385</v>
      </c>
      <c r="I130" s="1">
        <v>0.34585836859580793</v>
      </c>
      <c r="J130" t="s">
        <v>785</v>
      </c>
    </row>
    <row r="131" spans="1:10">
      <c r="A131" s="1">
        <v>4</v>
      </c>
      <c r="B131" s="1">
        <v>2024</v>
      </c>
      <c r="C131" s="1">
        <v>1339801</v>
      </c>
      <c r="D131" s="1">
        <v>31087.4296875</v>
      </c>
      <c r="E131" s="1">
        <v>45246.6796875</v>
      </c>
      <c r="F131" s="1">
        <v>52.571063165350672</v>
      </c>
      <c r="G131" s="1">
        <v>2.916279357904644</v>
      </c>
      <c r="H131" s="1">
        <v>0.53671851267464343</v>
      </c>
      <c r="I131" s="1">
        <v>0.33935785986127792</v>
      </c>
      <c r="J131" t="s">
        <v>786</v>
      </c>
    </row>
    <row r="132" spans="1:10">
      <c r="A132" s="1">
        <v>4</v>
      </c>
      <c r="B132" s="1">
        <v>2024</v>
      </c>
      <c r="C132" s="1">
        <v>2543222</v>
      </c>
      <c r="D132" s="1">
        <v>33728.51953125</v>
      </c>
      <c r="E132" s="1">
        <v>45243.375</v>
      </c>
      <c r="F132" s="1">
        <v>48.965816983338456</v>
      </c>
      <c r="G132" s="1">
        <v>3.3578169739016097</v>
      </c>
      <c r="H132" s="1">
        <v>0.67943537764300566</v>
      </c>
      <c r="I132" s="1">
        <v>0.31242140874843016</v>
      </c>
      <c r="J132" t="s">
        <v>787</v>
      </c>
    </row>
    <row r="133" spans="1:10">
      <c r="A133" s="1">
        <v>4</v>
      </c>
      <c r="B133" s="1">
        <v>2024</v>
      </c>
      <c r="C133" s="1">
        <v>3883023</v>
      </c>
      <c r="D133" s="1">
        <v>32817.234375</v>
      </c>
      <c r="E133" s="1">
        <v>45244.515625</v>
      </c>
      <c r="F133" s="1">
        <v>50.209773673758825</v>
      </c>
      <c r="G133" s="1">
        <v>3.2054685228493369</v>
      </c>
      <c r="H133" s="1">
        <v>0.63019224969823773</v>
      </c>
      <c r="I133" s="1">
        <v>0.32171558087603397</v>
      </c>
      <c r="J133" t="s">
        <v>788</v>
      </c>
    </row>
    <row r="134" spans="1:10">
      <c r="A134" s="1">
        <v>5</v>
      </c>
      <c r="B134" s="1">
        <v>2024</v>
      </c>
      <c r="C134" s="1">
        <v>1323343</v>
      </c>
      <c r="D134" s="1">
        <v>36202.61328125</v>
      </c>
      <c r="E134" s="1">
        <v>54333.90625</v>
      </c>
      <c r="F134" s="1">
        <v>53.692405521471002</v>
      </c>
      <c r="G134" s="1">
        <v>3.0398876179493901</v>
      </c>
      <c r="H134" s="1">
        <v>0.49194955502843934</v>
      </c>
      <c r="I134" s="1">
        <v>0.34374156964596481</v>
      </c>
      <c r="J134" t="s">
        <v>789</v>
      </c>
    </row>
    <row r="135" spans="1:10">
      <c r="A135" s="1">
        <v>5</v>
      </c>
      <c r="B135" s="1">
        <v>2024</v>
      </c>
      <c r="C135" s="1">
        <v>3883023</v>
      </c>
      <c r="D135" s="1">
        <v>37470.43359375</v>
      </c>
      <c r="E135" s="1">
        <v>54307.66015625</v>
      </c>
      <c r="F135" s="1">
        <v>50.812583649388635</v>
      </c>
      <c r="G135" s="1">
        <v>3.337158188349644</v>
      </c>
      <c r="H135" s="1">
        <v>0.59162204292892417</v>
      </c>
      <c r="I135" s="1">
        <v>0.31628476061048311</v>
      </c>
      <c r="J135" t="s">
        <v>790</v>
      </c>
    </row>
    <row r="136" spans="1:10">
      <c r="A136" s="1">
        <v>5</v>
      </c>
      <c r="B136" s="1">
        <v>2024</v>
      </c>
      <c r="C136" s="1">
        <v>2559680</v>
      </c>
      <c r="D136" s="1">
        <v>38125.890625</v>
      </c>
      <c r="E136" s="1">
        <v>54294.09375</v>
      </c>
      <c r="F136" s="1">
        <v>49.323728747343417</v>
      </c>
      <c r="G136" s="1">
        <v>3.4908457307163396</v>
      </c>
      <c r="H136" s="1">
        <v>0.64315226903362921</v>
      </c>
      <c r="I136" s="1">
        <v>0.30208971433929244</v>
      </c>
      <c r="J136" t="s">
        <v>791</v>
      </c>
    </row>
    <row r="137" spans="1:10">
      <c r="A137" s="1">
        <v>6</v>
      </c>
      <c r="B137" s="1">
        <v>2024</v>
      </c>
      <c r="C137" s="1">
        <v>2588856</v>
      </c>
      <c r="D137" s="1">
        <v>43785.5</v>
      </c>
      <c r="E137" s="1">
        <v>64667.4609375</v>
      </c>
      <c r="F137" s="1">
        <v>49.268765817797515</v>
      </c>
      <c r="G137" s="1">
        <v>3.6744307137979093</v>
      </c>
      <c r="H137" s="1">
        <v>0.6355784176485676</v>
      </c>
      <c r="I137" s="1">
        <v>0.29088987568254088</v>
      </c>
      <c r="J137" t="s">
        <v>791</v>
      </c>
    </row>
    <row r="138" spans="1:10">
      <c r="A138" s="1">
        <v>6</v>
      </c>
      <c r="B138" s="1">
        <v>2024</v>
      </c>
      <c r="C138" s="1">
        <v>1294167</v>
      </c>
      <c r="D138" s="1">
        <v>41505.9765625</v>
      </c>
      <c r="E138" s="1">
        <v>64464.30078125</v>
      </c>
      <c r="F138" s="1">
        <v>52.689652108267325</v>
      </c>
      <c r="G138" s="1">
        <v>3.2651952955066852</v>
      </c>
      <c r="H138" s="1">
        <v>0.52593907895967063</v>
      </c>
      <c r="I138" s="1">
        <v>0.32508401156883154</v>
      </c>
      <c r="J138" t="s">
        <v>792</v>
      </c>
    </row>
    <row r="139" spans="1:10">
      <c r="A139" s="1">
        <v>6</v>
      </c>
      <c r="B139" s="1">
        <v>2024</v>
      </c>
      <c r="C139" s="1">
        <v>3883023</v>
      </c>
      <c r="D139" s="1">
        <v>43025.76171875</v>
      </c>
      <c r="E139" s="1">
        <v>64599.75</v>
      </c>
      <c r="F139" s="1">
        <v>50.408907956507079</v>
      </c>
      <c r="G139" s="1">
        <v>3.5380372457232419</v>
      </c>
      <c r="H139" s="1">
        <v>0.59903688440681402</v>
      </c>
      <c r="I139" s="1">
        <v>0.302286388723425</v>
      </c>
      <c r="J139" t="s">
        <v>793</v>
      </c>
    </row>
    <row r="140" spans="1:10">
      <c r="A140" s="1">
        <v>7</v>
      </c>
      <c r="B140" s="1">
        <v>2024</v>
      </c>
      <c r="C140" s="1">
        <v>1240780</v>
      </c>
      <c r="D140" s="1">
        <v>47764.7265625</v>
      </c>
      <c r="E140" s="1">
        <v>77530.671875</v>
      </c>
      <c r="F140" s="1">
        <v>52.884740244040039</v>
      </c>
      <c r="G140" s="1">
        <v>3.4156079240477766</v>
      </c>
      <c r="H140" s="1">
        <v>0.51907751575621786</v>
      </c>
      <c r="I140" s="1">
        <v>0.3370524992343526</v>
      </c>
      <c r="J140" t="s">
        <v>794</v>
      </c>
    </row>
    <row r="141" spans="1:10">
      <c r="A141" s="1">
        <v>7</v>
      </c>
      <c r="B141" s="1">
        <v>2024</v>
      </c>
      <c r="C141" s="1">
        <v>3883023</v>
      </c>
      <c r="D141" s="1">
        <v>48844.0859375</v>
      </c>
      <c r="E141" s="1">
        <v>77450.7890625</v>
      </c>
      <c r="F141" s="1">
        <v>50.690826966515523</v>
      </c>
      <c r="G141" s="1">
        <v>3.6444239449521674</v>
      </c>
      <c r="H141" s="1">
        <v>0.59810668131504763</v>
      </c>
      <c r="I141" s="1">
        <v>0.31276121722688738</v>
      </c>
      <c r="J141" t="s">
        <v>795</v>
      </c>
    </row>
    <row r="142" spans="1:10">
      <c r="A142" s="1">
        <v>7</v>
      </c>
      <c r="B142" s="1">
        <v>2024</v>
      </c>
      <c r="C142" s="1">
        <v>2642243</v>
      </c>
      <c r="D142" s="1">
        <v>49350.9453125</v>
      </c>
      <c r="E142" s="1">
        <v>77413.28125</v>
      </c>
      <c r="F142" s="1">
        <v>49.660579666593875</v>
      </c>
      <c r="G142" s="1">
        <v>3.7518744490949545</v>
      </c>
      <c r="H142" s="1">
        <v>0.63521825963773959</v>
      </c>
      <c r="I142" s="1">
        <v>0.30135419036023559</v>
      </c>
      <c r="J142" t="s">
        <v>796</v>
      </c>
    </row>
    <row r="143" spans="1:10">
      <c r="A143" s="1">
        <v>8</v>
      </c>
      <c r="B143" s="1">
        <v>2024</v>
      </c>
      <c r="C143" s="1">
        <v>2704685</v>
      </c>
      <c r="D143" s="1">
        <v>58258.69140625</v>
      </c>
      <c r="E143" s="1">
        <v>95313.6796875</v>
      </c>
      <c r="F143" s="1">
        <v>50.674953275520068</v>
      </c>
      <c r="G143" s="1">
        <v>3.8727123491275326</v>
      </c>
      <c r="H143" s="1">
        <v>0.62341714469522325</v>
      </c>
      <c r="I143" s="1">
        <v>0.33891784070973147</v>
      </c>
      <c r="J143" t="s">
        <v>796</v>
      </c>
    </row>
    <row r="144" spans="1:10">
      <c r="A144" s="1">
        <v>8</v>
      </c>
      <c r="B144" s="1">
        <v>2024</v>
      </c>
      <c r="C144" s="1">
        <v>3883023</v>
      </c>
      <c r="D144" s="1">
        <v>57487.99609375</v>
      </c>
      <c r="E144" s="1">
        <v>95291.2109375</v>
      </c>
      <c r="F144" s="1">
        <v>51.439651786765104</v>
      </c>
      <c r="G144" s="1">
        <v>3.8157739472570729</v>
      </c>
      <c r="H144" s="1">
        <v>0.59453961514005971</v>
      </c>
      <c r="I144" s="1">
        <v>0.34390962917294077</v>
      </c>
      <c r="J144" t="s">
        <v>797</v>
      </c>
    </row>
    <row r="145" spans="1:10">
      <c r="A145" s="1">
        <v>8</v>
      </c>
      <c r="B145" s="1">
        <v>2024</v>
      </c>
      <c r="C145" s="1">
        <v>1178338</v>
      </c>
      <c r="D145" s="1">
        <v>55718.984375</v>
      </c>
      <c r="E145" s="1">
        <v>95239.6484375</v>
      </c>
      <c r="F145" s="1">
        <v>53.194893994762111</v>
      </c>
      <c r="G145" s="1">
        <v>3.6850810208955327</v>
      </c>
      <c r="H145" s="1">
        <v>0.52825589941086515</v>
      </c>
      <c r="I145" s="1">
        <v>0.35536747520660456</v>
      </c>
      <c r="J145" t="s">
        <v>798</v>
      </c>
    </row>
    <row r="146" spans="1:10">
      <c r="A146" s="1">
        <v>9</v>
      </c>
      <c r="B146" s="1">
        <v>2024</v>
      </c>
      <c r="C146" s="1">
        <v>3883023</v>
      </c>
      <c r="D146" s="1">
        <v>70492.3515625</v>
      </c>
      <c r="E146" s="1">
        <v>123712.4375</v>
      </c>
      <c r="F146" s="1">
        <v>52.268682158205088</v>
      </c>
      <c r="G146" s="1">
        <v>3.9069400310016191</v>
      </c>
      <c r="H146" s="1">
        <v>0.54667536092369273</v>
      </c>
      <c r="I146" s="1">
        <v>0.3654116908398431</v>
      </c>
      <c r="J146" t="s">
        <v>799</v>
      </c>
    </row>
    <row r="147" spans="1:10">
      <c r="A147" s="1">
        <v>9</v>
      </c>
      <c r="B147" s="1">
        <v>2024</v>
      </c>
      <c r="C147" s="1">
        <v>2719709</v>
      </c>
      <c r="D147" s="1">
        <v>71525.0390625</v>
      </c>
      <c r="E147" s="1">
        <v>123589.140625</v>
      </c>
      <c r="F147" s="1">
        <v>51.236192180854644</v>
      </c>
      <c r="G147" s="1">
        <v>4.015468198987465</v>
      </c>
      <c r="H147" s="1">
        <v>0.58477028240889006</v>
      </c>
      <c r="I147" s="1">
        <v>0.34612931015781467</v>
      </c>
      <c r="J147" t="s">
        <v>800</v>
      </c>
    </row>
    <row r="148" spans="1:10">
      <c r="A148" s="1">
        <v>9</v>
      </c>
      <c r="B148" s="1">
        <v>2024</v>
      </c>
      <c r="C148" s="1">
        <v>1163314</v>
      </c>
      <c r="D148" s="1">
        <v>68078.046875</v>
      </c>
      <c r="E148" s="1">
        <v>124000.6953125</v>
      </c>
      <c r="F148" s="1">
        <v>54.682537990602711</v>
      </c>
      <c r="G148" s="1">
        <v>3.6532122883417548</v>
      </c>
      <c r="H148" s="1">
        <v>0.4576133356944041</v>
      </c>
      <c r="I148" s="1">
        <v>0.41049192221532621</v>
      </c>
      <c r="J148" t="s">
        <v>801</v>
      </c>
    </row>
    <row r="149" spans="1:10">
      <c r="A149" s="1">
        <v>10</v>
      </c>
      <c r="B149" s="1">
        <v>2024</v>
      </c>
      <c r="C149" s="1">
        <v>3883023</v>
      </c>
      <c r="D149" s="1">
        <v>117987.703125</v>
      </c>
      <c r="E149" s="1">
        <v>236095.3125</v>
      </c>
      <c r="F149" s="1">
        <v>52.711587338009586</v>
      </c>
      <c r="G149" s="1">
        <v>3.8085586925444428</v>
      </c>
      <c r="H149" s="1">
        <v>0.48006128215053068</v>
      </c>
      <c r="I149" s="1">
        <v>0.38967036764912288</v>
      </c>
      <c r="J149" t="s">
        <v>802</v>
      </c>
    </row>
    <row r="150" spans="1:10">
      <c r="A150" s="1">
        <v>10</v>
      </c>
      <c r="B150" s="1">
        <v>2024</v>
      </c>
      <c r="C150" s="1">
        <v>2799970</v>
      </c>
      <c r="D150" s="1">
        <v>120882.8671875</v>
      </c>
      <c r="E150" s="1">
        <v>241456.046875</v>
      </c>
      <c r="F150" s="1">
        <v>52.181014796587107</v>
      </c>
      <c r="G150" s="1">
        <v>3.9046629071025762</v>
      </c>
      <c r="H150" s="1">
        <v>0.50442433311785484</v>
      </c>
      <c r="I150" s="1">
        <v>0.37659796354960945</v>
      </c>
      <c r="J150" t="s">
        <v>803</v>
      </c>
    </row>
    <row r="151" spans="1:10">
      <c r="A151" s="1">
        <v>10</v>
      </c>
      <c r="B151" s="1">
        <v>2024</v>
      </c>
      <c r="C151" s="1">
        <v>1083053</v>
      </c>
      <c r="D151" s="1">
        <v>110502.953125</v>
      </c>
      <c r="E151" s="1">
        <v>222236.421875</v>
      </c>
      <c r="F151" s="1">
        <v>54.083253543455399</v>
      </c>
      <c r="G151" s="1">
        <v>3.560104630151987</v>
      </c>
      <c r="H151" s="1">
        <v>0.41707654196055038</v>
      </c>
      <c r="I151" s="1">
        <v>0.42346588763430781</v>
      </c>
      <c r="J151" t="s">
        <v>804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412"/>
  <sheetViews>
    <sheetView workbookViewId="0"/>
  </sheetViews>
  <sheetFormatPr defaultColWidth="11.42578125" defaultRowHeight="15"/>
  <cols>
    <col min="1" max="16384" width="11.42578125" style="3"/>
  </cols>
  <sheetData>
    <row r="1" spans="1:12">
      <c r="A1" s="2" t="s">
        <v>20</v>
      </c>
    </row>
    <row r="3" spans="1:12">
      <c r="A3" s="4" t="s">
        <v>21</v>
      </c>
      <c r="B3" s="4" t="s">
        <v>22</v>
      </c>
    </row>
    <row r="4" spans="1:12">
      <c r="A4" s="5" t="s">
        <v>23</v>
      </c>
      <c r="B4" s="5" t="s">
        <v>24</v>
      </c>
    </row>
    <row r="5" spans="1:12">
      <c r="A5" s="5" t="s">
        <v>25</v>
      </c>
      <c r="B5" s="5" t="s">
        <v>26</v>
      </c>
    </row>
    <row r="6" spans="1:12">
      <c r="A6" s="5" t="s">
        <v>27</v>
      </c>
      <c r="B6" s="5"/>
    </row>
    <row r="7" spans="1:12">
      <c r="A7" s="5" t="s">
        <v>28</v>
      </c>
      <c r="B7" s="5" t="s">
        <v>29</v>
      </c>
    </row>
    <row r="8" spans="1:12">
      <c r="A8" s="5" t="s">
        <v>30</v>
      </c>
      <c r="B8" s="5" t="s">
        <v>31</v>
      </c>
    </row>
    <row r="9" spans="1:12">
      <c r="A9" s="5" t="s">
        <v>32</v>
      </c>
      <c r="B9" s="5" t="s">
        <v>33</v>
      </c>
      <c r="H9" s="134" t="s">
        <v>34</v>
      </c>
      <c r="I9" s="135" t="s">
        <v>35</v>
      </c>
      <c r="J9" s="135" t="s">
        <v>36</v>
      </c>
      <c r="L9" s="135" t="s">
        <v>37</v>
      </c>
    </row>
    <row r="10" spans="1:12">
      <c r="A10" s="5" t="s">
        <v>38</v>
      </c>
      <c r="B10" s="5">
        <v>865586</v>
      </c>
      <c r="H10" s="134"/>
      <c r="I10" s="135"/>
      <c r="J10" s="135"/>
      <c r="L10" s="135"/>
    </row>
    <row r="11" spans="1:12">
      <c r="A11" s="6">
        <v>33604</v>
      </c>
      <c r="B11" s="5">
        <v>11.657778465389001</v>
      </c>
      <c r="C11" s="3">
        <f>YEAR(A11)</f>
        <v>1992</v>
      </c>
      <c r="H11" s="7">
        <v>2010</v>
      </c>
      <c r="I11" s="8">
        <f>AVERAGEIFS($B:$B,$C:$C,$H11)</f>
        <v>73.4059732704455</v>
      </c>
      <c r="J11" s="9">
        <f t="shared" ref="J11:J24" si="0">I11/$I$25</f>
        <v>0.54220334001923287</v>
      </c>
      <c r="L11" s="3">
        <v>2016</v>
      </c>
    </row>
    <row r="12" spans="1:12">
      <c r="A12" s="6">
        <v>33635</v>
      </c>
      <c r="B12" s="5">
        <v>11.795900435066001</v>
      </c>
      <c r="C12" s="3">
        <f t="shared" ref="C12:C75" si="1">YEAR(A12)</f>
        <v>1992</v>
      </c>
      <c r="H12" s="7">
        <v>2011</v>
      </c>
      <c r="I12" s="8">
        <f t="shared" ref="I12:I25" si="2">AVERAGEIFS($B:$B,$C:$C,$H12)</f>
        <v>75.907193441112156</v>
      </c>
      <c r="J12" s="9">
        <f t="shared" si="0"/>
        <v>0.56067826610818317</v>
      </c>
      <c r="L12" s="3">
        <v>2018</v>
      </c>
    </row>
    <row r="13" spans="1:12">
      <c r="A13" s="6">
        <v>33664</v>
      </c>
      <c r="B13" s="5">
        <v>11.915947720289999</v>
      </c>
      <c r="C13" s="3">
        <f t="shared" si="1"/>
        <v>1992</v>
      </c>
      <c r="H13" s="7">
        <v>2012</v>
      </c>
      <c r="I13" s="8">
        <f t="shared" si="2"/>
        <v>79.028124186148986</v>
      </c>
      <c r="J13" s="9">
        <f t="shared" si="0"/>
        <v>0.58373060093239804</v>
      </c>
      <c r="L13" s="3">
        <v>2020</v>
      </c>
    </row>
    <row r="14" spans="1:12">
      <c r="A14" s="6">
        <v>33695</v>
      </c>
      <c r="B14" s="5">
        <v>12.022171319641</v>
      </c>
      <c r="C14" s="3">
        <f t="shared" si="1"/>
        <v>1992</v>
      </c>
      <c r="H14" s="7">
        <v>2013</v>
      </c>
      <c r="I14" s="8">
        <f t="shared" si="2"/>
        <v>82.036242662820243</v>
      </c>
      <c r="J14" s="9">
        <f t="shared" si="0"/>
        <v>0.60594966312255083</v>
      </c>
      <c r="L14" s="3">
        <v>2022</v>
      </c>
    </row>
    <row r="15" spans="1:12">
      <c r="A15" s="6">
        <v>33725</v>
      </c>
      <c r="B15" s="5">
        <v>12.101437891771999</v>
      </c>
      <c r="C15" s="3">
        <f t="shared" si="1"/>
        <v>1992</v>
      </c>
      <c r="H15" s="7">
        <v>2014</v>
      </c>
      <c r="I15" s="8">
        <f t="shared" si="2"/>
        <v>85.332965222269081</v>
      </c>
      <c r="J15" s="9">
        <f t="shared" si="0"/>
        <v>0.63030046051971023</v>
      </c>
      <c r="L15" s="3">
        <v>2024</v>
      </c>
    </row>
    <row r="16" spans="1:12">
      <c r="A16" s="6">
        <v>33756</v>
      </c>
      <c r="B16" s="5">
        <v>12.183345192186</v>
      </c>
      <c r="C16" s="3">
        <f t="shared" si="1"/>
        <v>1992</v>
      </c>
      <c r="H16" s="7">
        <v>2015</v>
      </c>
      <c r="I16" s="8">
        <f t="shared" si="2"/>
        <v>87.654569084680588</v>
      </c>
      <c r="J16" s="9">
        <f t="shared" si="0"/>
        <v>0.64744867492677782</v>
      </c>
    </row>
    <row r="17" spans="1:10">
      <c r="A17" s="6">
        <v>33786</v>
      </c>
      <c r="B17" s="5">
        <v>12.260272414519999</v>
      </c>
      <c r="C17" s="3">
        <f t="shared" si="1"/>
        <v>1992</v>
      </c>
      <c r="H17" s="10">
        <v>2016</v>
      </c>
      <c r="I17" s="11">
        <f t="shared" si="2"/>
        <v>90.127924855259835</v>
      </c>
      <c r="J17" s="12">
        <f t="shared" si="0"/>
        <v>0.66571778437544782</v>
      </c>
    </row>
    <row r="18" spans="1:10">
      <c r="A18" s="6">
        <v>33817</v>
      </c>
      <c r="B18" s="5">
        <v>12.335592231401</v>
      </c>
      <c r="C18" s="3">
        <f t="shared" si="1"/>
        <v>1992</v>
      </c>
      <c r="H18" s="7">
        <v>2017</v>
      </c>
      <c r="I18" s="8">
        <f t="shared" si="2"/>
        <v>95.572963619608501</v>
      </c>
      <c r="J18" s="9">
        <f t="shared" si="0"/>
        <v>0.70593683022457754</v>
      </c>
    </row>
    <row r="19" spans="1:10">
      <c r="A19" s="6">
        <v>33848</v>
      </c>
      <c r="B19" s="5">
        <v>12.442896524527001</v>
      </c>
      <c r="C19" s="3">
        <f t="shared" si="1"/>
        <v>1992</v>
      </c>
      <c r="H19" s="10">
        <v>2018</v>
      </c>
      <c r="I19" s="11">
        <f t="shared" si="2"/>
        <v>100.25541853476784</v>
      </c>
      <c r="J19" s="12">
        <f t="shared" si="0"/>
        <v>0.74052315312687267</v>
      </c>
    </row>
    <row r="20" spans="1:10">
      <c r="A20" s="6">
        <v>33878</v>
      </c>
      <c r="B20" s="5">
        <v>12.532493537791</v>
      </c>
      <c r="C20" s="3">
        <f t="shared" si="1"/>
        <v>1992</v>
      </c>
      <c r="H20" s="7">
        <v>2019</v>
      </c>
      <c r="I20" s="8">
        <f t="shared" si="2"/>
        <v>103.90066666666667</v>
      </c>
      <c r="J20" s="9">
        <f t="shared" si="0"/>
        <v>0.7674482877481742</v>
      </c>
    </row>
    <row r="21" spans="1:10">
      <c r="A21" s="6">
        <v>33909</v>
      </c>
      <c r="B21" s="5">
        <v>12.636620340687999</v>
      </c>
      <c r="C21" s="3">
        <f t="shared" si="1"/>
        <v>1992</v>
      </c>
      <c r="H21" s="10">
        <v>2020</v>
      </c>
      <c r="I21" s="11">
        <f t="shared" si="2"/>
        <v>107.42999999999999</v>
      </c>
      <c r="J21" s="12">
        <f t="shared" si="0"/>
        <v>0.79351723331373891</v>
      </c>
    </row>
    <row r="22" spans="1:10">
      <c r="A22" s="6">
        <v>33939</v>
      </c>
      <c r="B22" s="5">
        <v>12.816553481441</v>
      </c>
      <c r="C22" s="3">
        <f t="shared" si="1"/>
        <v>1992</v>
      </c>
      <c r="H22" s="7">
        <v>2021</v>
      </c>
      <c r="I22" s="8">
        <f t="shared" si="2"/>
        <v>113.54191666666667</v>
      </c>
      <c r="J22" s="9">
        <f t="shared" si="0"/>
        <v>0.83866208301659162</v>
      </c>
    </row>
    <row r="23" spans="1:10">
      <c r="A23" s="6">
        <v>33970</v>
      </c>
      <c r="B23" s="5">
        <v>12.977319763866999</v>
      </c>
      <c r="C23" s="3">
        <f t="shared" si="1"/>
        <v>1993</v>
      </c>
      <c r="H23" s="10">
        <v>2022</v>
      </c>
      <c r="I23" s="11">
        <f t="shared" si="2"/>
        <v>122.50750000000001</v>
      </c>
      <c r="J23" s="12">
        <f t="shared" si="0"/>
        <v>0.90488515740652409</v>
      </c>
    </row>
    <row r="24" spans="1:10">
      <c r="A24" s="6">
        <v>34001</v>
      </c>
      <c r="B24" s="5">
        <v>13.083345310799</v>
      </c>
      <c r="C24" s="3">
        <f t="shared" si="1"/>
        <v>1993</v>
      </c>
      <c r="H24" s="7">
        <v>2023</v>
      </c>
      <c r="I24" s="8">
        <f t="shared" si="2"/>
        <v>129.27966666666666</v>
      </c>
      <c r="J24" s="9">
        <f t="shared" si="0"/>
        <v>0.9549068548548425</v>
      </c>
    </row>
    <row r="25" spans="1:10">
      <c r="A25" s="6">
        <v>34029</v>
      </c>
      <c r="B25" s="5">
        <v>13.159593689428</v>
      </c>
      <c r="C25" s="3">
        <f t="shared" si="1"/>
        <v>1993</v>
      </c>
      <c r="H25" s="10">
        <v>2024</v>
      </c>
      <c r="I25" s="11">
        <f t="shared" si="2"/>
        <v>135.38458333333332</v>
      </c>
      <c r="J25" s="12">
        <f>I25/$I$25</f>
        <v>1</v>
      </c>
    </row>
    <row r="26" spans="1:10">
      <c r="A26" s="6">
        <v>34060</v>
      </c>
      <c r="B26" s="5">
        <v>13.235480403514</v>
      </c>
      <c r="C26" s="3">
        <f t="shared" si="1"/>
        <v>1993</v>
      </c>
    </row>
    <row r="27" spans="1:10">
      <c r="A27" s="6">
        <v>34090</v>
      </c>
      <c r="B27" s="5">
        <v>13.311137489729999</v>
      </c>
      <c r="C27" s="3">
        <f t="shared" si="1"/>
        <v>1993</v>
      </c>
    </row>
    <row r="28" spans="1:10">
      <c r="A28" s="6">
        <v>34121</v>
      </c>
      <c r="B28" s="5">
        <v>13.385797123244</v>
      </c>
      <c r="C28" s="3">
        <f t="shared" si="1"/>
        <v>1993</v>
      </c>
    </row>
    <row r="29" spans="1:10">
      <c r="A29" s="6">
        <v>34151</v>
      </c>
      <c r="B29" s="5">
        <v>13.450123440421001</v>
      </c>
      <c r="C29" s="3">
        <f t="shared" si="1"/>
        <v>1993</v>
      </c>
    </row>
    <row r="30" spans="1:10">
      <c r="A30" s="6">
        <v>34182</v>
      </c>
      <c r="B30" s="5">
        <v>13.522112194855</v>
      </c>
      <c r="C30" s="3">
        <f t="shared" si="1"/>
        <v>1993</v>
      </c>
    </row>
    <row r="31" spans="1:10">
      <c r="A31" s="6">
        <v>34213</v>
      </c>
      <c r="B31" s="5">
        <v>13.622260672231</v>
      </c>
      <c r="C31" s="3">
        <f t="shared" si="1"/>
        <v>1993</v>
      </c>
    </row>
    <row r="32" spans="1:10">
      <c r="A32" s="6">
        <v>34243</v>
      </c>
      <c r="B32" s="5">
        <v>13.677973025024</v>
      </c>
      <c r="C32" s="3">
        <f t="shared" si="1"/>
        <v>1993</v>
      </c>
    </row>
    <row r="33" spans="1:3">
      <c r="A33" s="6">
        <v>34274</v>
      </c>
      <c r="B33" s="5">
        <v>13.738302356338</v>
      </c>
      <c r="C33" s="3">
        <f t="shared" si="1"/>
        <v>1993</v>
      </c>
    </row>
    <row r="34" spans="1:3">
      <c r="A34" s="6">
        <v>34304</v>
      </c>
      <c r="B34" s="5">
        <v>13.843054897126001</v>
      </c>
      <c r="C34" s="3">
        <f t="shared" si="1"/>
        <v>1993</v>
      </c>
    </row>
    <row r="35" spans="1:3">
      <c r="A35" s="6">
        <v>34335</v>
      </c>
      <c r="B35" s="5">
        <v>13.950374980567</v>
      </c>
      <c r="C35" s="3">
        <f t="shared" si="1"/>
        <v>1994</v>
      </c>
    </row>
    <row r="36" spans="1:3">
      <c r="A36" s="6">
        <v>34366</v>
      </c>
      <c r="B36" s="5">
        <v>14.022124062044</v>
      </c>
      <c r="C36" s="3">
        <f t="shared" si="1"/>
        <v>1994</v>
      </c>
    </row>
    <row r="37" spans="1:3">
      <c r="A37" s="6">
        <v>34394</v>
      </c>
      <c r="B37" s="5">
        <v>14.094224762979</v>
      </c>
      <c r="C37" s="3">
        <f t="shared" si="1"/>
        <v>1994</v>
      </c>
    </row>
    <row r="38" spans="1:3">
      <c r="A38" s="6">
        <v>34425</v>
      </c>
      <c r="B38" s="5">
        <v>14.163251304932</v>
      </c>
      <c r="C38" s="3">
        <f t="shared" si="1"/>
        <v>1994</v>
      </c>
    </row>
    <row r="39" spans="1:3">
      <c r="A39" s="6">
        <v>34455</v>
      </c>
      <c r="B39" s="5">
        <v>14.231682244252999</v>
      </c>
      <c r="C39" s="3">
        <f t="shared" si="1"/>
        <v>1994</v>
      </c>
    </row>
    <row r="40" spans="1:3">
      <c r="A40" s="6">
        <v>34486</v>
      </c>
      <c r="B40" s="5">
        <v>14.302894568964</v>
      </c>
      <c r="C40" s="3">
        <f t="shared" si="1"/>
        <v>1994</v>
      </c>
    </row>
    <row r="41" spans="1:3">
      <c r="A41" s="6">
        <v>34516</v>
      </c>
      <c r="B41" s="5">
        <v>14.366326769866999</v>
      </c>
      <c r="C41" s="3">
        <f t="shared" si="1"/>
        <v>1994</v>
      </c>
    </row>
    <row r="42" spans="1:3">
      <c r="A42" s="6">
        <v>34547</v>
      </c>
      <c r="B42" s="5">
        <v>14.433286645443999</v>
      </c>
      <c r="C42" s="3">
        <f t="shared" si="1"/>
        <v>1994</v>
      </c>
    </row>
    <row r="43" spans="1:3">
      <c r="A43" s="6">
        <v>34578</v>
      </c>
      <c r="B43" s="5">
        <v>14.535936644548</v>
      </c>
      <c r="C43" s="3">
        <f t="shared" si="1"/>
        <v>1994</v>
      </c>
    </row>
    <row r="44" spans="1:3">
      <c r="A44" s="6">
        <v>34608</v>
      </c>
      <c r="B44" s="5">
        <v>14.612245304055</v>
      </c>
      <c r="C44" s="3">
        <f t="shared" si="1"/>
        <v>1994</v>
      </c>
    </row>
    <row r="45" spans="1:3">
      <c r="A45" s="6">
        <v>34639</v>
      </c>
      <c r="B45" s="5">
        <v>14.690360856448001</v>
      </c>
      <c r="C45" s="3">
        <f t="shared" si="1"/>
        <v>1994</v>
      </c>
    </row>
    <row r="46" spans="1:3">
      <c r="A46" s="6">
        <v>34669</v>
      </c>
      <c r="B46" s="5">
        <v>14.819204368158999</v>
      </c>
      <c r="C46" s="3">
        <f t="shared" si="1"/>
        <v>1994</v>
      </c>
    </row>
    <row r="47" spans="1:3">
      <c r="A47" s="6">
        <v>34700</v>
      </c>
      <c r="B47" s="5">
        <v>15.376990944299999</v>
      </c>
      <c r="C47" s="3">
        <f t="shared" si="1"/>
        <v>1995</v>
      </c>
    </row>
    <row r="48" spans="1:3">
      <c r="A48" s="6">
        <v>34731</v>
      </c>
      <c r="B48" s="5">
        <v>16.028707348708998</v>
      </c>
      <c r="C48" s="3">
        <f t="shared" si="1"/>
        <v>1995</v>
      </c>
    </row>
    <row r="49" spans="1:3">
      <c r="A49" s="6">
        <v>34759</v>
      </c>
      <c r="B49" s="5">
        <v>16.973617202949999</v>
      </c>
      <c r="C49" s="3">
        <f t="shared" si="1"/>
        <v>1995</v>
      </c>
    </row>
    <row r="50" spans="1:3">
      <c r="A50" s="6">
        <v>34790</v>
      </c>
      <c r="B50" s="5">
        <v>18.326133255310999</v>
      </c>
      <c r="C50" s="3">
        <f t="shared" si="1"/>
        <v>1995</v>
      </c>
    </row>
    <row r="51" spans="1:3">
      <c r="A51" s="6">
        <v>34820</v>
      </c>
      <c r="B51" s="5">
        <v>19.092090190992</v>
      </c>
      <c r="C51" s="3">
        <f t="shared" si="1"/>
        <v>1995</v>
      </c>
    </row>
    <row r="52" spans="1:3">
      <c r="A52" s="6">
        <v>34851</v>
      </c>
      <c r="B52" s="5">
        <v>19.698024268685</v>
      </c>
      <c r="C52" s="3">
        <f t="shared" si="1"/>
        <v>1995</v>
      </c>
    </row>
    <row r="53" spans="1:3">
      <c r="A53" s="6">
        <v>34881</v>
      </c>
      <c r="B53" s="5">
        <v>20.099588355293999</v>
      </c>
      <c r="C53" s="3">
        <f t="shared" si="1"/>
        <v>1995</v>
      </c>
    </row>
    <row r="54" spans="1:3">
      <c r="A54" s="6">
        <v>34912</v>
      </c>
      <c r="B54" s="5">
        <v>20.432981265710001</v>
      </c>
      <c r="C54" s="3">
        <f t="shared" si="1"/>
        <v>1995</v>
      </c>
    </row>
    <row r="55" spans="1:3">
      <c r="A55" s="6">
        <v>34943</v>
      </c>
      <c r="B55" s="5">
        <v>20.855642530130002</v>
      </c>
      <c r="C55" s="3">
        <f t="shared" si="1"/>
        <v>1995</v>
      </c>
    </row>
    <row r="56" spans="1:3">
      <c r="A56" s="6">
        <v>34973</v>
      </c>
      <c r="B56" s="5">
        <v>21.284762116614999</v>
      </c>
      <c r="C56" s="3">
        <f t="shared" si="1"/>
        <v>1995</v>
      </c>
    </row>
    <row r="57" spans="1:3">
      <c r="A57" s="6">
        <v>35004</v>
      </c>
      <c r="B57" s="5">
        <v>21.809608384348</v>
      </c>
      <c r="C57" s="3">
        <f t="shared" si="1"/>
        <v>1995</v>
      </c>
    </row>
    <row r="58" spans="1:3">
      <c r="A58" s="6">
        <v>35034</v>
      </c>
      <c r="B58" s="5">
        <v>22.520167271192001</v>
      </c>
      <c r="C58" s="3">
        <f t="shared" si="1"/>
        <v>1995</v>
      </c>
    </row>
    <row r="59" spans="1:3">
      <c r="A59" s="6">
        <v>35065</v>
      </c>
      <c r="B59" s="5">
        <v>23.329753761292999</v>
      </c>
      <c r="C59" s="3">
        <f t="shared" si="1"/>
        <v>1996</v>
      </c>
    </row>
    <row r="60" spans="1:3">
      <c r="A60" s="6">
        <v>35096</v>
      </c>
      <c r="B60" s="5">
        <v>23.874262028762001</v>
      </c>
      <c r="C60" s="3">
        <f t="shared" si="1"/>
        <v>1996</v>
      </c>
    </row>
    <row r="61" spans="1:3">
      <c r="A61" s="6">
        <v>35125</v>
      </c>
      <c r="B61" s="5">
        <v>24.399825880352999</v>
      </c>
      <c r="C61" s="3">
        <f t="shared" si="1"/>
        <v>1996</v>
      </c>
    </row>
    <row r="62" spans="1:3">
      <c r="A62" s="6">
        <v>35156</v>
      </c>
      <c r="B62" s="5">
        <v>25.093449617204001</v>
      </c>
      <c r="C62" s="3">
        <f t="shared" si="1"/>
        <v>1996</v>
      </c>
    </row>
    <row r="63" spans="1:3">
      <c r="A63" s="6">
        <v>35186</v>
      </c>
      <c r="B63" s="5">
        <v>25.550842302962</v>
      </c>
      <c r="C63" s="3">
        <f t="shared" si="1"/>
        <v>1996</v>
      </c>
    </row>
    <row r="64" spans="1:3">
      <c r="A64" s="6">
        <v>35217</v>
      </c>
      <c r="B64" s="5">
        <v>25.966901728547001</v>
      </c>
      <c r="C64" s="3">
        <f t="shared" si="1"/>
        <v>1996</v>
      </c>
    </row>
    <row r="65" spans="1:3">
      <c r="A65" s="6">
        <v>35247</v>
      </c>
      <c r="B65" s="5">
        <v>26.336030688063001</v>
      </c>
      <c r="C65" s="3">
        <f t="shared" si="1"/>
        <v>1996</v>
      </c>
    </row>
    <row r="66" spans="1:3">
      <c r="A66" s="6">
        <v>35278</v>
      </c>
      <c r="B66" s="5">
        <v>26.686071714930002</v>
      </c>
      <c r="C66" s="3">
        <f t="shared" si="1"/>
        <v>1996</v>
      </c>
    </row>
    <row r="67" spans="1:3">
      <c r="A67" s="6">
        <v>35309</v>
      </c>
      <c r="B67" s="5">
        <v>27.112751490396999</v>
      </c>
      <c r="C67" s="3">
        <f t="shared" si="1"/>
        <v>1996</v>
      </c>
    </row>
    <row r="68" spans="1:3">
      <c r="A68" s="6">
        <v>35339</v>
      </c>
      <c r="B68" s="5">
        <v>27.451167539621</v>
      </c>
      <c r="C68" s="3">
        <f t="shared" si="1"/>
        <v>1996</v>
      </c>
    </row>
    <row r="69" spans="1:3">
      <c r="A69" s="6">
        <v>35370</v>
      </c>
      <c r="B69" s="5">
        <v>27.867083448433998</v>
      </c>
      <c r="C69" s="3">
        <f t="shared" si="1"/>
        <v>1996</v>
      </c>
    </row>
    <row r="70" spans="1:3">
      <c r="A70" s="6">
        <v>35400</v>
      </c>
      <c r="B70" s="5">
        <v>28.759336453704002</v>
      </c>
      <c r="C70" s="3">
        <f t="shared" si="1"/>
        <v>1996</v>
      </c>
    </row>
    <row r="71" spans="1:3">
      <c r="A71" s="6">
        <v>35431</v>
      </c>
      <c r="B71" s="5">
        <v>29.498886028859999</v>
      </c>
      <c r="C71" s="3">
        <f t="shared" si="1"/>
        <v>1997</v>
      </c>
    </row>
    <row r="72" spans="1:3">
      <c r="A72" s="6">
        <v>35462</v>
      </c>
      <c r="B72" s="5">
        <v>29.994598091509001</v>
      </c>
      <c r="C72" s="3">
        <f t="shared" si="1"/>
        <v>1997</v>
      </c>
    </row>
    <row r="73" spans="1:3">
      <c r="A73" s="6">
        <v>35490</v>
      </c>
      <c r="B73" s="5">
        <v>30.367889073663001</v>
      </c>
      <c r="C73" s="3">
        <f t="shared" si="1"/>
        <v>1997</v>
      </c>
    </row>
    <row r="74" spans="1:3">
      <c r="A74" s="6">
        <v>35521</v>
      </c>
      <c r="B74" s="5">
        <v>30.695971811728</v>
      </c>
      <c r="C74" s="3">
        <f t="shared" si="1"/>
        <v>1997</v>
      </c>
    </row>
    <row r="75" spans="1:3">
      <c r="A75" s="6">
        <v>35551</v>
      </c>
      <c r="B75" s="5">
        <v>30.976119445603</v>
      </c>
      <c r="C75" s="3">
        <f t="shared" si="1"/>
        <v>1997</v>
      </c>
    </row>
    <row r="76" spans="1:3">
      <c r="A76" s="6">
        <v>35582</v>
      </c>
      <c r="B76" s="5">
        <v>31.250956912307998</v>
      </c>
      <c r="C76" s="3">
        <f t="shared" ref="C76:C139" si="3">YEAR(A76)</f>
        <v>1997</v>
      </c>
    </row>
    <row r="77" spans="1:3">
      <c r="A77" s="6">
        <v>35612</v>
      </c>
      <c r="B77" s="5">
        <v>31.523211040861</v>
      </c>
      <c r="C77" s="3">
        <f t="shared" si="3"/>
        <v>1997</v>
      </c>
    </row>
    <row r="78" spans="1:3">
      <c r="A78" s="6">
        <v>35643</v>
      </c>
      <c r="B78" s="5">
        <v>31.803502196688001</v>
      </c>
      <c r="C78" s="3">
        <f t="shared" si="3"/>
        <v>1997</v>
      </c>
    </row>
    <row r="79" spans="1:3">
      <c r="A79" s="6">
        <v>35674</v>
      </c>
      <c r="B79" s="5">
        <v>32.199612588994</v>
      </c>
      <c r="C79" s="3">
        <f t="shared" si="3"/>
        <v>1997</v>
      </c>
    </row>
    <row r="80" spans="1:3">
      <c r="A80" s="6">
        <v>35704</v>
      </c>
      <c r="B80" s="5">
        <v>32.456940823078</v>
      </c>
      <c r="C80" s="3">
        <f t="shared" si="3"/>
        <v>1997</v>
      </c>
    </row>
    <row r="81" spans="1:3">
      <c r="A81" s="6">
        <v>35735</v>
      </c>
      <c r="B81" s="5">
        <v>32.820042010843999</v>
      </c>
      <c r="C81" s="3">
        <f t="shared" si="3"/>
        <v>1997</v>
      </c>
    </row>
    <row r="82" spans="1:3">
      <c r="A82" s="6">
        <v>35765</v>
      </c>
      <c r="B82" s="5">
        <v>33.279874507621003</v>
      </c>
      <c r="C82" s="3">
        <f t="shared" si="3"/>
        <v>1997</v>
      </c>
    </row>
    <row r="83" spans="1:3">
      <c r="A83" s="6">
        <v>35796</v>
      </c>
      <c r="B83" s="5">
        <v>34.003924110859998</v>
      </c>
      <c r="C83" s="3">
        <f t="shared" si="3"/>
        <v>1998</v>
      </c>
    </row>
    <row r="84" spans="1:3">
      <c r="A84" s="6">
        <v>35827</v>
      </c>
      <c r="B84" s="5">
        <v>34.599237843852997</v>
      </c>
      <c r="C84" s="3">
        <f t="shared" si="3"/>
        <v>1998</v>
      </c>
    </row>
    <row r="85" spans="1:3">
      <c r="A85" s="6">
        <v>35855</v>
      </c>
      <c r="B85" s="5">
        <v>35.004533397604</v>
      </c>
      <c r="C85" s="3">
        <f t="shared" si="3"/>
        <v>1998</v>
      </c>
    </row>
    <row r="86" spans="1:3">
      <c r="A86" s="6">
        <v>35886</v>
      </c>
      <c r="B86" s="5">
        <v>35.332042063402</v>
      </c>
      <c r="C86" s="3">
        <f t="shared" si="3"/>
        <v>1998</v>
      </c>
    </row>
    <row r="87" spans="1:3">
      <c r="A87" s="6">
        <v>35916</v>
      </c>
      <c r="B87" s="5">
        <v>35.613481363761998</v>
      </c>
      <c r="C87" s="3">
        <f t="shared" si="3"/>
        <v>1998</v>
      </c>
    </row>
    <row r="88" spans="1:3">
      <c r="A88" s="6">
        <v>35947</v>
      </c>
      <c r="B88" s="5">
        <v>36.034420411382001</v>
      </c>
      <c r="C88" s="3">
        <f t="shared" si="3"/>
        <v>1998</v>
      </c>
    </row>
    <row r="89" spans="1:3">
      <c r="A89" s="6">
        <v>35977</v>
      </c>
      <c r="B89" s="5">
        <v>36.381878110460001</v>
      </c>
      <c r="C89" s="3">
        <f t="shared" si="3"/>
        <v>1998</v>
      </c>
    </row>
    <row r="90" spans="1:3">
      <c r="A90" s="6">
        <v>36008</v>
      </c>
      <c r="B90" s="5">
        <v>36.731632103784001</v>
      </c>
      <c r="C90" s="3">
        <f t="shared" si="3"/>
        <v>1998</v>
      </c>
    </row>
    <row r="91" spans="1:3">
      <c r="A91" s="6">
        <v>36039</v>
      </c>
      <c r="B91" s="5">
        <v>37.327376387091</v>
      </c>
      <c r="C91" s="3">
        <f t="shared" si="3"/>
        <v>1998</v>
      </c>
    </row>
    <row r="92" spans="1:3">
      <c r="A92" s="6">
        <v>36069</v>
      </c>
      <c r="B92" s="5">
        <v>37.862268927258</v>
      </c>
      <c r="C92" s="3">
        <f t="shared" si="3"/>
        <v>1998</v>
      </c>
    </row>
    <row r="93" spans="1:3">
      <c r="A93" s="6">
        <v>36100</v>
      </c>
      <c r="B93" s="5">
        <v>38.532786225593</v>
      </c>
      <c r="C93" s="3">
        <f t="shared" si="3"/>
        <v>1998</v>
      </c>
    </row>
    <row r="94" spans="1:3">
      <c r="A94" s="6">
        <v>36130</v>
      </c>
      <c r="B94" s="5">
        <v>39.472974324692998</v>
      </c>
      <c r="C94" s="3">
        <f t="shared" si="3"/>
        <v>1998</v>
      </c>
    </row>
    <row r="95" spans="1:3">
      <c r="A95" s="6">
        <v>36161</v>
      </c>
      <c r="B95" s="5">
        <v>40.469770280539997</v>
      </c>
      <c r="C95" s="3">
        <f t="shared" si="3"/>
        <v>1999</v>
      </c>
    </row>
    <row r="96" spans="1:3">
      <c r="A96" s="6">
        <v>36192</v>
      </c>
      <c r="B96" s="5">
        <v>41.013642812363997</v>
      </c>
      <c r="C96" s="3">
        <f t="shared" si="3"/>
        <v>1999</v>
      </c>
    </row>
    <row r="97" spans="1:3">
      <c r="A97" s="6">
        <v>36220</v>
      </c>
      <c r="B97" s="5">
        <v>41.394683783067002</v>
      </c>
      <c r="C97" s="3">
        <f t="shared" si="3"/>
        <v>1999</v>
      </c>
    </row>
    <row r="98" spans="1:3">
      <c r="A98" s="6">
        <v>36251</v>
      </c>
      <c r="B98" s="5">
        <v>41.774576609237002</v>
      </c>
      <c r="C98" s="3">
        <f t="shared" si="3"/>
        <v>1999</v>
      </c>
    </row>
    <row r="99" spans="1:3">
      <c r="A99" s="6">
        <v>36281</v>
      </c>
      <c r="B99" s="5">
        <v>42.02587707675</v>
      </c>
      <c r="C99" s="3">
        <f t="shared" si="3"/>
        <v>1999</v>
      </c>
    </row>
    <row r="100" spans="1:3">
      <c r="A100" s="6">
        <v>36312</v>
      </c>
      <c r="B100" s="5">
        <v>42.302006204759003</v>
      </c>
      <c r="C100" s="3">
        <f t="shared" si="3"/>
        <v>1999</v>
      </c>
    </row>
    <row r="101" spans="1:3">
      <c r="A101" s="6">
        <v>36342</v>
      </c>
      <c r="B101" s="5">
        <v>42.581579771548</v>
      </c>
      <c r="C101" s="3">
        <f t="shared" si="3"/>
        <v>1999</v>
      </c>
    </row>
    <row r="102" spans="1:3">
      <c r="A102" s="6">
        <v>36373</v>
      </c>
      <c r="B102" s="5">
        <v>42.821255256237997</v>
      </c>
      <c r="C102" s="3">
        <f t="shared" si="3"/>
        <v>1999</v>
      </c>
    </row>
    <row r="103" spans="1:3">
      <c r="A103" s="6">
        <v>36404</v>
      </c>
      <c r="B103" s="5">
        <v>43.235018392755997</v>
      </c>
      <c r="C103" s="3">
        <f t="shared" si="3"/>
        <v>1999</v>
      </c>
    </row>
    <row r="104" spans="1:3">
      <c r="A104" s="6">
        <v>36434</v>
      </c>
      <c r="B104" s="5">
        <v>43.508851226518999</v>
      </c>
      <c r="C104" s="3">
        <f t="shared" si="3"/>
        <v>1999</v>
      </c>
    </row>
    <row r="105" spans="1:3">
      <c r="A105" s="6">
        <v>36465</v>
      </c>
      <c r="B105" s="5">
        <v>43.895776447019998</v>
      </c>
      <c r="C105" s="3">
        <f t="shared" si="3"/>
        <v>1999</v>
      </c>
    </row>
    <row r="106" spans="1:3">
      <c r="A106" s="6">
        <v>36495</v>
      </c>
      <c r="B106" s="5">
        <v>44.335516388565999</v>
      </c>
      <c r="C106" s="3">
        <f t="shared" si="3"/>
        <v>1999</v>
      </c>
    </row>
    <row r="107" spans="1:3">
      <c r="A107" s="6">
        <v>36526</v>
      </c>
      <c r="B107" s="5">
        <v>44.930830116377997</v>
      </c>
      <c r="C107" s="3">
        <f t="shared" si="3"/>
        <v>2000</v>
      </c>
    </row>
    <row r="108" spans="1:3">
      <c r="A108" s="6">
        <v>36557</v>
      </c>
      <c r="B108" s="5">
        <v>45.329380314521998</v>
      </c>
      <c r="C108" s="3">
        <f t="shared" si="3"/>
        <v>2000</v>
      </c>
    </row>
    <row r="109" spans="1:3">
      <c r="A109" s="6">
        <v>36586</v>
      </c>
      <c r="B109" s="5">
        <v>45.580680782035003</v>
      </c>
      <c r="C109" s="3">
        <f t="shared" si="3"/>
        <v>2000</v>
      </c>
    </row>
    <row r="110" spans="1:3">
      <c r="A110" s="6">
        <v>36617</v>
      </c>
      <c r="B110" s="5">
        <v>45.840018271642002</v>
      </c>
      <c r="C110" s="3">
        <f t="shared" si="3"/>
        <v>2000</v>
      </c>
    </row>
    <row r="111" spans="1:3">
      <c r="A111" s="6">
        <v>36647</v>
      </c>
      <c r="B111" s="5">
        <v>46.011379073729003</v>
      </c>
      <c r="C111" s="3">
        <f t="shared" si="3"/>
        <v>2000</v>
      </c>
    </row>
    <row r="112" spans="1:3">
      <c r="A112" s="6">
        <v>36678</v>
      </c>
      <c r="B112" s="5">
        <v>46.283920241006001</v>
      </c>
      <c r="C112" s="3">
        <f t="shared" si="3"/>
        <v>2000</v>
      </c>
    </row>
    <row r="113" spans="1:3">
      <c r="A113" s="6">
        <v>36708</v>
      </c>
      <c r="B113" s="5">
        <v>46.464466209717997</v>
      </c>
      <c r="C113" s="3">
        <f t="shared" si="3"/>
        <v>2000</v>
      </c>
    </row>
    <row r="114" spans="1:3">
      <c r="A114" s="6">
        <v>36739</v>
      </c>
      <c r="B114" s="5">
        <v>46.719785188278003</v>
      </c>
      <c r="C114" s="3">
        <f t="shared" si="3"/>
        <v>2000</v>
      </c>
    </row>
    <row r="115" spans="1:3">
      <c r="A115" s="6">
        <v>36770</v>
      </c>
      <c r="B115" s="5">
        <v>47.061071604014998</v>
      </c>
      <c r="C115" s="3">
        <f t="shared" si="3"/>
        <v>2000</v>
      </c>
    </row>
    <row r="116" spans="1:3">
      <c r="A116" s="6">
        <v>36800</v>
      </c>
      <c r="B116" s="5">
        <v>47.385135825852998</v>
      </c>
      <c r="C116" s="3">
        <f t="shared" si="3"/>
        <v>2000</v>
      </c>
    </row>
    <row r="117" spans="1:3">
      <c r="A117" s="6">
        <v>36831</v>
      </c>
      <c r="B117" s="5">
        <v>47.790287862832997</v>
      </c>
      <c r="C117" s="3">
        <f t="shared" si="3"/>
        <v>2000</v>
      </c>
    </row>
    <row r="118" spans="1:3">
      <c r="A118" s="6">
        <v>36861</v>
      </c>
      <c r="B118" s="5">
        <v>48.307671180741004</v>
      </c>
      <c r="C118" s="3">
        <f t="shared" si="3"/>
        <v>2000</v>
      </c>
    </row>
    <row r="119" spans="1:3">
      <c r="A119" s="6">
        <v>36892</v>
      </c>
      <c r="B119" s="5">
        <v>48.575476247933999</v>
      </c>
      <c r="C119" s="3">
        <f t="shared" si="3"/>
        <v>2001</v>
      </c>
    </row>
    <row r="120" spans="1:3">
      <c r="A120" s="6">
        <v>36923</v>
      </c>
      <c r="B120" s="5">
        <v>48.543328159565</v>
      </c>
      <c r="C120" s="3">
        <f t="shared" si="3"/>
        <v>2001</v>
      </c>
    </row>
    <row r="121" spans="1:3">
      <c r="A121" s="6">
        <v>36951</v>
      </c>
      <c r="B121" s="5">
        <v>48.850887781723998</v>
      </c>
      <c r="C121" s="3">
        <f t="shared" si="3"/>
        <v>2001</v>
      </c>
    </row>
    <row r="122" spans="1:3">
      <c r="A122" s="6">
        <v>36982</v>
      </c>
      <c r="B122" s="5">
        <v>49.097308632382997</v>
      </c>
      <c r="C122" s="3">
        <f t="shared" si="3"/>
        <v>2001</v>
      </c>
    </row>
    <row r="123" spans="1:3">
      <c r="A123" s="6">
        <v>37012</v>
      </c>
      <c r="B123" s="5">
        <v>49.209970463624998</v>
      </c>
      <c r="C123" s="3">
        <f t="shared" si="3"/>
        <v>2001</v>
      </c>
    </row>
    <row r="124" spans="1:3">
      <c r="A124" s="6">
        <v>37043</v>
      </c>
      <c r="B124" s="5">
        <v>49.326363767191999</v>
      </c>
      <c r="C124" s="3">
        <f t="shared" si="3"/>
        <v>2001</v>
      </c>
    </row>
    <row r="125" spans="1:3">
      <c r="A125" s="6">
        <v>37073</v>
      </c>
      <c r="B125" s="5">
        <v>49.198201964029998</v>
      </c>
      <c r="C125" s="3">
        <f t="shared" si="3"/>
        <v>2001</v>
      </c>
    </row>
    <row r="126" spans="1:3">
      <c r="A126" s="6">
        <v>37104</v>
      </c>
      <c r="B126" s="5">
        <v>49.489687547186001</v>
      </c>
      <c r="C126" s="3">
        <f t="shared" si="3"/>
        <v>2001</v>
      </c>
    </row>
    <row r="127" spans="1:3">
      <c r="A127" s="6">
        <v>37135</v>
      </c>
      <c r="B127" s="5">
        <v>49.950381149771999</v>
      </c>
      <c r="C127" s="3">
        <f t="shared" si="3"/>
        <v>2001</v>
      </c>
    </row>
    <row r="128" spans="1:3">
      <c r="A128" s="6">
        <v>37165</v>
      </c>
      <c r="B128" s="5">
        <v>50.176135367752998</v>
      </c>
      <c r="C128" s="3">
        <f t="shared" si="3"/>
        <v>2001</v>
      </c>
    </row>
    <row r="129" spans="1:3">
      <c r="A129" s="6">
        <v>37196</v>
      </c>
      <c r="B129" s="5">
        <v>50.365148908872001</v>
      </c>
      <c r="C129" s="3">
        <f t="shared" si="3"/>
        <v>2001</v>
      </c>
    </row>
    <row r="130" spans="1:3">
      <c r="A130" s="6">
        <v>37226</v>
      </c>
      <c r="B130" s="5">
        <v>50.434898785092997</v>
      </c>
      <c r="C130" s="3">
        <f t="shared" si="3"/>
        <v>2001</v>
      </c>
    </row>
    <row r="131" spans="1:3">
      <c r="A131" s="6">
        <v>37257</v>
      </c>
      <c r="B131" s="5">
        <v>50.900472009715998</v>
      </c>
      <c r="C131" s="3">
        <f t="shared" si="3"/>
        <v>2002</v>
      </c>
    </row>
    <row r="132" spans="1:3">
      <c r="A132" s="6">
        <v>37288</v>
      </c>
      <c r="B132" s="5">
        <v>50.867749849079999</v>
      </c>
      <c r="C132" s="3">
        <f t="shared" si="3"/>
        <v>2002</v>
      </c>
    </row>
    <row r="133" spans="1:3">
      <c r="A133" s="6">
        <v>37316</v>
      </c>
      <c r="B133" s="5">
        <v>51.127948444495999</v>
      </c>
      <c r="C133" s="3">
        <f t="shared" si="3"/>
        <v>2002</v>
      </c>
    </row>
    <row r="134" spans="1:3">
      <c r="A134" s="6">
        <v>37347</v>
      </c>
      <c r="B134" s="5">
        <v>51.407234972561</v>
      </c>
      <c r="C134" s="3">
        <f t="shared" si="3"/>
        <v>2002</v>
      </c>
    </row>
    <row r="135" spans="1:3">
      <c r="A135" s="6">
        <v>37377</v>
      </c>
      <c r="B135" s="5">
        <v>51.511429231397997</v>
      </c>
      <c r="C135" s="3">
        <f t="shared" si="3"/>
        <v>2002</v>
      </c>
    </row>
    <row r="136" spans="1:3">
      <c r="A136" s="6">
        <v>37408</v>
      </c>
      <c r="B136" s="5">
        <v>51.762586176958997</v>
      </c>
      <c r="C136" s="3">
        <f t="shared" si="3"/>
        <v>2002</v>
      </c>
    </row>
    <row r="137" spans="1:3">
      <c r="A137" s="6">
        <v>37438</v>
      </c>
      <c r="B137" s="5">
        <v>51.911181353361997</v>
      </c>
      <c r="C137" s="3">
        <f t="shared" si="3"/>
        <v>2002</v>
      </c>
    </row>
    <row r="138" spans="1:3">
      <c r="A138" s="6">
        <v>37469</v>
      </c>
      <c r="B138" s="5">
        <v>52.108560301263999</v>
      </c>
      <c r="C138" s="3">
        <f t="shared" si="3"/>
        <v>2002</v>
      </c>
    </row>
    <row r="139" spans="1:3">
      <c r="A139" s="6">
        <v>37500</v>
      </c>
      <c r="B139" s="5">
        <v>52.421983564994001</v>
      </c>
      <c r="C139" s="3">
        <f t="shared" si="3"/>
        <v>2002</v>
      </c>
    </row>
    <row r="140" spans="1:3">
      <c r="A140" s="6">
        <v>37530</v>
      </c>
      <c r="B140" s="5">
        <v>52.653036086686001</v>
      </c>
      <c r="C140" s="3">
        <f t="shared" ref="C140:C203" si="4">YEAR(A140)</f>
        <v>2002</v>
      </c>
    </row>
    <row r="141" spans="1:3">
      <c r="A141" s="6">
        <v>37561</v>
      </c>
      <c r="B141" s="5">
        <v>53.078877281373998</v>
      </c>
      <c r="C141" s="3">
        <f t="shared" si="4"/>
        <v>2002</v>
      </c>
    </row>
    <row r="142" spans="1:3">
      <c r="A142" s="6">
        <v>37591</v>
      </c>
      <c r="B142" s="5">
        <v>53.309929803065003</v>
      </c>
      <c r="C142" s="3">
        <f t="shared" si="4"/>
        <v>2002</v>
      </c>
    </row>
    <row r="143" spans="1:3">
      <c r="A143" s="6">
        <v>37622</v>
      </c>
      <c r="B143" s="5">
        <v>53.525440675315998</v>
      </c>
      <c r="C143" s="3">
        <f t="shared" si="4"/>
        <v>2003</v>
      </c>
    </row>
    <row r="144" spans="1:3">
      <c r="A144" s="6">
        <v>37653</v>
      </c>
      <c r="B144" s="5">
        <v>53.674122454969002</v>
      </c>
      <c r="C144" s="3">
        <f t="shared" si="4"/>
        <v>2003</v>
      </c>
    </row>
    <row r="145" spans="1:3">
      <c r="A145" s="6">
        <v>37681</v>
      </c>
      <c r="B145" s="5">
        <v>54.012930412785998</v>
      </c>
      <c r="C145" s="3">
        <f t="shared" si="4"/>
        <v>2003</v>
      </c>
    </row>
    <row r="146" spans="1:3">
      <c r="A146" s="6">
        <v>37712</v>
      </c>
      <c r="B146" s="5">
        <v>54.105144199469997</v>
      </c>
      <c r="C146" s="3">
        <f t="shared" si="4"/>
        <v>2003</v>
      </c>
    </row>
    <row r="147" spans="1:3">
      <c r="A147" s="6">
        <v>37742</v>
      </c>
      <c r="B147" s="5">
        <v>53.930559670748998</v>
      </c>
      <c r="C147" s="3">
        <f t="shared" si="4"/>
        <v>2003</v>
      </c>
    </row>
    <row r="148" spans="1:3">
      <c r="A148" s="6">
        <v>37773</v>
      </c>
      <c r="B148" s="5">
        <v>53.975112399147001</v>
      </c>
      <c r="C148" s="3">
        <f t="shared" si="4"/>
        <v>2003</v>
      </c>
    </row>
    <row r="149" spans="1:3">
      <c r="A149" s="6">
        <v>37803</v>
      </c>
      <c r="B149" s="5">
        <v>54.053338701332997</v>
      </c>
      <c r="C149" s="3">
        <f t="shared" si="4"/>
        <v>2003</v>
      </c>
    </row>
    <row r="150" spans="1:3">
      <c r="A150" s="6">
        <v>37834</v>
      </c>
      <c r="B150" s="5">
        <v>54.215489910502001</v>
      </c>
      <c r="C150" s="3">
        <f t="shared" si="4"/>
        <v>2003</v>
      </c>
    </row>
    <row r="151" spans="1:3">
      <c r="A151" s="6">
        <v>37865</v>
      </c>
      <c r="B151" s="5">
        <v>54.538238163896999</v>
      </c>
      <c r="C151" s="3">
        <f t="shared" si="4"/>
        <v>2003</v>
      </c>
    </row>
    <row r="152" spans="1:3">
      <c r="A152" s="6">
        <v>37895</v>
      </c>
      <c r="B152" s="5">
        <v>54.738207386707003</v>
      </c>
      <c r="C152" s="3">
        <f t="shared" si="4"/>
        <v>2003</v>
      </c>
    </row>
    <row r="153" spans="1:3">
      <c r="A153" s="6">
        <v>37926</v>
      </c>
      <c r="B153" s="5">
        <v>55.192541605370003</v>
      </c>
      <c r="C153" s="3">
        <f t="shared" si="4"/>
        <v>2003</v>
      </c>
    </row>
    <row r="154" spans="1:3">
      <c r="A154" s="6">
        <v>37956</v>
      </c>
      <c r="B154" s="5">
        <v>55.429810786837997</v>
      </c>
      <c r="C154" s="3">
        <f t="shared" si="4"/>
        <v>2003</v>
      </c>
    </row>
    <row r="155" spans="1:3">
      <c r="A155" s="6">
        <v>37987</v>
      </c>
      <c r="B155" s="5">
        <v>55.774317349450001</v>
      </c>
      <c r="C155" s="3">
        <f t="shared" si="4"/>
        <v>2004</v>
      </c>
    </row>
    <row r="156" spans="1:3">
      <c r="A156" s="6">
        <v>38018</v>
      </c>
      <c r="B156" s="5">
        <v>56.107944757452998</v>
      </c>
      <c r="C156" s="3">
        <f t="shared" si="4"/>
        <v>2004</v>
      </c>
    </row>
    <row r="157" spans="1:3">
      <c r="A157" s="6">
        <v>38047</v>
      </c>
      <c r="B157" s="5">
        <v>56.298070935616998</v>
      </c>
      <c r="C157" s="3">
        <f t="shared" si="4"/>
        <v>2004</v>
      </c>
    </row>
    <row r="158" spans="1:3">
      <c r="A158" s="6">
        <v>38078</v>
      </c>
      <c r="B158" s="5">
        <v>56.383031952562</v>
      </c>
      <c r="C158" s="3">
        <f t="shared" si="4"/>
        <v>2004</v>
      </c>
    </row>
    <row r="159" spans="1:3">
      <c r="A159" s="6">
        <v>38108</v>
      </c>
      <c r="B159" s="5">
        <v>56.241602942646999</v>
      </c>
      <c r="C159" s="3">
        <f t="shared" si="4"/>
        <v>2004</v>
      </c>
    </row>
    <row r="160" spans="1:3">
      <c r="A160" s="6">
        <v>38139</v>
      </c>
      <c r="B160" s="5">
        <v>56.331744509406001</v>
      </c>
      <c r="C160" s="3">
        <f t="shared" si="4"/>
        <v>2004</v>
      </c>
    </row>
    <row r="161" spans="1:3">
      <c r="A161" s="6">
        <v>38169</v>
      </c>
      <c r="B161" s="5">
        <v>56.479390179097003</v>
      </c>
      <c r="C161" s="3">
        <f t="shared" si="4"/>
        <v>2004</v>
      </c>
    </row>
    <row r="162" spans="1:3">
      <c r="A162" s="6">
        <v>38200</v>
      </c>
      <c r="B162" s="5">
        <v>56.828041181560003</v>
      </c>
      <c r="C162" s="3">
        <f t="shared" si="4"/>
        <v>2004</v>
      </c>
    </row>
    <row r="163" spans="1:3">
      <c r="A163" s="6">
        <v>38231</v>
      </c>
      <c r="B163" s="5">
        <v>57.297917049664001</v>
      </c>
      <c r="C163" s="3">
        <f t="shared" si="4"/>
        <v>2004</v>
      </c>
    </row>
    <row r="164" spans="1:3">
      <c r="A164" s="6">
        <v>38261</v>
      </c>
      <c r="B164" s="5">
        <v>57.694747165395</v>
      </c>
      <c r="C164" s="3">
        <f t="shared" si="4"/>
        <v>2004</v>
      </c>
    </row>
    <row r="165" spans="1:3">
      <c r="A165" s="6">
        <v>38292</v>
      </c>
      <c r="B165" s="5">
        <v>58.186899397696997</v>
      </c>
      <c r="C165" s="3">
        <f t="shared" si="4"/>
        <v>2004</v>
      </c>
    </row>
    <row r="166" spans="1:3">
      <c r="A166" s="6">
        <v>38322</v>
      </c>
      <c r="B166" s="5">
        <v>58.307088153376</v>
      </c>
      <c r="C166" s="3">
        <f t="shared" si="4"/>
        <v>2004</v>
      </c>
    </row>
    <row r="167" spans="1:3">
      <c r="A167" s="6">
        <v>38353</v>
      </c>
      <c r="B167" s="5">
        <v>58.309160373300998</v>
      </c>
      <c r="C167" s="3">
        <f t="shared" si="4"/>
        <v>2005</v>
      </c>
    </row>
    <row r="168" spans="1:3">
      <c r="A168" s="6">
        <v>38384</v>
      </c>
      <c r="B168" s="5">
        <v>58.503430991316002</v>
      </c>
      <c r="C168" s="3">
        <f t="shared" si="4"/>
        <v>2005</v>
      </c>
    </row>
    <row r="169" spans="1:3">
      <c r="A169" s="6">
        <v>38412</v>
      </c>
      <c r="B169" s="5">
        <v>58.767120976834001</v>
      </c>
      <c r="C169" s="3">
        <f t="shared" si="4"/>
        <v>2005</v>
      </c>
    </row>
    <row r="170" spans="1:3">
      <c r="A170" s="6">
        <v>38443</v>
      </c>
      <c r="B170" s="5">
        <v>58.976415189308</v>
      </c>
      <c r="C170" s="3">
        <f t="shared" si="4"/>
        <v>2005</v>
      </c>
    </row>
    <row r="171" spans="1:3">
      <c r="A171" s="6">
        <v>38473</v>
      </c>
      <c r="B171" s="5">
        <v>58.828251464635997</v>
      </c>
      <c r="C171" s="3">
        <f t="shared" si="4"/>
        <v>2005</v>
      </c>
    </row>
    <row r="172" spans="1:3">
      <c r="A172" s="6">
        <v>38504</v>
      </c>
      <c r="B172" s="5">
        <v>58.771783471665998</v>
      </c>
      <c r="C172" s="3">
        <f t="shared" si="4"/>
        <v>2005</v>
      </c>
    </row>
    <row r="173" spans="1:3">
      <c r="A173" s="6">
        <v>38534</v>
      </c>
      <c r="B173" s="5">
        <v>59.001799883395002</v>
      </c>
      <c r="C173" s="3">
        <f t="shared" si="4"/>
        <v>2005</v>
      </c>
    </row>
    <row r="174" spans="1:3">
      <c r="A174" s="6">
        <v>38565</v>
      </c>
      <c r="B174" s="5">
        <v>59.072255360862002</v>
      </c>
      <c r="C174" s="3">
        <f t="shared" si="4"/>
        <v>2005</v>
      </c>
    </row>
    <row r="175" spans="1:3">
      <c r="A175" s="6">
        <v>38596</v>
      </c>
      <c r="B175" s="5">
        <v>59.309006487348</v>
      </c>
      <c r="C175" s="3">
        <f t="shared" si="4"/>
        <v>2005</v>
      </c>
    </row>
    <row r="176" spans="1:3">
      <c r="A176" s="6">
        <v>38626</v>
      </c>
      <c r="B176" s="5">
        <v>59.454579937113998</v>
      </c>
      <c r="C176" s="3">
        <f t="shared" si="4"/>
        <v>2005</v>
      </c>
    </row>
    <row r="177" spans="1:3">
      <c r="A177" s="6">
        <v>38657</v>
      </c>
      <c r="B177" s="5">
        <v>59.882493351727</v>
      </c>
      <c r="C177" s="3">
        <f t="shared" si="4"/>
        <v>2005</v>
      </c>
    </row>
    <row r="178" spans="1:3">
      <c r="A178" s="6">
        <v>38687</v>
      </c>
      <c r="B178" s="5">
        <v>60.250312388501001</v>
      </c>
      <c r="C178" s="3">
        <f t="shared" si="4"/>
        <v>2005</v>
      </c>
    </row>
    <row r="179" spans="1:3">
      <c r="A179" s="6">
        <v>38718</v>
      </c>
      <c r="B179" s="5">
        <v>60.603625885795999</v>
      </c>
      <c r="C179" s="3">
        <f t="shared" si="4"/>
        <v>2006</v>
      </c>
    </row>
    <row r="180" spans="1:3">
      <c r="A180" s="6">
        <v>38749</v>
      </c>
      <c r="B180" s="5">
        <v>60.696357727462001</v>
      </c>
      <c r="C180" s="3">
        <f t="shared" si="4"/>
        <v>2006</v>
      </c>
    </row>
    <row r="181" spans="1:3">
      <c r="A181" s="6">
        <v>38777</v>
      </c>
      <c r="B181" s="5">
        <v>60.772511809722999</v>
      </c>
      <c r="C181" s="3">
        <f t="shared" si="4"/>
        <v>2006</v>
      </c>
    </row>
    <row r="182" spans="1:3">
      <c r="A182" s="6">
        <v>38808</v>
      </c>
      <c r="B182" s="5">
        <v>60.861617266518998</v>
      </c>
      <c r="C182" s="3">
        <f t="shared" si="4"/>
        <v>2006</v>
      </c>
    </row>
    <row r="183" spans="1:3">
      <c r="A183" s="6">
        <v>38838</v>
      </c>
      <c r="B183" s="5">
        <v>60.590674511262002</v>
      </c>
      <c r="C183" s="3">
        <f t="shared" si="4"/>
        <v>2006</v>
      </c>
    </row>
    <row r="184" spans="1:3">
      <c r="A184" s="6">
        <v>38869</v>
      </c>
      <c r="B184" s="5">
        <v>60.642998064380002</v>
      </c>
      <c r="C184" s="3">
        <f t="shared" si="4"/>
        <v>2006</v>
      </c>
    </row>
    <row r="185" spans="1:3">
      <c r="A185" s="6">
        <v>38899</v>
      </c>
      <c r="B185" s="5">
        <v>60.809293713400997</v>
      </c>
      <c r="C185" s="3">
        <f t="shared" si="4"/>
        <v>2006</v>
      </c>
    </row>
    <row r="186" spans="1:3">
      <c r="A186" s="6">
        <v>38930</v>
      </c>
      <c r="B186" s="5">
        <v>61.119608647242003</v>
      </c>
      <c r="C186" s="3">
        <f t="shared" si="4"/>
        <v>2006</v>
      </c>
    </row>
    <row r="187" spans="1:3">
      <c r="A187" s="6">
        <v>38961</v>
      </c>
      <c r="B187" s="5">
        <v>61.736612130056002</v>
      </c>
      <c r="C187" s="3">
        <f t="shared" si="4"/>
        <v>2006</v>
      </c>
    </row>
    <row r="188" spans="1:3">
      <c r="A188" s="6">
        <v>38991</v>
      </c>
      <c r="B188" s="5">
        <v>62.006518775350997</v>
      </c>
      <c r="C188" s="3">
        <f t="shared" si="4"/>
        <v>2006</v>
      </c>
    </row>
    <row r="189" spans="1:3">
      <c r="A189" s="6">
        <v>39022</v>
      </c>
      <c r="B189" s="5">
        <v>62.331857303652001</v>
      </c>
      <c r="C189" s="3">
        <f t="shared" si="4"/>
        <v>2006</v>
      </c>
    </row>
    <row r="190" spans="1:3">
      <c r="A190" s="6">
        <v>39052</v>
      </c>
      <c r="B190" s="5">
        <v>62.692423570686003</v>
      </c>
      <c r="C190" s="3">
        <f t="shared" si="4"/>
        <v>2006</v>
      </c>
    </row>
    <row r="191" spans="1:3">
      <c r="A191" s="6">
        <v>39083</v>
      </c>
      <c r="B191" s="5">
        <v>63.016207934043997</v>
      </c>
      <c r="C191" s="3">
        <f t="shared" si="4"/>
        <v>2007</v>
      </c>
    </row>
    <row r="192" spans="1:3">
      <c r="A192" s="6">
        <v>39114</v>
      </c>
      <c r="B192" s="5">
        <v>63.192346627710002</v>
      </c>
      <c r="C192" s="3">
        <f t="shared" si="4"/>
        <v>2007</v>
      </c>
    </row>
    <row r="193" spans="1:3">
      <c r="A193" s="6">
        <v>39142</v>
      </c>
      <c r="B193" s="5">
        <v>63.329113142792998</v>
      </c>
      <c r="C193" s="3">
        <f t="shared" si="4"/>
        <v>2007</v>
      </c>
    </row>
    <row r="194" spans="1:3">
      <c r="A194" s="6">
        <v>39173</v>
      </c>
      <c r="B194" s="5">
        <v>63.291295129151997</v>
      </c>
      <c r="C194" s="3">
        <f t="shared" si="4"/>
        <v>2007</v>
      </c>
    </row>
    <row r="195" spans="1:3">
      <c r="A195" s="6">
        <v>39203</v>
      </c>
      <c r="B195" s="5">
        <v>62.982534360255002</v>
      </c>
      <c r="C195" s="3">
        <f t="shared" si="4"/>
        <v>2007</v>
      </c>
    </row>
    <row r="196" spans="1:3">
      <c r="A196" s="6">
        <v>39234</v>
      </c>
      <c r="B196" s="5">
        <v>63.058170387535</v>
      </c>
      <c r="C196" s="3">
        <f t="shared" si="4"/>
        <v>2007</v>
      </c>
    </row>
    <row r="197" spans="1:3">
      <c r="A197" s="6">
        <v>39264</v>
      </c>
      <c r="B197" s="5">
        <v>63.326004812904003</v>
      </c>
      <c r="C197" s="3">
        <f t="shared" si="4"/>
        <v>2007</v>
      </c>
    </row>
    <row r="198" spans="1:3">
      <c r="A198" s="6">
        <v>39295</v>
      </c>
      <c r="B198" s="5">
        <v>63.583996193627002</v>
      </c>
      <c r="C198" s="3">
        <f t="shared" si="4"/>
        <v>2007</v>
      </c>
    </row>
    <row r="199" spans="1:3">
      <c r="A199" s="6">
        <v>39326</v>
      </c>
      <c r="B199" s="5">
        <v>64.077702590875006</v>
      </c>
      <c r="C199" s="3">
        <f t="shared" si="4"/>
        <v>2007</v>
      </c>
    </row>
    <row r="200" spans="1:3">
      <c r="A200" s="6">
        <v>39356</v>
      </c>
      <c r="B200" s="5">
        <v>64.327405091895997</v>
      </c>
      <c r="C200" s="3">
        <f t="shared" si="4"/>
        <v>2007</v>
      </c>
    </row>
    <row r="201" spans="1:3">
      <c r="A201" s="6">
        <v>39387</v>
      </c>
      <c r="B201" s="5">
        <v>64.781221255576995</v>
      </c>
      <c r="C201" s="3">
        <f t="shared" si="4"/>
        <v>2007</v>
      </c>
    </row>
    <row r="202" spans="1:3">
      <c r="A202" s="6">
        <v>39417</v>
      </c>
      <c r="B202" s="5">
        <v>65.049055680945997</v>
      </c>
      <c r="C202" s="3">
        <f t="shared" si="4"/>
        <v>2007</v>
      </c>
    </row>
    <row r="203" spans="1:3">
      <c r="A203" s="6">
        <v>39448</v>
      </c>
      <c r="B203" s="5">
        <v>65.350563680104003</v>
      </c>
      <c r="C203" s="3">
        <f t="shared" si="4"/>
        <v>2008</v>
      </c>
    </row>
    <row r="204" spans="1:3">
      <c r="A204" s="6">
        <v>39479</v>
      </c>
      <c r="B204" s="5">
        <v>65.544834298119</v>
      </c>
      <c r="C204" s="3">
        <f t="shared" ref="C204:C267" si="5">YEAR(A204)</f>
        <v>2008</v>
      </c>
    </row>
    <row r="205" spans="1:3">
      <c r="A205" s="6">
        <v>39508</v>
      </c>
      <c r="B205" s="5">
        <v>66.019890716036002</v>
      </c>
      <c r="C205" s="3">
        <f t="shared" si="5"/>
        <v>2008</v>
      </c>
    </row>
    <row r="206" spans="1:3">
      <c r="A206" s="6">
        <v>39539</v>
      </c>
      <c r="B206" s="5">
        <v>66.170126660633997</v>
      </c>
      <c r="C206" s="3">
        <f t="shared" si="5"/>
        <v>2008</v>
      </c>
    </row>
    <row r="207" spans="1:3">
      <c r="A207" s="6">
        <v>39569</v>
      </c>
      <c r="B207" s="5">
        <v>66.098635073205003</v>
      </c>
      <c r="C207" s="3">
        <f t="shared" si="5"/>
        <v>2008</v>
      </c>
    </row>
    <row r="208" spans="1:3">
      <c r="A208" s="6">
        <v>39600</v>
      </c>
      <c r="B208" s="5">
        <v>66.372168103369006</v>
      </c>
      <c r="C208" s="3">
        <f t="shared" si="5"/>
        <v>2008</v>
      </c>
    </row>
    <row r="209" spans="1:3">
      <c r="A209" s="6">
        <v>39630</v>
      </c>
      <c r="B209" s="5">
        <v>66.742059360067998</v>
      </c>
      <c r="C209" s="3">
        <f t="shared" si="5"/>
        <v>2008</v>
      </c>
    </row>
    <row r="210" spans="1:3">
      <c r="A210" s="6">
        <v>39661</v>
      </c>
      <c r="B210" s="5">
        <v>67.127492266209003</v>
      </c>
      <c r="C210" s="3">
        <f t="shared" si="5"/>
        <v>2008</v>
      </c>
    </row>
    <row r="211" spans="1:3">
      <c r="A211" s="6">
        <v>39692</v>
      </c>
      <c r="B211" s="5">
        <v>67.584934814760004</v>
      </c>
      <c r="C211" s="3">
        <f t="shared" si="5"/>
        <v>2008</v>
      </c>
    </row>
    <row r="212" spans="1:3">
      <c r="A212" s="6">
        <v>39722</v>
      </c>
      <c r="B212" s="5">
        <v>68.045485693200007</v>
      </c>
      <c r="C212" s="3">
        <f t="shared" si="5"/>
        <v>2008</v>
      </c>
    </row>
    <row r="213" spans="1:3">
      <c r="A213" s="6">
        <v>39753</v>
      </c>
      <c r="B213" s="5">
        <v>68.818941780386993</v>
      </c>
      <c r="C213" s="3">
        <f t="shared" si="5"/>
        <v>2008</v>
      </c>
    </row>
    <row r="214" spans="1:3">
      <c r="A214" s="6">
        <v>39783</v>
      </c>
      <c r="B214" s="5">
        <v>69.295552363249001</v>
      </c>
      <c r="C214" s="3">
        <f t="shared" si="5"/>
        <v>2008</v>
      </c>
    </row>
    <row r="215" spans="1:3">
      <c r="A215" s="6">
        <v>39814</v>
      </c>
      <c r="B215" s="5">
        <v>69.456149407474001</v>
      </c>
      <c r="C215" s="3">
        <f t="shared" si="5"/>
        <v>2009</v>
      </c>
    </row>
    <row r="216" spans="1:3">
      <c r="A216" s="6">
        <v>39845</v>
      </c>
      <c r="B216" s="5">
        <v>69.609493681960004</v>
      </c>
      <c r="C216" s="3">
        <f t="shared" si="5"/>
        <v>2009</v>
      </c>
    </row>
    <row r="217" spans="1:3">
      <c r="A217" s="6">
        <v>39873</v>
      </c>
      <c r="B217" s="5">
        <v>70.009950182560999</v>
      </c>
      <c r="C217" s="3">
        <f t="shared" si="5"/>
        <v>2009</v>
      </c>
    </row>
    <row r="218" spans="1:3">
      <c r="A218" s="6">
        <v>39904</v>
      </c>
      <c r="B218" s="5">
        <v>70.254990188749005</v>
      </c>
      <c r="C218" s="3">
        <f t="shared" si="5"/>
        <v>2009</v>
      </c>
    </row>
    <row r="219" spans="1:3">
      <c r="A219" s="6">
        <v>39934</v>
      </c>
      <c r="B219" s="5">
        <v>70.050358471107998</v>
      </c>
      <c r="C219" s="3">
        <f t="shared" si="5"/>
        <v>2009</v>
      </c>
    </row>
    <row r="220" spans="1:3">
      <c r="A220" s="6">
        <v>39965</v>
      </c>
      <c r="B220" s="5">
        <v>70.179354161469007</v>
      </c>
      <c r="C220" s="3">
        <f t="shared" si="5"/>
        <v>2009</v>
      </c>
    </row>
    <row r="221" spans="1:3">
      <c r="A221" s="6">
        <v>39995</v>
      </c>
      <c r="B221" s="5">
        <v>70.370516449595002</v>
      </c>
      <c r="C221" s="3">
        <f t="shared" si="5"/>
        <v>2009</v>
      </c>
    </row>
    <row r="222" spans="1:3">
      <c r="A222" s="6">
        <v>40026</v>
      </c>
      <c r="B222" s="5">
        <v>70.538884318540994</v>
      </c>
      <c r="C222" s="3">
        <f t="shared" si="5"/>
        <v>2009</v>
      </c>
    </row>
    <row r="223" spans="1:3">
      <c r="A223" s="6">
        <v>40057</v>
      </c>
      <c r="B223" s="5">
        <v>70.892715870817995</v>
      </c>
      <c r="C223" s="3">
        <f t="shared" si="5"/>
        <v>2009</v>
      </c>
    </row>
    <row r="224" spans="1:3">
      <c r="A224" s="6">
        <v>40087</v>
      </c>
      <c r="B224" s="5">
        <v>71.107190633106001</v>
      </c>
      <c r="C224" s="3">
        <f t="shared" si="5"/>
        <v>2009</v>
      </c>
    </row>
    <row r="225" spans="1:3">
      <c r="A225" s="6">
        <v>40118</v>
      </c>
      <c r="B225" s="5">
        <v>71.476045779843005</v>
      </c>
      <c r="C225" s="3">
        <f t="shared" si="5"/>
        <v>2009</v>
      </c>
    </row>
    <row r="226" spans="1:3">
      <c r="A226" s="6">
        <v>40148</v>
      </c>
      <c r="B226" s="5">
        <v>71.771855174205001</v>
      </c>
      <c r="C226" s="3">
        <f t="shared" si="5"/>
        <v>2009</v>
      </c>
    </row>
    <row r="227" spans="1:3">
      <c r="A227" s="6">
        <v>40179</v>
      </c>
      <c r="B227" s="5">
        <v>72.552045976151007</v>
      </c>
      <c r="C227" s="3">
        <f t="shared" si="5"/>
        <v>2010</v>
      </c>
    </row>
    <row r="228" spans="1:3">
      <c r="A228" s="6">
        <v>40210</v>
      </c>
      <c r="B228" s="5">
        <v>72.971670511062001</v>
      </c>
      <c r="C228" s="3">
        <f t="shared" si="5"/>
        <v>2010</v>
      </c>
    </row>
    <row r="229" spans="1:3">
      <c r="A229" s="6">
        <v>40238</v>
      </c>
      <c r="B229" s="5">
        <v>73.489725492434005</v>
      </c>
      <c r="C229" s="3">
        <f t="shared" si="5"/>
        <v>2010</v>
      </c>
    </row>
    <row r="230" spans="1:3">
      <c r="A230" s="6">
        <v>40269</v>
      </c>
      <c r="B230" s="5">
        <v>73.255564640854004</v>
      </c>
      <c r="C230" s="3">
        <f t="shared" si="5"/>
        <v>2010</v>
      </c>
    </row>
    <row r="231" spans="1:3">
      <c r="A231" s="6">
        <v>40299</v>
      </c>
      <c r="B231" s="5">
        <v>72.793977652452</v>
      </c>
      <c r="C231" s="3">
        <f t="shared" si="5"/>
        <v>2010</v>
      </c>
    </row>
    <row r="232" spans="1:3">
      <c r="A232" s="6">
        <v>40330</v>
      </c>
      <c r="B232" s="5">
        <v>72.771183233271003</v>
      </c>
      <c r="C232" s="3">
        <f t="shared" si="5"/>
        <v>2010</v>
      </c>
    </row>
    <row r="233" spans="1:3">
      <c r="A233" s="6">
        <v>40360</v>
      </c>
      <c r="B233" s="5">
        <v>72.929190002590005</v>
      </c>
      <c r="C233" s="3">
        <f t="shared" si="5"/>
        <v>2010</v>
      </c>
    </row>
    <row r="234" spans="1:3">
      <c r="A234" s="6">
        <v>40391</v>
      </c>
      <c r="B234" s="5">
        <v>73.131749500306</v>
      </c>
      <c r="C234" s="3">
        <f t="shared" si="5"/>
        <v>2010</v>
      </c>
    </row>
    <row r="235" spans="1:3">
      <c r="A235" s="6">
        <v>40422</v>
      </c>
      <c r="B235" s="5">
        <v>73.515110186520999</v>
      </c>
      <c r="C235" s="3">
        <f t="shared" si="5"/>
        <v>2010</v>
      </c>
    </row>
    <row r="236" spans="1:3">
      <c r="A236" s="6">
        <v>40452</v>
      </c>
      <c r="B236" s="5">
        <v>73.968926350203006</v>
      </c>
      <c r="C236" s="3">
        <f t="shared" si="5"/>
        <v>2010</v>
      </c>
    </row>
    <row r="237" spans="1:3">
      <c r="A237" s="6">
        <v>40483</v>
      </c>
      <c r="B237" s="5">
        <v>74.561581248891997</v>
      </c>
      <c r="C237" s="3">
        <f t="shared" si="5"/>
        <v>2010</v>
      </c>
    </row>
    <row r="238" spans="1:3">
      <c r="A238" s="6">
        <v>40513</v>
      </c>
      <c r="B238" s="5">
        <v>74.930954450610002</v>
      </c>
      <c r="C238" s="3">
        <f t="shared" si="5"/>
        <v>2010</v>
      </c>
    </row>
    <row r="239" spans="1:3">
      <c r="A239" s="6">
        <v>40544</v>
      </c>
      <c r="B239" s="5">
        <v>75.295991345633993</v>
      </c>
      <c r="C239" s="3">
        <f t="shared" si="5"/>
        <v>2011</v>
      </c>
    </row>
    <row r="240" spans="1:3">
      <c r="A240" s="6">
        <v>40575</v>
      </c>
      <c r="B240" s="5">
        <v>75.578460244005001</v>
      </c>
      <c r="C240" s="3">
        <f t="shared" si="5"/>
        <v>2011</v>
      </c>
    </row>
    <row r="241" spans="1:3">
      <c r="A241" s="6">
        <v>40603</v>
      </c>
      <c r="B241" s="5">
        <v>75.723450928540998</v>
      </c>
      <c r="C241" s="3">
        <f t="shared" si="5"/>
        <v>2011</v>
      </c>
    </row>
    <row r="242" spans="1:3">
      <c r="A242" s="6">
        <v>40634</v>
      </c>
      <c r="B242" s="5">
        <v>75.717440951979995</v>
      </c>
      <c r="C242" s="3">
        <f t="shared" si="5"/>
        <v>2011</v>
      </c>
    </row>
    <row r="243" spans="1:3">
      <c r="A243" s="6">
        <v>40664</v>
      </c>
      <c r="B243" s="5">
        <v>75.159264378868997</v>
      </c>
      <c r="C243" s="3">
        <f t="shared" si="5"/>
        <v>2011</v>
      </c>
    </row>
    <row r="244" spans="1:3">
      <c r="A244" s="6">
        <v>40695</v>
      </c>
      <c r="B244" s="5">
        <v>75.155508143518006</v>
      </c>
      <c r="C244" s="3">
        <f t="shared" si="5"/>
        <v>2011</v>
      </c>
    </row>
    <row r="245" spans="1:3">
      <c r="A245" s="6">
        <v>40725</v>
      </c>
      <c r="B245" s="5">
        <v>75.516106737184003</v>
      </c>
      <c r="C245" s="3">
        <f t="shared" si="5"/>
        <v>2011</v>
      </c>
    </row>
    <row r="246" spans="1:3">
      <c r="A246" s="6">
        <v>40756</v>
      </c>
      <c r="B246" s="5">
        <v>75.635555021334994</v>
      </c>
      <c r="C246" s="3">
        <f t="shared" si="5"/>
        <v>2011</v>
      </c>
    </row>
    <row r="247" spans="1:3">
      <c r="A247" s="6">
        <v>40787</v>
      </c>
      <c r="B247" s="5">
        <v>75.821113047658997</v>
      </c>
      <c r="C247" s="3">
        <f t="shared" si="5"/>
        <v>2011</v>
      </c>
    </row>
    <row r="248" spans="1:3">
      <c r="A248" s="6">
        <v>40817</v>
      </c>
      <c r="B248" s="5">
        <v>76.332712302421996</v>
      </c>
      <c r="C248" s="3">
        <f t="shared" si="5"/>
        <v>2011</v>
      </c>
    </row>
    <row r="249" spans="1:3">
      <c r="A249" s="6">
        <v>40848</v>
      </c>
      <c r="B249" s="5">
        <v>77.158332832501998</v>
      </c>
      <c r="C249" s="3">
        <f t="shared" si="5"/>
        <v>2011</v>
      </c>
    </row>
    <row r="250" spans="1:3">
      <c r="A250" s="6">
        <v>40878</v>
      </c>
      <c r="B250" s="5">
        <v>77.792385359696993</v>
      </c>
      <c r="C250" s="3">
        <f t="shared" si="5"/>
        <v>2011</v>
      </c>
    </row>
    <row r="251" spans="1:3">
      <c r="A251" s="6">
        <v>40909</v>
      </c>
      <c r="B251" s="5">
        <v>78.343049462107004</v>
      </c>
      <c r="C251" s="3">
        <f t="shared" si="5"/>
        <v>2012</v>
      </c>
    </row>
    <row r="252" spans="1:3">
      <c r="A252" s="6">
        <v>40940</v>
      </c>
      <c r="B252" s="5">
        <v>78.502313840976001</v>
      </c>
      <c r="C252" s="3">
        <f t="shared" si="5"/>
        <v>2012</v>
      </c>
    </row>
    <row r="253" spans="1:3">
      <c r="A253" s="6">
        <v>40969</v>
      </c>
      <c r="B253" s="5">
        <v>78.547388665184002</v>
      </c>
      <c r="C253" s="3">
        <f t="shared" si="5"/>
        <v>2012</v>
      </c>
    </row>
    <row r="254" spans="1:3">
      <c r="A254" s="6">
        <v>41000</v>
      </c>
      <c r="B254" s="5">
        <v>78.300979626179</v>
      </c>
      <c r="C254" s="3">
        <f t="shared" si="5"/>
        <v>2012</v>
      </c>
    </row>
    <row r="255" spans="1:3">
      <c r="A255" s="6">
        <v>41030</v>
      </c>
      <c r="B255" s="5">
        <v>78.053819340104994</v>
      </c>
      <c r="C255" s="3">
        <f t="shared" si="5"/>
        <v>2012</v>
      </c>
    </row>
    <row r="256" spans="1:3">
      <c r="A256" s="6">
        <v>41061</v>
      </c>
      <c r="B256" s="5">
        <v>78.413666686699997</v>
      </c>
      <c r="C256" s="3">
        <f t="shared" si="5"/>
        <v>2012</v>
      </c>
    </row>
    <row r="257" spans="1:3">
      <c r="A257" s="6">
        <v>41091</v>
      </c>
      <c r="B257" s="5">
        <v>78.853897469800003</v>
      </c>
      <c r="C257" s="3">
        <f t="shared" si="5"/>
        <v>2012</v>
      </c>
    </row>
    <row r="258" spans="1:3">
      <c r="A258" s="6">
        <v>41122</v>
      </c>
      <c r="B258" s="5">
        <v>79.090540296892996</v>
      </c>
      <c r="C258" s="3">
        <f t="shared" si="5"/>
        <v>2012</v>
      </c>
    </row>
    <row r="259" spans="1:3">
      <c r="A259" s="6">
        <v>41153</v>
      </c>
      <c r="B259" s="5">
        <v>79.439118937436007</v>
      </c>
      <c r="C259" s="3">
        <f t="shared" si="5"/>
        <v>2012</v>
      </c>
    </row>
    <row r="260" spans="1:3">
      <c r="A260" s="6">
        <v>41183</v>
      </c>
      <c r="B260" s="5">
        <v>79.841036119959</v>
      </c>
      <c r="C260" s="3">
        <f t="shared" si="5"/>
        <v>2012</v>
      </c>
    </row>
    <row r="261" spans="1:3">
      <c r="A261" s="6">
        <v>41214</v>
      </c>
      <c r="B261" s="5">
        <v>80.383436504597995</v>
      </c>
      <c r="C261" s="3">
        <f t="shared" si="5"/>
        <v>2012</v>
      </c>
    </row>
    <row r="262" spans="1:3">
      <c r="A262" s="6">
        <v>41244</v>
      </c>
      <c r="B262" s="5">
        <v>80.568243283851004</v>
      </c>
      <c r="C262" s="3">
        <f t="shared" si="5"/>
        <v>2012</v>
      </c>
    </row>
    <row r="263" spans="1:3">
      <c r="A263" s="6">
        <v>41275</v>
      </c>
      <c r="B263" s="5">
        <v>80.892782018150001</v>
      </c>
      <c r="C263" s="3">
        <f t="shared" si="5"/>
        <v>2013</v>
      </c>
    </row>
    <row r="264" spans="1:3">
      <c r="A264" s="6">
        <v>41306</v>
      </c>
      <c r="B264" s="5">
        <v>81.290942965322003</v>
      </c>
      <c r="C264" s="3">
        <f t="shared" si="5"/>
        <v>2013</v>
      </c>
    </row>
    <row r="265" spans="1:3">
      <c r="A265" s="6">
        <v>41334</v>
      </c>
      <c r="B265" s="5">
        <v>81.887433139010994</v>
      </c>
      <c r="C265" s="3">
        <f t="shared" si="5"/>
        <v>2013</v>
      </c>
    </row>
    <row r="266" spans="1:3">
      <c r="A266" s="6">
        <v>41365</v>
      </c>
      <c r="B266" s="5">
        <v>81.941522928061005</v>
      </c>
      <c r="C266" s="3">
        <f t="shared" si="5"/>
        <v>2013</v>
      </c>
    </row>
    <row r="267" spans="1:3">
      <c r="A267" s="6">
        <v>41395</v>
      </c>
      <c r="B267" s="5">
        <v>81.668820241600997</v>
      </c>
      <c r="C267" s="3">
        <f t="shared" si="5"/>
        <v>2013</v>
      </c>
    </row>
    <row r="268" spans="1:3">
      <c r="A268" s="6">
        <v>41426</v>
      </c>
      <c r="B268" s="5">
        <v>81.619237934972006</v>
      </c>
      <c r="C268" s="3">
        <f t="shared" ref="C268:C331" si="6">YEAR(A268)</f>
        <v>2013</v>
      </c>
    </row>
    <row r="269" spans="1:3">
      <c r="A269" s="6">
        <v>41456</v>
      </c>
      <c r="B269" s="5">
        <v>81.592193040447</v>
      </c>
      <c r="C269" s="3">
        <f t="shared" si="6"/>
        <v>2013</v>
      </c>
    </row>
    <row r="270" spans="1:3">
      <c r="A270" s="6">
        <v>41487</v>
      </c>
      <c r="B270" s="5">
        <v>81.824328385119003</v>
      </c>
      <c r="C270" s="3">
        <f t="shared" si="6"/>
        <v>2013</v>
      </c>
    </row>
    <row r="271" spans="1:3">
      <c r="A271" s="6">
        <v>41518</v>
      </c>
      <c r="B271" s="5">
        <v>82.132339683875003</v>
      </c>
      <c r="C271" s="3">
        <f t="shared" si="6"/>
        <v>2013</v>
      </c>
    </row>
    <row r="272" spans="1:3">
      <c r="A272" s="6">
        <v>41548</v>
      </c>
      <c r="B272" s="5">
        <v>82.522988160346003</v>
      </c>
      <c r="C272" s="3">
        <f t="shared" si="6"/>
        <v>2013</v>
      </c>
    </row>
    <row r="273" spans="1:3">
      <c r="A273" s="6">
        <v>41579</v>
      </c>
      <c r="B273" s="5">
        <v>83.292265160165996</v>
      </c>
      <c r="C273" s="3">
        <f t="shared" si="6"/>
        <v>2013</v>
      </c>
    </row>
    <row r="274" spans="1:3">
      <c r="A274" s="6">
        <v>41609</v>
      </c>
      <c r="B274" s="5">
        <v>83.770058296773001</v>
      </c>
      <c r="C274" s="3">
        <f t="shared" si="6"/>
        <v>2013</v>
      </c>
    </row>
    <row r="275" spans="1:3">
      <c r="A275" s="6">
        <v>41640</v>
      </c>
      <c r="B275" s="5">
        <v>84.519051625699007</v>
      </c>
      <c r="C275" s="3">
        <f t="shared" si="6"/>
        <v>2014</v>
      </c>
    </row>
    <row r="276" spans="1:3">
      <c r="A276" s="6">
        <v>41671</v>
      </c>
      <c r="B276" s="5">
        <v>84.733157040687999</v>
      </c>
      <c r="C276" s="3">
        <f t="shared" si="6"/>
        <v>2014</v>
      </c>
    </row>
    <row r="277" spans="1:3">
      <c r="A277" s="6">
        <v>41699</v>
      </c>
      <c r="B277" s="5">
        <v>84.965292385360002</v>
      </c>
      <c r="C277" s="3">
        <f t="shared" si="6"/>
        <v>2014</v>
      </c>
    </row>
    <row r="278" spans="1:3">
      <c r="A278" s="6">
        <v>41730</v>
      </c>
      <c r="B278" s="5">
        <v>84.806779253561004</v>
      </c>
      <c r="C278" s="3">
        <f t="shared" si="6"/>
        <v>2014</v>
      </c>
    </row>
    <row r="279" spans="1:3">
      <c r="A279" s="6">
        <v>41760</v>
      </c>
      <c r="B279" s="5">
        <v>84.535579061242004</v>
      </c>
      <c r="C279" s="3">
        <f t="shared" si="6"/>
        <v>2014</v>
      </c>
    </row>
    <row r="280" spans="1:3">
      <c r="A280" s="6">
        <v>41791</v>
      </c>
      <c r="B280" s="5">
        <v>84.682072239918</v>
      </c>
      <c r="C280" s="3">
        <f t="shared" si="6"/>
        <v>2014</v>
      </c>
    </row>
    <row r="281" spans="1:3">
      <c r="A281" s="6">
        <v>41821</v>
      </c>
      <c r="B281" s="5">
        <v>84.914958831660996</v>
      </c>
      <c r="C281" s="3">
        <f t="shared" si="6"/>
        <v>2014</v>
      </c>
    </row>
    <row r="282" spans="1:3">
      <c r="A282" s="6">
        <v>41852</v>
      </c>
      <c r="B282" s="5">
        <v>85.219965142136004</v>
      </c>
      <c r="C282" s="3">
        <f t="shared" si="6"/>
        <v>2014</v>
      </c>
    </row>
    <row r="283" spans="1:3">
      <c r="A283" s="6">
        <v>41883</v>
      </c>
      <c r="B283" s="5">
        <v>85.596339924274005</v>
      </c>
      <c r="C283" s="3">
        <f t="shared" si="6"/>
        <v>2014</v>
      </c>
    </row>
    <row r="284" spans="1:3">
      <c r="A284" s="6">
        <v>41913</v>
      </c>
      <c r="B284" s="5">
        <v>86.069625578460005</v>
      </c>
      <c r="C284" s="3">
        <f t="shared" si="6"/>
        <v>2014</v>
      </c>
    </row>
    <row r="285" spans="1:3">
      <c r="A285" s="6">
        <v>41944</v>
      </c>
      <c r="B285" s="5">
        <v>86.763777871266001</v>
      </c>
      <c r="C285" s="3">
        <f t="shared" si="6"/>
        <v>2014</v>
      </c>
    </row>
    <row r="286" spans="1:3">
      <c r="A286" s="6">
        <v>41974</v>
      </c>
      <c r="B286" s="5">
        <v>87.188983712964003</v>
      </c>
      <c r="C286" s="3">
        <f t="shared" si="6"/>
        <v>2014</v>
      </c>
    </row>
    <row r="287" spans="1:3">
      <c r="A287" s="6">
        <v>42005</v>
      </c>
      <c r="B287" s="5">
        <v>87.110102770598999</v>
      </c>
      <c r="C287" s="3">
        <f t="shared" si="6"/>
        <v>2015</v>
      </c>
    </row>
    <row r="288" spans="1:3">
      <c r="A288" s="6">
        <v>42036</v>
      </c>
      <c r="B288" s="5">
        <v>87.275377126028999</v>
      </c>
      <c r="C288" s="3">
        <f t="shared" si="6"/>
        <v>2015</v>
      </c>
    </row>
    <row r="289" spans="1:3">
      <c r="A289" s="6">
        <v>42064</v>
      </c>
      <c r="B289" s="5">
        <v>87.630716990203993</v>
      </c>
      <c r="C289" s="3">
        <f t="shared" si="6"/>
        <v>2015</v>
      </c>
    </row>
    <row r="290" spans="1:3">
      <c r="A290" s="6">
        <v>42095</v>
      </c>
      <c r="B290" s="5">
        <v>87.403840375022995</v>
      </c>
      <c r="C290" s="3">
        <f t="shared" si="6"/>
        <v>2015</v>
      </c>
    </row>
    <row r="291" spans="1:3">
      <c r="A291" s="6">
        <v>42125</v>
      </c>
      <c r="B291" s="5">
        <v>86.967365827272999</v>
      </c>
      <c r="C291" s="3">
        <f t="shared" si="6"/>
        <v>2015</v>
      </c>
    </row>
    <row r="292" spans="1:3">
      <c r="A292" s="6">
        <v>42156</v>
      </c>
      <c r="B292" s="5">
        <v>87.113107758880005</v>
      </c>
      <c r="C292" s="3">
        <f t="shared" si="6"/>
        <v>2015</v>
      </c>
    </row>
    <row r="293" spans="1:3">
      <c r="A293" s="6">
        <v>42186</v>
      </c>
      <c r="B293" s="5">
        <v>87.240819760803006</v>
      </c>
      <c r="C293" s="3">
        <f t="shared" si="6"/>
        <v>2015</v>
      </c>
    </row>
    <row r="294" spans="1:3">
      <c r="A294" s="6">
        <v>42217</v>
      </c>
      <c r="B294" s="5">
        <v>87.424875292986002</v>
      </c>
      <c r="C294" s="3">
        <f t="shared" si="6"/>
        <v>2015</v>
      </c>
    </row>
    <row r="295" spans="1:3">
      <c r="A295" s="6">
        <v>42248</v>
      </c>
      <c r="B295" s="5">
        <v>87.752419015566005</v>
      </c>
      <c r="C295" s="3">
        <f t="shared" si="6"/>
        <v>2015</v>
      </c>
    </row>
    <row r="296" spans="1:3">
      <c r="A296" s="6">
        <v>42278</v>
      </c>
      <c r="B296" s="5">
        <v>88.203918504718004</v>
      </c>
      <c r="C296" s="3">
        <f t="shared" si="6"/>
        <v>2015</v>
      </c>
    </row>
    <row r="297" spans="1:3">
      <c r="A297" s="6">
        <v>42309</v>
      </c>
      <c r="B297" s="5">
        <v>88.685467876675006</v>
      </c>
      <c r="C297" s="3">
        <f t="shared" si="6"/>
        <v>2015</v>
      </c>
    </row>
    <row r="298" spans="1:3">
      <c r="A298" s="6">
        <v>42339</v>
      </c>
      <c r="B298" s="5">
        <v>89.046817717411002</v>
      </c>
      <c r="C298" s="3">
        <f t="shared" si="6"/>
        <v>2015</v>
      </c>
    </row>
    <row r="299" spans="1:3">
      <c r="A299" s="6">
        <v>42370</v>
      </c>
      <c r="B299" s="5">
        <v>89.386381393112998</v>
      </c>
      <c r="C299" s="3">
        <f t="shared" si="6"/>
        <v>2016</v>
      </c>
    </row>
    <row r="300" spans="1:3">
      <c r="A300" s="6">
        <v>42401</v>
      </c>
      <c r="B300" s="5">
        <v>89.777781116653998</v>
      </c>
      <c r="C300" s="3">
        <f t="shared" si="6"/>
        <v>2016</v>
      </c>
    </row>
    <row r="301" spans="1:3">
      <c r="A301" s="6">
        <v>42430</v>
      </c>
      <c r="B301" s="5">
        <v>89.910000600998004</v>
      </c>
      <c r="C301" s="3">
        <f t="shared" si="6"/>
        <v>2016</v>
      </c>
    </row>
    <row r="302" spans="1:3">
      <c r="A302" s="6">
        <v>42461</v>
      </c>
      <c r="B302" s="5">
        <v>89.625277961416003</v>
      </c>
      <c r="C302" s="3">
        <f t="shared" si="6"/>
        <v>2016</v>
      </c>
    </row>
    <row r="303" spans="1:3">
      <c r="A303" s="6">
        <v>42491</v>
      </c>
      <c r="B303" s="5">
        <v>89.225614520102994</v>
      </c>
      <c r="C303" s="3">
        <f t="shared" si="6"/>
        <v>2016</v>
      </c>
    </row>
    <row r="304" spans="1:3">
      <c r="A304" s="6">
        <v>42522</v>
      </c>
      <c r="B304" s="5">
        <v>89.324027886291006</v>
      </c>
      <c r="C304" s="3">
        <f t="shared" si="6"/>
        <v>2016</v>
      </c>
    </row>
    <row r="305" spans="1:3">
      <c r="A305" s="6">
        <v>42552</v>
      </c>
      <c r="B305" s="5">
        <v>89.556914478034003</v>
      </c>
      <c r="C305" s="3">
        <f t="shared" si="6"/>
        <v>2016</v>
      </c>
    </row>
    <row r="306" spans="1:3">
      <c r="A306" s="6">
        <v>42583</v>
      </c>
      <c r="B306" s="5">
        <v>89.809333493598999</v>
      </c>
      <c r="C306" s="3">
        <f t="shared" si="6"/>
        <v>2016</v>
      </c>
    </row>
    <row r="307" spans="1:3">
      <c r="A307" s="6">
        <v>42614</v>
      </c>
      <c r="B307" s="5">
        <v>90.357743854798997</v>
      </c>
      <c r="C307" s="3">
        <f t="shared" si="6"/>
        <v>2016</v>
      </c>
    </row>
    <row r="308" spans="1:3">
      <c r="A308" s="6">
        <v>42644</v>
      </c>
      <c r="B308" s="5">
        <v>90.906154215998995</v>
      </c>
      <c r="C308" s="3">
        <f t="shared" si="6"/>
        <v>2016</v>
      </c>
    </row>
    <row r="309" spans="1:3">
      <c r="A309" s="6">
        <v>42675</v>
      </c>
      <c r="B309" s="5">
        <v>91.616833944348002</v>
      </c>
      <c r="C309" s="3">
        <f t="shared" si="6"/>
        <v>2016</v>
      </c>
    </row>
    <row r="310" spans="1:3">
      <c r="A310" s="6">
        <v>42705</v>
      </c>
      <c r="B310" s="5">
        <v>92.039034797764003</v>
      </c>
      <c r="C310" s="3">
        <f t="shared" si="6"/>
        <v>2016</v>
      </c>
    </row>
    <row r="311" spans="1:3">
      <c r="A311" s="6">
        <v>42736</v>
      </c>
      <c r="B311" s="5">
        <v>93.603882444858002</v>
      </c>
      <c r="C311" s="3">
        <f t="shared" si="6"/>
        <v>2017</v>
      </c>
    </row>
    <row r="312" spans="1:3">
      <c r="A312" s="6">
        <v>42767</v>
      </c>
      <c r="B312" s="5">
        <v>94.144780335356998</v>
      </c>
      <c r="C312" s="3">
        <f t="shared" si="6"/>
        <v>2017</v>
      </c>
    </row>
    <row r="313" spans="1:3">
      <c r="A313" s="6">
        <v>42795</v>
      </c>
      <c r="B313" s="5">
        <v>94.722489332292</v>
      </c>
      <c r="C313" s="3">
        <f t="shared" si="6"/>
        <v>2017</v>
      </c>
    </row>
    <row r="314" spans="1:3">
      <c r="A314" s="6">
        <v>42826</v>
      </c>
      <c r="B314" s="5">
        <v>94.838932628162993</v>
      </c>
      <c r="C314" s="3">
        <f t="shared" si="6"/>
        <v>2017</v>
      </c>
    </row>
    <row r="315" spans="1:3">
      <c r="A315" s="6">
        <v>42856</v>
      </c>
      <c r="B315" s="5">
        <v>94.725494320571997</v>
      </c>
      <c r="C315" s="3">
        <f t="shared" si="6"/>
        <v>2017</v>
      </c>
    </row>
    <row r="316" spans="1:3">
      <c r="A316" s="6">
        <v>42887</v>
      </c>
      <c r="B316" s="5">
        <v>94.963639641805003</v>
      </c>
      <c r="C316" s="3">
        <f t="shared" si="6"/>
        <v>2017</v>
      </c>
    </row>
    <row r="317" spans="1:3">
      <c r="A317" s="6">
        <v>42917</v>
      </c>
      <c r="B317" s="5">
        <v>95.322735741331002</v>
      </c>
      <c r="C317" s="3">
        <f t="shared" si="6"/>
        <v>2017</v>
      </c>
    </row>
    <row r="318" spans="1:3">
      <c r="A318" s="6">
        <v>42948</v>
      </c>
      <c r="B318" s="5">
        <v>95.793767654305995</v>
      </c>
      <c r="C318" s="3">
        <f t="shared" si="6"/>
        <v>2017</v>
      </c>
    </row>
    <row r="319" spans="1:3">
      <c r="A319" s="6">
        <v>42979</v>
      </c>
      <c r="B319" s="5">
        <v>96.093515235290994</v>
      </c>
      <c r="C319" s="3">
        <f t="shared" si="6"/>
        <v>2017</v>
      </c>
    </row>
    <row r="320" spans="1:3">
      <c r="A320" s="6">
        <v>43009</v>
      </c>
      <c r="B320" s="5">
        <v>96.698269126750006</v>
      </c>
      <c r="C320" s="3">
        <f t="shared" si="6"/>
        <v>2017</v>
      </c>
    </row>
    <row r="321" spans="1:3">
      <c r="A321" s="6">
        <v>43040</v>
      </c>
      <c r="B321" s="5">
        <v>97.695173988820997</v>
      </c>
      <c r="C321" s="3">
        <f t="shared" si="6"/>
        <v>2017</v>
      </c>
    </row>
    <row r="322" spans="1:3">
      <c r="A322" s="6">
        <v>43070</v>
      </c>
      <c r="B322" s="5">
        <v>98.272882985755999</v>
      </c>
      <c r="C322" s="3">
        <f t="shared" si="6"/>
        <v>2017</v>
      </c>
    </row>
    <row r="323" spans="1:3">
      <c r="A323" s="6">
        <v>43101</v>
      </c>
      <c r="B323" s="5">
        <v>98.794999699501005</v>
      </c>
      <c r="C323" s="3">
        <f t="shared" si="6"/>
        <v>2018</v>
      </c>
    </row>
    <row r="324" spans="1:3">
      <c r="A324" s="6">
        <v>43132</v>
      </c>
      <c r="B324" s="5">
        <v>99.171374481640001</v>
      </c>
      <c r="C324" s="3">
        <f t="shared" si="6"/>
        <v>2018</v>
      </c>
    </row>
    <row r="325" spans="1:3">
      <c r="A325" s="6">
        <v>43160</v>
      </c>
      <c r="B325" s="5">
        <v>99.492156980588007</v>
      </c>
      <c r="C325" s="3">
        <f t="shared" si="6"/>
        <v>2018</v>
      </c>
    </row>
    <row r="326" spans="1:3">
      <c r="A326" s="6">
        <v>43191</v>
      </c>
      <c r="B326" s="5">
        <v>99.154847046097004</v>
      </c>
      <c r="C326" s="3">
        <f t="shared" si="6"/>
        <v>2018</v>
      </c>
    </row>
    <row r="327" spans="1:3">
      <c r="A327" s="6">
        <v>43221</v>
      </c>
      <c r="B327" s="5">
        <v>98.994080173086999</v>
      </c>
      <c r="C327" s="3">
        <f t="shared" si="6"/>
        <v>2018</v>
      </c>
    </row>
    <row r="328" spans="1:3">
      <c r="A328" s="6">
        <v>43252</v>
      </c>
      <c r="B328" s="5">
        <v>99.376464931786998</v>
      </c>
      <c r="C328" s="3">
        <f t="shared" si="6"/>
        <v>2018</v>
      </c>
    </row>
    <row r="329" spans="1:3">
      <c r="A329" s="6">
        <v>43282</v>
      </c>
      <c r="B329" s="5">
        <v>99.909099104513999</v>
      </c>
      <c r="C329" s="3">
        <f t="shared" si="6"/>
        <v>2018</v>
      </c>
    </row>
    <row r="330" spans="1:3">
      <c r="A330" s="6">
        <v>43313</v>
      </c>
      <c r="B330" s="5">
        <v>100.492</v>
      </c>
      <c r="C330" s="3">
        <f t="shared" si="6"/>
        <v>2018</v>
      </c>
    </row>
    <row r="331" spans="1:3">
      <c r="A331" s="6">
        <v>43344</v>
      </c>
      <c r="B331" s="5">
        <v>100.917</v>
      </c>
      <c r="C331" s="3">
        <f t="shared" si="6"/>
        <v>2018</v>
      </c>
    </row>
    <row r="332" spans="1:3">
      <c r="A332" s="6">
        <v>43374</v>
      </c>
      <c r="B332" s="5">
        <v>101.44</v>
      </c>
      <c r="C332" s="3">
        <f t="shared" ref="C332:C395" si="7">YEAR(A332)</f>
        <v>2018</v>
      </c>
    </row>
    <row r="333" spans="1:3">
      <c r="A333" s="6">
        <v>43405</v>
      </c>
      <c r="B333" s="5">
        <v>102.303</v>
      </c>
      <c r="C333" s="3">
        <f t="shared" si="7"/>
        <v>2018</v>
      </c>
    </row>
    <row r="334" spans="1:3">
      <c r="A334" s="6">
        <v>43435</v>
      </c>
      <c r="B334" s="5">
        <v>103.02</v>
      </c>
      <c r="C334" s="3">
        <f t="shared" si="7"/>
        <v>2018</v>
      </c>
    </row>
    <row r="335" spans="1:3">
      <c r="A335" s="6">
        <v>43466</v>
      </c>
      <c r="B335" s="5">
        <v>103.108</v>
      </c>
      <c r="C335" s="3">
        <f t="shared" si="7"/>
        <v>2019</v>
      </c>
    </row>
    <row r="336" spans="1:3">
      <c r="A336" s="6">
        <v>43497</v>
      </c>
      <c r="B336" s="5">
        <v>103.07899999999999</v>
      </c>
      <c r="C336" s="3">
        <f t="shared" si="7"/>
        <v>2019</v>
      </c>
    </row>
    <row r="337" spans="1:3">
      <c r="A337" s="6">
        <v>43525</v>
      </c>
      <c r="B337" s="5">
        <v>103.476</v>
      </c>
      <c r="C337" s="3">
        <f t="shared" si="7"/>
        <v>2019</v>
      </c>
    </row>
    <row r="338" spans="1:3">
      <c r="A338" s="6">
        <v>43556</v>
      </c>
      <c r="B338" s="5">
        <v>103.53100000000001</v>
      </c>
      <c r="C338" s="3">
        <f t="shared" si="7"/>
        <v>2019</v>
      </c>
    </row>
    <row r="339" spans="1:3">
      <c r="A339" s="6">
        <v>43586</v>
      </c>
      <c r="B339" s="5">
        <v>103.233</v>
      </c>
      <c r="C339" s="3">
        <f t="shared" si="7"/>
        <v>2019</v>
      </c>
    </row>
    <row r="340" spans="1:3">
      <c r="A340" s="6">
        <v>43617</v>
      </c>
      <c r="B340" s="5">
        <v>103.29900000000001</v>
      </c>
      <c r="C340" s="3">
        <f t="shared" si="7"/>
        <v>2019</v>
      </c>
    </row>
    <row r="341" spans="1:3">
      <c r="A341" s="6">
        <v>43647</v>
      </c>
      <c r="B341" s="5">
        <v>103.687</v>
      </c>
      <c r="C341" s="3">
        <f t="shared" si="7"/>
        <v>2019</v>
      </c>
    </row>
    <row r="342" spans="1:3">
      <c r="A342" s="6">
        <v>43678</v>
      </c>
      <c r="B342" s="5">
        <v>103.67</v>
      </c>
      <c r="C342" s="3">
        <f t="shared" si="7"/>
        <v>2019</v>
      </c>
    </row>
    <row r="343" spans="1:3">
      <c r="A343" s="6">
        <v>43709</v>
      </c>
      <c r="B343" s="5">
        <v>103.94199999999999</v>
      </c>
      <c r="C343" s="3">
        <f t="shared" si="7"/>
        <v>2019</v>
      </c>
    </row>
    <row r="344" spans="1:3">
      <c r="A344" s="6">
        <v>43739</v>
      </c>
      <c r="B344" s="5">
        <v>104.503</v>
      </c>
      <c r="C344" s="3">
        <f t="shared" si="7"/>
        <v>2019</v>
      </c>
    </row>
    <row r="345" spans="1:3">
      <c r="A345" s="6">
        <v>43770</v>
      </c>
      <c r="B345" s="5">
        <v>105.346</v>
      </c>
      <c r="C345" s="3">
        <f t="shared" si="7"/>
        <v>2019</v>
      </c>
    </row>
    <row r="346" spans="1:3">
      <c r="A346" s="6">
        <v>43800</v>
      </c>
      <c r="B346" s="5">
        <v>105.934</v>
      </c>
      <c r="C346" s="3">
        <f t="shared" si="7"/>
        <v>2019</v>
      </c>
    </row>
    <row r="347" spans="1:3">
      <c r="A347" s="6">
        <v>43831</v>
      </c>
      <c r="B347" s="5">
        <v>106.447</v>
      </c>
      <c r="C347" s="3">
        <f t="shared" si="7"/>
        <v>2020</v>
      </c>
    </row>
    <row r="348" spans="1:3">
      <c r="A348" s="6">
        <v>43862</v>
      </c>
      <c r="B348" s="5">
        <v>106.889</v>
      </c>
      <c r="C348" s="3">
        <f t="shared" si="7"/>
        <v>2020</v>
      </c>
    </row>
    <row r="349" spans="1:3">
      <c r="A349" s="6">
        <v>43891</v>
      </c>
      <c r="B349" s="5">
        <v>106.83799999999999</v>
      </c>
      <c r="C349" s="3">
        <f t="shared" si="7"/>
        <v>2020</v>
      </c>
    </row>
    <row r="350" spans="1:3">
      <c r="A350" s="6">
        <v>43922</v>
      </c>
      <c r="B350" s="5">
        <v>105.755</v>
      </c>
      <c r="C350" s="3">
        <f t="shared" si="7"/>
        <v>2020</v>
      </c>
    </row>
    <row r="351" spans="1:3">
      <c r="A351" s="6">
        <v>43952</v>
      </c>
      <c r="B351" s="5">
        <v>106.16200000000001</v>
      </c>
      <c r="C351" s="3">
        <f t="shared" si="7"/>
        <v>2020</v>
      </c>
    </row>
    <row r="352" spans="1:3">
      <c r="A352" s="6">
        <v>43983</v>
      </c>
      <c r="B352" s="5">
        <v>106.74299999999999</v>
      </c>
      <c r="C352" s="3">
        <f t="shared" si="7"/>
        <v>2020</v>
      </c>
    </row>
    <row r="353" spans="1:3">
      <c r="A353" s="6">
        <v>44013</v>
      </c>
      <c r="B353" s="5">
        <v>107.444</v>
      </c>
      <c r="C353" s="3">
        <f t="shared" si="7"/>
        <v>2020</v>
      </c>
    </row>
    <row r="354" spans="1:3">
      <c r="A354" s="6">
        <v>44044</v>
      </c>
      <c r="B354" s="5">
        <v>107.867</v>
      </c>
      <c r="C354" s="3">
        <f t="shared" si="7"/>
        <v>2020</v>
      </c>
    </row>
    <row r="355" spans="1:3">
      <c r="A355" s="6">
        <v>44075</v>
      </c>
      <c r="B355" s="5">
        <v>108.114</v>
      </c>
      <c r="C355" s="3">
        <f t="shared" si="7"/>
        <v>2020</v>
      </c>
    </row>
    <row r="356" spans="1:3">
      <c r="A356" s="6">
        <v>44105</v>
      </c>
      <c r="B356" s="5">
        <v>108.774</v>
      </c>
      <c r="C356" s="3">
        <f t="shared" si="7"/>
        <v>2020</v>
      </c>
    </row>
    <row r="357" spans="1:3">
      <c r="A357" s="6">
        <v>44136</v>
      </c>
      <c r="B357" s="5">
        <v>108.85599999999999</v>
      </c>
      <c r="C357" s="3">
        <f t="shared" si="7"/>
        <v>2020</v>
      </c>
    </row>
    <row r="358" spans="1:3">
      <c r="A358" s="6">
        <v>44166</v>
      </c>
      <c r="B358" s="5">
        <v>109.271</v>
      </c>
      <c r="C358" s="3">
        <f t="shared" si="7"/>
        <v>2020</v>
      </c>
    </row>
    <row r="359" spans="1:3">
      <c r="A359" s="6">
        <v>44197</v>
      </c>
      <c r="B359" s="5">
        <v>110.21</v>
      </c>
      <c r="C359" s="3">
        <f t="shared" si="7"/>
        <v>2021</v>
      </c>
    </row>
    <row r="360" spans="1:3">
      <c r="A360" s="6">
        <v>44228</v>
      </c>
      <c r="B360" s="5">
        <v>110.907</v>
      </c>
      <c r="C360" s="3">
        <f t="shared" si="7"/>
        <v>2021</v>
      </c>
    </row>
    <row r="361" spans="1:3">
      <c r="A361" s="6">
        <v>44256</v>
      </c>
      <c r="B361" s="5">
        <v>111.824</v>
      </c>
      <c r="C361" s="3">
        <f t="shared" si="7"/>
        <v>2021</v>
      </c>
    </row>
    <row r="362" spans="1:3">
      <c r="A362" s="6">
        <v>44287</v>
      </c>
      <c r="B362" s="5">
        <v>112.19</v>
      </c>
      <c r="C362" s="3">
        <f t="shared" si="7"/>
        <v>2021</v>
      </c>
    </row>
    <row r="363" spans="1:3">
      <c r="A363" s="6">
        <v>44317</v>
      </c>
      <c r="B363" s="5">
        <v>112.419</v>
      </c>
      <c r="C363" s="3">
        <f t="shared" si="7"/>
        <v>2021</v>
      </c>
    </row>
    <row r="364" spans="1:3">
      <c r="A364" s="6">
        <v>44348</v>
      </c>
      <c r="B364" s="5">
        <v>113.018</v>
      </c>
      <c r="C364" s="3">
        <f t="shared" si="7"/>
        <v>2021</v>
      </c>
    </row>
    <row r="365" spans="1:3">
      <c r="A365" s="6">
        <v>44378</v>
      </c>
      <c r="B365" s="5">
        <v>113.682</v>
      </c>
      <c r="C365" s="3">
        <f t="shared" si="7"/>
        <v>2021</v>
      </c>
    </row>
    <row r="366" spans="1:3">
      <c r="A366" s="6">
        <v>44409</v>
      </c>
      <c r="B366" s="5">
        <v>113.899</v>
      </c>
      <c r="C366" s="3">
        <f t="shared" si="7"/>
        <v>2021</v>
      </c>
    </row>
    <row r="367" spans="1:3">
      <c r="A367" s="6">
        <v>44440</v>
      </c>
      <c r="B367" s="5">
        <v>114.601</v>
      </c>
      <c r="C367" s="3">
        <f t="shared" si="7"/>
        <v>2021</v>
      </c>
    </row>
    <row r="368" spans="1:3">
      <c r="A368" s="6">
        <v>44470</v>
      </c>
      <c r="B368" s="5">
        <v>115.56100000000001</v>
      </c>
      <c r="C368" s="3">
        <f t="shared" si="7"/>
        <v>2021</v>
      </c>
    </row>
    <row r="369" spans="1:3">
      <c r="A369" s="6">
        <v>44501</v>
      </c>
      <c r="B369" s="5">
        <v>116.884</v>
      </c>
      <c r="C369" s="3">
        <f t="shared" si="7"/>
        <v>2021</v>
      </c>
    </row>
    <row r="370" spans="1:3">
      <c r="A370" s="6">
        <v>44531</v>
      </c>
      <c r="B370" s="5">
        <v>117.30800000000001</v>
      </c>
      <c r="C370" s="3">
        <f t="shared" si="7"/>
        <v>2021</v>
      </c>
    </row>
    <row r="371" spans="1:3">
      <c r="A371" s="6">
        <v>44562</v>
      </c>
      <c r="B371" s="5">
        <v>118.002</v>
      </c>
      <c r="C371" s="3">
        <f t="shared" si="7"/>
        <v>2022</v>
      </c>
    </row>
    <row r="372" spans="1:3">
      <c r="A372" s="6">
        <v>44593</v>
      </c>
      <c r="B372" s="5">
        <v>118.98099999999999</v>
      </c>
      <c r="C372" s="3">
        <f t="shared" si="7"/>
        <v>2022</v>
      </c>
    </row>
    <row r="373" spans="1:3">
      <c r="A373" s="6">
        <v>44621</v>
      </c>
      <c r="B373" s="5">
        <v>120.15900000000001</v>
      </c>
      <c r="C373" s="3">
        <f t="shared" si="7"/>
        <v>2022</v>
      </c>
    </row>
    <row r="374" spans="1:3">
      <c r="A374" s="6">
        <v>44652</v>
      </c>
      <c r="B374" s="5">
        <v>120.809</v>
      </c>
      <c r="C374" s="3">
        <f t="shared" si="7"/>
        <v>2022</v>
      </c>
    </row>
    <row r="375" spans="1:3">
      <c r="A375" s="6">
        <v>44682</v>
      </c>
      <c r="B375" s="5">
        <v>121.02200000000001</v>
      </c>
      <c r="C375" s="3">
        <f t="shared" si="7"/>
        <v>2022</v>
      </c>
    </row>
    <row r="376" spans="1:3">
      <c r="A376" s="6">
        <v>44713</v>
      </c>
      <c r="B376" s="5">
        <v>122.044</v>
      </c>
      <c r="C376" s="3">
        <f t="shared" si="7"/>
        <v>2022</v>
      </c>
    </row>
    <row r="377" spans="1:3">
      <c r="A377" s="6">
        <v>44743</v>
      </c>
      <c r="B377" s="5">
        <v>122.94799999999999</v>
      </c>
      <c r="C377" s="3">
        <f t="shared" si="7"/>
        <v>2022</v>
      </c>
    </row>
    <row r="378" spans="1:3">
      <c r="A378" s="6">
        <v>44774</v>
      </c>
      <c r="B378" s="5">
        <v>123.803</v>
      </c>
      <c r="C378" s="3">
        <f t="shared" si="7"/>
        <v>2022</v>
      </c>
    </row>
    <row r="379" spans="1:3">
      <c r="A379" s="6">
        <v>44805</v>
      </c>
      <c r="B379" s="5">
        <v>124.571</v>
      </c>
      <c r="C379" s="3">
        <f t="shared" si="7"/>
        <v>2022</v>
      </c>
    </row>
    <row r="380" spans="1:3">
      <c r="A380" s="6">
        <v>44835</v>
      </c>
      <c r="B380" s="5">
        <v>125.276</v>
      </c>
      <c r="C380" s="3">
        <f t="shared" si="7"/>
        <v>2022</v>
      </c>
    </row>
    <row r="381" spans="1:3">
      <c r="A381" s="6">
        <v>44866</v>
      </c>
      <c r="B381" s="5">
        <v>125.997</v>
      </c>
      <c r="C381" s="3">
        <f t="shared" si="7"/>
        <v>2022</v>
      </c>
    </row>
    <row r="382" spans="1:3">
      <c r="A382" s="6">
        <v>44896</v>
      </c>
      <c r="B382" s="5">
        <v>126.47799999999999</v>
      </c>
      <c r="C382" s="3">
        <f t="shared" si="7"/>
        <v>2022</v>
      </c>
    </row>
    <row r="383" spans="1:3">
      <c r="A383" s="6">
        <v>44927</v>
      </c>
      <c r="B383" s="5">
        <v>127.336</v>
      </c>
      <c r="C383" s="3">
        <f t="shared" si="7"/>
        <v>2023</v>
      </c>
    </row>
    <row r="384" spans="1:3">
      <c r="A384" s="6">
        <v>44958</v>
      </c>
      <c r="B384" s="5">
        <v>128.04599999999999</v>
      </c>
      <c r="C384" s="3">
        <f t="shared" si="7"/>
        <v>2023</v>
      </c>
    </row>
    <row r="385" spans="1:3">
      <c r="A385" s="6">
        <v>44986</v>
      </c>
      <c r="B385" s="5">
        <v>128.38900000000001</v>
      </c>
      <c r="C385" s="3">
        <f t="shared" si="7"/>
        <v>2023</v>
      </c>
    </row>
    <row r="386" spans="1:3">
      <c r="A386" s="6">
        <v>45017</v>
      </c>
      <c r="B386" s="5">
        <v>128.363</v>
      </c>
      <c r="C386" s="3">
        <f t="shared" si="7"/>
        <v>2023</v>
      </c>
    </row>
    <row r="387" spans="1:3">
      <c r="A387" s="6">
        <v>45047</v>
      </c>
      <c r="B387" s="5">
        <v>128.084</v>
      </c>
      <c r="C387" s="3">
        <f t="shared" si="7"/>
        <v>2023</v>
      </c>
    </row>
    <row r="388" spans="1:3">
      <c r="A388" s="6">
        <v>45078</v>
      </c>
      <c r="B388" s="5">
        <v>128.214</v>
      </c>
      <c r="C388" s="3">
        <f t="shared" si="7"/>
        <v>2023</v>
      </c>
    </row>
    <row r="389" spans="1:3">
      <c r="A389" s="6">
        <v>45108</v>
      </c>
      <c r="B389" s="5">
        <v>128.83199999999999</v>
      </c>
      <c r="C389" s="3">
        <f t="shared" si="7"/>
        <v>2023</v>
      </c>
    </row>
    <row r="390" spans="1:3">
      <c r="A390" s="6">
        <v>45139</v>
      </c>
      <c r="B390" s="5">
        <v>129.54499999999999</v>
      </c>
      <c r="C390" s="3">
        <f t="shared" si="7"/>
        <v>2023</v>
      </c>
    </row>
    <row r="391" spans="1:3">
      <c r="A391" s="6">
        <v>45170</v>
      </c>
      <c r="B391" s="5">
        <v>130.12</v>
      </c>
      <c r="C391" s="3">
        <f t="shared" si="7"/>
        <v>2023</v>
      </c>
    </row>
    <row r="392" spans="1:3">
      <c r="A392" s="6">
        <v>45200</v>
      </c>
      <c r="B392" s="5">
        <v>130.60900000000001</v>
      </c>
      <c r="C392" s="3">
        <f t="shared" si="7"/>
        <v>2023</v>
      </c>
    </row>
    <row r="393" spans="1:3">
      <c r="A393" s="6">
        <v>45231</v>
      </c>
      <c r="B393" s="5">
        <v>131.44499999999999</v>
      </c>
      <c r="C393" s="3">
        <f t="shared" si="7"/>
        <v>2023</v>
      </c>
    </row>
    <row r="394" spans="1:3">
      <c r="A394" s="6">
        <v>45261</v>
      </c>
      <c r="B394" s="5">
        <v>132.37299999999999</v>
      </c>
      <c r="C394" s="3">
        <f t="shared" si="7"/>
        <v>2023</v>
      </c>
    </row>
    <row r="395" spans="1:3">
      <c r="A395" s="6">
        <v>45292</v>
      </c>
      <c r="B395" s="5">
        <v>133.55500000000001</v>
      </c>
      <c r="C395" s="3">
        <f t="shared" si="7"/>
        <v>2024</v>
      </c>
    </row>
    <row r="396" spans="1:3">
      <c r="A396" s="6">
        <v>45323</v>
      </c>
      <c r="B396" s="5">
        <v>133.68100000000001</v>
      </c>
      <c r="C396" s="3">
        <f t="shared" ref="C396:C412" si="8">YEAR(A396)</f>
        <v>2024</v>
      </c>
    </row>
    <row r="397" spans="1:3">
      <c r="A397" s="6">
        <v>45352</v>
      </c>
      <c r="B397" s="5">
        <v>134.065</v>
      </c>
      <c r="C397" s="3">
        <f t="shared" si="8"/>
        <v>2024</v>
      </c>
    </row>
    <row r="398" spans="1:3">
      <c r="A398" s="6">
        <v>45383</v>
      </c>
      <c r="B398" s="5">
        <v>134.33600000000001</v>
      </c>
      <c r="C398" s="3">
        <f t="shared" si="8"/>
        <v>2024</v>
      </c>
    </row>
    <row r="399" spans="1:3">
      <c r="A399" s="6">
        <v>45413</v>
      </c>
      <c r="B399" s="5">
        <v>134.08699999999999</v>
      </c>
      <c r="C399" s="3">
        <f t="shared" si="8"/>
        <v>2024</v>
      </c>
    </row>
    <row r="400" spans="1:3">
      <c r="A400" s="6">
        <v>45444</v>
      </c>
      <c r="B400" s="5">
        <v>134.59399999999999</v>
      </c>
      <c r="C400" s="3">
        <f t="shared" si="8"/>
        <v>2024</v>
      </c>
    </row>
    <row r="401" spans="1:3">
      <c r="A401" s="6">
        <v>45474</v>
      </c>
      <c r="B401" s="5">
        <v>136.00299999999999</v>
      </c>
      <c r="C401" s="3">
        <f t="shared" si="8"/>
        <v>2024</v>
      </c>
    </row>
    <row r="402" spans="1:3">
      <c r="A402" s="6">
        <v>45505</v>
      </c>
      <c r="B402" s="5">
        <v>136.01300000000001</v>
      </c>
      <c r="C402" s="3">
        <f t="shared" si="8"/>
        <v>2024</v>
      </c>
    </row>
    <row r="403" spans="1:3">
      <c r="A403" s="6">
        <v>45536</v>
      </c>
      <c r="B403" s="5">
        <v>136.08000000000001</v>
      </c>
      <c r="C403" s="3">
        <f t="shared" si="8"/>
        <v>2024</v>
      </c>
    </row>
    <row r="404" spans="1:3">
      <c r="A404" s="6">
        <v>45566</v>
      </c>
      <c r="B404" s="5">
        <v>136.828</v>
      </c>
      <c r="C404" s="3">
        <f t="shared" si="8"/>
        <v>2024</v>
      </c>
    </row>
    <row r="405" spans="1:3">
      <c r="A405" s="6">
        <v>45597</v>
      </c>
      <c r="B405" s="5">
        <v>137.42400000000001</v>
      </c>
      <c r="C405" s="3">
        <f t="shared" si="8"/>
        <v>2024</v>
      </c>
    </row>
    <row r="406" spans="1:3">
      <c r="A406" s="6">
        <v>45627</v>
      </c>
      <c r="B406" s="5">
        <v>137.94900000000001</v>
      </c>
      <c r="C406" s="3">
        <f t="shared" si="8"/>
        <v>2024</v>
      </c>
    </row>
    <row r="407" spans="1:3">
      <c r="A407" s="6">
        <v>45658</v>
      </c>
      <c r="B407" s="5">
        <v>138.34299999999999</v>
      </c>
      <c r="C407" s="3">
        <f t="shared" si="8"/>
        <v>2025</v>
      </c>
    </row>
    <row r="408" spans="1:3">
      <c r="A408" s="6">
        <v>45689</v>
      </c>
      <c r="B408" s="5">
        <v>138.726</v>
      </c>
      <c r="C408" s="3">
        <f t="shared" si="8"/>
        <v>2025</v>
      </c>
    </row>
    <row r="409" spans="1:3">
      <c r="A409" s="6">
        <v>45717</v>
      </c>
      <c r="B409" s="5">
        <v>139.161</v>
      </c>
      <c r="C409" s="3">
        <f t="shared" si="8"/>
        <v>2025</v>
      </c>
    </row>
    <row r="410" spans="1:3">
      <c r="A410" s="6">
        <v>45748</v>
      </c>
      <c r="B410" s="5">
        <v>139.62</v>
      </c>
      <c r="C410" s="3">
        <f t="shared" si="8"/>
        <v>2025</v>
      </c>
    </row>
    <row r="411" spans="1:3">
      <c r="A411" s="6">
        <v>45778</v>
      </c>
      <c r="B411" s="5">
        <v>140.012</v>
      </c>
      <c r="C411" s="3">
        <f t="shared" si="8"/>
        <v>2025</v>
      </c>
    </row>
    <row r="412" spans="1:3">
      <c r="A412" s="13">
        <v>45809</v>
      </c>
      <c r="B412" s="14">
        <v>140.405</v>
      </c>
      <c r="C412" s="3">
        <f t="shared" si="8"/>
        <v>2025</v>
      </c>
    </row>
  </sheetData>
  <mergeCells count="4">
    <mergeCell ref="H9:H10"/>
    <mergeCell ref="I9:I10"/>
    <mergeCell ref="J9:J10"/>
    <mergeCell ref="L9:L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E2:U128"/>
  <sheetViews>
    <sheetView topLeftCell="A55" zoomScale="70" zoomScaleNormal="70" workbookViewId="0">
      <selection activeCell="F63" sqref="F63"/>
    </sheetView>
  </sheetViews>
  <sheetFormatPr defaultColWidth="9.140625" defaultRowHeight="15"/>
  <cols>
    <col min="1" max="1" width="3.7109375" customWidth="1"/>
    <col min="2" max="2" width="100.7109375" customWidth="1"/>
    <col min="3" max="3" width="2.7109375" customWidth="1"/>
    <col min="5" max="5" width="13.7109375" customWidth="1"/>
    <col min="6" max="9" width="20.7109375" customWidth="1"/>
    <col min="10" max="11" width="25.5703125" customWidth="1"/>
    <col min="12" max="12" width="20.7109375" customWidth="1"/>
    <col min="13" max="13" width="25.140625" customWidth="1"/>
    <col min="14" max="14" width="28.85546875" customWidth="1"/>
    <col min="15" max="21" width="15.140625" customWidth="1"/>
  </cols>
  <sheetData>
    <row r="2" spans="5:21" ht="18">
      <c r="E2" s="79" t="s">
        <v>84</v>
      </c>
    </row>
    <row r="3" spans="5:21">
      <c r="F3">
        <f>M3</f>
        <v>2024</v>
      </c>
      <c r="G3">
        <f>N3</f>
        <v>2022</v>
      </c>
      <c r="H3">
        <f>O3</f>
        <v>2020</v>
      </c>
      <c r="I3">
        <f>P3</f>
        <v>2018</v>
      </c>
      <c r="J3">
        <f>R3</f>
        <v>2016</v>
      </c>
      <c r="M3">
        <v>2024</v>
      </c>
      <c r="N3">
        <v>2022</v>
      </c>
      <c r="O3">
        <v>2020</v>
      </c>
      <c r="P3">
        <v>2018</v>
      </c>
      <c r="R3">
        <v>2016</v>
      </c>
    </row>
    <row r="4" spans="5:21">
      <c r="E4" t="str">
        <f t="shared" ref="E4:E13" si="0">L4</f>
        <v>I</v>
      </c>
      <c r="F4" s="77">
        <f>100*M4/M$14</f>
        <v>10.239317312173217</v>
      </c>
      <c r="G4" s="77">
        <f>100*N4/N$14</f>
        <v>11.136002704411771</v>
      </c>
      <c r="H4" s="77">
        <f t="shared" ref="H4:H13" si="1">100*O4/O$14</f>
        <v>10.365092745627374</v>
      </c>
      <c r="I4" s="77">
        <f t="shared" ref="I4:I13" si="2">100*P4/P$14</f>
        <v>18.002838143947752</v>
      </c>
      <c r="J4" s="77">
        <f t="shared" ref="J4:J13" si="3">100*R4/R$14</f>
        <v>17.055340156251649</v>
      </c>
      <c r="L4" t="s">
        <v>6</v>
      </c>
      <c r="M4" s="76">
        <f>SUMIFS(ProgSocDecil!$L:$L,ProgSocDecil!$A:$A,Graficos_tablas!$U4,ProgSocDecil!$B:$B,Graficos_tablas!M$3)</f>
        <v>2561.2875331550272</v>
      </c>
      <c r="N4" s="76">
        <f>SUMIFS(ProgSocDecil!$L:$L,ProgSocDecil!$A:$A,Graficos_tablas!$U4,ProgSocDecil!$B:$B,Graficos_tablas!N$3)</f>
        <v>1979.2820233996756</v>
      </c>
      <c r="O4" s="76">
        <f>SUMIFS(ProgSocDecil!$L:$L,ProgSocDecil!$A:$A,Graficos_tablas!$U4,ProgSocDecil!$B:$B,Graficos_tablas!O$3)</f>
        <v>1209.5674959645512</v>
      </c>
      <c r="P4" s="76">
        <f>SUMIFS(ProgSocDecil!$L:$L,ProgSocDecil!$A:$A,Graficos_tablas!$U4,ProgSocDecil!$B:$B,Graficos_tablas!P$3)</f>
        <v>1303.8398509593417</v>
      </c>
      <c r="Q4" s="76"/>
      <c r="R4" s="76">
        <f>SUMIFS(ProgSocDecil!$L:$L,ProgSocDecil!$A:$A,Graficos_tablas!$U4,ProgSocDecil!$B:$B,Graficos_tablas!R$3)</f>
        <v>1406.7151761850025</v>
      </c>
      <c r="U4">
        <v>1</v>
      </c>
    </row>
    <row r="5" spans="5:21">
      <c r="E5" t="str">
        <f t="shared" si="0"/>
        <v>II</v>
      </c>
      <c r="F5" s="77">
        <f t="shared" ref="F5:F13" si="4">100*M5/M$14</f>
        <v>10.290117799647261</v>
      </c>
      <c r="G5" s="77">
        <f t="shared" ref="G5:G13" si="5">100*N5/N$14</f>
        <v>10.837336082427933</v>
      </c>
      <c r="H5" s="77">
        <f t="shared" si="1"/>
        <v>10.882596958258597</v>
      </c>
      <c r="I5" s="77">
        <f t="shared" si="2"/>
        <v>14.847707652579052</v>
      </c>
      <c r="J5" s="77">
        <f t="shared" si="3"/>
        <v>14.360577935323425</v>
      </c>
      <c r="L5" t="s">
        <v>7</v>
      </c>
      <c r="M5" s="76">
        <f>SUMIFS(ProgSocDecil!$L:$L,ProgSocDecil!$A:$A,Graficos_tablas!$U5,ProgSocDecil!$B:$B,Graficos_tablas!M$3)</f>
        <v>2573.9948896397</v>
      </c>
      <c r="N5" s="76">
        <f>SUMIFS(ProgSocDecil!$L:$L,ProgSocDecil!$A:$A,Graficos_tablas!$U5,ProgSocDecil!$B:$B,Graficos_tablas!N$3)</f>
        <v>1926.197852034674</v>
      </c>
      <c r="O5" s="76">
        <f>SUMIFS(ProgSocDecil!$L:$L,ProgSocDecil!$A:$A,Graficos_tablas!$U5,ProgSocDecil!$B:$B,Graficos_tablas!O$3)</f>
        <v>1269.9582990171839</v>
      </c>
      <c r="P5" s="76">
        <f>SUMIFS(ProgSocDecil!$L:$L,ProgSocDecil!$A:$A,Graficos_tablas!$U5,ProgSocDecil!$B:$B,Graficos_tablas!P$3)</f>
        <v>1075.3322769462727</v>
      </c>
      <c r="Q5" s="76"/>
      <c r="R5" s="76">
        <f>SUMIFS(ProgSocDecil!$L:$L,ProgSocDecil!$A:$A,Graficos_tablas!$U5,ProgSocDecil!$B:$B,Graficos_tablas!R$3)</f>
        <v>1184.4526544375117</v>
      </c>
      <c r="U5">
        <v>2</v>
      </c>
    </row>
    <row r="6" spans="5:21">
      <c r="E6" t="str">
        <f t="shared" si="0"/>
        <v>III</v>
      </c>
      <c r="F6" s="77">
        <f t="shared" si="4"/>
        <v>10.522187596221276</v>
      </c>
      <c r="G6" s="77">
        <f t="shared" si="5"/>
        <v>10.460169261271485</v>
      </c>
      <c r="H6" s="77">
        <f t="shared" si="1"/>
        <v>10.506371550093094</v>
      </c>
      <c r="I6" s="77">
        <f t="shared" si="2"/>
        <v>12.42985316386142</v>
      </c>
      <c r="J6" s="77">
        <f t="shared" si="3"/>
        <v>12.831869668518259</v>
      </c>
      <c r="L6" t="s">
        <v>8</v>
      </c>
      <c r="M6" s="76">
        <f>SUMIFS(ProgSocDecil!$L:$L,ProgSocDecil!$A:$A,Graficos_tablas!$U6,ProgSocDecil!$B:$B,Graficos_tablas!M$3)</f>
        <v>2632.045388385372</v>
      </c>
      <c r="N6" s="76">
        <f>SUMIFS(ProgSocDecil!$L:$L,ProgSocDecil!$A:$A,Graficos_tablas!$U6,ProgSocDecil!$B:$B,Graficos_tablas!N$3)</f>
        <v>1859.1612744805027</v>
      </c>
      <c r="O6" s="76">
        <f>SUMIFS(ProgSocDecil!$L:$L,ProgSocDecil!$A:$A,Graficos_tablas!$U6,ProgSocDecil!$B:$B,Graficos_tablas!O$3)</f>
        <v>1226.0542032178516</v>
      </c>
      <c r="P6" s="76">
        <f>SUMIFS(ProgSocDecil!$L:$L,ProgSocDecil!$A:$A,Graficos_tablas!$U6,ProgSocDecil!$B:$B,Graficos_tablas!P$3)</f>
        <v>900.22127439189001</v>
      </c>
      <c r="Q6" s="76"/>
      <c r="R6" s="76">
        <f>SUMIFS(ProgSocDecil!$L:$L,ProgSocDecil!$A:$A,Graficos_tablas!$U6,ProgSocDecil!$B:$B,Graficos_tablas!R$3)</f>
        <v>1058.3656283698406</v>
      </c>
      <c r="U6">
        <v>3</v>
      </c>
    </row>
    <row r="7" spans="5:21">
      <c r="E7" t="str">
        <f t="shared" si="0"/>
        <v>IV</v>
      </c>
      <c r="F7" s="77">
        <f t="shared" si="4"/>
        <v>9.6613260247532882</v>
      </c>
      <c r="G7" s="77">
        <f t="shared" si="5"/>
        <v>10.291317751630455</v>
      </c>
      <c r="H7" s="77">
        <f t="shared" si="1"/>
        <v>10.152999553131441</v>
      </c>
      <c r="I7" s="77">
        <f t="shared" si="2"/>
        <v>11.160778858735025</v>
      </c>
      <c r="J7" s="77">
        <f>100*R7/R$14</f>
        <v>11.646050435646005</v>
      </c>
      <c r="L7" t="s">
        <v>9</v>
      </c>
      <c r="M7" s="76">
        <f>SUMIFS(ProgSocDecil!$L:$L,ProgSocDecil!$A:$A,Graficos_tablas!$U7,ProgSocDecil!$B:$B,Graficos_tablas!M$3)</f>
        <v>2416.7073982098113</v>
      </c>
      <c r="N7" s="76">
        <f>SUMIFS(ProgSocDecil!$L:$L,ProgSocDecil!$A:$A,Graficos_tablas!$U7,ProgSocDecil!$B:$B,Graficos_tablas!N$3)</f>
        <v>1829.1500786746699</v>
      </c>
      <c r="O7" s="76">
        <f>SUMIFS(ProgSocDecil!$L:$L,ProgSocDecil!$A:$A,Graficos_tablas!$U7,ProgSocDecil!$B:$B,Graficos_tablas!O$3)</f>
        <v>1184.817014897543</v>
      </c>
      <c r="P7" s="76">
        <f>SUMIFS(ProgSocDecil!$L:$L,ProgSocDecil!$A:$A,Graficos_tablas!$U7,ProgSocDecil!$B:$B,Graficos_tablas!P$3)</f>
        <v>808.30967469733844</v>
      </c>
      <c r="Q7" s="76"/>
      <c r="R7" s="76">
        <f>SUMIFS(ProgSocDecil!$L:$L,ProgSocDecil!$A:$A,Graficos_tablas!$U7,ProgSocDecil!$B:$B,Graficos_tablas!R$3)</f>
        <v>960.55990325318214</v>
      </c>
      <c r="U7">
        <v>4</v>
      </c>
    </row>
    <row r="8" spans="5:21">
      <c r="E8" t="str">
        <f t="shared" si="0"/>
        <v>V</v>
      </c>
      <c r="F8" s="77">
        <f t="shared" si="4"/>
        <v>9.638820374255971</v>
      </c>
      <c r="G8" s="77">
        <f t="shared" si="5"/>
        <v>9.8250868308930617</v>
      </c>
      <c r="H8" s="77">
        <f t="shared" si="1"/>
        <v>10.446815146359771</v>
      </c>
      <c r="I8" s="77">
        <f t="shared" si="2"/>
        <v>10.338717887537715</v>
      </c>
      <c r="J8" s="77">
        <f t="shared" si="3"/>
        <v>9.8951429523163181</v>
      </c>
      <c r="L8" t="s">
        <v>10</v>
      </c>
      <c r="M8" s="76">
        <f>SUMIFS(ProgSocDecil!$L:$L,ProgSocDecil!$A:$A,Graficos_tablas!$U8,ProgSocDecil!$B:$B,Graficos_tablas!M$3)</f>
        <v>2411.0777805031903</v>
      </c>
      <c r="N8" s="76">
        <f>SUMIFS(ProgSocDecil!$L:$L,ProgSocDecil!$A:$A,Graficos_tablas!$U8,ProgSocDecil!$B:$B,Graficos_tablas!N$3)</f>
        <v>1746.2834967724391</v>
      </c>
      <c r="O8" s="76">
        <f>SUMIFS(ProgSocDecil!$L:$L,ProgSocDecil!$A:$A,Graficos_tablas!$U8,ProgSocDecil!$B:$B,Graficos_tablas!O$3)</f>
        <v>1219.1041939993852</v>
      </c>
      <c r="P8" s="76">
        <f>SUMIFS(ProgSocDecil!$L:$L,ProgSocDecil!$A:$A,Graficos_tablas!$U8,ProgSocDecil!$B:$B,Graficos_tablas!P$3)</f>
        <v>748.77262583897698</v>
      </c>
      <c r="Q8" s="76"/>
      <c r="R8" s="76">
        <f>SUMIFS(ProgSocDecil!$L:$L,ProgSocDecil!$A:$A,Graficos_tablas!$U8,ProgSocDecil!$B:$B,Graficos_tablas!R$3)</f>
        <v>816.1460067063615</v>
      </c>
      <c r="U8">
        <v>5</v>
      </c>
    </row>
    <row r="9" spans="5:21">
      <c r="E9" t="str">
        <f t="shared" si="0"/>
        <v>VI</v>
      </c>
      <c r="F9" s="77">
        <f t="shared" si="4"/>
        <v>9.1120673520069833</v>
      </c>
      <c r="G9" s="77">
        <f t="shared" si="5"/>
        <v>9.4181782165332972</v>
      </c>
      <c r="H9" s="77">
        <f t="shared" si="1"/>
        <v>10.116268240870264</v>
      </c>
      <c r="I9" s="77">
        <f t="shared" si="2"/>
        <v>9.5342978313134061</v>
      </c>
      <c r="J9" s="77">
        <f t="shared" si="3"/>
        <v>9.122755226823676</v>
      </c>
      <c r="L9" t="s">
        <v>11</v>
      </c>
      <c r="M9" s="76">
        <f>SUMIFS(ProgSocDecil!$L:$L,ProgSocDecil!$A:$A,Graficos_tablas!$U9,ProgSocDecil!$B:$B,Graficos_tablas!M$3)</f>
        <v>2279.3145088118167</v>
      </c>
      <c r="N9" s="76">
        <f>SUMIFS(ProgSocDecil!$L:$L,ProgSocDecil!$A:$A,Graficos_tablas!$U9,ProgSocDecil!$B:$B,Graficos_tablas!N$3)</f>
        <v>1673.9606959482544</v>
      </c>
      <c r="O9" s="76">
        <f>SUMIFS(ProgSocDecil!$L:$L,ProgSocDecil!$A:$A,Graficos_tablas!$U9,ProgSocDecil!$B:$B,Graficos_tablas!O$3)</f>
        <v>1180.5306083514959</v>
      </c>
      <c r="P9" s="76">
        <f>SUMIFS(ProgSocDecil!$L:$L,ProgSocDecil!$A:$A,Graficos_tablas!$U9,ProgSocDecil!$B:$B,Graficos_tablas!P$3)</f>
        <v>690.5132048615792</v>
      </c>
      <c r="Q9" s="76"/>
      <c r="R9" s="76">
        <f>SUMIFS(ProgSocDecil!$L:$L,ProgSocDecil!$A:$A,Graficos_tablas!$U9,ProgSocDecil!$B:$B,Graficos_tablas!R$3)</f>
        <v>752.43988736805875</v>
      </c>
      <c r="U9">
        <v>6</v>
      </c>
    </row>
    <row r="10" spans="5:21">
      <c r="E10" t="str">
        <f t="shared" si="0"/>
        <v>VII</v>
      </c>
      <c r="F10" s="77">
        <f t="shared" si="4"/>
        <v>9.4471095666031069</v>
      </c>
      <c r="G10" s="77">
        <f t="shared" si="5"/>
        <v>10.112360603393372</v>
      </c>
      <c r="H10" s="77">
        <f t="shared" si="1"/>
        <v>9.8734112167611645</v>
      </c>
      <c r="I10" s="77">
        <f t="shared" si="2"/>
        <v>8.0673085029307572</v>
      </c>
      <c r="J10" s="77">
        <f t="shared" si="3"/>
        <v>7.878343115337108</v>
      </c>
      <c r="L10" t="s">
        <v>12</v>
      </c>
      <c r="M10" s="76">
        <f>SUMIFS(ProgSocDecil!$L:$L,ProgSocDecil!$A:$A,Graficos_tablas!$U10,ProgSocDecil!$B:$B,Graficos_tablas!M$3)</f>
        <v>2363.1227766057527</v>
      </c>
      <c r="N10" s="76">
        <f>SUMIFS(ProgSocDecil!$L:$L,ProgSocDecil!$A:$A,Graficos_tablas!$U10,ProgSocDecil!$B:$B,Graficos_tablas!N$3)</f>
        <v>1797.3427348847656</v>
      </c>
      <c r="O10" s="76">
        <f>SUMIFS(ProgSocDecil!$L:$L,ProgSocDecil!$A:$A,Graficos_tablas!$U10,ProgSocDecil!$B:$B,Graficos_tablas!O$3)</f>
        <v>1152.1901033759887</v>
      </c>
      <c r="P10" s="76">
        <f>SUMIFS(ProgSocDecil!$L:$L,ProgSocDecil!$A:$A,Graficos_tablas!$U10,ProgSocDecil!$B:$B,Graficos_tablas!P$3)</f>
        <v>584.26778222412679</v>
      </c>
      <c r="Q10" s="76"/>
      <c r="R10" s="76">
        <f>SUMIFS(ProgSocDecil!$L:$L,ProgSocDecil!$A:$A,Graficos_tablas!$U10,ProgSocDecil!$B:$B,Graficos_tablas!R$3)</f>
        <v>649.801453503993</v>
      </c>
      <c r="U10">
        <v>7</v>
      </c>
    </row>
    <row r="11" spans="5:21">
      <c r="E11" t="str">
        <f t="shared" si="0"/>
        <v>VIII</v>
      </c>
      <c r="F11" s="77">
        <f t="shared" si="4"/>
        <v>10.05741491720986</v>
      </c>
      <c r="G11" s="77">
        <f t="shared" si="5"/>
        <v>9.3361589703726331</v>
      </c>
      <c r="H11" s="77">
        <f t="shared" si="1"/>
        <v>9.9617501861867872</v>
      </c>
      <c r="I11" s="77">
        <f t="shared" si="2"/>
        <v>6.7197899570191462</v>
      </c>
      <c r="J11" s="77">
        <f t="shared" si="3"/>
        <v>6.5465318640870516</v>
      </c>
      <c r="L11" t="s">
        <v>13</v>
      </c>
      <c r="M11" s="76">
        <f>SUMIFS(ProgSocDecil!$L:$L,ProgSocDecil!$A:$A,Graficos_tablas!$U11,ProgSocDecil!$B:$B,Graficos_tablas!M$3)</f>
        <v>2515.7860292689438</v>
      </c>
      <c r="N11" s="76">
        <f>SUMIFS(ProgSocDecil!$L:$L,ProgSocDecil!$A:$A,Graficos_tablas!$U11,ProgSocDecil!$B:$B,Graficos_tablas!N$3)</f>
        <v>1659.3828241743656</v>
      </c>
      <c r="O11" s="76">
        <f>SUMIFS(ProgSocDecil!$L:$L,ProgSocDecil!$A:$A,Graficos_tablas!$U11,ProgSocDecil!$B:$B,Graficos_tablas!O$3)</f>
        <v>1162.4989301917753</v>
      </c>
      <c r="P11" s="76">
        <f>SUMIFS(ProgSocDecil!$L:$L,ProgSocDecil!$A:$A,Graficos_tablas!$U11,ProgSocDecil!$B:$B,Graficos_tablas!P$3)</f>
        <v>486.67492680777121</v>
      </c>
      <c r="Q11" s="76"/>
      <c r="R11" s="76">
        <f>SUMIFS(ProgSocDecil!$L:$L,ProgSocDecil!$A:$A,Graficos_tablas!$U11,ProgSocDecil!$B:$B,Graficos_tablas!R$3)</f>
        <v>539.95438614657849</v>
      </c>
      <c r="U11">
        <v>8</v>
      </c>
    </row>
    <row r="12" spans="5:21">
      <c r="E12" t="str">
        <f t="shared" si="0"/>
        <v>IX</v>
      </c>
      <c r="F12" s="77">
        <f t="shared" si="4"/>
        <v>10.404321277166657</v>
      </c>
      <c r="G12" s="77">
        <f t="shared" si="5"/>
        <v>9.4913546339333887</v>
      </c>
      <c r="H12" s="77">
        <f t="shared" si="1"/>
        <v>9.2589983861563248</v>
      </c>
      <c r="I12" s="77">
        <f t="shared" si="2"/>
        <v>5.2570071404763432</v>
      </c>
      <c r="J12" s="77">
        <f t="shared" si="3"/>
        <v>5.7399276184464023</v>
      </c>
      <c r="L12" t="s">
        <v>14</v>
      </c>
      <c r="M12" s="76">
        <f>SUMIFS(ProgSocDecil!$L:$L,ProgSocDecil!$A:$A,Graficos_tablas!$U12,ProgSocDecil!$B:$B,Graficos_tablas!M$3)</f>
        <v>2602.5620230037207</v>
      </c>
      <c r="N12" s="76">
        <f>SUMIFS(ProgSocDecil!$L:$L,ProgSocDecil!$A:$A,Graficos_tablas!$U12,ProgSocDecil!$B:$B,Graficos_tablas!N$3)</f>
        <v>1686.9668680318346</v>
      </c>
      <c r="O12" s="76">
        <f>SUMIFS(ProgSocDecil!$L:$L,ProgSocDecil!$A:$A,Graficos_tablas!$U12,ProgSocDecil!$B:$B,Graficos_tablas!O$3)</f>
        <v>1080.4904276237669</v>
      </c>
      <c r="P12" s="76">
        <f>SUMIFS(ProgSocDecil!$L:$L,ProgSocDecil!$A:$A,Graficos_tablas!$U12,ProgSocDecil!$B:$B,Graficos_tablas!P$3)</f>
        <v>380.73415712150739</v>
      </c>
      <c r="Q12" s="76"/>
      <c r="R12" s="76">
        <f>SUMIFS(ProgSocDecil!$L:$L,ProgSocDecil!$A:$A,Graficos_tablas!$U12,ProgSocDecil!$B:$B,Graficos_tablas!R$3)</f>
        <v>473.42610684386136</v>
      </c>
      <c r="U12">
        <v>9</v>
      </c>
    </row>
    <row r="13" spans="5:21">
      <c r="E13" t="str">
        <f t="shared" si="0"/>
        <v>X</v>
      </c>
      <c r="F13" s="77">
        <f t="shared" si="4"/>
        <v>10.627317779962375</v>
      </c>
      <c r="G13" s="77">
        <f t="shared" si="5"/>
        <v>9.0920349451326032</v>
      </c>
      <c r="H13" s="77">
        <f t="shared" si="1"/>
        <v>8.4356960165551733</v>
      </c>
      <c r="I13" s="77">
        <f t="shared" si="2"/>
        <v>3.6417008615993978</v>
      </c>
      <c r="J13" s="77">
        <f t="shared" si="3"/>
        <v>4.9234610272501218</v>
      </c>
      <c r="L13" t="s">
        <v>15</v>
      </c>
      <c r="M13" s="76">
        <f>SUMIFS(ProgSocDecil!$L:$L,ProgSocDecil!$A:$A,Graficos_tablas!$U13,ProgSocDecil!$B:$B,Graficos_tablas!M$3)</f>
        <v>2658.3429061558436</v>
      </c>
      <c r="N13" s="76">
        <f>SUMIFS(ProgSocDecil!$L:$L,ProgSocDecil!$A:$A,Graficos_tablas!$U13,ProgSocDecil!$B:$B,Graficos_tablas!N$3)</f>
        <v>1615.9929016444316</v>
      </c>
      <c r="O13" s="76">
        <f>SUMIFS(ProgSocDecil!$L:$L,ProgSocDecil!$A:$A,Graficos_tablas!$U13,ProgSocDecil!$B:$B,Graficos_tablas!O$3)</f>
        <v>984.41412516711489</v>
      </c>
      <c r="P13" s="76">
        <f>SUMIFS(ProgSocDecil!$L:$L,ProgSocDecil!$A:$A,Graficos_tablas!$U13,ProgSocDecil!$B:$B,Graficos_tablas!P$3)</f>
        <v>263.74700870276541</v>
      </c>
      <c r="Q13" s="76"/>
      <c r="R13" s="76">
        <f>SUMIFS(ProgSocDecil!$L:$L,ProgSocDecil!$A:$A,Graficos_tablas!$U13,ProgSocDecil!$B:$B,Graficos_tablas!R$3)</f>
        <v>406.08438664587123</v>
      </c>
      <c r="U13">
        <v>10</v>
      </c>
    </row>
    <row r="14" spans="5:21">
      <c r="M14" s="76">
        <f>SUM(M4:M13)</f>
        <v>25014.24123373918</v>
      </c>
      <c r="N14" s="76">
        <f>SUM(N4:N13)</f>
        <v>17773.720750045613</v>
      </c>
      <c r="O14" s="76">
        <f>SUM(O4:O13)</f>
        <v>11669.625401806657</v>
      </c>
      <c r="P14" s="76">
        <f>SUM(P4:P13)</f>
        <v>7242.4127825515689</v>
      </c>
      <c r="Q14" s="76"/>
      <c r="R14" s="76">
        <f>SUM(R4:R13)</f>
        <v>8247.9455894602597</v>
      </c>
    </row>
    <row r="16" spans="5:21"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</row>
    <row r="20" spans="5:21" ht="18">
      <c r="E20" s="80" t="s">
        <v>85</v>
      </c>
    </row>
    <row r="21" spans="5:21">
      <c r="F21">
        <v>2024</v>
      </c>
      <c r="G21">
        <v>2022</v>
      </c>
      <c r="H21">
        <v>2020</v>
      </c>
      <c r="I21">
        <v>2018</v>
      </c>
      <c r="J21">
        <v>2016</v>
      </c>
      <c r="M21">
        <v>2024</v>
      </c>
      <c r="N21">
        <v>2022</v>
      </c>
      <c r="O21">
        <v>2020</v>
      </c>
      <c r="P21">
        <v>2018</v>
      </c>
      <c r="R21">
        <v>2016</v>
      </c>
    </row>
    <row r="22" spans="5:21">
      <c r="E22" t="s">
        <v>6</v>
      </c>
      <c r="F22" s="76">
        <f>100*M4/M22</f>
        <v>15.237858171746117</v>
      </c>
      <c r="G22" s="76">
        <f>100*N4/N22</f>
        <v>14.756390621228961</v>
      </c>
      <c r="H22" s="76">
        <f t="shared" ref="H22:I22" si="6">100*O4/O22</f>
        <v>12.161564749757995</v>
      </c>
      <c r="I22" s="76">
        <f t="shared" si="6"/>
        <v>14.242846796176273</v>
      </c>
      <c r="J22" s="76">
        <f>100*R4/R22</f>
        <v>17.157182026379765</v>
      </c>
      <c r="L22" t="s">
        <v>6</v>
      </c>
      <c r="M22" s="76">
        <f>SUMIFS(ProgSocDecil!$H:$H,ProgSocDecil!$A:$A,Graficos_tablas!$U22,ProgSocDecil!$B:$B,Graficos_tablas!M$21)</f>
        <v>16808.7109375</v>
      </c>
      <c r="N22" s="76">
        <f>SUMIFS(ProgSocDecil!$H:$H,ProgSocDecil!$A:$A,Graficos_tablas!$U22,ProgSocDecil!$B:$B,Graficos_tablas!N$21)</f>
        <v>13413.0498046875</v>
      </c>
      <c r="O22" s="76">
        <f>SUMIFS(ProgSocDecil!$H:$H,ProgSocDecil!$A:$A,Graficos_tablas!$U22,ProgSocDecil!$B:$B,Graficos_tablas!O$21)</f>
        <v>9945.8212890625</v>
      </c>
      <c r="P22" s="76">
        <f>SUMIFS(ProgSocDecil!$H:$H,ProgSocDecil!$A:$A,Graficos_tablas!$U22,ProgSocDecil!$B:$B,Graficos_tablas!P$21)</f>
        <v>9154.3486328125</v>
      </c>
      <c r="Q22" s="76"/>
      <c r="R22" s="76">
        <f>SUMIFS(ProgSocDecil!$H:$H,ProgSocDecil!$A:$A,Graficos_tablas!$U22,ProgSocDecil!$B:$B,Graficos_tablas!R$21)</f>
        <v>8198.9873046875</v>
      </c>
      <c r="U22">
        <v>1</v>
      </c>
    </row>
    <row r="23" spans="5:21">
      <c r="E23" t="s">
        <v>7</v>
      </c>
      <c r="F23" s="76">
        <f t="shared" ref="F23:F31" si="7">100*M5/M23</f>
        <v>9.0961058413295923</v>
      </c>
      <c r="G23" s="76">
        <f t="shared" ref="G23:G31" si="8">100*N5/N23</f>
        <v>8.5906932238946716</v>
      </c>
      <c r="H23" s="76">
        <f t="shared" ref="H23:H31" si="9">100*O5/O23</f>
        <v>7.5317355796860506</v>
      </c>
      <c r="I23" s="76">
        <f t="shared" ref="I23:I31" si="10">100*P5/P23</f>
        <v>6.6501056337880859</v>
      </c>
      <c r="J23" s="76">
        <f t="shared" ref="J23:J31" si="11">100*R5/R23</f>
        <v>8.3064830914364247</v>
      </c>
      <c r="L23" t="s">
        <v>7</v>
      </c>
      <c r="M23" s="76">
        <f>SUMIFS(ProgSocDecil!$H:$H,ProgSocDecil!$A:$A,Graficos_tablas!$U23,ProgSocDecil!$B:$B,Graficos_tablas!M$21)</f>
        <v>28297.767578125</v>
      </c>
      <c r="N23" s="76">
        <f>SUMIFS(ProgSocDecil!$H:$H,ProgSocDecil!$A:$A,Graficos_tablas!$U23,ProgSocDecil!$B:$B,Graficos_tablas!N$21)</f>
        <v>22421.9140625</v>
      </c>
      <c r="O23" s="76">
        <f>SUMIFS(ProgSocDecil!$H:$H,ProgSocDecil!$A:$A,Graficos_tablas!$U23,ProgSocDecil!$B:$B,Graficos_tablas!O$21)</f>
        <v>16861.4296875</v>
      </c>
      <c r="P23" s="76">
        <f>SUMIFS(ProgSocDecil!$H:$H,ProgSocDecil!$A:$A,Graficos_tablas!$U23,ProgSocDecil!$B:$B,Graficos_tablas!P$21)</f>
        <v>16170.1533203125</v>
      </c>
      <c r="Q23" s="76"/>
      <c r="R23" s="76">
        <f>SUMIFS(ProgSocDecil!$H:$H,ProgSocDecil!$A:$A,Graficos_tablas!$U23,ProgSocDecil!$B:$B,Graficos_tablas!R$21)</f>
        <v>14259.3759765625</v>
      </c>
      <c r="U23">
        <v>2</v>
      </c>
    </row>
    <row r="24" spans="5:21">
      <c r="E24" t="s">
        <v>8</v>
      </c>
      <c r="F24" s="76">
        <f t="shared" si="7"/>
        <v>7.1437156624186828</v>
      </c>
      <c r="G24" s="76">
        <f t="shared" si="8"/>
        <v>6.366663185561058</v>
      </c>
      <c r="H24" s="76">
        <f t="shared" si="9"/>
        <v>5.504115523933188</v>
      </c>
      <c r="I24" s="76">
        <f t="shared" si="10"/>
        <v>4.1844919383321155</v>
      </c>
      <c r="J24" s="76">
        <f t="shared" si="11"/>
        <v>5.5736874477198173</v>
      </c>
      <c r="L24" t="s">
        <v>8</v>
      </c>
      <c r="M24" s="76">
        <f>SUMIFS(ProgSocDecil!$H:$H,ProgSocDecil!$A:$A,Graficos_tablas!$U24,ProgSocDecil!$B:$B,Graficos_tablas!M$21)</f>
        <v>36844.20703125</v>
      </c>
      <c r="N24" s="76">
        <f>SUMIFS(ProgSocDecil!$H:$H,ProgSocDecil!$A:$A,Graficos_tablas!$U24,ProgSocDecil!$B:$B,Graficos_tablas!N$21)</f>
        <v>29201.501953125</v>
      </c>
      <c r="O24" s="76">
        <f>SUMIFS(ProgSocDecil!$H:$H,ProgSocDecil!$A:$A,Graficos_tablas!$U24,ProgSocDecil!$B:$B,Graficos_tablas!O$21)</f>
        <v>22275.2265625</v>
      </c>
      <c r="P24" s="76">
        <f>SUMIFS(ProgSocDecil!$H:$H,ProgSocDecil!$A:$A,Graficos_tablas!$U24,ProgSocDecil!$B:$B,Graficos_tablas!P$21)</f>
        <v>21513.275390625</v>
      </c>
      <c r="Q24" s="76"/>
      <c r="R24" s="76">
        <f>SUMIFS(ProgSocDecil!$H:$H,ProgSocDecil!$A:$A,Graficos_tablas!$U24,ProgSocDecil!$B:$B,Graficos_tablas!R$21)</f>
        <v>18988.607421875</v>
      </c>
      <c r="U24">
        <v>3</v>
      </c>
    </row>
    <row r="25" spans="5:21">
      <c r="E25" t="s">
        <v>9</v>
      </c>
      <c r="F25" s="76">
        <f t="shared" si="7"/>
        <v>5.3413883387633705</v>
      </c>
      <c r="G25" s="76">
        <f>100*N7/N25</f>
        <v>5.0883764259921982</v>
      </c>
      <c r="H25" s="76">
        <f t="shared" si="9"/>
        <v>4.2990338905762755</v>
      </c>
      <c r="I25" s="76">
        <f t="shared" si="10"/>
        <v>3.0165212100984986</v>
      </c>
      <c r="J25" s="76">
        <f t="shared" si="11"/>
        <v>4.0625632069068027</v>
      </c>
      <c r="L25" t="s">
        <v>9</v>
      </c>
      <c r="M25" s="76">
        <f>SUMIFS(ProgSocDecil!$H:$H,ProgSocDecil!$A:$A,Graficos_tablas!$U25,ProgSocDecil!$B:$B,Graficos_tablas!M$21)</f>
        <v>45244.9296875</v>
      </c>
      <c r="N25" s="76">
        <f>SUMIFS(ProgSocDecil!$H:$H,ProgSocDecil!$A:$A,Graficos_tablas!$U25,ProgSocDecil!$B:$B,Graficos_tablas!N$21)</f>
        <v>35947.6171875</v>
      </c>
      <c r="O25" s="76">
        <f>SUMIFS(ProgSocDecil!$H:$H,ProgSocDecil!$A:$A,Graficos_tablas!$U25,ProgSocDecil!$B:$B,Graficos_tablas!O$21)</f>
        <v>27560.076171875</v>
      </c>
      <c r="P25" s="76">
        <f>SUMIFS(ProgSocDecil!$H:$H,ProgSocDecil!$A:$A,Graficos_tablas!$U25,ProgSocDecil!$B:$B,Graficos_tablas!P$21)</f>
        <v>26796.087890625</v>
      </c>
      <c r="Q25" s="76"/>
      <c r="R25" s="76">
        <f>SUMIFS(ProgSocDecil!$H:$H,ProgSocDecil!$A:$A,Graficos_tablas!$U25,ProgSocDecil!$B:$B,Graficos_tablas!R$21)</f>
        <v>23644.18359375</v>
      </c>
      <c r="U25">
        <v>4</v>
      </c>
    </row>
    <row r="26" spans="5:21">
      <c r="E26" t="s">
        <v>10</v>
      </c>
      <c r="F26" s="76">
        <f t="shared" si="7"/>
        <v>4.4396553224595205</v>
      </c>
      <c r="G26" s="76">
        <f t="shared" si="8"/>
        <v>4.0290802660935876</v>
      </c>
      <c r="H26" s="76">
        <f t="shared" si="9"/>
        <v>3.6535852114915723</v>
      </c>
      <c r="I26" s="76">
        <f t="shared" si="10"/>
        <v>2.3081663211258343</v>
      </c>
      <c r="J26" s="76">
        <f t="shared" si="11"/>
        <v>2.8219708988611818</v>
      </c>
      <c r="L26" t="s">
        <v>10</v>
      </c>
      <c r="M26" s="76">
        <f>SUMIFS(ProgSocDecil!$H:$H,ProgSocDecil!$A:$A,Graficos_tablas!$U26,ProgSocDecil!$B:$B,Graficos_tablas!M$21)</f>
        <v>54307.76953125</v>
      </c>
      <c r="N26" s="76">
        <f>SUMIFS(ProgSocDecil!$H:$H,ProgSocDecil!$A:$A,Graficos_tablas!$U26,ProgSocDecil!$B:$B,Graficos_tablas!N$21)</f>
        <v>43341.98828125</v>
      </c>
      <c r="O26" s="76">
        <f>SUMIFS(ProgSocDecil!$H:$H,ProgSocDecil!$A:$A,Graficos_tablas!$U26,ProgSocDecil!$B:$B,Graficos_tablas!O$21)</f>
        <v>33367.33984375</v>
      </c>
      <c r="P26" s="76">
        <f>SUMIFS(ProgSocDecil!$H:$H,ProgSocDecil!$A:$A,Graficos_tablas!$U26,ProgSocDecil!$B:$B,Graficos_tablas!P$21)</f>
        <v>32440.150390625</v>
      </c>
      <c r="Q26" s="76"/>
      <c r="R26" s="76">
        <f>SUMIFS(ProgSocDecil!$H:$H,ProgSocDecil!$A:$A,Graficos_tablas!$U26,ProgSocDecil!$B:$B,Graficos_tablas!R$21)</f>
        <v>28921.134765625</v>
      </c>
      <c r="U26">
        <v>5</v>
      </c>
    </row>
    <row r="27" spans="5:21">
      <c r="E27" t="s">
        <v>11</v>
      </c>
      <c r="F27" s="76">
        <f t="shared" si="7"/>
        <v>3.5283642874961849</v>
      </c>
      <c r="G27" s="76">
        <f t="shared" si="8"/>
        <v>3.2238398267641406</v>
      </c>
      <c r="H27" s="76">
        <f t="shared" si="9"/>
        <v>2.9434123633981302</v>
      </c>
      <c r="I27" s="76">
        <f t="shared" si="10"/>
        <v>1.7660828269549498</v>
      </c>
      <c r="J27" s="76">
        <f t="shared" si="11"/>
        <v>2.1514980618464712</v>
      </c>
      <c r="L27" t="s">
        <v>11</v>
      </c>
      <c r="M27" s="76">
        <f>SUMIFS(ProgSocDecil!$H:$H,ProgSocDecil!$A:$A,Graficos_tablas!$U27,ProgSocDecil!$B:$B,Graficos_tablas!M$21)</f>
        <v>64599.75</v>
      </c>
      <c r="N27" s="76">
        <f>SUMIFS(ProgSocDecil!$H:$H,ProgSocDecil!$A:$A,Graficos_tablas!$U27,ProgSocDecil!$B:$B,Graficos_tablas!N$21)</f>
        <v>51924.4375</v>
      </c>
      <c r="O27" s="76">
        <f>SUMIFS(ProgSocDecil!$H:$H,ProgSocDecil!$A:$A,Graficos_tablas!$U27,ProgSocDecil!$B:$B,Graficos_tablas!O$21)</f>
        <v>40107.55078125</v>
      </c>
      <c r="P27" s="76">
        <f>SUMIFS(ProgSocDecil!$H:$H,ProgSocDecil!$A:$A,Graficos_tablas!$U27,ProgSocDecil!$B:$B,Graficos_tablas!P$21)</f>
        <v>39098.57421875</v>
      </c>
      <c r="Q27" s="76"/>
      <c r="R27" s="76">
        <f>SUMIFS(ProgSocDecil!$H:$H,ProgSocDecil!$A:$A,Graficos_tablas!$U27,ProgSocDecil!$B:$B,Graficos_tablas!R$21)</f>
        <v>34972.8359375</v>
      </c>
      <c r="U27">
        <v>6</v>
      </c>
    </row>
    <row r="28" spans="5:21">
      <c r="E28" t="s">
        <v>12</v>
      </c>
      <c r="F28" s="76">
        <f>100*M10/M28</f>
        <v>3.0511086949975446</v>
      </c>
      <c r="G28" s="76">
        <f t="shared" si="8"/>
        <v>2.8798193604590536</v>
      </c>
      <c r="H28" s="76">
        <f t="shared" si="9"/>
        <v>2.3673367534882392</v>
      </c>
      <c r="I28" s="76">
        <f t="shared" si="10"/>
        <v>1.2313852765599225</v>
      </c>
      <c r="J28" s="76">
        <f t="shared" si="11"/>
        <v>1.5253580423036772</v>
      </c>
      <c r="L28" t="s">
        <v>12</v>
      </c>
      <c r="M28" s="76">
        <f>SUMIFS(ProgSocDecil!$H:$H,ProgSocDecil!$A:$A,Graficos_tablas!$U28,ProgSocDecil!$B:$B,Graficos_tablas!M$21)</f>
        <v>77451.28125</v>
      </c>
      <c r="N28" s="76">
        <f>SUMIFS(ProgSocDecil!$H:$H,ProgSocDecil!$A:$A,Graficos_tablas!$U28,ProgSocDecil!$B:$B,Graficos_tablas!N$21)</f>
        <v>62411.6484375</v>
      </c>
      <c r="O28" s="76">
        <f>SUMIFS(ProgSocDecil!$H:$H,ProgSocDecil!$A:$A,Graficos_tablas!$U28,ProgSocDecil!$B:$B,Graficos_tablas!O$21)</f>
        <v>48670.30859375</v>
      </c>
      <c r="P28" s="76">
        <f>SUMIFS(ProgSocDecil!$H:$H,ProgSocDecil!$A:$A,Graficos_tablas!$U28,ProgSocDecil!$B:$B,Graficos_tablas!P$21)</f>
        <v>47448.0078125</v>
      </c>
      <c r="Q28" s="76"/>
      <c r="R28" s="76">
        <f>SUMIFS(ProgSocDecil!$H:$H,ProgSocDecil!$A:$A,Graficos_tablas!$U28,ProgSocDecil!$B:$B,Graficos_tablas!R$21)</f>
        <v>42599.9296875</v>
      </c>
      <c r="U28">
        <v>7</v>
      </c>
    </row>
    <row r="29" spans="5:21">
      <c r="E29" t="s">
        <v>13</v>
      </c>
      <c r="F29" s="76">
        <f t="shared" si="7"/>
        <v>2.640102906152602</v>
      </c>
      <c r="G29" s="75">
        <f t="shared" si="8"/>
        <v>2.1624600686864817</v>
      </c>
      <c r="H29" s="75">
        <f t="shared" si="9"/>
        <v>1.9183829546431226</v>
      </c>
      <c r="I29" s="75">
        <f t="shared" si="10"/>
        <v>0.82323582393925943</v>
      </c>
      <c r="J29" s="75">
        <f t="shared" si="11"/>
        <v>1.0072100798704338</v>
      </c>
      <c r="L29" t="s">
        <v>13</v>
      </c>
      <c r="M29" s="76">
        <f>SUMIFS(ProgSocDecil!$H:$H,ProgSocDecil!$A:$A,Graficos_tablas!$U29,ProgSocDecil!$B:$B,Graficos_tablas!M$21)</f>
        <v>95291.2109375</v>
      </c>
      <c r="N29" s="76">
        <f>SUMIFS(ProgSocDecil!$H:$H,ProgSocDecil!$A:$A,Graficos_tablas!$U29,ProgSocDecil!$B:$B,Graficos_tablas!N$21)</f>
        <v>76735.8828125</v>
      </c>
      <c r="O29" s="76">
        <f>SUMIFS(ProgSocDecil!$H:$H,ProgSocDecil!$A:$A,Graficos_tablas!$U29,ProgSocDecil!$B:$B,Graficos_tablas!O$21)</f>
        <v>60597.85546875</v>
      </c>
      <c r="P29" s="76">
        <f>SUMIFS(ProgSocDecil!$H:$H,ProgSocDecil!$A:$A,Graficos_tablas!$U29,ProgSocDecil!$B:$B,Graficos_tablas!P$21)</f>
        <v>59117.31640625</v>
      </c>
      <c r="Q29" s="76"/>
      <c r="R29" s="76">
        <f>SUMIFS(ProgSocDecil!$H:$H,ProgSocDecil!$A:$A,Graficos_tablas!$U29,ProgSocDecil!$B:$B,Graficos_tablas!R$21)</f>
        <v>53608.9140625</v>
      </c>
      <c r="U29">
        <v>8</v>
      </c>
    </row>
    <row r="30" spans="5:21">
      <c r="E30" t="s">
        <v>14</v>
      </c>
      <c r="F30" s="76">
        <f t="shared" si="7"/>
        <v>2.1037189757123009</v>
      </c>
      <c r="G30" s="75">
        <f t="shared" si="8"/>
        <v>1.6724831638330404</v>
      </c>
      <c r="H30" s="75">
        <f t="shared" si="9"/>
        <v>1.3432795676401232</v>
      </c>
      <c r="I30" s="75">
        <f t="shared" si="10"/>
        <v>0.48238738747944915</v>
      </c>
      <c r="J30" s="75">
        <f t="shared" si="11"/>
        <v>0.65441726817643697</v>
      </c>
      <c r="L30" t="s">
        <v>14</v>
      </c>
      <c r="M30" s="76">
        <f>SUMIFS(ProgSocDecil!$H:$H,ProgSocDecil!$A:$A,Graficos_tablas!$U30,ProgSocDecil!$B:$B,Graficos_tablas!M$21)</f>
        <v>123712.4375</v>
      </c>
      <c r="N30" s="76">
        <f>SUMIFS(ProgSocDecil!$H:$H,ProgSocDecil!$A:$A,Graficos_tablas!$U30,ProgSocDecil!$B:$B,Graficos_tablas!N$21)</f>
        <v>100866</v>
      </c>
      <c r="O30" s="76">
        <f>SUMIFS(ProgSocDecil!$H:$H,ProgSocDecil!$A:$A,Graficos_tablas!$U30,ProgSocDecil!$B:$B,Graficos_tablas!O$21)</f>
        <v>80436.75</v>
      </c>
      <c r="P30" s="76">
        <f>SUMIFS(ProgSocDecil!$H:$H,ProgSocDecil!$A:$A,Graficos_tablas!$U30,ProgSocDecil!$B:$B,Graficos_tablas!P$21)</f>
        <v>78927.0546875</v>
      </c>
      <c r="Q30" s="76"/>
      <c r="R30" s="76">
        <f>SUMIFS(ProgSocDecil!$H:$H,ProgSocDecil!$A:$A,Graficos_tablas!$U30,ProgSocDecil!$B:$B,Graficos_tablas!R$21)</f>
        <v>72343.15625</v>
      </c>
      <c r="U30">
        <v>9</v>
      </c>
    </row>
    <row r="31" spans="5:21">
      <c r="E31" t="s">
        <v>15</v>
      </c>
      <c r="F31" s="76">
        <f t="shared" si="7"/>
        <v>1.125961747400573</v>
      </c>
      <c r="G31" s="75">
        <f t="shared" si="8"/>
        <v>0.80519468783771553</v>
      </c>
      <c r="H31" s="75">
        <f t="shared" si="9"/>
        <v>0.60287383328880872</v>
      </c>
      <c r="I31" s="75">
        <f t="shared" si="10"/>
        <v>0.1571319789263611</v>
      </c>
      <c r="J31" s="75">
        <f t="shared" si="11"/>
        <v>0.23871725640712746</v>
      </c>
      <c r="L31" t="s">
        <v>15</v>
      </c>
      <c r="M31" s="76">
        <f>SUMIFS(ProgSocDecil!$H:$H,ProgSocDecil!$A:$A,Graficos_tablas!$U31,ProgSocDecil!$B:$B,Graficos_tablas!M$21)</f>
        <v>236095.3125</v>
      </c>
      <c r="N31" s="76">
        <f>SUMIFS(ProgSocDecil!$H:$H,ProgSocDecil!$A:$A,Graficos_tablas!$U31,ProgSocDecil!$B:$B,Graficos_tablas!N$21)</f>
        <v>200695.921875</v>
      </c>
      <c r="O31" s="76">
        <f>SUMIFS(ProgSocDecil!$H:$H,ProgSocDecil!$A:$A,Graficos_tablas!$U31,ProgSocDecil!$B:$B,Graficos_tablas!O$21)</f>
        <v>163286.921875</v>
      </c>
      <c r="P31" s="76">
        <f>SUMIFS(ProgSocDecil!$H:$H,ProgSocDecil!$A:$A,Graficos_tablas!$U31,ProgSocDecil!$B:$B,Graficos_tablas!P$21)</f>
        <v>167850.625</v>
      </c>
      <c r="Q31" s="76"/>
      <c r="R31" s="76">
        <f>SUMIFS(ProgSocDecil!$H:$H,ProgSocDecil!$A:$A,Graficos_tablas!$U31,ProgSocDecil!$B:$B,Graficos_tablas!R$21)</f>
        <v>170111.03125</v>
      </c>
      <c r="U31">
        <v>10</v>
      </c>
    </row>
    <row r="32" spans="5:21">
      <c r="M32" s="76">
        <f>SUMIFS(ProgSocDecil!$H:$H,ProgSocDecil!$A:$A,Graficos_tablas!$U32,ProgSocDecil!$B:$B,Graficos_tablas!M$21)</f>
        <v>0</v>
      </c>
      <c r="N32" s="76">
        <f>SUMIFS(ProgSocDecil!$H:$H,ProgSocDecil!$A:$A,Graficos_tablas!$U32,ProgSocDecil!$B:$B,Graficos_tablas!N$21)</f>
        <v>0</v>
      </c>
      <c r="O32" s="76">
        <f>SUMIFS(ProgSocDecil!$H:$H,ProgSocDecil!$A:$A,Graficos_tablas!$U32,ProgSocDecil!$B:$B,Graficos_tablas!O$21)</f>
        <v>0</v>
      </c>
      <c r="P32" s="76">
        <f>SUMIFS(ProgSocDecil!$H:$H,ProgSocDecil!$A:$A,Graficos_tablas!$U32,ProgSocDecil!$B:$B,Graficos_tablas!P$21)</f>
        <v>0</v>
      </c>
      <c r="Q32" s="76"/>
      <c r="R32" s="76">
        <f>SUMIFS(ProgSocDecil!$H:$H,ProgSocDecil!$A:$A,Graficos_tablas!$U32,ProgSocDecil!$B:$B,Graficos_tablas!R$21)</f>
        <v>0</v>
      </c>
    </row>
    <row r="34" spans="5:21"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</row>
    <row r="55" spans="5:18" ht="15.75" customHeight="1"/>
    <row r="56" spans="5:18" ht="71.25" customHeight="1">
      <c r="E56" s="96" t="s">
        <v>1</v>
      </c>
      <c r="F56" s="96" t="str">
        <f>Resumen!C3</f>
        <v>Hogares</v>
      </c>
      <c r="G56" s="96" t="s">
        <v>87</v>
      </c>
      <c r="H56" s="96" t="s">
        <v>86</v>
      </c>
      <c r="I56" s="96" t="s">
        <v>127</v>
      </c>
      <c r="J56" s="96" t="s">
        <v>125</v>
      </c>
      <c r="K56" s="96" t="s">
        <v>126</v>
      </c>
      <c r="N56" s="82"/>
      <c r="O56" s="82"/>
      <c r="P56" s="82"/>
      <c r="Q56" s="82"/>
      <c r="R56" s="82"/>
    </row>
    <row r="57" spans="5:18" ht="28.5" customHeight="1">
      <c r="E57" s="97" t="s">
        <v>6</v>
      </c>
      <c r="F57" s="98">
        <f>Resumen!C5</f>
        <v>3883023</v>
      </c>
      <c r="G57" s="99">
        <f>Resumen!F5</f>
        <v>2.4857514364452644</v>
      </c>
      <c r="H57" s="99">
        <f>Resumen!G5</f>
        <v>0.50762923629347545</v>
      </c>
      <c r="I57" s="99">
        <f>Resumen!H5</f>
        <v>0.41344205275116835</v>
      </c>
      <c r="J57" s="98">
        <f>Resumen!L5</f>
        <v>1564634</v>
      </c>
      <c r="K57" s="99">
        <f>Resumen!N5</f>
        <v>15.237858171746117</v>
      </c>
      <c r="N57" s="83"/>
      <c r="O57" s="84"/>
      <c r="P57" s="84"/>
      <c r="Q57" s="84"/>
      <c r="R57" s="84"/>
    </row>
    <row r="58" spans="5:18" ht="28.5" customHeight="1">
      <c r="E58" s="100" t="s">
        <v>7</v>
      </c>
      <c r="F58" s="101">
        <f>Resumen!C6</f>
        <v>3883023</v>
      </c>
      <c r="G58" s="102">
        <f>Resumen!F6</f>
        <v>2.7743474607284067</v>
      </c>
      <c r="H58" s="102">
        <f>Resumen!G6</f>
        <v>0.56195289082758459</v>
      </c>
      <c r="I58" s="102">
        <f>Resumen!H6</f>
        <v>0.36452320782029879</v>
      </c>
      <c r="J58" s="101">
        <f>Resumen!L6</f>
        <v>1372482</v>
      </c>
      <c r="K58" s="102">
        <f>Resumen!N6</f>
        <v>9.0961058413295923</v>
      </c>
      <c r="N58" s="83"/>
      <c r="O58" s="84"/>
      <c r="P58" s="84"/>
      <c r="Q58" s="84"/>
      <c r="R58" s="84"/>
    </row>
    <row r="59" spans="5:18" ht="28.5" customHeight="1">
      <c r="E59" s="97" t="s">
        <v>8</v>
      </c>
      <c r="F59" s="98">
        <f>Resumen!C7</f>
        <v>3883023</v>
      </c>
      <c r="G59" s="99">
        <f>Resumen!F7</f>
        <v>3.0208690497068909</v>
      </c>
      <c r="H59" s="99">
        <f>Resumen!G7</f>
        <v>0.6105575475602385</v>
      </c>
      <c r="I59" s="99">
        <f>Resumen!H7</f>
        <v>0.34585836859580793</v>
      </c>
      <c r="J59" s="98">
        <f>Resumen!L7</f>
        <v>1314215</v>
      </c>
      <c r="K59" s="99">
        <f>Resumen!N7</f>
        <v>7.1437156624186828</v>
      </c>
      <c r="N59" s="83"/>
      <c r="O59" s="84"/>
      <c r="P59" s="84"/>
      <c r="Q59" s="84"/>
      <c r="R59" s="84"/>
    </row>
    <row r="60" spans="5:18" ht="28.5" customHeight="1">
      <c r="E60" s="100" t="s">
        <v>9</v>
      </c>
      <c r="F60" s="101">
        <f>Resumen!C8</f>
        <v>3883023</v>
      </c>
      <c r="G60" s="102">
        <f>Resumen!F8</f>
        <v>3.2054685228493369</v>
      </c>
      <c r="H60" s="102">
        <f>Resumen!G8</f>
        <v>0.63019224969823773</v>
      </c>
      <c r="I60" s="102">
        <f>Resumen!H8</f>
        <v>0.32171558087603397</v>
      </c>
      <c r="J60" s="101">
        <f>Resumen!L8</f>
        <v>1228630</v>
      </c>
      <c r="K60" s="102">
        <f>Resumen!N8</f>
        <v>5.3413883387633705</v>
      </c>
      <c r="N60" s="83"/>
      <c r="O60" s="84"/>
      <c r="P60" s="84"/>
      <c r="Q60" s="84"/>
      <c r="R60" s="84"/>
    </row>
    <row r="61" spans="5:18" ht="28.5" customHeight="1">
      <c r="E61" s="97" t="s">
        <v>10</v>
      </c>
      <c r="F61" s="98">
        <f>Resumen!C9</f>
        <v>3883023</v>
      </c>
      <c r="G61" s="99">
        <f>Resumen!F9</f>
        <v>3.337158188349644</v>
      </c>
      <c r="H61" s="99">
        <f>Resumen!G9</f>
        <v>0.59162204292892417</v>
      </c>
      <c r="I61" s="99">
        <f>Resumen!H9</f>
        <v>0.31628476061048311</v>
      </c>
      <c r="J61" s="98">
        <f>Resumen!L9</f>
        <v>1205033</v>
      </c>
      <c r="K61" s="99">
        <f>Resumen!N9</f>
        <v>4.4396553224595205</v>
      </c>
      <c r="N61" s="83"/>
      <c r="O61" s="84"/>
      <c r="P61" s="84"/>
      <c r="Q61" s="84"/>
      <c r="R61" s="84"/>
    </row>
    <row r="62" spans="5:18" ht="28.5" customHeight="1">
      <c r="E62" s="100" t="s">
        <v>11</v>
      </c>
      <c r="F62" s="101">
        <f>Resumen!C10</f>
        <v>3883023</v>
      </c>
      <c r="G62" s="102">
        <f>Resumen!F10</f>
        <v>3.5380372457232419</v>
      </c>
      <c r="H62" s="102">
        <f>Resumen!G10</f>
        <v>0.59903688440681402</v>
      </c>
      <c r="I62" s="102">
        <f>Resumen!H10</f>
        <v>0.302286388723425</v>
      </c>
      <c r="J62" s="101">
        <f>Resumen!L10</f>
        <v>1112591</v>
      </c>
      <c r="K62" s="102">
        <f>Resumen!N10</f>
        <v>3.5283642874961849</v>
      </c>
      <c r="N62" s="83"/>
      <c r="O62" s="84"/>
      <c r="P62" s="84"/>
      <c r="Q62" s="84"/>
      <c r="R62" s="84"/>
    </row>
    <row r="63" spans="5:18" ht="28.5" customHeight="1">
      <c r="E63" s="97" t="s">
        <v>12</v>
      </c>
      <c r="F63" s="98">
        <f>Resumen!C11</f>
        <v>3883023</v>
      </c>
      <c r="G63" s="99">
        <f>Resumen!F11</f>
        <v>3.6444239449521674</v>
      </c>
      <c r="H63" s="99">
        <f>Resumen!G11</f>
        <v>0.59810668131504763</v>
      </c>
      <c r="I63" s="99">
        <f>Resumen!H11</f>
        <v>0.31276121722688738</v>
      </c>
      <c r="J63" s="98">
        <f>Resumen!L11</f>
        <v>1165036</v>
      </c>
      <c r="K63" s="99">
        <f>Resumen!N11</f>
        <v>3.0511086949975446</v>
      </c>
      <c r="N63" s="83"/>
      <c r="O63" s="84"/>
      <c r="P63" s="84"/>
      <c r="Q63" s="84"/>
      <c r="R63" s="84"/>
    </row>
    <row r="64" spans="5:18" ht="28.5" customHeight="1">
      <c r="E64" s="100" t="s">
        <v>13</v>
      </c>
      <c r="F64" s="101">
        <f>Resumen!C12</f>
        <v>3883023</v>
      </c>
      <c r="G64" s="102">
        <f>Resumen!F12</f>
        <v>3.8157739472570729</v>
      </c>
      <c r="H64" s="102">
        <f>Resumen!G12</f>
        <v>0.59453961514005971</v>
      </c>
      <c r="I64" s="102">
        <f>Resumen!H12</f>
        <v>0.34390962917294077</v>
      </c>
      <c r="J64" s="101">
        <f>Resumen!L12</f>
        <v>1135454</v>
      </c>
      <c r="K64" s="102">
        <f>Resumen!N12</f>
        <v>2.640102906152602</v>
      </c>
      <c r="N64" s="83"/>
      <c r="O64" s="84"/>
      <c r="P64" s="84"/>
      <c r="Q64" s="84"/>
      <c r="R64" s="84"/>
    </row>
    <row r="65" spans="5:19" ht="28.5" customHeight="1">
      <c r="E65" s="97" t="s">
        <v>14</v>
      </c>
      <c r="F65" s="98">
        <f>Resumen!C13</f>
        <v>3883023</v>
      </c>
      <c r="G65" s="99">
        <f>Resumen!F13</f>
        <v>3.9069400310016191</v>
      </c>
      <c r="H65" s="99">
        <f>Resumen!G13</f>
        <v>0.54667536092369273</v>
      </c>
      <c r="I65" s="99">
        <f>Resumen!H13</f>
        <v>0.3654116908398431</v>
      </c>
      <c r="J65" s="98">
        <f>Resumen!L13</f>
        <v>1142066</v>
      </c>
      <c r="K65" s="99">
        <f>Resumen!N13</f>
        <v>2.1037189757123009</v>
      </c>
      <c r="N65" s="83"/>
      <c r="O65" s="84"/>
      <c r="P65" s="84"/>
      <c r="Q65" s="84"/>
      <c r="R65" s="84"/>
    </row>
    <row r="66" spans="5:19" ht="28.5" customHeight="1">
      <c r="E66" s="100" t="s">
        <v>15</v>
      </c>
      <c r="F66" s="101">
        <f>Resumen!C14</f>
        <v>3883023</v>
      </c>
      <c r="G66" s="102">
        <f>Resumen!F14</f>
        <v>3.8085586925444428</v>
      </c>
      <c r="H66" s="102">
        <f>Resumen!G14</f>
        <v>0.48006128215053068</v>
      </c>
      <c r="I66" s="102">
        <f>Resumen!H14</f>
        <v>0.38967036764912288</v>
      </c>
      <c r="J66" s="101">
        <f>Resumen!L14</f>
        <v>1056971</v>
      </c>
      <c r="K66" s="102">
        <f>Resumen!N14</f>
        <v>1.125961747400573</v>
      </c>
      <c r="N66" s="83"/>
      <c r="O66" s="84"/>
      <c r="P66" s="84"/>
      <c r="Q66" s="84"/>
      <c r="R66" s="84"/>
    </row>
    <row r="67" spans="5:19" ht="28.5" customHeight="1">
      <c r="E67" s="103" t="s">
        <v>5</v>
      </c>
      <c r="F67" s="104">
        <f>Resumen!C4</f>
        <v>38830230</v>
      </c>
      <c r="G67" s="105">
        <f>Resumen!F4</f>
        <v>3.3537328519558085</v>
      </c>
      <c r="H67" s="105">
        <f>Resumen!G4</f>
        <v>0.57203737912446051</v>
      </c>
      <c r="I67" s="105">
        <f>Resumen!H4</f>
        <v>0.34758632642660114</v>
      </c>
      <c r="J67" s="104">
        <f>Resumen!L4</f>
        <v>12297112</v>
      </c>
      <c r="K67" s="105">
        <f>Resumen!N4</f>
        <v>3.2105424553517823</v>
      </c>
    </row>
    <row r="68" spans="5:19" ht="15.75" customHeight="1"/>
    <row r="69" spans="5:19" ht="15.75" customHeight="1">
      <c r="E69" s="78"/>
      <c r="F69" s="89"/>
      <c r="G69" s="78"/>
      <c r="H69" s="78"/>
      <c r="I69" s="78"/>
      <c r="J69" s="78"/>
      <c r="K69" s="78"/>
    </row>
    <row r="70" spans="5:19" ht="15.75" customHeight="1"/>
    <row r="71" spans="5:19" ht="15.75" customHeight="1"/>
    <row r="72" spans="5:19" ht="15.75" customHeight="1">
      <c r="F72" s="81"/>
      <c r="G72" s="81"/>
      <c r="H72" s="81"/>
      <c r="I72" s="81"/>
      <c r="J72" s="81"/>
    </row>
    <row r="73" spans="5:19" ht="15.75" customHeight="1"/>
    <row r="74" spans="5:19" ht="15.75" customHeight="1"/>
    <row r="75" spans="5:19" ht="15.75" customHeight="1">
      <c r="M75" t="s">
        <v>0</v>
      </c>
      <c r="N75" t="s">
        <v>112</v>
      </c>
      <c r="O75" t="s">
        <v>113</v>
      </c>
      <c r="P75" t="s">
        <v>0</v>
      </c>
      <c r="Q75" t="s">
        <v>112</v>
      </c>
      <c r="R75" t="s">
        <v>113</v>
      </c>
      <c r="S75" t="s">
        <v>114</v>
      </c>
    </row>
    <row r="76" spans="5:19" ht="15.75" customHeight="1">
      <c r="I76" t="s">
        <v>115</v>
      </c>
      <c r="K76" s="86"/>
      <c r="M76" s="90">
        <v>2024</v>
      </c>
      <c r="N76">
        <f>M76</f>
        <v>2024</v>
      </c>
      <c r="O76">
        <f>N76</f>
        <v>2024</v>
      </c>
      <c r="P76" s="90">
        <v>2018</v>
      </c>
      <c r="Q76">
        <f>P76</f>
        <v>2018</v>
      </c>
      <c r="R76">
        <f>Q76</f>
        <v>2018</v>
      </c>
    </row>
    <row r="77" spans="5:19" ht="15.75" customHeight="1">
      <c r="E77" s="1">
        <v>32</v>
      </c>
      <c r="F77" t="str">
        <f t="shared" ref="F77:F108" si="12">VLOOKUP($E77,$I$76:$S$108,3,FALSE)</f>
        <v>CDMX</v>
      </c>
      <c r="G77" s="81">
        <f t="shared" ref="G77:G108" si="13">VLOOKUP($E77,$I$76:$S$108,11,FALSE)</f>
        <v>-16.7414154582621</v>
      </c>
      <c r="I77" s="77">
        <f t="shared" ref="I77:I108" si="14">_xlfn.RANK.EQ(S77,S$77:S$108)</f>
        <v>27</v>
      </c>
      <c r="J77" s="1">
        <v>1</v>
      </c>
      <c r="K77" t="str">
        <f t="shared" ref="K77:K108" si="15">RIGHT(L77,LEN(L77)-3)</f>
        <v>Aguascalientes</v>
      </c>
      <c r="L77" t="s">
        <v>88</v>
      </c>
      <c r="M77">
        <f>SUMIFS(ProgSocEnt!$C:$C,ProgSocEnt!$A:$A,Graficos_tablas!$J77,ProgSocEnt!$B:$B,Graficos_tablas!M$76)</f>
        <v>435605</v>
      </c>
      <c r="N77">
        <f>SUMIFS(ProgSocEnt!$G:$G,ProgSocEnt!$A:$A,Graficos_tablas!$J77,ProgSocEnt!$B:$B,Graficos_tablas!N$76)</f>
        <v>110748</v>
      </c>
      <c r="O77" s="87">
        <f>N77/M77</f>
        <v>0.25423950597444933</v>
      </c>
      <c r="P77">
        <f>SUMIFS(ProgSocEnt!$C:$C,ProgSocEnt!$A:$A,Graficos_tablas!$J77,ProgSocEnt!$B:$B,Graficos_tablas!P$76)</f>
        <v>356455</v>
      </c>
      <c r="Q77">
        <f>SUMIFS(ProgSocEnt!$G:$G,ProgSocEnt!$A:$A,Graficos_tablas!$J77,ProgSocEnt!$B:$B,Graficos_tablas!Q$76)</f>
        <v>61078</v>
      </c>
      <c r="R77" s="87">
        <f>Q77/P77</f>
        <v>0.17134841705124068</v>
      </c>
      <c r="S77" s="88">
        <f>100*(R77-O77)</f>
        <v>-8.2891088923208649</v>
      </c>
    </row>
    <row r="78" spans="5:19" ht="15.75" customHeight="1">
      <c r="E78" s="1">
        <v>31</v>
      </c>
      <c r="F78" t="str">
        <f t="shared" si="12"/>
        <v>BC</v>
      </c>
      <c r="G78" s="81">
        <f t="shared" si="13"/>
        <v>-12.483158664145947</v>
      </c>
      <c r="I78" s="77">
        <f t="shared" si="14"/>
        <v>31</v>
      </c>
      <c r="J78" s="1">
        <v>2</v>
      </c>
      <c r="K78" t="str">
        <f t="shared" si="15"/>
        <v>BC</v>
      </c>
      <c r="L78" t="s">
        <v>122</v>
      </c>
      <c r="M78">
        <f>SUMIFS(ProgSocEnt!$C:$C,ProgSocEnt!$A:$A,Graficos_tablas!$J78,ProgSocEnt!$B:$B,Graficos_tablas!M$76)</f>
        <v>1191736</v>
      </c>
      <c r="N78">
        <f>SUMIFS(ProgSocEnt!$G:$G,ProgSocEnt!$A:$A,Graficos_tablas!$J78,ProgSocEnt!$B:$B,Graficos_tablas!N$76)</f>
        <v>261806</v>
      </c>
      <c r="O78" s="87">
        <f t="shared" ref="O78:O108" si="16">N78/M78</f>
        <v>0.2196845610101566</v>
      </c>
      <c r="P78">
        <f>SUMIFS(ProgSocEnt!$C:$C,ProgSocEnt!$A:$A,Graficos_tablas!$J78,ProgSocEnt!$B:$B,Graficos_tablas!P$76)</f>
        <v>1107630</v>
      </c>
      <c r="Q78">
        <f>SUMIFS(ProgSocEnt!$G:$G,ProgSocEnt!$A:$A,Graficos_tablas!$J78,ProgSocEnt!$B:$B,Graficos_tablas!Q$76)</f>
        <v>105062</v>
      </c>
      <c r="R78" s="87">
        <f t="shared" ref="R78:R108" si="17">Q78/P78</f>
        <v>9.4852974368697135E-2</v>
      </c>
      <c r="S78" s="88">
        <f t="shared" ref="S78:S108" si="18">100*(R78-O78)</f>
        <v>-12.483158664145947</v>
      </c>
    </row>
    <row r="79" spans="5:19">
      <c r="E79" s="1">
        <v>30</v>
      </c>
      <c r="F79" t="str">
        <f t="shared" si="12"/>
        <v>Edomex</v>
      </c>
      <c r="G79" s="81">
        <f t="shared" si="13"/>
        <v>-12.250221146557985</v>
      </c>
      <c r="I79" s="77">
        <f t="shared" si="14"/>
        <v>14</v>
      </c>
      <c r="J79" s="1">
        <v>3</v>
      </c>
      <c r="K79" t="str">
        <f t="shared" si="15"/>
        <v>BCS</v>
      </c>
      <c r="L79" t="s">
        <v>123</v>
      </c>
      <c r="M79">
        <f>SUMIFS(ProgSocEnt!$C:$C,ProgSocEnt!$A:$A,Graficos_tablas!$J79,ProgSocEnt!$B:$B,Graficos_tablas!M$76)</f>
        <v>279825</v>
      </c>
      <c r="N79">
        <f>SUMIFS(ProgSocEnt!$G:$G,ProgSocEnt!$A:$A,Graficos_tablas!$J79,ProgSocEnt!$B:$B,Graficos_tablas!N$76)</f>
        <v>59017</v>
      </c>
      <c r="O79" s="87">
        <f t="shared" si="16"/>
        <v>0.21090681676047529</v>
      </c>
      <c r="P79">
        <f>SUMIFS(ProgSocEnt!$C:$C,ProgSocEnt!$A:$A,Graficos_tablas!$J79,ProgSocEnt!$B:$B,Graficos_tablas!P$76)</f>
        <v>234236</v>
      </c>
      <c r="Q79">
        <f>SUMIFS(ProgSocEnt!$G:$G,ProgSocEnt!$A:$A,Graficos_tablas!$J79,ProgSocEnt!$B:$B,Graficos_tablas!Q$76)</f>
        <v>41432</v>
      </c>
      <c r="R79" s="87">
        <f t="shared" si="17"/>
        <v>0.17688143581686847</v>
      </c>
      <c r="S79" s="88">
        <f t="shared" si="18"/>
        <v>-3.4025380943606827</v>
      </c>
    </row>
    <row r="80" spans="5:19">
      <c r="E80" s="1">
        <v>29</v>
      </c>
      <c r="F80" t="str">
        <f t="shared" si="12"/>
        <v>Nuevo León</v>
      </c>
      <c r="G80" s="81">
        <f t="shared" si="13"/>
        <v>-10.038160992764663</v>
      </c>
      <c r="I80" s="77">
        <f t="shared" si="14"/>
        <v>7</v>
      </c>
      <c r="J80" s="1">
        <v>4</v>
      </c>
      <c r="K80" t="str">
        <f t="shared" si="15"/>
        <v>Campeche</v>
      </c>
      <c r="L80" t="s">
        <v>89</v>
      </c>
      <c r="M80">
        <f>SUMIFS(ProgSocEnt!$C:$C,ProgSocEnt!$A:$A,Graficos_tablas!$J80,ProgSocEnt!$B:$B,Graficos_tablas!M$76)</f>
        <v>274889</v>
      </c>
      <c r="N80">
        <f>SUMIFS(ProgSocEnt!$G:$G,ProgSocEnt!$A:$A,Graficos_tablas!$J80,ProgSocEnt!$B:$B,Graficos_tablas!N$76)</f>
        <v>92311</v>
      </c>
      <c r="O80" s="87">
        <f t="shared" si="16"/>
        <v>0.33581190953439388</v>
      </c>
      <c r="P80">
        <f>SUMIFS(ProgSocEnt!$C:$C,ProgSocEnt!$A:$A,Graficos_tablas!$J80,ProgSocEnt!$B:$B,Graficos_tablas!P$76)</f>
        <v>235873</v>
      </c>
      <c r="Q80">
        <f>SUMIFS(ProgSocEnt!$G:$G,ProgSocEnt!$A:$A,Graficos_tablas!$J80,ProgSocEnt!$B:$B,Graficos_tablas!Q$76)</f>
        <v>88539</v>
      </c>
      <c r="R80" s="87">
        <f t="shared" si="17"/>
        <v>0.37536725271650423</v>
      </c>
      <c r="S80" s="88">
        <f t="shared" si="18"/>
        <v>3.9555343182110345</v>
      </c>
    </row>
    <row r="81" spans="5:19">
      <c r="E81" s="1">
        <v>28</v>
      </c>
      <c r="F81" t="str">
        <f t="shared" si="12"/>
        <v>Sonora</v>
      </c>
      <c r="G81" s="81">
        <f t="shared" si="13"/>
        <v>-9.5096580741028554</v>
      </c>
      <c r="I81" s="77">
        <f t="shared" si="14"/>
        <v>26</v>
      </c>
      <c r="J81" s="1">
        <v>5</v>
      </c>
      <c r="K81" t="str">
        <f t="shared" si="15"/>
        <v>Coahuila</v>
      </c>
      <c r="L81" t="s">
        <v>117</v>
      </c>
      <c r="M81">
        <f>SUMIFS(ProgSocEnt!$C:$C,ProgSocEnt!$A:$A,Graficos_tablas!$J81,ProgSocEnt!$B:$B,Graficos_tablas!M$76)</f>
        <v>1015852</v>
      </c>
      <c r="N81">
        <f>SUMIFS(ProgSocEnt!$G:$G,ProgSocEnt!$A:$A,Graficos_tablas!$J81,ProgSocEnt!$B:$B,Graficos_tablas!N$76)</f>
        <v>234486</v>
      </c>
      <c r="O81" s="87">
        <f t="shared" si="16"/>
        <v>0.23082693148214503</v>
      </c>
      <c r="P81">
        <f>SUMIFS(ProgSocEnt!$C:$C,ProgSocEnt!$A:$A,Graficos_tablas!$J81,ProgSocEnt!$B:$B,Graficos_tablas!P$76)</f>
        <v>840555</v>
      </c>
      <c r="Q81">
        <f>SUMIFS(ProgSocEnt!$G:$G,ProgSocEnt!$A:$A,Graficos_tablas!$J81,ProgSocEnt!$B:$B,Graficos_tablas!Q$76)</f>
        <v>128464</v>
      </c>
      <c r="R81" s="87">
        <f t="shared" si="17"/>
        <v>0.15283235481318891</v>
      </c>
      <c r="S81" s="88">
        <f t="shared" si="18"/>
        <v>-7.7994576668956119</v>
      </c>
    </row>
    <row r="82" spans="5:19">
      <c r="E82" s="1">
        <v>27</v>
      </c>
      <c r="F82" t="str">
        <f t="shared" si="12"/>
        <v>Aguascalientes</v>
      </c>
      <c r="G82" s="81">
        <f t="shared" si="13"/>
        <v>-8.2891088923208649</v>
      </c>
      <c r="I82" s="77">
        <f t="shared" si="14"/>
        <v>18</v>
      </c>
      <c r="J82" s="1">
        <v>6</v>
      </c>
      <c r="K82" t="str">
        <f t="shared" si="15"/>
        <v>Colima</v>
      </c>
      <c r="L82" t="s">
        <v>90</v>
      </c>
      <c r="M82">
        <f>SUMIFS(ProgSocEnt!$C:$C,ProgSocEnt!$A:$A,Graficos_tablas!$J82,ProgSocEnt!$B:$B,Graficos_tablas!M$76)</f>
        <v>244344</v>
      </c>
      <c r="N82">
        <f>SUMIFS(ProgSocEnt!$G:$G,ProgSocEnt!$A:$A,Graficos_tablas!$J82,ProgSocEnt!$B:$B,Graficos_tablas!N$76)</f>
        <v>68328</v>
      </c>
      <c r="O82" s="87">
        <f t="shared" si="16"/>
        <v>0.27963854238287006</v>
      </c>
      <c r="P82">
        <f>SUMIFS(ProgSocEnt!$C:$C,ProgSocEnt!$A:$A,Graficos_tablas!$J82,ProgSocEnt!$B:$B,Graficos_tablas!P$76)</f>
        <v>221269</v>
      </c>
      <c r="Q82">
        <f>SUMIFS(ProgSocEnt!$G:$G,ProgSocEnt!$A:$A,Graficos_tablas!$J82,ProgSocEnt!$B:$B,Graficos_tablas!Q$76)</f>
        <v>50867</v>
      </c>
      <c r="R82" s="87">
        <f t="shared" si="17"/>
        <v>0.22988760287252169</v>
      </c>
      <c r="S82" s="88">
        <f t="shared" si="18"/>
        <v>-4.9750939510348369</v>
      </c>
    </row>
    <row r="83" spans="5:19">
      <c r="E83" s="1">
        <v>26</v>
      </c>
      <c r="F83" t="str">
        <f t="shared" si="12"/>
        <v>Coahuila</v>
      </c>
      <c r="G83" s="81">
        <f t="shared" si="13"/>
        <v>-7.7994576668956119</v>
      </c>
      <c r="I83" s="77">
        <f t="shared" si="14"/>
        <v>1</v>
      </c>
      <c r="J83" s="1">
        <v>7</v>
      </c>
      <c r="K83" t="str">
        <f t="shared" si="15"/>
        <v>Chiapas</v>
      </c>
      <c r="L83" t="s">
        <v>91</v>
      </c>
      <c r="M83">
        <f>SUMIFS(ProgSocEnt!$C:$C,ProgSocEnt!$A:$A,Graficos_tablas!$J83,ProgSocEnt!$B:$B,Graficos_tablas!M$76)</f>
        <v>1554423</v>
      </c>
      <c r="N83">
        <f>SUMIFS(ProgSocEnt!$G:$G,ProgSocEnt!$A:$A,Graficos_tablas!$J83,ProgSocEnt!$B:$B,Graficos_tablas!N$76)</f>
        <v>596928</v>
      </c>
      <c r="O83" s="87">
        <f t="shared" si="16"/>
        <v>0.38401902184926495</v>
      </c>
      <c r="P83">
        <f>SUMIFS(ProgSocEnt!$C:$C,ProgSocEnt!$A:$A,Graficos_tablas!$J83,ProgSocEnt!$B:$B,Graficos_tablas!P$76)</f>
        <v>1300273</v>
      </c>
      <c r="Q83">
        <f>SUMIFS(ProgSocEnt!$G:$G,ProgSocEnt!$A:$A,Graficos_tablas!$J83,ProgSocEnt!$B:$B,Graficos_tablas!Q$76)</f>
        <v>778474</v>
      </c>
      <c r="R83" s="87">
        <f t="shared" si="17"/>
        <v>0.59870042675653501</v>
      </c>
      <c r="S83" s="88">
        <f>100*(R83-O83)</f>
        <v>21.468140490727006</v>
      </c>
    </row>
    <row r="84" spans="5:19">
      <c r="E84" s="1">
        <v>25</v>
      </c>
      <c r="F84" t="str">
        <f t="shared" si="12"/>
        <v>Quintana Roo</v>
      </c>
      <c r="G84" s="81">
        <f t="shared" si="13"/>
        <v>-6.8545410373325764</v>
      </c>
      <c r="I84" s="77">
        <f t="shared" si="14"/>
        <v>22</v>
      </c>
      <c r="J84" s="1">
        <v>8</v>
      </c>
      <c r="K84" t="str">
        <f t="shared" si="15"/>
        <v>Chihuahua</v>
      </c>
      <c r="L84" t="s">
        <v>92</v>
      </c>
      <c r="M84">
        <f>SUMIFS(ProgSocEnt!$C:$C,ProgSocEnt!$A:$A,Graficos_tablas!$J84,ProgSocEnt!$B:$B,Graficos_tablas!M$76)</f>
        <v>1220326</v>
      </c>
      <c r="N84">
        <f>SUMIFS(ProgSocEnt!$G:$G,ProgSocEnt!$A:$A,Graficos_tablas!$J84,ProgSocEnt!$B:$B,Graficos_tablas!N$76)</f>
        <v>288520</v>
      </c>
      <c r="O84" s="87">
        <f t="shared" si="16"/>
        <v>0.23642862644899806</v>
      </c>
      <c r="P84">
        <f>SUMIFS(ProgSocEnt!$C:$C,ProgSocEnt!$A:$A,Graficos_tablas!$J84,ProgSocEnt!$B:$B,Graficos_tablas!P$76)</f>
        <v>1107390</v>
      </c>
      <c r="Q84">
        <f>SUMIFS(ProgSocEnt!$G:$G,ProgSocEnt!$A:$A,Graficos_tablas!$J84,ProgSocEnt!$B:$B,Graficos_tablas!Q$76)</f>
        <v>201165</v>
      </c>
      <c r="R84" s="87">
        <f t="shared" si="17"/>
        <v>0.18165686885379134</v>
      </c>
      <c r="S84" s="88">
        <f t="shared" si="18"/>
        <v>-5.477175759520672</v>
      </c>
    </row>
    <row r="85" spans="5:19">
      <c r="E85" s="1">
        <v>24</v>
      </c>
      <c r="F85" t="str">
        <f t="shared" si="12"/>
        <v>Nayarit</v>
      </c>
      <c r="G85" s="81">
        <f t="shared" si="13"/>
        <v>-6.4334653242283828</v>
      </c>
      <c r="I85" s="77">
        <f t="shared" si="14"/>
        <v>32</v>
      </c>
      <c r="J85" s="1">
        <v>9</v>
      </c>
      <c r="K85" t="str">
        <f t="shared" si="15"/>
        <v>CDMX</v>
      </c>
      <c r="L85" t="s">
        <v>119</v>
      </c>
      <c r="M85">
        <f>SUMIFS(ProgSocEnt!$C:$C,ProgSocEnt!$A:$A,Graficos_tablas!$J85,ProgSocEnt!$B:$B,Graficos_tablas!M$76)</f>
        <v>3082330</v>
      </c>
      <c r="N85">
        <f>SUMIFS(ProgSocEnt!$G:$G,ProgSocEnt!$A:$A,Graficos_tablas!$J85,ProgSocEnt!$B:$B,Graficos_tablas!N$76)</f>
        <v>1118463</v>
      </c>
      <c r="O85" s="87">
        <f t="shared" si="16"/>
        <v>0.36286283428445365</v>
      </c>
      <c r="P85">
        <f>SUMIFS(ProgSocEnt!$C:$C,ProgSocEnt!$A:$A,Graficos_tablas!$J85,ProgSocEnt!$B:$B,Graficos_tablas!P$76)</f>
        <v>2778842</v>
      </c>
      <c r="Q85">
        <f>SUMIFS(ProgSocEnt!$G:$G,ProgSocEnt!$A:$A,Graficos_tablas!$J85,ProgSocEnt!$B:$B,Graficos_tablas!Q$76)</f>
        <v>543121</v>
      </c>
      <c r="R85" s="87">
        <f t="shared" si="17"/>
        <v>0.19544867970183263</v>
      </c>
      <c r="S85" s="88">
        <f t="shared" si="18"/>
        <v>-16.7414154582621</v>
      </c>
    </row>
    <row r="86" spans="5:19">
      <c r="E86" s="1">
        <v>23</v>
      </c>
      <c r="F86" t="str">
        <f t="shared" si="12"/>
        <v>Guanajuato</v>
      </c>
      <c r="G86" s="81">
        <f t="shared" si="13"/>
        <v>-6.1731645877317112</v>
      </c>
      <c r="I86" s="77">
        <f t="shared" si="14"/>
        <v>11</v>
      </c>
      <c r="J86" s="1">
        <v>10</v>
      </c>
      <c r="K86" t="str">
        <f t="shared" si="15"/>
        <v>Durango</v>
      </c>
      <c r="L86" t="s">
        <v>93</v>
      </c>
      <c r="M86">
        <f>SUMIFS(ProgSocEnt!$C:$C,ProgSocEnt!$A:$A,Graficos_tablas!$J86,ProgSocEnt!$B:$B,Graficos_tablas!M$76)</f>
        <v>537125</v>
      </c>
      <c r="N86">
        <f>SUMIFS(ProgSocEnt!$G:$G,ProgSocEnt!$A:$A,Graficos_tablas!$J86,ProgSocEnt!$B:$B,Graficos_tablas!N$76)</f>
        <v>156868</v>
      </c>
      <c r="O86" s="87">
        <f t="shared" si="16"/>
        <v>0.29205119851058881</v>
      </c>
      <c r="P86">
        <f>SUMIFS(ProgSocEnt!$C:$C,ProgSocEnt!$A:$A,Graficos_tablas!$J86,ProgSocEnt!$B:$B,Graficos_tablas!P$76)</f>
        <v>483156</v>
      </c>
      <c r="Q86">
        <f>SUMIFS(ProgSocEnt!$G:$G,ProgSocEnt!$A:$A,Graficos_tablas!$J86,ProgSocEnt!$B:$B,Graficos_tablas!Q$76)</f>
        <v>146810</v>
      </c>
      <c r="R86" s="87">
        <f t="shared" si="17"/>
        <v>0.3038563114190862</v>
      </c>
      <c r="S86" s="88">
        <f t="shared" si="18"/>
        <v>1.1805112908497395</v>
      </c>
    </row>
    <row r="87" spans="5:19">
      <c r="E87" s="1">
        <v>22</v>
      </c>
      <c r="F87" t="str">
        <f t="shared" si="12"/>
        <v>Chihuahua</v>
      </c>
      <c r="G87" s="81">
        <f t="shared" si="13"/>
        <v>-5.477175759520672</v>
      </c>
      <c r="I87" s="77">
        <f t="shared" si="14"/>
        <v>23</v>
      </c>
      <c r="J87" s="1">
        <v>11</v>
      </c>
      <c r="K87" t="str">
        <f t="shared" si="15"/>
        <v>Guanajuato</v>
      </c>
      <c r="L87" t="s">
        <v>94</v>
      </c>
      <c r="M87">
        <f>SUMIFS(ProgSocEnt!$C:$C,ProgSocEnt!$A:$A,Graficos_tablas!$J87,ProgSocEnt!$B:$B,Graficos_tablas!M$76)</f>
        <v>1786034</v>
      </c>
      <c r="N87">
        <f>SUMIFS(ProgSocEnt!$G:$G,ProgSocEnt!$A:$A,Graficos_tablas!$J87,ProgSocEnt!$B:$B,Graficos_tablas!N$76)</f>
        <v>571817</v>
      </c>
      <c r="O87" s="87">
        <f t="shared" si="16"/>
        <v>0.32016019851805733</v>
      </c>
      <c r="P87">
        <f>SUMIFS(ProgSocEnt!$C:$C,ProgSocEnt!$A:$A,Graficos_tablas!$J87,ProgSocEnt!$B:$B,Graficos_tablas!P$76)</f>
        <v>1551156</v>
      </c>
      <c r="Q87">
        <f>SUMIFS(ProgSocEnt!$G:$G,ProgSocEnt!$A:$A,Graficos_tablas!$J87,ProgSocEnt!$B:$B,Graficos_tablas!Q$76)</f>
        <v>400863</v>
      </c>
      <c r="R87" s="87">
        <f t="shared" si="17"/>
        <v>0.25842855264074022</v>
      </c>
      <c r="S87" s="88">
        <f t="shared" si="18"/>
        <v>-6.1731645877317112</v>
      </c>
    </row>
    <row r="88" spans="5:19">
      <c r="E88" s="1">
        <v>21</v>
      </c>
      <c r="F88" t="str">
        <f t="shared" si="12"/>
        <v>Morelos</v>
      </c>
      <c r="G88" s="81">
        <f t="shared" si="13"/>
        <v>-5.4609715268556513</v>
      </c>
      <c r="I88" s="77">
        <f t="shared" si="14"/>
        <v>3</v>
      </c>
      <c r="J88" s="1">
        <v>12</v>
      </c>
      <c r="K88" t="str">
        <f t="shared" si="15"/>
        <v>Guerrero</v>
      </c>
      <c r="L88" t="s">
        <v>95</v>
      </c>
      <c r="M88">
        <f>SUMIFS(ProgSocEnt!$C:$C,ProgSocEnt!$A:$A,Graficos_tablas!$J88,ProgSocEnt!$B:$B,Graficos_tablas!M$76)</f>
        <v>1004825</v>
      </c>
      <c r="N88">
        <f>SUMIFS(ProgSocEnt!$G:$G,ProgSocEnt!$A:$A,Graficos_tablas!$J88,ProgSocEnt!$B:$B,Graficos_tablas!N$76)</f>
        <v>447867</v>
      </c>
      <c r="O88" s="87">
        <f t="shared" si="16"/>
        <v>0.44571641828179037</v>
      </c>
      <c r="P88">
        <f>SUMIFS(ProgSocEnt!$C:$C,ProgSocEnt!$A:$A,Graficos_tablas!$J88,ProgSocEnt!$B:$B,Graficos_tablas!P$76)</f>
        <v>963408</v>
      </c>
      <c r="Q88">
        <f>SUMIFS(ProgSocEnt!$G:$G,ProgSocEnt!$A:$A,Graficos_tablas!$J88,ProgSocEnt!$B:$B,Graficos_tablas!Q$76)</f>
        <v>532230</v>
      </c>
      <c r="R88" s="87">
        <f t="shared" si="17"/>
        <v>0.55244507000149468</v>
      </c>
      <c r="S88" s="88">
        <f t="shared" si="18"/>
        <v>10.672865171970431</v>
      </c>
    </row>
    <row r="89" spans="5:19">
      <c r="E89" s="1">
        <v>20</v>
      </c>
      <c r="F89" t="str">
        <f t="shared" si="12"/>
        <v>Sinaloa</v>
      </c>
      <c r="G89" s="81">
        <f t="shared" si="13"/>
        <v>-5.4584048077216512</v>
      </c>
      <c r="I89" s="77">
        <f t="shared" si="14"/>
        <v>8</v>
      </c>
      <c r="J89" s="1">
        <v>13</v>
      </c>
      <c r="K89" t="str">
        <f t="shared" si="15"/>
        <v>Hidalgo</v>
      </c>
      <c r="L89" t="s">
        <v>96</v>
      </c>
      <c r="M89">
        <f>SUMIFS(ProgSocEnt!$C:$C,ProgSocEnt!$A:$A,Graficos_tablas!$J89,ProgSocEnt!$B:$B,Graficos_tablas!M$76)</f>
        <v>969927</v>
      </c>
      <c r="N89">
        <f>SUMIFS(ProgSocEnt!$G:$G,ProgSocEnt!$A:$A,Graficos_tablas!$J89,ProgSocEnt!$B:$B,Graficos_tablas!N$76)</f>
        <v>347908</v>
      </c>
      <c r="O89" s="87">
        <f t="shared" si="16"/>
        <v>0.35869503581197348</v>
      </c>
      <c r="P89">
        <f>SUMIFS(ProgSocEnt!$C:$C,ProgSocEnt!$A:$A,Graficos_tablas!$J89,ProgSocEnt!$B:$B,Graficos_tablas!P$76)</f>
        <v>863778</v>
      </c>
      <c r="Q89">
        <f>SUMIFS(ProgSocEnt!$G:$G,ProgSocEnt!$A:$A,Graficos_tablas!$J89,ProgSocEnt!$B:$B,Graficos_tablas!Q$76)</f>
        <v>343195</v>
      </c>
      <c r="R89" s="87">
        <f t="shared" si="17"/>
        <v>0.39731852397259482</v>
      </c>
      <c r="S89" s="88">
        <f t="shared" si="18"/>
        <v>3.8623488160621333</v>
      </c>
    </row>
    <row r="90" spans="5:19">
      <c r="E90" s="1">
        <v>19</v>
      </c>
      <c r="F90" t="str">
        <f t="shared" si="12"/>
        <v>Yucatán</v>
      </c>
      <c r="G90" s="81">
        <f t="shared" si="13"/>
        <v>-5.3149876623063026</v>
      </c>
      <c r="I90" s="77">
        <f t="shared" si="14"/>
        <v>17</v>
      </c>
      <c r="J90" s="1">
        <v>14</v>
      </c>
      <c r="K90" t="str">
        <f t="shared" si="15"/>
        <v>Jalisco</v>
      </c>
      <c r="L90" t="s">
        <v>97</v>
      </c>
      <c r="M90">
        <f>SUMIFS(ProgSocEnt!$C:$C,ProgSocEnt!$A:$A,Graficos_tablas!$J90,ProgSocEnt!$B:$B,Graficos_tablas!M$76)</f>
        <v>2667971</v>
      </c>
      <c r="N90">
        <f>SUMIFS(ProgSocEnt!$G:$G,ProgSocEnt!$A:$A,Graficos_tablas!$J90,ProgSocEnt!$B:$B,Graficos_tablas!N$76)</f>
        <v>665741</v>
      </c>
      <c r="O90" s="87">
        <f t="shared" si="16"/>
        <v>0.24953082323608464</v>
      </c>
      <c r="P90">
        <f>SUMIFS(ProgSocEnt!$C:$C,ProgSocEnt!$A:$A,Graficos_tablas!$J90,ProgSocEnt!$B:$B,Graficos_tablas!P$76)</f>
        <v>2276309</v>
      </c>
      <c r="Q90">
        <f>SUMIFS(ProgSocEnt!$G:$G,ProgSocEnt!$A:$A,Graficos_tablas!$J90,ProgSocEnt!$B:$B,Graficos_tablas!Q$76)</f>
        <v>461107</v>
      </c>
      <c r="R90" s="87">
        <f t="shared" si="17"/>
        <v>0.20256784118500606</v>
      </c>
      <c r="S90" s="88">
        <f t="shared" si="18"/>
        <v>-4.6962982051078574</v>
      </c>
    </row>
    <row r="91" spans="5:19">
      <c r="E91" s="1">
        <v>18</v>
      </c>
      <c r="F91" t="str">
        <f t="shared" si="12"/>
        <v>Colima</v>
      </c>
      <c r="G91" s="81">
        <f t="shared" si="13"/>
        <v>-4.9750939510348369</v>
      </c>
      <c r="I91" s="77">
        <f t="shared" si="14"/>
        <v>30</v>
      </c>
      <c r="J91" s="1">
        <v>15</v>
      </c>
      <c r="K91" t="str">
        <f t="shared" si="15"/>
        <v>Edomex</v>
      </c>
      <c r="L91" t="s">
        <v>120</v>
      </c>
      <c r="M91">
        <f>SUMIFS(ProgSocEnt!$C:$C,ProgSocEnt!$A:$A,Graficos_tablas!$J91,ProgSocEnt!$B:$B,Graficos_tablas!M$76)</f>
        <v>5094157</v>
      </c>
      <c r="N91">
        <f>SUMIFS(ProgSocEnt!$G:$G,ProgSocEnt!$A:$A,Graficos_tablas!$J91,ProgSocEnt!$B:$B,Graficos_tablas!N$76)</f>
        <v>1621242</v>
      </c>
      <c r="O91" s="87">
        <f t="shared" si="16"/>
        <v>0.31825520885987613</v>
      </c>
      <c r="P91">
        <f>SUMIFS(ProgSocEnt!$C:$C,ProgSocEnt!$A:$A,Graficos_tablas!$J91,ProgSocEnt!$B:$B,Graficos_tablas!P$76)</f>
        <v>4550786</v>
      </c>
      <c r="Q91">
        <f>SUMIFS(ProgSocEnt!$G:$G,ProgSocEnt!$A:$A,Graficos_tablas!$J91,ProgSocEnt!$B:$B,Graficos_tablas!Q$76)</f>
        <v>890830</v>
      </c>
      <c r="R91" s="87">
        <f t="shared" si="17"/>
        <v>0.19575299739429627</v>
      </c>
      <c r="S91" s="88">
        <f t="shared" si="18"/>
        <v>-12.250221146557985</v>
      </c>
    </row>
    <row r="92" spans="5:19">
      <c r="E92" s="1">
        <v>17</v>
      </c>
      <c r="F92" t="str">
        <f t="shared" si="12"/>
        <v>Jalisco</v>
      </c>
      <c r="G92" s="81">
        <f t="shared" si="13"/>
        <v>-4.6962982051078574</v>
      </c>
      <c r="I92" s="77">
        <f t="shared" si="14"/>
        <v>9</v>
      </c>
      <c r="J92" s="1">
        <v>16</v>
      </c>
      <c r="K92" t="str">
        <f t="shared" si="15"/>
        <v>Michoacán</v>
      </c>
      <c r="L92" t="s">
        <v>116</v>
      </c>
      <c r="M92">
        <f>SUMIFS(ProgSocEnt!$C:$C,ProgSocEnt!$A:$A,Graficos_tablas!$J92,ProgSocEnt!$B:$B,Graficos_tablas!M$76)</f>
        <v>1444388</v>
      </c>
      <c r="N92">
        <f>SUMIFS(ProgSocEnt!$G:$G,ProgSocEnt!$A:$A,Graficos_tablas!$J92,ProgSocEnt!$B:$B,Graficos_tablas!N$76)</f>
        <v>415076</v>
      </c>
      <c r="O92" s="87">
        <f t="shared" si="16"/>
        <v>0.28737153728776477</v>
      </c>
      <c r="P92">
        <f>SUMIFS(ProgSocEnt!$C:$C,ProgSocEnt!$A:$A,Graficos_tablas!$J92,ProgSocEnt!$B:$B,Graficos_tablas!P$76)</f>
        <v>1300726</v>
      </c>
      <c r="Q92">
        <f>SUMIFS(ProgSocEnt!$G:$G,ProgSocEnt!$A:$A,Graficos_tablas!$J92,ProgSocEnt!$B:$B,Graficos_tablas!Q$76)</f>
        <v>410171</v>
      </c>
      <c r="R92" s="87">
        <f t="shared" si="17"/>
        <v>0.31534004855749787</v>
      </c>
      <c r="S92" s="88">
        <f t="shared" si="18"/>
        <v>2.7968511269733098</v>
      </c>
    </row>
    <row r="93" spans="5:19">
      <c r="E93" s="1">
        <v>16</v>
      </c>
      <c r="F93" t="str">
        <f t="shared" si="12"/>
        <v>Tamaulipas</v>
      </c>
      <c r="G93" s="81">
        <f t="shared" si="13"/>
        <v>-4.2874695892805796</v>
      </c>
      <c r="I93" s="77">
        <f t="shared" si="14"/>
        <v>21</v>
      </c>
      <c r="J93" s="1">
        <v>17</v>
      </c>
      <c r="K93" t="str">
        <f t="shared" si="15"/>
        <v>Morelos</v>
      </c>
      <c r="L93" t="s">
        <v>98</v>
      </c>
      <c r="M93">
        <f>SUMIFS(ProgSocEnt!$C:$C,ProgSocEnt!$A:$A,Graficos_tablas!$J93,ProgSocEnt!$B:$B,Graficos_tablas!M$76)</f>
        <v>603621</v>
      </c>
      <c r="N93">
        <f>SUMIFS(ProgSocEnt!$G:$G,ProgSocEnt!$A:$A,Graficos_tablas!$J93,ProgSocEnt!$B:$B,Graficos_tablas!N$76)</f>
        <v>200623</v>
      </c>
      <c r="O93" s="87">
        <f t="shared" si="16"/>
        <v>0.33236583882933163</v>
      </c>
      <c r="P93">
        <f>SUMIFS(ProgSocEnt!$C:$C,ProgSocEnt!$A:$A,Graficos_tablas!$J93,ProgSocEnt!$B:$B,Graficos_tablas!P$76)</f>
        <v>551599</v>
      </c>
      <c r="Q93">
        <f>SUMIFS(ProgSocEnt!$G:$G,ProgSocEnt!$A:$A,Graficos_tablas!$J93,ProgSocEnt!$B:$B,Graficos_tablas!Q$76)</f>
        <v>153210</v>
      </c>
      <c r="R93" s="87">
        <f t="shared" si="17"/>
        <v>0.27775612356077511</v>
      </c>
      <c r="S93" s="88">
        <f t="shared" si="18"/>
        <v>-5.4609715268556513</v>
      </c>
    </row>
    <row r="94" spans="5:19">
      <c r="E94" s="1">
        <v>15</v>
      </c>
      <c r="F94" t="str">
        <f t="shared" si="12"/>
        <v>Querétaro</v>
      </c>
      <c r="G94" s="81">
        <f t="shared" si="13"/>
        <v>-4.1087588227394942</v>
      </c>
      <c r="I94" s="77">
        <f t="shared" si="14"/>
        <v>24</v>
      </c>
      <c r="J94" s="1">
        <v>18</v>
      </c>
      <c r="K94" t="str">
        <f t="shared" si="15"/>
        <v>Nayarit</v>
      </c>
      <c r="L94" t="s">
        <v>99</v>
      </c>
      <c r="M94">
        <f>SUMIFS(ProgSocEnt!$C:$C,ProgSocEnt!$A:$A,Graficos_tablas!$J94,ProgSocEnt!$B:$B,Graficos_tablas!M$76)</f>
        <v>388407</v>
      </c>
      <c r="N94">
        <f>SUMIFS(ProgSocEnt!$G:$G,ProgSocEnt!$A:$A,Graficos_tablas!$J94,ProgSocEnt!$B:$B,Graficos_tablas!N$76)</f>
        <v>132959</v>
      </c>
      <c r="O94" s="87">
        <f t="shared" si="16"/>
        <v>0.3423187532665477</v>
      </c>
      <c r="P94">
        <f>SUMIFS(ProgSocEnt!$C:$C,ProgSocEnt!$A:$A,Graficos_tablas!$J94,ProgSocEnt!$B:$B,Graficos_tablas!P$76)</f>
        <v>350315</v>
      </c>
      <c r="Q94">
        <f>SUMIFS(ProgSocEnt!$G:$G,ProgSocEnt!$A:$A,Graficos_tablas!$J94,ProgSocEnt!$B:$B,Graficos_tablas!Q$76)</f>
        <v>97382</v>
      </c>
      <c r="R94" s="87">
        <f t="shared" si="17"/>
        <v>0.27798410002426388</v>
      </c>
      <c r="S94" s="88">
        <f t="shared" si="18"/>
        <v>-6.4334653242283828</v>
      </c>
    </row>
    <row r="95" spans="5:19">
      <c r="E95" s="1">
        <v>14</v>
      </c>
      <c r="F95" t="str">
        <f t="shared" si="12"/>
        <v>BCS</v>
      </c>
      <c r="G95" s="81">
        <f t="shared" si="13"/>
        <v>-3.4025380943606827</v>
      </c>
      <c r="I95" s="77">
        <f t="shared" si="14"/>
        <v>29</v>
      </c>
      <c r="J95" s="1">
        <v>19</v>
      </c>
      <c r="K95" t="str">
        <f t="shared" si="15"/>
        <v>Nuevo León</v>
      </c>
      <c r="L95" t="s">
        <v>100</v>
      </c>
      <c r="M95">
        <f>SUMIFS(ProgSocEnt!$C:$C,ProgSocEnt!$A:$A,Graficos_tablas!$J95,ProgSocEnt!$B:$B,Graficos_tablas!M$76)</f>
        <v>1859166</v>
      </c>
      <c r="N95">
        <f>SUMIFS(ProgSocEnt!$G:$G,ProgSocEnt!$A:$A,Graficos_tablas!$J95,ProgSocEnt!$B:$B,Graficos_tablas!N$76)</f>
        <v>446728</v>
      </c>
      <c r="O95" s="87">
        <f t="shared" si="16"/>
        <v>0.24028408436901277</v>
      </c>
      <c r="P95">
        <f>SUMIFS(ProgSocEnt!$C:$C,ProgSocEnt!$A:$A,Graficos_tablas!$J95,ProgSocEnt!$B:$B,Graficos_tablas!P$76)</f>
        <v>1548107</v>
      </c>
      <c r="Q95">
        <f>SUMIFS(ProgSocEnt!$G:$G,ProgSocEnt!$A:$A,Graficos_tablas!$J95,ProgSocEnt!$B:$B,Graficos_tablas!Q$76)</f>
        <v>216584</v>
      </c>
      <c r="R95" s="87">
        <f t="shared" si="17"/>
        <v>0.13990247444136614</v>
      </c>
      <c r="S95" s="88">
        <f t="shared" si="18"/>
        <v>-10.038160992764663</v>
      </c>
    </row>
    <row r="96" spans="5:19">
      <c r="E96" s="1">
        <v>13</v>
      </c>
      <c r="F96" t="str">
        <f t="shared" si="12"/>
        <v>Tlaxcala</v>
      </c>
      <c r="G96" s="81">
        <f t="shared" si="13"/>
        <v>-1.6660501666892258</v>
      </c>
      <c r="I96" s="77">
        <f t="shared" si="14"/>
        <v>2</v>
      </c>
      <c r="J96" s="1">
        <v>20</v>
      </c>
      <c r="K96" t="str">
        <f t="shared" si="15"/>
        <v>Oaxaca</v>
      </c>
      <c r="L96" t="s">
        <v>101</v>
      </c>
      <c r="M96">
        <f>SUMIFS(ProgSocEnt!$C:$C,ProgSocEnt!$A:$A,Graficos_tablas!$J96,ProgSocEnt!$B:$B,Graficos_tablas!M$76)</f>
        <v>1212520</v>
      </c>
      <c r="N96">
        <f>SUMIFS(ProgSocEnt!$G:$G,ProgSocEnt!$A:$A,Graficos_tablas!$J96,ProgSocEnt!$B:$B,Graficos_tablas!N$76)</f>
        <v>521303</v>
      </c>
      <c r="O96" s="87">
        <f t="shared" si="16"/>
        <v>0.42993352686965985</v>
      </c>
      <c r="P96">
        <f>SUMIFS(ProgSocEnt!$C:$C,ProgSocEnt!$A:$A,Graficos_tablas!$J96,ProgSocEnt!$B:$B,Graficos_tablas!P$76)</f>
        <v>1118110</v>
      </c>
      <c r="Q96">
        <f>SUMIFS(ProgSocEnt!$G:$G,ProgSocEnt!$A:$A,Graficos_tablas!$J96,ProgSocEnt!$B:$B,Graficos_tablas!Q$76)</f>
        <v>625126</v>
      </c>
      <c r="R96" s="87">
        <f t="shared" si="17"/>
        <v>0.55909168149824262</v>
      </c>
      <c r="S96" s="88">
        <f t="shared" si="18"/>
        <v>12.915815462858276</v>
      </c>
    </row>
    <row r="97" spans="5:19">
      <c r="E97" s="1">
        <v>12</v>
      </c>
      <c r="F97" t="str">
        <f t="shared" si="12"/>
        <v>Veracruz</v>
      </c>
      <c r="G97" s="81">
        <f t="shared" si="13"/>
        <v>-0.65986477198609061</v>
      </c>
      <c r="I97" s="77">
        <f t="shared" si="14"/>
        <v>10</v>
      </c>
      <c r="J97" s="1">
        <v>21</v>
      </c>
      <c r="K97" t="str">
        <f t="shared" si="15"/>
        <v>Puebla</v>
      </c>
      <c r="L97" t="s">
        <v>102</v>
      </c>
      <c r="M97">
        <f>SUMIFS(ProgSocEnt!$C:$C,ProgSocEnt!$A:$A,Graficos_tablas!$J97,ProgSocEnt!$B:$B,Graficos_tablas!M$76)</f>
        <v>1877930</v>
      </c>
      <c r="N97">
        <f>SUMIFS(ProgSocEnt!$G:$G,ProgSocEnt!$A:$A,Graficos_tablas!$J97,ProgSocEnt!$B:$B,Graficos_tablas!N$76)</f>
        <v>598185</v>
      </c>
      <c r="O97" s="87">
        <f t="shared" si="16"/>
        <v>0.31853423716538953</v>
      </c>
      <c r="P97">
        <f>SUMIFS(ProgSocEnt!$C:$C,ProgSocEnt!$A:$A,Graficos_tablas!$J97,ProgSocEnt!$B:$B,Graficos_tablas!P$76)</f>
        <v>1674745</v>
      </c>
      <c r="Q97">
        <f>SUMIFS(ProgSocEnt!$G:$G,ProgSocEnt!$A:$A,Graficos_tablas!$J97,ProgSocEnt!$B:$B,Graficos_tablas!Q$76)</f>
        <v>568996</v>
      </c>
      <c r="R97" s="87">
        <f t="shared" si="17"/>
        <v>0.33975082773795412</v>
      </c>
      <c r="S97" s="88">
        <f t="shared" si="18"/>
        <v>2.1216590572564584</v>
      </c>
    </row>
    <row r="98" spans="5:19">
      <c r="E98" s="1">
        <v>11</v>
      </c>
      <c r="F98" t="str">
        <f t="shared" si="12"/>
        <v>Durango</v>
      </c>
      <c r="G98" s="81">
        <f t="shared" si="13"/>
        <v>1.1805112908497395</v>
      </c>
      <c r="I98" s="77">
        <f t="shared" si="14"/>
        <v>15</v>
      </c>
      <c r="J98" s="1">
        <v>22</v>
      </c>
      <c r="K98" t="str">
        <f t="shared" si="15"/>
        <v>Querétaro</v>
      </c>
      <c r="L98" t="s">
        <v>103</v>
      </c>
      <c r="M98">
        <f>SUMIFS(ProgSocEnt!$C:$C,ProgSocEnt!$A:$A,Graficos_tablas!$J98,ProgSocEnt!$B:$B,Graficos_tablas!M$76)</f>
        <v>760271</v>
      </c>
      <c r="N98">
        <f>SUMIFS(ProgSocEnt!$G:$G,ProgSocEnt!$A:$A,Graficos_tablas!$J98,ProgSocEnt!$B:$B,Graficos_tablas!N$76)</f>
        <v>179864</v>
      </c>
      <c r="O98" s="87">
        <f t="shared" si="16"/>
        <v>0.23657879887566408</v>
      </c>
      <c r="P98">
        <f>SUMIFS(ProgSocEnt!$C:$C,ProgSocEnt!$A:$A,Graficos_tablas!$J98,ProgSocEnt!$B:$B,Graficos_tablas!P$76)</f>
        <v>631389</v>
      </c>
      <c r="Q98">
        <f>SUMIFS(ProgSocEnt!$G:$G,ProgSocEnt!$A:$A,Graficos_tablas!$J98,ProgSocEnt!$B:$B,Graficos_tablas!Q$76)</f>
        <v>123431</v>
      </c>
      <c r="R98" s="87">
        <f t="shared" si="17"/>
        <v>0.19549121064826913</v>
      </c>
      <c r="S98" s="88">
        <f t="shared" si="18"/>
        <v>-4.1087588227394942</v>
      </c>
    </row>
    <row r="99" spans="5:19">
      <c r="E99" s="1">
        <v>10</v>
      </c>
      <c r="F99" t="str">
        <f t="shared" si="12"/>
        <v>Puebla</v>
      </c>
      <c r="G99" s="81">
        <f>VLOOKUP($E99,$I$76:$S$108,11,FALSE)</f>
        <v>2.1216590572564584</v>
      </c>
      <c r="I99" s="77">
        <f t="shared" si="14"/>
        <v>25</v>
      </c>
      <c r="J99" s="1">
        <v>23</v>
      </c>
      <c r="K99" t="str">
        <f t="shared" si="15"/>
        <v>Quintana Roo</v>
      </c>
      <c r="L99" t="s">
        <v>104</v>
      </c>
      <c r="M99">
        <f>SUMIFS(ProgSocEnt!$C:$C,ProgSocEnt!$A:$A,Graficos_tablas!$J99,ProgSocEnt!$B:$B,Graficos_tablas!M$76)</f>
        <v>594178</v>
      </c>
      <c r="N99">
        <f>SUMIFS(ProgSocEnt!$G:$G,ProgSocEnt!$A:$A,Graficos_tablas!$J99,ProgSocEnt!$B:$B,Graficos_tablas!N$76)</f>
        <v>159828</v>
      </c>
      <c r="O99" s="87">
        <f t="shared" si="16"/>
        <v>0.26899010060958162</v>
      </c>
      <c r="P99">
        <f>SUMIFS(ProgSocEnt!$C:$C,ProgSocEnt!$A:$A,Graficos_tablas!$J99,ProgSocEnt!$B:$B,Graficos_tablas!P$76)</f>
        <v>529807</v>
      </c>
      <c r="Q99">
        <f>SUMIFS(ProgSocEnt!$G:$G,ProgSocEnt!$A:$A,Graficos_tablas!$J99,ProgSocEnt!$B:$B,Graficos_tablas!Q$76)</f>
        <v>106197</v>
      </c>
      <c r="R99" s="87">
        <f t="shared" si="17"/>
        <v>0.20044469023625586</v>
      </c>
      <c r="S99" s="88">
        <f t="shared" si="18"/>
        <v>-6.8545410373325764</v>
      </c>
    </row>
    <row r="100" spans="5:19">
      <c r="E100" s="1">
        <v>9</v>
      </c>
      <c r="F100" t="str">
        <f t="shared" si="12"/>
        <v>Michoacán</v>
      </c>
      <c r="G100" s="81">
        <f t="shared" si="13"/>
        <v>2.7968511269733098</v>
      </c>
      <c r="I100" s="77">
        <f t="shared" si="14"/>
        <v>5</v>
      </c>
      <c r="J100" s="1">
        <v>24</v>
      </c>
      <c r="K100" t="str">
        <f t="shared" si="15"/>
        <v>SLP</v>
      </c>
      <c r="L100" t="s">
        <v>121</v>
      </c>
      <c r="M100">
        <f>SUMIFS(ProgSocEnt!$C:$C,ProgSocEnt!$A:$A,Graficos_tablas!$J100,ProgSocEnt!$B:$B,Graficos_tablas!M$76)</f>
        <v>852569</v>
      </c>
      <c r="N100">
        <f>SUMIFS(ProgSocEnt!$G:$G,ProgSocEnt!$A:$A,Graficos_tablas!$J100,ProgSocEnt!$B:$B,Graficos_tablas!N$76)</f>
        <v>280231</v>
      </c>
      <c r="O100" s="87">
        <f t="shared" si="16"/>
        <v>0.32869011188537234</v>
      </c>
      <c r="P100">
        <f>SUMIFS(ProgSocEnt!$C:$C,ProgSocEnt!$A:$A,Graficos_tablas!$J100,ProgSocEnt!$B:$B,Graficos_tablas!P$76)</f>
        <v>755164</v>
      </c>
      <c r="Q100">
        <f>SUMIFS(ProgSocEnt!$G:$G,ProgSocEnt!$A:$A,Graficos_tablas!$J100,ProgSocEnt!$B:$B,Graficos_tablas!Q$76)</f>
        <v>284021</v>
      </c>
      <c r="R100" s="87">
        <f t="shared" si="17"/>
        <v>0.37610505797416188</v>
      </c>
      <c r="S100" s="88">
        <f t="shared" si="18"/>
        <v>4.7414946088789547</v>
      </c>
    </row>
    <row r="101" spans="5:19">
      <c r="E101" s="1">
        <v>8</v>
      </c>
      <c r="F101" t="str">
        <f t="shared" si="12"/>
        <v>Hidalgo</v>
      </c>
      <c r="G101" s="81">
        <f t="shared" si="13"/>
        <v>3.8623488160621333</v>
      </c>
      <c r="I101" s="77">
        <f t="shared" si="14"/>
        <v>20</v>
      </c>
      <c r="J101" s="1">
        <v>25</v>
      </c>
      <c r="K101" t="str">
        <f t="shared" si="15"/>
        <v>Sinaloa</v>
      </c>
      <c r="L101" t="s">
        <v>105</v>
      </c>
      <c r="M101">
        <f>SUMIFS(ProgSocEnt!$C:$C,ProgSocEnt!$A:$A,Graficos_tablas!$J101,ProgSocEnt!$B:$B,Graficos_tablas!M$76)</f>
        <v>944610</v>
      </c>
      <c r="N101">
        <f>SUMIFS(ProgSocEnt!$G:$G,ProgSocEnt!$A:$A,Graficos_tablas!$J101,ProgSocEnt!$B:$B,Graficos_tablas!N$76)</f>
        <v>333873</v>
      </c>
      <c r="O101" s="87">
        <f t="shared" si="16"/>
        <v>0.35345063041890307</v>
      </c>
      <c r="P101">
        <f>SUMIFS(ProgSocEnt!$C:$C,ProgSocEnt!$A:$A,Graficos_tablas!$J101,ProgSocEnt!$B:$B,Graficos_tablas!P$76)</f>
        <v>845143</v>
      </c>
      <c r="Q101">
        <f>SUMIFS(ProgSocEnt!$G:$G,ProgSocEnt!$A:$A,Graficos_tablas!$J101,ProgSocEnt!$B:$B,Graficos_tablas!Q$76)</f>
        <v>252585</v>
      </c>
      <c r="R101" s="87">
        <f t="shared" si="17"/>
        <v>0.29886658234168656</v>
      </c>
      <c r="S101" s="88">
        <f t="shared" si="18"/>
        <v>-5.4584048077216512</v>
      </c>
    </row>
    <row r="102" spans="5:19">
      <c r="E102" s="1">
        <v>7</v>
      </c>
      <c r="F102" t="str">
        <f t="shared" si="12"/>
        <v>Campeche</v>
      </c>
      <c r="G102" s="81">
        <f t="shared" si="13"/>
        <v>3.9555343182110345</v>
      </c>
      <c r="I102" s="77">
        <f t="shared" si="14"/>
        <v>28</v>
      </c>
      <c r="J102" s="1">
        <v>26</v>
      </c>
      <c r="K102" t="str">
        <f t="shared" si="15"/>
        <v>Sonora</v>
      </c>
      <c r="L102" t="s">
        <v>106</v>
      </c>
      <c r="M102">
        <f>SUMIFS(ProgSocEnt!$C:$C,ProgSocEnt!$A:$A,Graficos_tablas!$J102,ProgSocEnt!$B:$B,Graficos_tablas!M$76)</f>
        <v>951076</v>
      </c>
      <c r="N102">
        <f>SUMIFS(ProgSocEnt!$G:$G,ProgSocEnt!$A:$A,Graficos_tablas!$J102,ProgSocEnt!$B:$B,Graficos_tablas!N$76)</f>
        <v>282678</v>
      </c>
      <c r="O102" s="87">
        <f t="shared" si="16"/>
        <v>0.29721914967889002</v>
      </c>
      <c r="P102">
        <f>SUMIFS(ProgSocEnt!$C:$C,ProgSocEnt!$A:$A,Graficos_tablas!$J102,ProgSocEnt!$B:$B,Graficos_tablas!P$76)</f>
        <v>854719</v>
      </c>
      <c r="Q102">
        <f>SUMIFS(ProgSocEnt!$G:$G,ProgSocEnt!$A:$A,Graficos_tablas!$J102,ProgSocEnt!$B:$B,Graficos_tablas!Q$76)</f>
        <v>172758</v>
      </c>
      <c r="R102" s="87">
        <f t="shared" si="17"/>
        <v>0.20212256893786146</v>
      </c>
      <c r="S102" s="88">
        <f t="shared" si="18"/>
        <v>-9.5096580741028554</v>
      </c>
    </row>
    <row r="103" spans="5:19">
      <c r="E103" s="1">
        <v>6</v>
      </c>
      <c r="F103" t="str">
        <f t="shared" si="12"/>
        <v>Zacatecas</v>
      </c>
      <c r="G103" s="81">
        <f t="shared" si="13"/>
        <v>4.6965848821402032</v>
      </c>
      <c r="I103" s="77">
        <f t="shared" si="14"/>
        <v>4</v>
      </c>
      <c r="J103" s="1">
        <v>27</v>
      </c>
      <c r="K103" t="str">
        <f t="shared" si="15"/>
        <v>Tabasco</v>
      </c>
      <c r="L103" t="s">
        <v>107</v>
      </c>
      <c r="M103">
        <f>SUMIFS(ProgSocEnt!$C:$C,ProgSocEnt!$A:$A,Graficos_tablas!$J103,ProgSocEnt!$B:$B,Graficos_tablas!M$76)</f>
        <v>751810</v>
      </c>
      <c r="N103">
        <f>SUMIFS(ProgSocEnt!$G:$G,ProgSocEnt!$A:$A,Graficos_tablas!$J103,ProgSocEnt!$B:$B,Graficos_tablas!N$76)</f>
        <v>227938</v>
      </c>
      <c r="O103" s="87">
        <f t="shared" si="16"/>
        <v>0.30318564530932018</v>
      </c>
      <c r="P103">
        <f>SUMIFS(ProgSocEnt!$C:$C,ProgSocEnt!$A:$A,Graficos_tablas!$J103,ProgSocEnt!$B:$B,Graficos_tablas!P$76)</f>
        <v>651428</v>
      </c>
      <c r="Q103">
        <f>SUMIFS(ProgSocEnt!$G:$G,ProgSocEnt!$A:$A,Graficos_tablas!$J103,ProgSocEnt!$B:$B,Graficos_tablas!Q$76)</f>
        <v>248037</v>
      </c>
      <c r="R103" s="87">
        <f t="shared" si="17"/>
        <v>0.38075888663060231</v>
      </c>
      <c r="S103" s="88">
        <f t="shared" si="18"/>
        <v>7.7573241321282129</v>
      </c>
    </row>
    <row r="104" spans="5:19">
      <c r="E104" s="1">
        <v>5</v>
      </c>
      <c r="F104" t="str">
        <f t="shared" si="12"/>
        <v>SLP</v>
      </c>
      <c r="G104" s="81">
        <f t="shared" si="13"/>
        <v>4.7414946088789547</v>
      </c>
      <c r="I104" s="77">
        <f t="shared" si="14"/>
        <v>16</v>
      </c>
      <c r="J104" s="1">
        <v>28</v>
      </c>
      <c r="K104" t="str">
        <f t="shared" si="15"/>
        <v>Tamaulipas</v>
      </c>
      <c r="L104" t="s">
        <v>108</v>
      </c>
      <c r="M104">
        <f>SUMIFS(ProgSocEnt!$C:$C,ProgSocEnt!$A:$A,Graficos_tablas!$J104,ProgSocEnt!$B:$B,Graficos_tablas!M$76)</f>
        <v>1112466</v>
      </c>
      <c r="N104">
        <f>SUMIFS(ProgSocEnt!$G:$G,ProgSocEnt!$A:$A,Graficos_tablas!$J104,ProgSocEnt!$B:$B,Graficos_tablas!N$76)</f>
        <v>320725</v>
      </c>
      <c r="O104" s="87">
        <f t="shared" si="16"/>
        <v>0.28830094582665899</v>
      </c>
      <c r="P104">
        <f>SUMIFS(ProgSocEnt!$C:$C,ProgSocEnt!$A:$A,Graficos_tablas!$J104,ProgSocEnt!$B:$B,Graficos_tablas!P$76)</f>
        <v>1039355</v>
      </c>
      <c r="Q104">
        <f>SUMIFS(ProgSocEnt!$G:$G,ProgSocEnt!$A:$A,Graficos_tablas!$J104,ProgSocEnt!$B:$B,Graficos_tablas!Q$76)</f>
        <v>255085</v>
      </c>
      <c r="R104" s="87">
        <f t="shared" si="17"/>
        <v>0.2454262499338532</v>
      </c>
      <c r="S104" s="88">
        <f t="shared" si="18"/>
        <v>-4.2874695892805796</v>
      </c>
    </row>
    <row r="105" spans="5:19">
      <c r="E105" s="1">
        <v>4</v>
      </c>
      <c r="F105" t="str">
        <f t="shared" si="12"/>
        <v>Tabasco</v>
      </c>
      <c r="G105" s="81">
        <f t="shared" si="13"/>
        <v>7.7573241321282129</v>
      </c>
      <c r="I105" s="77">
        <f t="shared" si="14"/>
        <v>13</v>
      </c>
      <c r="J105" s="1">
        <v>29</v>
      </c>
      <c r="K105" t="str">
        <f t="shared" si="15"/>
        <v>Tlaxcala</v>
      </c>
      <c r="L105" t="s">
        <v>109</v>
      </c>
      <c r="M105">
        <f>SUMIFS(ProgSocEnt!$C:$C,ProgSocEnt!$A:$A,Graficos_tablas!$J105,ProgSocEnt!$B:$B,Graficos_tablas!M$76)</f>
        <v>404518</v>
      </c>
      <c r="N105">
        <f>SUMIFS(ProgSocEnt!$G:$G,ProgSocEnt!$A:$A,Graficos_tablas!$J105,ProgSocEnt!$B:$B,Graficos_tablas!N$76)</f>
        <v>123054</v>
      </c>
      <c r="O105" s="87">
        <f t="shared" si="16"/>
        <v>0.30419907148754816</v>
      </c>
      <c r="P105">
        <f>SUMIFS(ProgSocEnt!$C:$C,ProgSocEnt!$A:$A,Graficos_tablas!$J105,ProgSocEnt!$B:$B,Graficos_tablas!P$76)</f>
        <v>336727</v>
      </c>
      <c r="Q105">
        <f>SUMIFS(ProgSocEnt!$G:$G,ProgSocEnt!$A:$A,Graficos_tablas!$J105,ProgSocEnt!$B:$B,Graficos_tablas!Q$76)</f>
        <v>96822</v>
      </c>
      <c r="R105" s="87">
        <f t="shared" si="17"/>
        <v>0.2875385698206559</v>
      </c>
      <c r="S105" s="88">
        <f t="shared" si="18"/>
        <v>-1.6660501666892258</v>
      </c>
    </row>
    <row r="106" spans="5:19">
      <c r="E106" s="1">
        <v>3</v>
      </c>
      <c r="F106" t="str">
        <f t="shared" si="12"/>
        <v>Guerrero</v>
      </c>
      <c r="G106" s="81">
        <f t="shared" si="13"/>
        <v>10.672865171970431</v>
      </c>
      <c r="I106" s="77">
        <f t="shared" si="14"/>
        <v>12</v>
      </c>
      <c r="J106" s="1">
        <v>30</v>
      </c>
      <c r="K106" t="str">
        <f t="shared" si="15"/>
        <v>Veracruz</v>
      </c>
      <c r="L106" t="s">
        <v>118</v>
      </c>
      <c r="M106">
        <f>SUMIFS(ProgSocEnt!$C:$C,ProgSocEnt!$A:$A,Graficos_tablas!$J106,ProgSocEnt!$B:$B,Graficos_tablas!M$76)</f>
        <v>2516408</v>
      </c>
      <c r="N106">
        <f>SUMIFS(ProgSocEnt!$G:$G,ProgSocEnt!$A:$A,Graficos_tablas!$J106,ProgSocEnt!$B:$B,Graficos_tablas!N$76)</f>
        <v>1003688</v>
      </c>
      <c r="O106" s="87">
        <f t="shared" si="16"/>
        <v>0.39885741898769994</v>
      </c>
      <c r="P106">
        <f>SUMIFS(ProgSocEnt!$C:$C,ProgSocEnt!$A:$A,Graficos_tablas!$J106,ProgSocEnt!$B:$B,Graficos_tablas!P$76)</f>
        <v>2285787</v>
      </c>
      <c r="Q106">
        <f>SUMIFS(ProgSocEnt!$G:$G,ProgSocEnt!$A:$A,Graficos_tablas!$J106,ProgSocEnt!$B:$B,Graficos_tablas!Q$76)</f>
        <v>896620</v>
      </c>
      <c r="R106" s="87">
        <f t="shared" si="17"/>
        <v>0.39225877126783903</v>
      </c>
      <c r="S106" s="88">
        <f t="shared" si="18"/>
        <v>-0.65986477198609061</v>
      </c>
    </row>
    <row r="107" spans="5:19">
      <c r="E107" s="1">
        <v>2</v>
      </c>
      <c r="F107" t="str">
        <f t="shared" si="12"/>
        <v>Oaxaca</v>
      </c>
      <c r="G107" s="81">
        <f t="shared" si="13"/>
        <v>12.915815462858276</v>
      </c>
      <c r="I107" s="77">
        <f t="shared" si="14"/>
        <v>19</v>
      </c>
      <c r="J107" s="1">
        <v>31</v>
      </c>
      <c r="K107" t="str">
        <f t="shared" si="15"/>
        <v>Yucatán</v>
      </c>
      <c r="L107" t="s">
        <v>110</v>
      </c>
      <c r="M107">
        <f>SUMIFS(ProgSocEnt!$C:$C,ProgSocEnt!$A:$A,Graficos_tablas!$J107,ProgSocEnt!$B:$B,Graficos_tablas!M$76)</f>
        <v>717295</v>
      </c>
      <c r="N107">
        <f>SUMIFS(ProgSocEnt!$G:$G,ProgSocEnt!$A:$A,Graficos_tablas!$J107,ProgSocEnt!$B:$B,Graficos_tablas!N$76)</f>
        <v>261237</v>
      </c>
      <c r="O107" s="87">
        <f t="shared" si="16"/>
        <v>0.36419743620128397</v>
      </c>
      <c r="P107">
        <f>SUMIFS(ProgSocEnt!$C:$C,ProgSocEnt!$A:$A,Graficos_tablas!$J107,ProgSocEnt!$B:$B,Graficos_tablas!P$76)</f>
        <v>621368</v>
      </c>
      <c r="Q107">
        <f>SUMIFS(ProgSocEnt!$G:$G,ProgSocEnt!$A:$A,Graficos_tablas!$J107,ProgSocEnt!$B:$B,Graficos_tablas!Q$76)</f>
        <v>193275</v>
      </c>
      <c r="R107" s="87">
        <f t="shared" si="17"/>
        <v>0.31104755957822094</v>
      </c>
      <c r="S107" s="88">
        <f t="shared" si="18"/>
        <v>-5.3149876623063026</v>
      </c>
    </row>
    <row r="108" spans="5:19">
      <c r="E108" s="1">
        <v>1</v>
      </c>
      <c r="F108" t="str">
        <f t="shared" si="12"/>
        <v>Chiapas</v>
      </c>
      <c r="G108" s="81">
        <f t="shared" si="13"/>
        <v>21.468140490727006</v>
      </c>
      <c r="I108" s="77">
        <f t="shared" si="14"/>
        <v>6</v>
      </c>
      <c r="J108" s="1">
        <v>32</v>
      </c>
      <c r="K108" t="str">
        <f t="shared" si="15"/>
        <v>Zacatecas</v>
      </c>
      <c r="L108" t="s">
        <v>111</v>
      </c>
      <c r="M108">
        <f>SUMIFS(ProgSocEnt!$C:$C,ProgSocEnt!$A:$A,Graficos_tablas!$J108,ProgSocEnt!$B:$B,Graficos_tablas!M$76)</f>
        <v>479628</v>
      </c>
      <c r="N108">
        <f>SUMIFS(ProgSocEnt!$G:$G,ProgSocEnt!$A:$A,Graficos_tablas!$J108,ProgSocEnt!$B:$B,Graficos_tablas!N$76)</f>
        <v>167072</v>
      </c>
      <c r="O108" s="87">
        <f t="shared" si="16"/>
        <v>0.34833662755302025</v>
      </c>
      <c r="P108">
        <f>SUMIFS(ProgSocEnt!$C:$C,ProgSocEnt!$A:$A,Graficos_tablas!$J108,ProgSocEnt!$B:$B,Graficos_tablas!P$76)</f>
        <v>434910</v>
      </c>
      <c r="Q108">
        <f>SUMIFS(ProgSocEnt!$G:$G,ProgSocEnt!$A:$A,Graficos_tablas!$J108,ProgSocEnt!$B:$B,Graficos_tablas!Q$76)</f>
        <v>171921</v>
      </c>
      <c r="R108" s="87">
        <f t="shared" si="17"/>
        <v>0.39530247637442228</v>
      </c>
      <c r="S108" s="88">
        <f t="shared" si="18"/>
        <v>4.6965848821402032</v>
      </c>
    </row>
    <row r="110" spans="5:19">
      <c r="E110" s="78"/>
      <c r="F110" s="89"/>
      <c r="G110" s="78"/>
      <c r="H110" s="78"/>
      <c r="I110" s="78"/>
      <c r="J110" s="78"/>
      <c r="K110" s="78"/>
    </row>
    <row r="115" spans="5:12" ht="66.75" customHeight="1">
      <c r="E115" s="95" t="s">
        <v>1</v>
      </c>
      <c r="F115" s="95" t="str">
        <f>Resumen!T3</f>
        <v>No. Hogares</v>
      </c>
      <c r="G115" s="95" t="s">
        <v>124</v>
      </c>
      <c r="H115" s="95" t="s">
        <v>87</v>
      </c>
      <c r="I115" s="95" t="s">
        <v>86</v>
      </c>
      <c r="J115" s="95" t="s">
        <v>127</v>
      </c>
      <c r="K115" s="93"/>
      <c r="L115" s="93" t="str">
        <f>Resumen!C3</f>
        <v>Hogares</v>
      </c>
    </row>
    <row r="116" spans="5:12" ht="20.25">
      <c r="E116" s="106" t="s">
        <v>6</v>
      </c>
      <c r="F116" s="107">
        <f>Resumen!T5</f>
        <v>1567954</v>
      </c>
      <c r="G116" s="108">
        <f>100*F116/L116</f>
        <v>40.379724765987739</v>
      </c>
      <c r="H116" s="108">
        <f>Resumen!V5</f>
        <v>2.4857514364452644</v>
      </c>
      <c r="I116" s="108">
        <f>Resumen!W5</f>
        <v>0.50762923629347545</v>
      </c>
      <c r="J116" s="109">
        <f>Resumen!X5</f>
        <v>0.41344205275116835</v>
      </c>
      <c r="K116" s="85"/>
      <c r="L116" s="91">
        <f>Resumen!C5</f>
        <v>3883023</v>
      </c>
    </row>
    <row r="117" spans="5:12" ht="20.25">
      <c r="E117" s="110" t="s">
        <v>7</v>
      </c>
      <c r="F117" s="111">
        <f>Resumen!T6</f>
        <v>1462368</v>
      </c>
      <c r="G117" s="112">
        <f t="shared" ref="G117:G126" si="19">100*F117/L117</f>
        <v>37.660554676086129</v>
      </c>
      <c r="H117" s="112">
        <f>Resumen!V6</f>
        <v>2.7743474607284067</v>
      </c>
      <c r="I117" s="112">
        <f>Resumen!W6</f>
        <v>0.56195289082758459</v>
      </c>
      <c r="J117" s="113">
        <f>Resumen!X6</f>
        <v>0.36452320782029879</v>
      </c>
      <c r="K117" s="92"/>
      <c r="L117" s="91">
        <f>Resumen!C6</f>
        <v>3883023</v>
      </c>
    </row>
    <row r="118" spans="5:12" ht="20.25">
      <c r="E118" s="106" t="s">
        <v>8</v>
      </c>
      <c r="F118" s="107">
        <f>Resumen!T7</f>
        <v>1371021</v>
      </c>
      <c r="G118" s="108">
        <f t="shared" si="19"/>
        <v>35.308083418511814</v>
      </c>
      <c r="H118" s="108">
        <f>Resumen!V7</f>
        <v>3.0208690497068909</v>
      </c>
      <c r="I118" s="108">
        <f>Resumen!W7</f>
        <v>0.6105575475602385</v>
      </c>
      <c r="J118" s="109">
        <f>Resumen!X7</f>
        <v>0.34585836859580793</v>
      </c>
      <c r="K118" s="85"/>
      <c r="L118" s="91">
        <f>Resumen!C7</f>
        <v>3883023</v>
      </c>
    </row>
    <row r="119" spans="5:12" ht="20.25">
      <c r="E119" s="110" t="s">
        <v>9</v>
      </c>
      <c r="F119" s="111">
        <f>Resumen!T8</f>
        <v>1339801</v>
      </c>
      <c r="G119" s="112">
        <f t="shared" si="19"/>
        <v>34.504070668651721</v>
      </c>
      <c r="H119" s="112">
        <f>Resumen!V8</f>
        <v>3.2054685228493369</v>
      </c>
      <c r="I119" s="112">
        <f>Resumen!W8</f>
        <v>0.63019224969823773</v>
      </c>
      <c r="J119" s="113">
        <f>Resumen!X8</f>
        <v>0.32171558087603397</v>
      </c>
      <c r="K119" s="92"/>
      <c r="L119" s="91">
        <f>Resumen!C8</f>
        <v>3883023</v>
      </c>
    </row>
    <row r="120" spans="5:12" ht="20.25">
      <c r="E120" s="106" t="s">
        <v>10</v>
      </c>
      <c r="F120" s="107">
        <f>Resumen!T9</f>
        <v>1323343</v>
      </c>
      <c r="G120" s="108">
        <f t="shared" si="19"/>
        <v>34.080225638632584</v>
      </c>
      <c r="H120" s="108">
        <f>Resumen!V9</f>
        <v>3.337158188349644</v>
      </c>
      <c r="I120" s="108">
        <f>Resumen!W9</f>
        <v>0.59162204292892417</v>
      </c>
      <c r="J120" s="109">
        <f>Resumen!X9</f>
        <v>0.31628476061048311</v>
      </c>
      <c r="K120" s="85"/>
      <c r="L120" s="91">
        <f>Resumen!C9</f>
        <v>3883023</v>
      </c>
    </row>
    <row r="121" spans="5:12" ht="20.25">
      <c r="E121" s="110" t="s">
        <v>11</v>
      </c>
      <c r="F121" s="111">
        <f>Resumen!T10</f>
        <v>1294167</v>
      </c>
      <c r="G121" s="112">
        <f t="shared" si="19"/>
        <v>33.32885228853911</v>
      </c>
      <c r="H121" s="112">
        <f>Resumen!V10</f>
        <v>3.5380372457232419</v>
      </c>
      <c r="I121" s="112">
        <f>Resumen!W10</f>
        <v>0.59903688440681402</v>
      </c>
      <c r="J121" s="113">
        <f>Resumen!X10</f>
        <v>0.302286388723425</v>
      </c>
      <c r="K121" s="92"/>
      <c r="L121" s="91">
        <f>Resumen!C10</f>
        <v>3883023</v>
      </c>
    </row>
    <row r="122" spans="5:12" ht="20.25">
      <c r="E122" s="106" t="s">
        <v>12</v>
      </c>
      <c r="F122" s="107">
        <f>Resumen!T11</f>
        <v>1240780</v>
      </c>
      <c r="G122" s="108">
        <f t="shared" si="19"/>
        <v>31.953969883773546</v>
      </c>
      <c r="H122" s="108">
        <f>Resumen!V11</f>
        <v>3.6444239449521674</v>
      </c>
      <c r="I122" s="108">
        <f>Resumen!W11</f>
        <v>0.59810668131504763</v>
      </c>
      <c r="J122" s="109">
        <f>Resumen!X11</f>
        <v>0.31276121722688738</v>
      </c>
      <c r="K122" s="85"/>
      <c r="L122" s="91">
        <f>Resumen!C11</f>
        <v>3883023</v>
      </c>
    </row>
    <row r="123" spans="5:12" ht="20.25">
      <c r="E123" s="110" t="s">
        <v>13</v>
      </c>
      <c r="F123" s="111">
        <f>Resumen!T12</f>
        <v>1178338</v>
      </c>
      <c r="G123" s="112">
        <f t="shared" si="19"/>
        <v>30.34589287779135</v>
      </c>
      <c r="H123" s="112">
        <f>Resumen!V12</f>
        <v>3.8157739472570729</v>
      </c>
      <c r="I123" s="112">
        <f>Resumen!W12</f>
        <v>0.59453961514005971</v>
      </c>
      <c r="J123" s="113">
        <f>Resumen!X12</f>
        <v>0.34390962917294077</v>
      </c>
      <c r="K123" s="92"/>
      <c r="L123" s="91">
        <f>Resumen!C12</f>
        <v>3883023</v>
      </c>
    </row>
    <row r="124" spans="5:12" ht="20.25">
      <c r="E124" s="106" t="s">
        <v>14</v>
      </c>
      <c r="F124" s="107">
        <f>Resumen!T13</f>
        <v>1163314</v>
      </c>
      <c r="G124" s="108">
        <f t="shared" si="19"/>
        <v>29.958977837628055</v>
      </c>
      <c r="H124" s="108">
        <f>Resumen!V13</f>
        <v>3.9069400310016191</v>
      </c>
      <c r="I124" s="108">
        <f>Resumen!W13</f>
        <v>0.54667536092369273</v>
      </c>
      <c r="J124" s="109">
        <f>Resumen!X13</f>
        <v>0.3654116908398431</v>
      </c>
      <c r="K124" s="85"/>
      <c r="L124" s="91">
        <f>Resumen!C13</f>
        <v>3883023</v>
      </c>
    </row>
    <row r="125" spans="5:12" ht="20.25">
      <c r="E125" s="110" t="s">
        <v>15</v>
      </c>
      <c r="F125" s="111">
        <f>Resumen!T14</f>
        <v>1083053</v>
      </c>
      <c r="G125" s="112">
        <f t="shared" si="19"/>
        <v>27.892005790333975</v>
      </c>
      <c r="H125" s="112">
        <f>Resumen!V14</f>
        <v>3.8085586925444428</v>
      </c>
      <c r="I125" s="112">
        <f>Resumen!W14</f>
        <v>0.48006128215053068</v>
      </c>
      <c r="J125" s="113">
        <f>Resumen!X14</f>
        <v>0.38967036764912288</v>
      </c>
      <c r="K125" s="92"/>
      <c r="L125" s="91">
        <f>Resumen!C14</f>
        <v>3883023</v>
      </c>
    </row>
    <row r="126" spans="5:12" ht="20.25">
      <c r="E126" s="114" t="s">
        <v>5</v>
      </c>
      <c r="F126" s="115">
        <f>Resumen!T4</f>
        <v>13024139</v>
      </c>
      <c r="G126" s="116">
        <f t="shared" si="19"/>
        <v>33.541235784593603</v>
      </c>
      <c r="H126" s="116">
        <f>Resumen!V14</f>
        <v>3.8085586925444428</v>
      </c>
      <c r="I126" s="116">
        <f>Resumen!W14</f>
        <v>0.48006128215053068</v>
      </c>
      <c r="J126" s="117">
        <f>Resumen!X14</f>
        <v>0.38967036764912288</v>
      </c>
      <c r="K126" s="92"/>
      <c r="L126" s="94">
        <f>Resumen!C4</f>
        <v>38830230</v>
      </c>
    </row>
    <row r="128" spans="5:12">
      <c r="E128" s="78"/>
      <c r="F128" s="89"/>
      <c r="G128" s="78"/>
      <c r="H128" s="78"/>
      <c r="I128" s="78"/>
      <c r="J128" s="78"/>
      <c r="K128" s="78"/>
    </row>
  </sheetData>
  <sortState xmlns:xlrd2="http://schemas.microsoft.com/office/spreadsheetml/2017/richdata2" ref="E77:E108">
    <sortCondition descending="1" ref="E77:E10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/>
  </sheetViews>
  <sheetFormatPr defaultColWidth="9.140625" defaultRowHeight="15"/>
  <sheetData>
    <row r="1" spans="1:8">
      <c r="A1" t="s">
        <v>128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</row>
    <row r="2" spans="1:8">
      <c r="A2" s="1">
        <v>2016</v>
      </c>
      <c r="B2" s="1">
        <v>32974661</v>
      </c>
      <c r="C2" s="1">
        <v>1840951</v>
      </c>
      <c r="D2" s="1">
        <v>28261.666015625</v>
      </c>
      <c r="E2" s="1">
        <v>46764.52734375</v>
      </c>
      <c r="F2" s="1">
        <v>3.7981731184438865</v>
      </c>
      <c r="G2" s="1">
        <v>3.7969633107069698</v>
      </c>
      <c r="H2" s="1">
        <v>3.8118464946746826</v>
      </c>
    </row>
    <row r="3" spans="1:8">
      <c r="A3" s="1">
        <v>2018</v>
      </c>
      <c r="B3" s="1">
        <v>34400515</v>
      </c>
      <c r="C3" s="1">
        <v>1756349</v>
      </c>
      <c r="D3" s="1">
        <v>32036.361328125</v>
      </c>
      <c r="E3" s="1">
        <v>49851.00390625</v>
      </c>
      <c r="F3" s="1">
        <v>3.7244581658152502</v>
      </c>
      <c r="G3" s="1">
        <v>3.7890727217310554</v>
      </c>
      <c r="H3" s="1">
        <v>3.7992002964019775</v>
      </c>
    </row>
    <row r="4" spans="1:8">
      <c r="A4" s="1">
        <v>2020</v>
      </c>
      <c r="B4" s="1">
        <v>35749659</v>
      </c>
      <c r="C4" s="1">
        <v>1468861</v>
      </c>
      <c r="D4" s="1">
        <v>29910.259765625</v>
      </c>
      <c r="E4" s="1">
        <v>50309.3125</v>
      </c>
      <c r="F4" s="1">
        <v>3.6508996631268569</v>
      </c>
      <c r="G4" s="1">
        <v>3.8600184689873545</v>
      </c>
      <c r="H4" s="1">
        <v>3.7118794918060303</v>
      </c>
    </row>
    <row r="5" spans="1:8">
      <c r="A5" s="1">
        <v>2022</v>
      </c>
      <c r="B5" s="1">
        <v>37560123</v>
      </c>
      <c r="C5" s="1">
        <v>1387149</v>
      </c>
      <c r="D5" s="1">
        <v>39964.8125</v>
      </c>
      <c r="E5" s="1">
        <v>63695.45703125</v>
      </c>
      <c r="F5" s="1">
        <v>3.5423776700624754</v>
      </c>
      <c r="G5" s="1">
        <v>3.8541271283909269</v>
      </c>
      <c r="H5" s="1">
        <v>3.7910330295562744</v>
      </c>
    </row>
    <row r="6" spans="1:8">
      <c r="A6" s="1">
        <v>2024</v>
      </c>
      <c r="B6" s="1">
        <v>38830230</v>
      </c>
      <c r="C6" s="1">
        <v>1150406</v>
      </c>
      <c r="D6" s="1">
        <v>47674.3671875</v>
      </c>
      <c r="E6" s="1">
        <v>77863.84375</v>
      </c>
      <c r="F6" s="1">
        <v>3.4363320021539918</v>
      </c>
      <c r="G6" s="1">
        <v>3.8634564358748325</v>
      </c>
      <c r="H6" s="1">
        <v>3.6866066455841064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1"/>
  <sheetViews>
    <sheetView workbookViewId="0"/>
  </sheetViews>
  <sheetFormatPr defaultColWidth="9.140625" defaultRowHeight="15"/>
  <cols>
    <col min="4" max="4" width="16.140625" customWidth="1"/>
  </cols>
  <sheetData>
    <row r="1" spans="1:9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</row>
    <row r="2" spans="1:9">
      <c r="A2" s="1">
        <v>1</v>
      </c>
      <c r="B2" s="1">
        <v>2016</v>
      </c>
      <c r="C2" s="1">
        <v>343345</v>
      </c>
      <c r="D2" s="1">
        <v>9479</v>
      </c>
      <c r="E2" s="1">
        <v>30015.32421875</v>
      </c>
      <c r="F2" s="1">
        <v>49247.25</v>
      </c>
      <c r="G2" s="1">
        <v>4.0842534476983792</v>
      </c>
      <c r="H2" s="1">
        <v>4.4924725858830037</v>
      </c>
      <c r="I2" s="1">
        <v>3.6588120460510254</v>
      </c>
    </row>
    <row r="3" spans="1:9">
      <c r="A3" s="1">
        <v>2</v>
      </c>
      <c r="B3" s="1">
        <v>2016</v>
      </c>
      <c r="C3" s="1">
        <v>1071737</v>
      </c>
      <c r="D3" s="1">
        <v>28458</v>
      </c>
      <c r="E3" s="1">
        <v>34965.76171875</v>
      </c>
      <c r="F3" s="1">
        <v>57688.9296875</v>
      </c>
      <c r="G3" s="1">
        <v>3.4079396344438981</v>
      </c>
      <c r="H3" s="1">
        <v>3.7359277509314319</v>
      </c>
      <c r="I3" s="1">
        <v>3.6934764385223389</v>
      </c>
    </row>
    <row r="4" spans="1:9">
      <c r="A4" s="1">
        <v>3</v>
      </c>
      <c r="B4" s="1">
        <v>2016</v>
      </c>
      <c r="C4" s="1">
        <v>215124</v>
      </c>
      <c r="D4" s="1">
        <v>15146</v>
      </c>
      <c r="E4" s="1">
        <v>32464.646484375</v>
      </c>
      <c r="F4" s="1">
        <v>56355.41015625</v>
      </c>
      <c r="G4" s="1">
        <v>3.4546633569476208</v>
      </c>
      <c r="H4" s="1">
        <v>3.3945724326434985</v>
      </c>
      <c r="I4" s="1">
        <v>3.9753289222717285</v>
      </c>
    </row>
    <row r="5" spans="1:9">
      <c r="A5" s="1">
        <v>4</v>
      </c>
      <c r="B5" s="1">
        <v>2016</v>
      </c>
      <c r="C5" s="1">
        <v>233769</v>
      </c>
      <c r="D5" s="1">
        <v>22138</v>
      </c>
      <c r="E5" s="1">
        <v>26713.267578125</v>
      </c>
      <c r="F5" s="1">
        <v>44210.453125</v>
      </c>
      <c r="G5" s="1">
        <v>3.7638566276965721</v>
      </c>
      <c r="H5" s="1">
        <v>3.317120747404489</v>
      </c>
      <c r="I5" s="1">
        <v>3.9453542232513428</v>
      </c>
    </row>
    <row r="6" spans="1:9">
      <c r="A6" s="1">
        <v>5</v>
      </c>
      <c r="B6" s="1">
        <v>2016</v>
      </c>
      <c r="C6" s="1">
        <v>811986</v>
      </c>
      <c r="D6" s="1">
        <v>20202</v>
      </c>
      <c r="E6" s="1">
        <v>28955.751953125</v>
      </c>
      <c r="F6" s="1">
        <v>46592.203125</v>
      </c>
      <c r="G6" s="1">
        <v>3.7102400780309019</v>
      </c>
      <c r="H6" s="1">
        <v>4.1868517437492763</v>
      </c>
      <c r="I6" s="1">
        <v>3.7198173999786377</v>
      </c>
    </row>
    <row r="7" spans="1:9">
      <c r="A7" s="1">
        <v>6</v>
      </c>
      <c r="B7" s="1">
        <v>2016</v>
      </c>
      <c r="C7" s="1">
        <v>203898</v>
      </c>
      <c r="D7" s="1">
        <v>10640</v>
      </c>
      <c r="E7" s="1">
        <v>30166.189453125</v>
      </c>
      <c r="F7" s="1">
        <v>47730.54296875</v>
      </c>
      <c r="G7" s="1">
        <v>3.5200737623713816</v>
      </c>
      <c r="H7" s="1">
        <v>3.4437856182993456</v>
      </c>
      <c r="I7" s="1">
        <v>3.675297737121582</v>
      </c>
    </row>
    <row r="8" spans="1:9">
      <c r="A8" s="1">
        <v>7</v>
      </c>
      <c r="B8" s="1">
        <v>2016</v>
      </c>
      <c r="C8" s="1">
        <v>1272665</v>
      </c>
      <c r="D8" s="1">
        <v>133002</v>
      </c>
      <c r="E8" s="1">
        <v>16170.9970703125</v>
      </c>
      <c r="F8" s="1">
        <v>23259.294921875</v>
      </c>
      <c r="G8" s="1">
        <v>4.2238711679821481</v>
      </c>
      <c r="H8" s="1">
        <v>3.3796065736073513</v>
      </c>
      <c r="I8" s="1">
        <v>3.86214280128479</v>
      </c>
    </row>
    <row r="9" spans="1:9">
      <c r="A9" s="1">
        <v>8</v>
      </c>
      <c r="B9" s="1">
        <v>2016</v>
      </c>
      <c r="C9" s="1">
        <v>1038865</v>
      </c>
      <c r="D9" s="1">
        <v>41098</v>
      </c>
      <c r="E9" s="1">
        <v>25037.9921875</v>
      </c>
      <c r="F9" s="1">
        <v>48111.3359375</v>
      </c>
      <c r="G9" s="1">
        <v>3.4844729584690985</v>
      </c>
      <c r="H9" s="1">
        <v>3.9708547308841862</v>
      </c>
      <c r="I9" s="1">
        <v>3.9478402137756348</v>
      </c>
    </row>
    <row r="10" spans="1:9">
      <c r="A10" s="1">
        <v>9</v>
      </c>
      <c r="B10" s="1">
        <v>2016</v>
      </c>
      <c r="C10" s="1">
        <v>2825100</v>
      </c>
      <c r="D10" s="1">
        <v>95973</v>
      </c>
      <c r="E10" s="1">
        <v>43843.3046875</v>
      </c>
      <c r="F10" s="1">
        <v>70835.0078125</v>
      </c>
      <c r="G10" s="1">
        <v>3.367794414357014</v>
      </c>
      <c r="H10" s="1">
        <v>4.1399192948922163</v>
      </c>
      <c r="I10" s="1">
        <v>3.9121019840240479</v>
      </c>
    </row>
    <row r="11" spans="1:9">
      <c r="A11" s="1">
        <v>10</v>
      </c>
      <c r="B11" s="1">
        <v>2016</v>
      </c>
      <c r="C11" s="1">
        <v>471518</v>
      </c>
      <c r="D11" s="1">
        <v>13586</v>
      </c>
      <c r="E11" s="1">
        <v>26657.578125</v>
      </c>
      <c r="F11" s="1">
        <v>40386.140625</v>
      </c>
      <c r="G11" s="1">
        <v>3.7857854843293364</v>
      </c>
      <c r="H11" s="1">
        <v>4.1867033708151125</v>
      </c>
      <c r="I11" s="1">
        <v>3.6469771862030029</v>
      </c>
    </row>
    <row r="12" spans="1:9">
      <c r="A12" s="1">
        <v>11</v>
      </c>
      <c r="B12" s="1">
        <v>2016</v>
      </c>
      <c r="C12" s="1">
        <v>1515537</v>
      </c>
      <c r="D12" s="1">
        <v>65723</v>
      </c>
      <c r="E12" s="1">
        <v>29666.033203125</v>
      </c>
      <c r="F12" s="1">
        <v>56963.7265625</v>
      </c>
      <c r="G12" s="1">
        <v>4.2605340549257456</v>
      </c>
      <c r="H12" s="1">
        <v>3.9081592861144268</v>
      </c>
      <c r="I12" s="1">
        <v>3.6033413410186768</v>
      </c>
    </row>
    <row r="13" spans="1:9">
      <c r="A13" s="1">
        <v>12</v>
      </c>
      <c r="B13" s="1">
        <v>2016</v>
      </c>
      <c r="C13" s="1">
        <v>959390</v>
      </c>
      <c r="D13" s="1">
        <v>150062</v>
      </c>
      <c r="E13" s="1">
        <v>18883.587890625</v>
      </c>
      <c r="F13" s="1">
        <v>26979.904296875</v>
      </c>
      <c r="G13" s="1">
        <v>3.7324716747099718</v>
      </c>
      <c r="H13" s="1">
        <v>2.8497024150762464</v>
      </c>
      <c r="I13" s="1">
        <v>4.0735340118408203</v>
      </c>
    </row>
    <row r="14" spans="1:9">
      <c r="A14" s="1">
        <v>13</v>
      </c>
      <c r="B14" s="1">
        <v>2016</v>
      </c>
      <c r="C14" s="1">
        <v>775899</v>
      </c>
      <c r="D14" s="1">
        <v>35718</v>
      </c>
      <c r="E14" s="1">
        <v>20745.150390625</v>
      </c>
      <c r="F14" s="1">
        <v>32537.921875</v>
      </c>
      <c r="G14" s="1">
        <v>3.9561360434798858</v>
      </c>
      <c r="H14" s="1">
        <v>3.8240789071773515</v>
      </c>
      <c r="I14" s="1">
        <v>3.510488748550415</v>
      </c>
    </row>
    <row r="15" spans="1:9">
      <c r="A15" s="1">
        <v>14</v>
      </c>
      <c r="B15" s="1">
        <v>2016</v>
      </c>
      <c r="C15" s="1">
        <v>2123580</v>
      </c>
      <c r="D15" s="1">
        <v>67575</v>
      </c>
      <c r="E15" s="1">
        <v>33023.96875</v>
      </c>
      <c r="F15" s="1">
        <v>52368.1328125</v>
      </c>
      <c r="G15" s="1">
        <v>3.8894955688036239</v>
      </c>
      <c r="H15" s="1">
        <v>3.993766187287505</v>
      </c>
      <c r="I15" s="1">
        <v>3.6865541934967041</v>
      </c>
    </row>
    <row r="16" spans="1:9">
      <c r="A16" s="1">
        <v>15</v>
      </c>
      <c r="B16" s="1">
        <v>2016</v>
      </c>
      <c r="C16" s="1">
        <v>4246274</v>
      </c>
      <c r="D16" s="1">
        <v>294819</v>
      </c>
      <c r="E16" s="1">
        <v>28396.705078125</v>
      </c>
      <c r="F16" s="1">
        <v>43318.61328125</v>
      </c>
      <c r="G16" s="1">
        <v>4.0088385723577895</v>
      </c>
      <c r="H16" s="1">
        <v>3.8694363576161126</v>
      </c>
      <c r="I16" s="1">
        <v>3.7837629318237305</v>
      </c>
    </row>
    <row r="17" spans="1:9">
      <c r="A17" s="1">
        <v>16</v>
      </c>
      <c r="B17" s="1">
        <v>2016</v>
      </c>
      <c r="C17" s="1">
        <v>1219145</v>
      </c>
      <c r="D17" s="1">
        <v>66345</v>
      </c>
      <c r="E17" s="1">
        <v>23850.634765625</v>
      </c>
      <c r="F17" s="1">
        <v>33788.95703125</v>
      </c>
      <c r="G17" s="1">
        <v>3.9968986461823657</v>
      </c>
      <c r="H17" s="1">
        <v>3.6778496405267624</v>
      </c>
      <c r="I17" s="1">
        <v>3.5992476940155029</v>
      </c>
    </row>
    <row r="18" spans="1:9">
      <c r="A18" s="1">
        <v>17</v>
      </c>
      <c r="B18" s="1">
        <v>2016</v>
      </c>
      <c r="C18" s="1">
        <v>548853</v>
      </c>
      <c r="D18" s="1">
        <v>30042</v>
      </c>
      <c r="E18" s="1">
        <v>28643.61328125</v>
      </c>
      <c r="F18" s="1">
        <v>41195.82421875</v>
      </c>
      <c r="G18" s="1">
        <v>3.6373892463009221</v>
      </c>
      <c r="H18" s="1">
        <v>3.6855515046834033</v>
      </c>
      <c r="I18" s="1">
        <v>3.7649955749511719</v>
      </c>
    </row>
    <row r="19" spans="1:9">
      <c r="A19" s="1">
        <v>18</v>
      </c>
      <c r="B19" s="1">
        <v>2016</v>
      </c>
      <c r="C19" s="1">
        <v>332741</v>
      </c>
      <c r="D19" s="1">
        <v>13396</v>
      </c>
      <c r="E19" s="1">
        <v>25984.38671875</v>
      </c>
      <c r="F19" s="1">
        <v>43069.171875</v>
      </c>
      <c r="G19" s="1">
        <v>3.6334506417904615</v>
      </c>
      <c r="H19" s="1">
        <v>3.8003522259054341</v>
      </c>
      <c r="I19" s="1">
        <v>3.7431199550628662</v>
      </c>
    </row>
    <row r="20" spans="1:9">
      <c r="A20" s="1">
        <v>19</v>
      </c>
      <c r="B20" s="1">
        <v>2016</v>
      </c>
      <c r="C20" s="1">
        <v>1437509</v>
      </c>
      <c r="D20" s="1">
        <v>31128</v>
      </c>
      <c r="E20" s="1">
        <v>35848.109375</v>
      </c>
      <c r="F20" s="1">
        <v>87671.8203125</v>
      </c>
      <c r="G20" s="1">
        <v>3.7743012391574591</v>
      </c>
      <c r="H20" s="1">
        <v>4.2810883270991695</v>
      </c>
      <c r="I20" s="1">
        <v>3.8842895030975342</v>
      </c>
    </row>
    <row r="21" spans="1:9">
      <c r="A21" s="1">
        <v>20</v>
      </c>
      <c r="B21" s="1">
        <v>2016</v>
      </c>
      <c r="C21" s="1">
        <v>1050134</v>
      </c>
      <c r="D21" s="1">
        <v>99607</v>
      </c>
      <c r="E21" s="1">
        <v>17992.048828125</v>
      </c>
      <c r="F21" s="1">
        <v>27704.861328125</v>
      </c>
      <c r="G21" s="1">
        <v>3.8040288191792668</v>
      </c>
      <c r="H21" s="1">
        <v>3.1612175208116295</v>
      </c>
      <c r="I21" s="1">
        <v>3.9496622085571289</v>
      </c>
    </row>
    <row r="22" spans="1:9">
      <c r="A22" s="1">
        <v>21</v>
      </c>
      <c r="B22" s="1">
        <v>2016</v>
      </c>
      <c r="C22" s="1">
        <v>1666008</v>
      </c>
      <c r="D22" s="1">
        <v>110229</v>
      </c>
      <c r="E22" s="1">
        <v>24157.53125</v>
      </c>
      <c r="F22" s="1">
        <v>35368.51953125</v>
      </c>
      <c r="G22" s="1">
        <v>3.952441404843194</v>
      </c>
      <c r="H22" s="1">
        <v>3.7685377261093582</v>
      </c>
      <c r="I22" s="1">
        <v>3.8112943172454834</v>
      </c>
    </row>
    <row r="23" spans="1:9">
      <c r="A23" s="1">
        <v>22</v>
      </c>
      <c r="B23" s="1">
        <v>2016</v>
      </c>
      <c r="C23" s="1">
        <v>581441</v>
      </c>
      <c r="D23" s="1">
        <v>30896</v>
      </c>
      <c r="E23" s="1">
        <v>33259.2734375</v>
      </c>
      <c r="F23" s="1">
        <v>56603.8671875</v>
      </c>
      <c r="G23" s="1">
        <v>3.8708295424643255</v>
      </c>
      <c r="H23" s="1">
        <v>3.936506025546874</v>
      </c>
      <c r="I23" s="1">
        <v>3.6747341156005859</v>
      </c>
    </row>
    <row r="24" spans="1:9">
      <c r="A24" s="1">
        <v>23</v>
      </c>
      <c r="B24" s="1">
        <v>2016</v>
      </c>
      <c r="C24" s="1">
        <v>503473</v>
      </c>
      <c r="D24" s="1">
        <v>54657</v>
      </c>
      <c r="E24" s="1">
        <v>32584.1015625</v>
      </c>
      <c r="F24" s="1">
        <v>50566.78125</v>
      </c>
      <c r="G24" s="1">
        <v>3.4550810073231335</v>
      </c>
      <c r="H24" s="1">
        <v>3.0316283097604044</v>
      </c>
      <c r="I24" s="1">
        <v>3.6873288154602051</v>
      </c>
    </row>
    <row r="25" spans="1:9">
      <c r="A25" s="1">
        <v>24</v>
      </c>
      <c r="B25" s="1">
        <v>2016</v>
      </c>
      <c r="C25" s="1">
        <v>746059</v>
      </c>
      <c r="D25" s="1">
        <v>25488</v>
      </c>
      <c r="E25" s="1">
        <v>25792.771484375</v>
      </c>
      <c r="F25" s="1">
        <v>39053.8203125</v>
      </c>
      <c r="G25" s="1">
        <v>3.8929602082409032</v>
      </c>
      <c r="H25" s="1">
        <v>4.2087341617754088</v>
      </c>
      <c r="I25" s="1">
        <v>3.6316895484924316</v>
      </c>
    </row>
    <row r="26" spans="1:9">
      <c r="A26" s="1">
        <v>25</v>
      </c>
      <c r="B26" s="1">
        <v>2016</v>
      </c>
      <c r="C26" s="1">
        <v>794902</v>
      </c>
      <c r="D26" s="1">
        <v>44226</v>
      </c>
      <c r="E26" s="1">
        <v>27841.521484375</v>
      </c>
      <c r="F26" s="1">
        <v>48590.28125</v>
      </c>
      <c r="G26" s="1">
        <v>3.7912094824267646</v>
      </c>
      <c r="H26" s="1">
        <v>3.7573185122191162</v>
      </c>
      <c r="I26" s="1">
        <v>3.7824993133544922</v>
      </c>
    </row>
    <row r="27" spans="1:9">
      <c r="A27" s="1">
        <v>26</v>
      </c>
      <c r="B27" s="1">
        <v>2016</v>
      </c>
      <c r="C27" s="1">
        <v>817897</v>
      </c>
      <c r="D27" s="1">
        <v>29823</v>
      </c>
      <c r="E27" s="1">
        <v>30674.298828125</v>
      </c>
      <c r="F27" s="1">
        <v>58813.109375</v>
      </c>
      <c r="G27" s="1">
        <v>3.521672044279414</v>
      </c>
      <c r="H27" s="1">
        <v>3.8682401329262732</v>
      </c>
      <c r="I27" s="1">
        <v>3.8305168151855469</v>
      </c>
    </row>
    <row r="28" spans="1:9">
      <c r="A28" s="1">
        <v>27</v>
      </c>
      <c r="B28" s="1">
        <v>2016</v>
      </c>
      <c r="C28" s="1">
        <v>622386</v>
      </c>
      <c r="D28" s="1">
        <v>40060</v>
      </c>
      <c r="E28" s="1">
        <v>23115.15234375</v>
      </c>
      <c r="F28" s="1">
        <v>37382.5703125</v>
      </c>
      <c r="G28" s="1">
        <v>3.828005449994055</v>
      </c>
      <c r="H28" s="1">
        <v>3.580445254231297</v>
      </c>
      <c r="I28" s="1">
        <v>4.0260777473449707</v>
      </c>
    </row>
    <row r="29" spans="1:9">
      <c r="A29" s="1">
        <v>28</v>
      </c>
      <c r="B29" s="1">
        <v>2016</v>
      </c>
      <c r="C29" s="1">
        <v>996922</v>
      </c>
      <c r="D29" s="1">
        <v>28521</v>
      </c>
      <c r="E29" s="1">
        <v>26216.61328125</v>
      </c>
      <c r="F29" s="1">
        <v>48050.75390625</v>
      </c>
      <c r="G29" s="1">
        <v>3.4808249792862429</v>
      </c>
      <c r="H29" s="1">
        <v>3.7044783844673908</v>
      </c>
      <c r="I29" s="1">
        <v>3.4586796760559082</v>
      </c>
    </row>
    <row r="30" spans="1:9">
      <c r="A30" s="1">
        <v>29</v>
      </c>
      <c r="B30" s="1">
        <v>2016</v>
      </c>
      <c r="C30" s="1">
        <v>313008</v>
      </c>
      <c r="D30" s="1">
        <v>19285</v>
      </c>
      <c r="E30" s="1">
        <v>24359.138671875</v>
      </c>
      <c r="F30" s="1">
        <v>34049.99609375</v>
      </c>
      <c r="G30" s="1">
        <v>4.2123492051321376</v>
      </c>
      <c r="H30" s="1">
        <v>3.9363786229105964</v>
      </c>
      <c r="I30" s="1">
        <v>3.8166701793670654</v>
      </c>
    </row>
    <row r="31" spans="1:9">
      <c r="A31" s="1">
        <v>30</v>
      </c>
      <c r="B31" s="1">
        <v>2016</v>
      </c>
      <c r="C31" s="1">
        <v>2219963</v>
      </c>
      <c r="D31" s="1">
        <v>155775</v>
      </c>
      <c r="E31" s="1">
        <v>21990.078125</v>
      </c>
      <c r="F31" s="1">
        <v>32982.6484375</v>
      </c>
      <c r="G31" s="1">
        <v>3.6883700313924153</v>
      </c>
      <c r="H31" s="1">
        <v>3.5173496134845492</v>
      </c>
      <c r="I31" s="1">
        <v>3.8733334541320801</v>
      </c>
    </row>
    <row r="32" spans="1:9">
      <c r="A32" s="1">
        <v>31</v>
      </c>
      <c r="B32" s="1">
        <v>2016</v>
      </c>
      <c r="C32" s="1">
        <v>589185</v>
      </c>
      <c r="D32" s="1">
        <v>47931</v>
      </c>
      <c r="E32" s="1">
        <v>26011.8828125</v>
      </c>
      <c r="F32" s="1">
        <v>42454.51171875</v>
      </c>
      <c r="G32" s="1">
        <v>3.8613813997301358</v>
      </c>
      <c r="H32" s="1">
        <v>3.5388986481325899</v>
      </c>
      <c r="I32" s="1">
        <v>3.7272567749023438</v>
      </c>
    </row>
    <row r="33" spans="1:9">
      <c r="A33" s="1">
        <v>32</v>
      </c>
      <c r="B33" s="1">
        <v>2016</v>
      </c>
      <c r="C33" s="1">
        <v>426348</v>
      </c>
      <c r="D33" s="1">
        <v>9923</v>
      </c>
      <c r="E33" s="1">
        <v>22821.3984375</v>
      </c>
      <c r="F33" s="1">
        <v>36248.96484375</v>
      </c>
      <c r="G33" s="1">
        <v>3.8572809066771745</v>
      </c>
      <c r="H33" s="1">
        <v>4.0849329655586519</v>
      </c>
      <c r="I33" s="1">
        <v>3.5844485759735107</v>
      </c>
    </row>
    <row r="34" spans="1:9">
      <c r="A34" s="1">
        <v>1</v>
      </c>
      <c r="B34" s="1">
        <v>2018</v>
      </c>
      <c r="C34" s="1">
        <v>356455</v>
      </c>
      <c r="D34" s="1">
        <v>8170</v>
      </c>
      <c r="E34" s="1">
        <v>36171.9609375</v>
      </c>
      <c r="F34" s="1">
        <v>59345.08984375</v>
      </c>
      <c r="G34" s="1">
        <v>4.0628045615856143</v>
      </c>
      <c r="H34" s="1">
        <v>4.4145319886100634</v>
      </c>
      <c r="I34" s="1">
        <v>3.4564013481140137</v>
      </c>
    </row>
    <row r="35" spans="1:9">
      <c r="A35" s="1">
        <v>2</v>
      </c>
      <c r="B35" s="1">
        <v>2018</v>
      </c>
      <c r="C35" s="1">
        <v>1107630</v>
      </c>
      <c r="D35" s="1">
        <v>37806</v>
      </c>
      <c r="E35" s="1">
        <v>38538.5</v>
      </c>
      <c r="F35" s="1">
        <v>59179.515625</v>
      </c>
      <c r="G35" s="1">
        <v>3.4099428509520329</v>
      </c>
      <c r="H35" s="1">
        <v>3.582123994474689</v>
      </c>
      <c r="I35" s="1">
        <v>3.5847361087799072</v>
      </c>
    </row>
    <row r="36" spans="1:9">
      <c r="A36" s="1">
        <v>3</v>
      </c>
      <c r="B36" s="1">
        <v>2018</v>
      </c>
      <c r="C36" s="1">
        <v>234236</v>
      </c>
      <c r="D36" s="1">
        <v>18857</v>
      </c>
      <c r="E36" s="1">
        <v>38059.49609375</v>
      </c>
      <c r="F36" s="1">
        <v>68780.5625</v>
      </c>
      <c r="G36" s="1">
        <v>3.3074676821667035</v>
      </c>
      <c r="H36" s="1">
        <v>3.2890887822537955</v>
      </c>
      <c r="I36" s="1">
        <v>3.6610188484191895</v>
      </c>
    </row>
    <row r="37" spans="1:9">
      <c r="A37" s="1">
        <v>4</v>
      </c>
      <c r="B37" s="1">
        <v>2018</v>
      </c>
      <c r="C37" s="1">
        <v>235873</v>
      </c>
      <c r="D37" s="1">
        <v>24928</v>
      </c>
      <c r="E37" s="1">
        <v>30554.03125</v>
      </c>
      <c r="F37" s="1">
        <v>47699.04296875</v>
      </c>
      <c r="G37" s="1">
        <v>3.8144509969347911</v>
      </c>
      <c r="H37" s="1">
        <v>3.3027095089306533</v>
      </c>
      <c r="I37" s="1">
        <v>3.8338227272033691</v>
      </c>
    </row>
    <row r="38" spans="1:9">
      <c r="A38" s="1">
        <v>5</v>
      </c>
      <c r="B38" s="1">
        <v>2018</v>
      </c>
      <c r="C38" s="1">
        <v>840555</v>
      </c>
      <c r="D38" s="1">
        <v>14556</v>
      </c>
      <c r="E38" s="1">
        <v>33525.53125</v>
      </c>
      <c r="F38" s="1">
        <v>55924.984375</v>
      </c>
      <c r="G38" s="1">
        <v>3.6835626461088209</v>
      </c>
      <c r="H38" s="1">
        <v>4.1951710477006268</v>
      </c>
      <c r="I38" s="1">
        <v>3.6661169528961182</v>
      </c>
    </row>
    <row r="39" spans="1:9">
      <c r="A39" s="1">
        <v>6</v>
      </c>
      <c r="B39" s="1">
        <v>2018</v>
      </c>
      <c r="C39" s="1">
        <v>221269</v>
      </c>
      <c r="D39" s="1">
        <v>8170</v>
      </c>
      <c r="E39" s="1">
        <v>32873.6171875</v>
      </c>
      <c r="F39" s="1">
        <v>52754.59765625</v>
      </c>
      <c r="G39" s="1">
        <v>3.4042003172608908</v>
      </c>
      <c r="H39" s="1">
        <v>3.5241809742892136</v>
      </c>
      <c r="I39" s="1">
        <v>3.805344820022583</v>
      </c>
    </row>
    <row r="40" spans="1:9">
      <c r="A40" s="1">
        <v>7</v>
      </c>
      <c r="B40" s="1">
        <v>2018</v>
      </c>
      <c r="C40" s="1">
        <v>1300273</v>
      </c>
      <c r="D40" s="1">
        <v>149696</v>
      </c>
      <c r="E40" s="1">
        <v>18985.86328125</v>
      </c>
      <c r="F40" s="1">
        <v>26510.0234375</v>
      </c>
      <c r="G40" s="1">
        <v>4.2227555290312111</v>
      </c>
      <c r="H40" s="1">
        <v>3.2959939951071813</v>
      </c>
      <c r="I40" s="1">
        <v>4.0808882713317871</v>
      </c>
    </row>
    <row r="41" spans="1:9">
      <c r="A41" s="1">
        <v>8</v>
      </c>
      <c r="B41" s="1">
        <v>2018</v>
      </c>
      <c r="C41" s="1">
        <v>1107390</v>
      </c>
      <c r="D41" s="1">
        <v>30214</v>
      </c>
      <c r="E41" s="1">
        <v>29282.875</v>
      </c>
      <c r="F41" s="1">
        <v>54027.27734375</v>
      </c>
      <c r="G41" s="1">
        <v>3.3402875229142399</v>
      </c>
      <c r="H41" s="1">
        <v>4.1115307163691206</v>
      </c>
      <c r="I41" s="1">
        <v>3.868809700012207</v>
      </c>
    </row>
    <row r="42" spans="1:9">
      <c r="A42" s="1">
        <v>9</v>
      </c>
      <c r="B42" s="1">
        <v>2018</v>
      </c>
      <c r="C42" s="1">
        <v>2778842</v>
      </c>
      <c r="D42" s="1">
        <v>75510</v>
      </c>
      <c r="E42" s="1">
        <v>46657.4140625</v>
      </c>
      <c r="F42" s="1">
        <v>79085.34375</v>
      </c>
      <c r="G42" s="1">
        <v>3.442844537400831</v>
      </c>
      <c r="H42" s="1">
        <v>4.1846484974676503</v>
      </c>
      <c r="I42" s="1">
        <v>3.6132879257202148</v>
      </c>
    </row>
    <row r="43" spans="1:9">
      <c r="A43" s="1">
        <v>10</v>
      </c>
      <c r="B43" s="1">
        <v>2018</v>
      </c>
      <c r="C43" s="1">
        <v>483156</v>
      </c>
      <c r="D43" s="1">
        <v>10837</v>
      </c>
      <c r="E43" s="1">
        <v>29183.439453125</v>
      </c>
      <c r="F43" s="1">
        <v>43646.3359375</v>
      </c>
      <c r="G43" s="1">
        <v>3.7786781081058707</v>
      </c>
      <c r="H43" s="1">
        <v>4.1721845532291848</v>
      </c>
      <c r="I43" s="1">
        <v>3.5273754596710205</v>
      </c>
    </row>
    <row r="44" spans="1:9">
      <c r="A44" s="1">
        <v>11</v>
      </c>
      <c r="B44" s="1">
        <v>2018</v>
      </c>
      <c r="C44" s="1">
        <v>1551156</v>
      </c>
      <c r="D44" s="1">
        <v>77857</v>
      </c>
      <c r="E44" s="1">
        <v>28975.291015625</v>
      </c>
      <c r="F44" s="1">
        <v>46141.74609375</v>
      </c>
      <c r="G44" s="1">
        <v>4.127225759369141</v>
      </c>
      <c r="H44" s="1">
        <v>3.7997190482453087</v>
      </c>
      <c r="I44" s="1">
        <v>3.5284938812255859</v>
      </c>
    </row>
    <row r="45" spans="1:9">
      <c r="A45" s="1">
        <v>12</v>
      </c>
      <c r="B45" s="1">
        <v>2018</v>
      </c>
      <c r="C45" s="1">
        <v>963408</v>
      </c>
      <c r="D45" s="1">
        <v>126961</v>
      </c>
      <c r="E45" s="1">
        <v>21866.841796875</v>
      </c>
      <c r="F45" s="1">
        <v>29334.7734375</v>
      </c>
      <c r="G45" s="1">
        <v>3.7756983541760083</v>
      </c>
      <c r="H45" s="1">
        <v>2.9197889160148143</v>
      </c>
      <c r="I45" s="1">
        <v>3.9312071800231934</v>
      </c>
    </row>
    <row r="46" spans="1:9">
      <c r="A46" s="1">
        <v>13</v>
      </c>
      <c r="B46" s="1">
        <v>2018</v>
      </c>
      <c r="C46" s="1">
        <v>863778</v>
      </c>
      <c r="D46" s="1">
        <v>29532</v>
      </c>
      <c r="E46" s="1">
        <v>23960.833984375</v>
      </c>
      <c r="F46" s="1">
        <v>38783.55859375</v>
      </c>
      <c r="G46" s="1">
        <v>3.6334405368045957</v>
      </c>
      <c r="H46" s="1">
        <v>3.9310054203742166</v>
      </c>
      <c r="I46" s="1">
        <v>3.451228141784668</v>
      </c>
    </row>
    <row r="47" spans="1:9">
      <c r="A47" s="1">
        <v>14</v>
      </c>
      <c r="B47" s="1">
        <v>2018</v>
      </c>
      <c r="C47" s="1">
        <v>2276309</v>
      </c>
      <c r="D47" s="1">
        <v>74396</v>
      </c>
      <c r="E47" s="1">
        <v>39645.30078125</v>
      </c>
      <c r="F47" s="1">
        <v>60537.52734375</v>
      </c>
      <c r="G47" s="1">
        <v>3.8215031439053311</v>
      </c>
      <c r="H47" s="1">
        <v>3.9977740280427656</v>
      </c>
      <c r="I47" s="1">
        <v>3.8224616050720215</v>
      </c>
    </row>
    <row r="48" spans="1:9">
      <c r="A48" s="1">
        <v>15</v>
      </c>
      <c r="B48" s="1">
        <v>2018</v>
      </c>
      <c r="C48" s="1">
        <v>4550786</v>
      </c>
      <c r="D48" s="1">
        <v>220840</v>
      </c>
      <c r="E48" s="1">
        <v>34507.37109375</v>
      </c>
      <c r="F48" s="1">
        <v>48012.81640625</v>
      </c>
      <c r="G48" s="1">
        <v>3.7883712835540937</v>
      </c>
      <c r="H48" s="1">
        <v>3.9005945346584086</v>
      </c>
      <c r="I48" s="1">
        <v>3.9051704406738281</v>
      </c>
    </row>
    <row r="49" spans="1:9">
      <c r="A49" s="1">
        <v>16</v>
      </c>
      <c r="B49" s="1">
        <v>2018</v>
      </c>
      <c r="C49" s="1">
        <v>1300726</v>
      </c>
      <c r="D49" s="1">
        <v>67007</v>
      </c>
      <c r="E49" s="1">
        <v>30915.404296875</v>
      </c>
      <c r="F49" s="1">
        <v>42652.1328125</v>
      </c>
      <c r="G49" s="1">
        <v>3.9335755570350712</v>
      </c>
      <c r="H49" s="1">
        <v>3.7382777002996788</v>
      </c>
      <c r="I49" s="1">
        <v>3.7421920299530029</v>
      </c>
    </row>
    <row r="50" spans="1:9">
      <c r="A50" s="1">
        <v>17</v>
      </c>
      <c r="B50" s="1">
        <v>2018</v>
      </c>
      <c r="C50" s="1">
        <v>551599</v>
      </c>
      <c r="D50" s="1">
        <v>29514</v>
      </c>
      <c r="E50" s="1">
        <v>29431.66015625</v>
      </c>
      <c r="F50" s="1">
        <v>42973.703125</v>
      </c>
      <c r="G50" s="1">
        <v>3.6414732441501889</v>
      </c>
      <c r="H50" s="1">
        <v>3.6121167732356296</v>
      </c>
      <c r="I50" s="1">
        <v>3.7467925548553467</v>
      </c>
    </row>
    <row r="51" spans="1:9">
      <c r="A51" s="1">
        <v>18</v>
      </c>
      <c r="B51" s="1">
        <v>2018</v>
      </c>
      <c r="C51" s="1">
        <v>350315</v>
      </c>
      <c r="D51" s="1">
        <v>15920</v>
      </c>
      <c r="E51" s="1">
        <v>30257.3046875</v>
      </c>
      <c r="F51" s="1">
        <v>48148.6328125</v>
      </c>
      <c r="G51" s="1">
        <v>3.5467108174071909</v>
      </c>
      <c r="H51" s="1">
        <v>3.6744244465695162</v>
      </c>
      <c r="I51" s="1">
        <v>3.8583228588104248</v>
      </c>
    </row>
    <row r="52" spans="1:9">
      <c r="A52" s="1">
        <v>19</v>
      </c>
      <c r="B52" s="1">
        <v>2018</v>
      </c>
      <c r="C52" s="1">
        <v>1548107</v>
      </c>
      <c r="D52" s="1">
        <v>22266</v>
      </c>
      <c r="E52" s="1">
        <v>40990.515625</v>
      </c>
      <c r="F52" s="1">
        <v>68958.625</v>
      </c>
      <c r="G52" s="1">
        <v>3.6428541438027215</v>
      </c>
      <c r="H52" s="1">
        <v>4.300797683881024</v>
      </c>
      <c r="I52" s="1">
        <v>3.8349089622497559</v>
      </c>
    </row>
    <row r="53" spans="1:9">
      <c r="A53" s="1">
        <v>20</v>
      </c>
      <c r="B53" s="1">
        <v>2018</v>
      </c>
      <c r="C53" s="1">
        <v>1118110</v>
      </c>
      <c r="D53" s="1">
        <v>107940</v>
      </c>
      <c r="E53" s="1">
        <v>19976.640625</v>
      </c>
      <c r="F53" s="1">
        <v>31591.75390625</v>
      </c>
      <c r="G53" s="1">
        <v>3.749364552682652</v>
      </c>
      <c r="H53" s="1">
        <v>3.2442952840060459</v>
      </c>
      <c r="I53" s="1">
        <v>3.8629138469696045</v>
      </c>
    </row>
    <row r="54" spans="1:9">
      <c r="A54" s="1">
        <v>21</v>
      </c>
      <c r="B54" s="1">
        <v>2018</v>
      </c>
      <c r="C54" s="1">
        <v>1674745</v>
      </c>
      <c r="D54" s="1">
        <v>101131</v>
      </c>
      <c r="E54" s="1">
        <v>27303.51171875</v>
      </c>
      <c r="F54" s="1">
        <v>38974.92578125</v>
      </c>
      <c r="G54" s="1">
        <v>3.9766621187106095</v>
      </c>
      <c r="H54" s="1">
        <v>3.7708916879883208</v>
      </c>
      <c r="I54" s="1">
        <v>3.7000784873962402</v>
      </c>
    </row>
    <row r="55" spans="1:9">
      <c r="A55" s="1">
        <v>22</v>
      </c>
      <c r="B55" s="1">
        <v>2018</v>
      </c>
      <c r="C55" s="1">
        <v>631389</v>
      </c>
      <c r="D55" s="1">
        <v>29831</v>
      </c>
      <c r="E55" s="1">
        <v>37404.45703125</v>
      </c>
      <c r="F55" s="1">
        <v>61337.796875</v>
      </c>
      <c r="G55" s="1">
        <v>3.8800105798485562</v>
      </c>
      <c r="H55" s="1">
        <v>3.918474981350641</v>
      </c>
      <c r="I55" s="1">
        <v>3.6607701778411865</v>
      </c>
    </row>
    <row r="56" spans="1:9">
      <c r="A56" s="1">
        <v>23</v>
      </c>
      <c r="B56" s="1">
        <v>2018</v>
      </c>
      <c r="C56" s="1">
        <v>529807</v>
      </c>
      <c r="D56" s="1">
        <v>66190</v>
      </c>
      <c r="E56" s="1">
        <v>37635.33984375</v>
      </c>
      <c r="F56" s="1">
        <v>56708.91015625</v>
      </c>
      <c r="G56" s="1">
        <v>3.4620267380385688</v>
      </c>
      <c r="H56" s="1">
        <v>2.9211316573771202</v>
      </c>
      <c r="I56" s="1">
        <v>3.9194190502166748</v>
      </c>
    </row>
    <row r="57" spans="1:9">
      <c r="A57" s="1">
        <v>24</v>
      </c>
      <c r="B57" s="1">
        <v>2018</v>
      </c>
      <c r="C57" s="1">
        <v>755164</v>
      </c>
      <c r="D57" s="1">
        <v>18926</v>
      </c>
      <c r="E57" s="1">
        <v>29838.466796875</v>
      </c>
      <c r="F57" s="1">
        <v>46495.19140625</v>
      </c>
      <c r="G57" s="1">
        <v>3.9086516306391723</v>
      </c>
      <c r="H57" s="1">
        <v>4.0126210995227529</v>
      </c>
      <c r="I57" s="1">
        <v>3.519831657409668</v>
      </c>
    </row>
    <row r="58" spans="1:9">
      <c r="A58" s="1">
        <v>25</v>
      </c>
      <c r="B58" s="1">
        <v>2018</v>
      </c>
      <c r="C58" s="1">
        <v>845143</v>
      </c>
      <c r="D58" s="1">
        <v>30073</v>
      </c>
      <c r="E58" s="1">
        <v>32641.458984375</v>
      </c>
      <c r="F58" s="1">
        <v>55470.8828125</v>
      </c>
      <c r="G58" s="1">
        <v>3.6281919154509947</v>
      </c>
      <c r="H58" s="1">
        <v>3.6717407586645101</v>
      </c>
      <c r="I58" s="1">
        <v>3.7313065528869629</v>
      </c>
    </row>
    <row r="59" spans="1:9">
      <c r="A59" s="1">
        <v>26</v>
      </c>
      <c r="B59" s="1">
        <v>2018</v>
      </c>
      <c r="C59" s="1">
        <v>854719</v>
      </c>
      <c r="D59" s="1">
        <v>31390</v>
      </c>
      <c r="E59" s="1">
        <v>34502.765625</v>
      </c>
      <c r="F59" s="1">
        <v>59883.7421875</v>
      </c>
      <c r="G59" s="1">
        <v>3.4686955595932698</v>
      </c>
      <c r="H59" s="1">
        <v>3.8940833186111461</v>
      </c>
      <c r="I59" s="1">
        <v>3.7345125675201416</v>
      </c>
    </row>
    <row r="60" spans="1:9">
      <c r="A60" s="1">
        <v>27</v>
      </c>
      <c r="B60" s="1">
        <v>2018</v>
      </c>
      <c r="C60" s="1">
        <v>651428</v>
      </c>
      <c r="D60" s="1">
        <v>41515</v>
      </c>
      <c r="E60" s="1">
        <v>24077.111328125</v>
      </c>
      <c r="F60" s="1">
        <v>39449.76171875</v>
      </c>
      <c r="G60" s="1">
        <v>3.6693571661027771</v>
      </c>
      <c r="H60" s="1">
        <v>3.4846905567461026</v>
      </c>
      <c r="I60" s="1">
        <v>3.9727468490600586</v>
      </c>
    </row>
    <row r="61" spans="1:9">
      <c r="A61" s="1">
        <v>28</v>
      </c>
      <c r="B61" s="1">
        <v>2018</v>
      </c>
      <c r="C61" s="1">
        <v>1039355</v>
      </c>
      <c r="D61" s="1">
        <v>38306</v>
      </c>
      <c r="E61" s="1">
        <v>27867.2109375</v>
      </c>
      <c r="F61" s="1">
        <v>49151.8203125</v>
      </c>
      <c r="G61" s="1">
        <v>3.4319120993308352</v>
      </c>
      <c r="H61" s="1">
        <v>3.7585791187803976</v>
      </c>
      <c r="I61" s="1">
        <v>3.601046085357666</v>
      </c>
    </row>
    <row r="62" spans="1:9">
      <c r="A62" s="1">
        <v>29</v>
      </c>
      <c r="B62" s="1">
        <v>2018</v>
      </c>
      <c r="C62" s="1">
        <v>336727</v>
      </c>
      <c r="D62" s="1">
        <v>16870</v>
      </c>
      <c r="E62" s="1">
        <v>27660.056640625</v>
      </c>
      <c r="F62" s="1">
        <v>40301.81640625</v>
      </c>
      <c r="G62" s="1">
        <v>4.0724355338300757</v>
      </c>
      <c r="H62" s="1">
        <v>3.8893109254678122</v>
      </c>
      <c r="I62" s="1">
        <v>3.7756509780883789</v>
      </c>
    </row>
    <row r="63" spans="1:9">
      <c r="A63" s="1">
        <v>30</v>
      </c>
      <c r="B63" s="1">
        <v>2018</v>
      </c>
      <c r="C63" s="1">
        <v>2285787</v>
      </c>
      <c r="D63" s="1">
        <v>174571</v>
      </c>
      <c r="E63" s="1">
        <v>23208.419921875</v>
      </c>
      <c r="F63" s="1">
        <v>32444.326171875</v>
      </c>
      <c r="G63" s="1">
        <v>3.5815148130600094</v>
      </c>
      <c r="H63" s="1">
        <v>3.4256183975147292</v>
      </c>
      <c r="I63" s="1">
        <v>3.835402250289917</v>
      </c>
    </row>
    <row r="64" spans="1:9">
      <c r="A64" s="1">
        <v>31</v>
      </c>
      <c r="B64" s="1">
        <v>2018</v>
      </c>
      <c r="C64" s="1">
        <v>621368</v>
      </c>
      <c r="D64" s="1">
        <v>45947</v>
      </c>
      <c r="E64" s="1">
        <v>31879.494140625</v>
      </c>
      <c r="F64" s="1">
        <v>49877.89453125</v>
      </c>
      <c r="G64" s="1">
        <v>3.8167816817087457</v>
      </c>
      <c r="H64" s="1">
        <v>3.5341472364202855</v>
      </c>
      <c r="I64" s="1">
        <v>3.553718090057373</v>
      </c>
    </row>
    <row r="65" spans="1:9">
      <c r="A65" s="1">
        <v>32</v>
      </c>
      <c r="B65" s="1">
        <v>2018</v>
      </c>
      <c r="C65" s="1">
        <v>434910</v>
      </c>
      <c r="D65" s="1">
        <v>10622</v>
      </c>
      <c r="E65" s="1">
        <v>26443.568359375</v>
      </c>
      <c r="F65" s="1">
        <v>37959.64453125</v>
      </c>
      <c r="G65" s="1">
        <v>3.8211216113678694</v>
      </c>
      <c r="H65" s="1">
        <v>4.0792531788186057</v>
      </c>
      <c r="I65" s="1">
        <v>3.3061962127685547</v>
      </c>
    </row>
    <row r="66" spans="1:9">
      <c r="A66" s="1">
        <v>1</v>
      </c>
      <c r="B66" s="1">
        <v>2020</v>
      </c>
      <c r="C66" s="1">
        <v>392925</v>
      </c>
      <c r="D66" s="1">
        <v>6254</v>
      </c>
      <c r="E66" s="1">
        <v>35404.4140625</v>
      </c>
      <c r="F66" s="1">
        <v>58303.3359375</v>
      </c>
      <c r="G66" s="1">
        <v>3.745409429280397</v>
      </c>
      <c r="H66" s="1">
        <v>4.3587020423744987</v>
      </c>
      <c r="I66" s="1">
        <v>3.5014524459838867</v>
      </c>
    </row>
    <row r="67" spans="1:9">
      <c r="A67" s="1">
        <v>2</v>
      </c>
      <c r="B67" s="1">
        <v>2020</v>
      </c>
      <c r="C67" s="1">
        <v>1150932</v>
      </c>
      <c r="D67" s="1">
        <v>27394</v>
      </c>
      <c r="E67" s="1">
        <v>37057.796875</v>
      </c>
      <c r="F67" s="1">
        <v>67820.5625</v>
      </c>
      <c r="G67" s="1">
        <v>3.3325113907685249</v>
      </c>
      <c r="H67" s="1">
        <v>3.7713626869354577</v>
      </c>
      <c r="I67" s="1">
        <v>3.5977039337158203</v>
      </c>
    </row>
    <row r="68" spans="1:9">
      <c r="A68" s="1">
        <v>3</v>
      </c>
      <c r="B68" s="1">
        <v>2020</v>
      </c>
      <c r="C68" s="1">
        <v>248939</v>
      </c>
      <c r="D68" s="1">
        <v>13313</v>
      </c>
      <c r="E68" s="1">
        <v>35822.6953125</v>
      </c>
      <c r="F68" s="1">
        <v>64265.86328125</v>
      </c>
      <c r="G68" s="1">
        <v>3.3380707723578871</v>
      </c>
      <c r="H68" s="1">
        <v>3.3589433556011712</v>
      </c>
      <c r="I68" s="1">
        <v>3.7251107692718506</v>
      </c>
    </row>
    <row r="69" spans="1:9">
      <c r="A69" s="1">
        <v>4</v>
      </c>
      <c r="B69" s="1">
        <v>2020</v>
      </c>
      <c r="C69" s="1">
        <v>260391</v>
      </c>
      <c r="D69" s="1">
        <v>19257</v>
      </c>
      <c r="E69" s="1">
        <v>28562.130859375</v>
      </c>
      <c r="F69" s="1">
        <v>47275.7890625</v>
      </c>
      <c r="G69" s="1">
        <v>3.6624614522007288</v>
      </c>
      <c r="H69" s="1">
        <v>3.33859465188889</v>
      </c>
      <c r="I69" s="1">
        <v>3.8819000720977783</v>
      </c>
    </row>
    <row r="70" spans="1:9">
      <c r="A70" s="1">
        <v>5</v>
      </c>
      <c r="B70" s="1">
        <v>2020</v>
      </c>
      <c r="C70" s="1">
        <v>913164</v>
      </c>
      <c r="D70" s="1">
        <v>9084</v>
      </c>
      <c r="E70" s="1">
        <v>32333.02734375</v>
      </c>
      <c r="F70" s="1">
        <v>55670.65234375</v>
      </c>
      <c r="G70" s="1">
        <v>3.5429123355717045</v>
      </c>
      <c r="H70" s="1">
        <v>4.2904472800066582</v>
      </c>
      <c r="I70" s="1">
        <v>3.3496074676513672</v>
      </c>
    </row>
    <row r="71" spans="1:9">
      <c r="A71" s="1">
        <v>6</v>
      </c>
      <c r="B71" s="1">
        <v>2020</v>
      </c>
      <c r="C71" s="1">
        <v>232761</v>
      </c>
      <c r="D71" s="1">
        <v>5918</v>
      </c>
      <c r="E71" s="1">
        <v>34696.86328125</v>
      </c>
      <c r="F71" s="1">
        <v>56297.27734375</v>
      </c>
      <c r="G71" s="1">
        <v>3.2594463849184359</v>
      </c>
      <c r="H71" s="1">
        <v>3.4677544777690419</v>
      </c>
      <c r="I71" s="1">
        <v>3.728604793548584</v>
      </c>
    </row>
    <row r="72" spans="1:9">
      <c r="A72" s="1">
        <v>7</v>
      </c>
      <c r="B72" s="1">
        <v>2020</v>
      </c>
      <c r="C72" s="1">
        <v>1434622</v>
      </c>
      <c r="D72" s="1">
        <v>144001</v>
      </c>
      <c r="E72" s="1">
        <v>19452.4765625</v>
      </c>
      <c r="F72" s="1">
        <v>29167.587890625</v>
      </c>
      <c r="G72" s="1">
        <v>4.0248093225950807</v>
      </c>
      <c r="H72" s="1">
        <v>3.3834048271948989</v>
      </c>
      <c r="I72" s="1">
        <v>3.9803264141082764</v>
      </c>
    </row>
    <row r="73" spans="1:9">
      <c r="A73" s="1">
        <v>8</v>
      </c>
      <c r="B73" s="1">
        <v>2020</v>
      </c>
      <c r="C73" s="1">
        <v>1138885</v>
      </c>
      <c r="D73" s="1">
        <v>28262</v>
      </c>
      <c r="E73" s="1">
        <v>27851.58203125</v>
      </c>
      <c r="F73" s="1">
        <v>60263.328125</v>
      </c>
      <c r="G73" s="1">
        <v>3.3217146595134714</v>
      </c>
      <c r="H73" s="1">
        <v>4.1546995526326187</v>
      </c>
      <c r="I73" s="1">
        <v>3.7435355186462402</v>
      </c>
    </row>
    <row r="74" spans="1:9">
      <c r="A74" s="1">
        <v>9</v>
      </c>
      <c r="B74" s="1">
        <v>2020</v>
      </c>
      <c r="C74" s="1">
        <v>2731683</v>
      </c>
      <c r="D74" s="1">
        <v>79858</v>
      </c>
      <c r="E74" s="1">
        <v>37770.7734375</v>
      </c>
      <c r="F74" s="1">
        <v>67356.703125</v>
      </c>
      <c r="G74" s="1">
        <v>3.454050854363409</v>
      </c>
      <c r="H74" s="1">
        <v>4.2002673809515967</v>
      </c>
      <c r="I74" s="1">
        <v>3.8203723430633545</v>
      </c>
    </row>
    <row r="75" spans="1:9">
      <c r="A75" s="1">
        <v>10</v>
      </c>
      <c r="B75" s="1">
        <v>2020</v>
      </c>
      <c r="C75" s="1">
        <v>505911</v>
      </c>
      <c r="D75" s="1">
        <v>11598</v>
      </c>
      <c r="E75" s="1">
        <v>28921.681640625</v>
      </c>
      <c r="F75" s="1">
        <v>50361.2890625</v>
      </c>
      <c r="G75" s="1">
        <v>3.7487799237415276</v>
      </c>
      <c r="H75" s="1">
        <v>4.2829074679143169</v>
      </c>
      <c r="I75" s="1">
        <v>3.7372019290924072</v>
      </c>
    </row>
    <row r="76" spans="1:9">
      <c r="A76" s="1">
        <v>11</v>
      </c>
      <c r="B76" s="1">
        <v>2020</v>
      </c>
      <c r="C76" s="1">
        <v>1626232</v>
      </c>
      <c r="D76" s="1">
        <v>46768</v>
      </c>
      <c r="E76" s="1">
        <v>28331.078125</v>
      </c>
      <c r="F76" s="1">
        <v>48387.70703125</v>
      </c>
      <c r="G76" s="1">
        <v>3.938155195568652</v>
      </c>
      <c r="H76" s="1">
        <v>3.8801911412393801</v>
      </c>
      <c r="I76" s="1">
        <v>3.343066930770874</v>
      </c>
    </row>
    <row r="77" spans="1:9">
      <c r="A77" s="1">
        <v>12</v>
      </c>
      <c r="B77" s="1">
        <v>2020</v>
      </c>
      <c r="C77" s="1">
        <v>957204</v>
      </c>
      <c r="D77" s="1">
        <v>125048</v>
      </c>
      <c r="E77" s="1">
        <v>21845.68359375</v>
      </c>
      <c r="F77" s="1">
        <v>32515.69140625</v>
      </c>
      <c r="G77" s="1">
        <v>3.8706754255101314</v>
      </c>
      <c r="H77" s="1">
        <v>3.049711451268486</v>
      </c>
      <c r="I77" s="1">
        <v>3.9215867519378662</v>
      </c>
    </row>
    <row r="78" spans="1:9">
      <c r="A78" s="1">
        <v>13</v>
      </c>
      <c r="B78" s="1">
        <v>2020</v>
      </c>
      <c r="C78" s="1">
        <v>872402</v>
      </c>
      <c r="D78" s="1">
        <v>24470</v>
      </c>
      <c r="E78" s="1">
        <v>24583.80859375</v>
      </c>
      <c r="F78" s="1">
        <v>40090.3125</v>
      </c>
      <c r="G78" s="1">
        <v>3.629095302394997</v>
      </c>
      <c r="H78" s="1">
        <v>3.9106444047583566</v>
      </c>
      <c r="I78" s="1">
        <v>3.6372427940368652</v>
      </c>
    </row>
    <row r="79" spans="1:9">
      <c r="A79" s="1">
        <v>14</v>
      </c>
      <c r="B79" s="1">
        <v>2020</v>
      </c>
      <c r="C79" s="1">
        <v>2353125</v>
      </c>
      <c r="D79" s="1">
        <v>64173</v>
      </c>
      <c r="E79" s="1">
        <v>35219.98828125</v>
      </c>
      <c r="F79" s="1">
        <v>55746.3125</v>
      </c>
      <c r="G79" s="1">
        <v>3.6920291102257634</v>
      </c>
      <c r="H79" s="1">
        <v>3.9530598671978754</v>
      </c>
      <c r="I79" s="1">
        <v>3.8946635723114014</v>
      </c>
    </row>
    <row r="80" spans="1:9">
      <c r="A80" s="1">
        <v>15</v>
      </c>
      <c r="B80" s="1">
        <v>2020</v>
      </c>
      <c r="C80" s="1">
        <v>4691157</v>
      </c>
      <c r="D80" s="1">
        <v>149597</v>
      </c>
      <c r="E80" s="1">
        <v>30463.1328125</v>
      </c>
      <c r="F80" s="1">
        <v>49620.09765625</v>
      </c>
      <c r="G80" s="1">
        <v>3.7525177690706153</v>
      </c>
      <c r="H80" s="1">
        <v>4.1334822091863481</v>
      </c>
      <c r="I80" s="1">
        <v>3.7431991100311279</v>
      </c>
    </row>
    <row r="81" spans="1:9">
      <c r="A81" s="1">
        <v>16</v>
      </c>
      <c r="B81" s="1">
        <v>2020</v>
      </c>
      <c r="C81" s="1">
        <v>1318060</v>
      </c>
      <c r="D81" s="1">
        <v>58045</v>
      </c>
      <c r="E81" s="1">
        <v>32281.0625</v>
      </c>
      <c r="F81" s="1">
        <v>46410.41015625</v>
      </c>
      <c r="G81" s="1">
        <v>3.8263599532646464</v>
      </c>
      <c r="H81" s="1">
        <v>3.7417424092985145</v>
      </c>
      <c r="I81" s="1">
        <v>3.6876606941223145</v>
      </c>
    </row>
    <row r="82" spans="1:9">
      <c r="A82" s="1">
        <v>17</v>
      </c>
      <c r="B82" s="1">
        <v>2020</v>
      </c>
      <c r="C82" s="1">
        <v>584135</v>
      </c>
      <c r="D82" s="1">
        <v>26484</v>
      </c>
      <c r="E82" s="1">
        <v>26778.2421875</v>
      </c>
      <c r="F82" s="1">
        <v>42041.2421875</v>
      </c>
      <c r="G82" s="1">
        <v>3.4763556369674817</v>
      </c>
      <c r="H82" s="1">
        <v>3.6473229647256198</v>
      </c>
      <c r="I82" s="1">
        <v>3.6308085918426514</v>
      </c>
    </row>
    <row r="83" spans="1:9">
      <c r="A83" s="1">
        <v>18</v>
      </c>
      <c r="B83" s="1">
        <v>2020</v>
      </c>
      <c r="C83" s="1">
        <v>372604</v>
      </c>
      <c r="D83" s="1">
        <v>10575</v>
      </c>
      <c r="E83" s="1">
        <v>31628.421875</v>
      </c>
      <c r="F83" s="1">
        <v>51964.79296875</v>
      </c>
      <c r="G83" s="1">
        <v>3.3995904499146548</v>
      </c>
      <c r="H83" s="1">
        <v>3.8169584867580597</v>
      </c>
      <c r="I83" s="1">
        <v>3.6636958122253418</v>
      </c>
    </row>
    <row r="84" spans="1:9">
      <c r="A84" s="1">
        <v>19</v>
      </c>
      <c r="B84" s="1">
        <v>2020</v>
      </c>
      <c r="C84" s="1">
        <v>1708867</v>
      </c>
      <c r="D84" s="1">
        <v>29932</v>
      </c>
      <c r="E84" s="1">
        <v>36649.625</v>
      </c>
      <c r="F84" s="1">
        <v>72930.703125</v>
      </c>
      <c r="G84" s="1">
        <v>3.6044226964415604</v>
      </c>
      <c r="H84" s="1">
        <v>4.2873430173325371</v>
      </c>
      <c r="I84" s="1">
        <v>3.3014500141143799</v>
      </c>
    </row>
    <row r="85" spans="1:9">
      <c r="A85" s="1">
        <v>20</v>
      </c>
      <c r="B85" s="1">
        <v>2020</v>
      </c>
      <c r="C85" s="1">
        <v>1140188</v>
      </c>
      <c r="D85" s="1">
        <v>88516</v>
      </c>
      <c r="E85" s="1">
        <v>21683.974609375</v>
      </c>
      <c r="F85" s="1">
        <v>36263.2265625</v>
      </c>
      <c r="G85" s="1">
        <v>3.7798240290197755</v>
      </c>
      <c r="H85" s="1">
        <v>3.3535180163271319</v>
      </c>
      <c r="I85" s="1">
        <v>3.8742904663085938</v>
      </c>
    </row>
    <row r="86" spans="1:9">
      <c r="A86" s="1">
        <v>21</v>
      </c>
      <c r="B86" s="1">
        <v>2020</v>
      </c>
      <c r="C86" s="1">
        <v>1750785</v>
      </c>
      <c r="D86" s="1">
        <v>85078</v>
      </c>
      <c r="E86" s="1">
        <v>26162.41015625</v>
      </c>
      <c r="F86" s="1">
        <v>39616.4453125</v>
      </c>
      <c r="G86" s="1">
        <v>3.941896920524222</v>
      </c>
      <c r="H86" s="1">
        <v>3.8368943074106756</v>
      </c>
      <c r="I86" s="1">
        <v>3.6117632389068604</v>
      </c>
    </row>
    <row r="87" spans="1:9">
      <c r="A87" s="1">
        <v>22</v>
      </c>
      <c r="B87" s="1">
        <v>2020</v>
      </c>
      <c r="C87" s="1">
        <v>672953</v>
      </c>
      <c r="D87" s="1">
        <v>20521</v>
      </c>
      <c r="E87" s="1">
        <v>36361.203125</v>
      </c>
      <c r="F87" s="1">
        <v>60435.0234375</v>
      </c>
      <c r="G87" s="1">
        <v>3.7034146515432727</v>
      </c>
      <c r="H87" s="1">
        <v>3.9522507515383691</v>
      </c>
      <c r="I87" s="1">
        <v>3.6352939605712891</v>
      </c>
    </row>
    <row r="88" spans="1:9">
      <c r="A88" s="1">
        <v>23</v>
      </c>
      <c r="B88" s="1">
        <v>2020</v>
      </c>
      <c r="C88" s="1">
        <v>561370</v>
      </c>
      <c r="D88" s="1">
        <v>43336</v>
      </c>
      <c r="E88" s="1">
        <v>29245.505859375</v>
      </c>
      <c r="F88" s="1">
        <v>46379.60546875</v>
      </c>
      <c r="G88" s="1">
        <v>3.3898017350410603</v>
      </c>
      <c r="H88" s="1">
        <v>3.0730160143933589</v>
      </c>
      <c r="I88" s="1">
        <v>3.5489954948425293</v>
      </c>
    </row>
    <row r="89" spans="1:9">
      <c r="A89" s="1">
        <v>24</v>
      </c>
      <c r="B89" s="1">
        <v>2020</v>
      </c>
      <c r="C89" s="1">
        <v>767358</v>
      </c>
      <c r="D89" s="1">
        <v>15455</v>
      </c>
      <c r="E89" s="1">
        <v>28682.21875</v>
      </c>
      <c r="F89" s="1">
        <v>47819.38671875</v>
      </c>
      <c r="G89" s="1">
        <v>3.878359253438421</v>
      </c>
      <c r="H89" s="1">
        <v>4.1464231818786015</v>
      </c>
      <c r="I89" s="1">
        <v>3.2253036499023438</v>
      </c>
    </row>
    <row r="90" spans="1:9">
      <c r="A90" s="1">
        <v>25</v>
      </c>
      <c r="B90" s="1">
        <v>2020</v>
      </c>
      <c r="C90" s="1">
        <v>874203</v>
      </c>
      <c r="D90" s="1">
        <v>24615</v>
      </c>
      <c r="E90" s="1">
        <v>34112.359375</v>
      </c>
      <c r="F90" s="1">
        <v>55834.39453125</v>
      </c>
      <c r="G90" s="1">
        <v>3.5781448931197901</v>
      </c>
      <c r="H90" s="1">
        <v>3.7436636570682094</v>
      </c>
      <c r="I90" s="1">
        <v>3.589928150177002</v>
      </c>
    </row>
    <row r="91" spans="1:9">
      <c r="A91" s="1">
        <v>26</v>
      </c>
      <c r="B91" s="1">
        <v>2020</v>
      </c>
      <c r="C91" s="1">
        <v>883743</v>
      </c>
      <c r="D91" s="1">
        <v>29089</v>
      </c>
      <c r="E91" s="1">
        <v>32807.0390625</v>
      </c>
      <c r="F91" s="1">
        <v>61358.109375</v>
      </c>
      <c r="G91" s="1">
        <v>3.4052445111304985</v>
      </c>
      <c r="H91" s="1">
        <v>3.8902520302848225</v>
      </c>
      <c r="I91" s="1">
        <v>3.6608283519744873</v>
      </c>
    </row>
    <row r="92" spans="1:9">
      <c r="A92" s="1">
        <v>27</v>
      </c>
      <c r="B92" s="1">
        <v>2020</v>
      </c>
      <c r="C92" s="1">
        <v>689532</v>
      </c>
      <c r="D92" s="1">
        <v>36789</v>
      </c>
      <c r="E92" s="1">
        <v>22804.76953125</v>
      </c>
      <c r="F92" s="1">
        <v>41665.46484375</v>
      </c>
      <c r="G92" s="1">
        <v>3.5840526618053983</v>
      </c>
      <c r="H92" s="1">
        <v>3.5896173056507892</v>
      </c>
      <c r="I92" s="1">
        <v>3.633753776550293</v>
      </c>
    </row>
    <row r="93" spans="1:9">
      <c r="A93" s="1">
        <v>28</v>
      </c>
      <c r="B93" s="1">
        <v>2020</v>
      </c>
      <c r="C93" s="1">
        <v>1054436</v>
      </c>
      <c r="D93" s="1">
        <v>25301</v>
      </c>
      <c r="E93" s="1">
        <v>28118.046875</v>
      </c>
      <c r="F93" s="1">
        <v>49688.16015625</v>
      </c>
      <c r="G93" s="1">
        <v>3.3729842304321931</v>
      </c>
      <c r="H93" s="1">
        <v>3.7281039342359326</v>
      </c>
      <c r="I93" s="1">
        <v>3.419377326965332</v>
      </c>
    </row>
    <row r="94" spans="1:9">
      <c r="A94" s="1">
        <v>29</v>
      </c>
      <c r="B94" s="1">
        <v>2020</v>
      </c>
      <c r="C94" s="1">
        <v>342578</v>
      </c>
      <c r="D94" s="1">
        <v>16909</v>
      </c>
      <c r="E94" s="1">
        <v>24051.9453125</v>
      </c>
      <c r="F94" s="1">
        <v>37918.640625</v>
      </c>
      <c r="G94" s="1">
        <v>4.0867539655202609</v>
      </c>
      <c r="H94" s="1">
        <v>3.917338533122384</v>
      </c>
      <c r="I94" s="1">
        <v>3.6412067413330078</v>
      </c>
    </row>
    <row r="95" spans="1:9">
      <c r="A95" s="1">
        <v>30</v>
      </c>
      <c r="B95" s="1">
        <v>2020</v>
      </c>
      <c r="C95" s="1">
        <v>2389168</v>
      </c>
      <c r="D95" s="1">
        <v>151901</v>
      </c>
      <c r="E95" s="1">
        <v>23586.20703125</v>
      </c>
      <c r="F95" s="1">
        <v>35126.25</v>
      </c>
      <c r="G95" s="1">
        <v>3.4493421977860077</v>
      </c>
      <c r="H95" s="1">
        <v>3.4798858849607899</v>
      </c>
      <c r="I95" s="1">
        <v>3.5615746974945068</v>
      </c>
    </row>
    <row r="96" spans="1:9">
      <c r="A96" s="1">
        <v>31</v>
      </c>
      <c r="B96" s="1">
        <v>2020</v>
      </c>
      <c r="C96" s="1">
        <v>670835</v>
      </c>
      <c r="D96" s="1">
        <v>44396</v>
      </c>
      <c r="E96" s="1">
        <v>29100.02734375</v>
      </c>
      <c r="F96" s="1">
        <v>46765.71484375</v>
      </c>
      <c r="G96" s="1">
        <v>3.6075488011209909</v>
      </c>
      <c r="H96" s="1">
        <v>3.5442545484359047</v>
      </c>
      <c r="I96" s="1">
        <v>3.6375582218170166</v>
      </c>
    </row>
    <row r="97" spans="1:9">
      <c r="A97" s="1">
        <v>32</v>
      </c>
      <c r="B97" s="1">
        <v>2020</v>
      </c>
      <c r="C97" s="1">
        <v>458511</v>
      </c>
      <c r="D97" s="1">
        <v>6924</v>
      </c>
      <c r="E97" s="1">
        <v>27877.353515625</v>
      </c>
      <c r="F97" s="1">
        <v>44405.22265625</v>
      </c>
      <c r="G97" s="1">
        <v>3.6372431631956483</v>
      </c>
      <c r="H97" s="1">
        <v>4.1027434456316207</v>
      </c>
      <c r="I97" s="1">
        <v>3.8331649303436279</v>
      </c>
    </row>
    <row r="98" spans="1:9">
      <c r="A98" s="1">
        <v>1</v>
      </c>
      <c r="B98" s="1">
        <v>2022</v>
      </c>
      <c r="C98" s="1">
        <v>409971</v>
      </c>
      <c r="D98" s="1">
        <v>5857</v>
      </c>
      <c r="E98" s="1">
        <v>45315.23046875</v>
      </c>
      <c r="F98" s="1">
        <v>78287.8828125</v>
      </c>
      <c r="G98" s="1">
        <v>3.6983079290974241</v>
      </c>
      <c r="H98" s="1">
        <v>4.3415948932973309</v>
      </c>
      <c r="I98" s="1">
        <v>3.1533379554748535</v>
      </c>
    </row>
    <row r="99" spans="1:9">
      <c r="A99" s="1">
        <v>2</v>
      </c>
      <c r="B99" s="1">
        <v>2022</v>
      </c>
      <c r="C99" s="1">
        <v>1195648</v>
      </c>
      <c r="D99" s="1">
        <v>24275</v>
      </c>
      <c r="E99" s="1">
        <v>50313.42578125</v>
      </c>
      <c r="F99" s="1">
        <v>88912.2265625</v>
      </c>
      <c r="G99" s="1">
        <v>3.2416664436355851</v>
      </c>
      <c r="H99" s="1">
        <v>3.7283088333690184</v>
      </c>
      <c r="I99" s="1">
        <v>3.4539265632629395</v>
      </c>
    </row>
    <row r="100" spans="1:9">
      <c r="A100" s="1">
        <v>3</v>
      </c>
      <c r="B100" s="1">
        <v>2022</v>
      </c>
      <c r="C100" s="1">
        <v>274714</v>
      </c>
      <c r="D100" s="1">
        <v>12620</v>
      </c>
      <c r="E100" s="1">
        <v>48198.51171875</v>
      </c>
      <c r="F100" s="1">
        <v>91417.1171875</v>
      </c>
      <c r="G100" s="1">
        <v>3.1331675851976963</v>
      </c>
      <c r="H100" s="1">
        <v>3.2848162088572117</v>
      </c>
      <c r="I100" s="1">
        <v>3.7153723239898682</v>
      </c>
    </row>
    <row r="101" spans="1:9">
      <c r="A101" s="1">
        <v>4</v>
      </c>
      <c r="B101" s="1">
        <v>2022</v>
      </c>
      <c r="C101" s="1">
        <v>272304</v>
      </c>
      <c r="D101" s="1">
        <v>24051</v>
      </c>
      <c r="E101" s="1">
        <v>35775.5546875</v>
      </c>
      <c r="F101" s="1">
        <v>57458.38671875</v>
      </c>
      <c r="G101" s="1">
        <v>3.5322103237558022</v>
      </c>
      <c r="H101" s="1">
        <v>3.2501505670133382</v>
      </c>
      <c r="I101" s="1">
        <v>3.9569110870361328</v>
      </c>
    </row>
    <row r="102" spans="1:9">
      <c r="A102" s="1">
        <v>5</v>
      </c>
      <c r="B102" s="1">
        <v>2022</v>
      </c>
      <c r="C102" s="1">
        <v>963394</v>
      </c>
      <c r="D102" s="1">
        <v>12727</v>
      </c>
      <c r="E102" s="1">
        <v>44004.96484375</v>
      </c>
      <c r="F102" s="1">
        <v>75125.8359375</v>
      </c>
      <c r="G102" s="1">
        <v>3.4446249405746765</v>
      </c>
      <c r="H102" s="1">
        <v>4.3060606563877295</v>
      </c>
      <c r="I102" s="1">
        <v>3.2077734470367432</v>
      </c>
    </row>
    <row r="103" spans="1:9">
      <c r="A103" s="1">
        <v>6</v>
      </c>
      <c r="B103" s="1">
        <v>2022</v>
      </c>
      <c r="C103" s="1">
        <v>247530</v>
      </c>
      <c r="D103" s="1">
        <v>4243</v>
      </c>
      <c r="E103" s="1">
        <v>43116.57421875</v>
      </c>
      <c r="F103" s="1">
        <v>69320.734375</v>
      </c>
      <c r="G103" s="1">
        <v>3.1555043833070737</v>
      </c>
      <c r="H103" s="1">
        <v>3.5668686623843575</v>
      </c>
      <c r="I103" s="1">
        <v>3.6238510608673096</v>
      </c>
    </row>
    <row r="104" spans="1:9">
      <c r="A104" s="1">
        <v>7</v>
      </c>
      <c r="B104" s="1">
        <v>2022</v>
      </c>
      <c r="C104" s="1">
        <v>1448380</v>
      </c>
      <c r="D104" s="1">
        <v>150657</v>
      </c>
      <c r="E104" s="1">
        <v>25942.8828125</v>
      </c>
      <c r="F104" s="1">
        <v>39844.828125</v>
      </c>
      <c r="G104" s="1">
        <v>4.03007705160248</v>
      </c>
      <c r="H104" s="1">
        <v>3.3415547024952015</v>
      </c>
      <c r="I104" s="1">
        <v>3.8889617919921875</v>
      </c>
    </row>
    <row r="105" spans="1:9">
      <c r="A105" s="1">
        <v>8</v>
      </c>
      <c r="B105" s="1">
        <v>2022</v>
      </c>
      <c r="C105" s="1">
        <v>1196921</v>
      </c>
      <c r="D105" s="1">
        <v>21068</v>
      </c>
      <c r="E105" s="1">
        <v>40095.88671875</v>
      </c>
      <c r="F105" s="1">
        <v>81929.1796875</v>
      </c>
      <c r="G105" s="1">
        <v>3.195754774124608</v>
      </c>
      <c r="H105" s="1">
        <v>4.1946628056488269</v>
      </c>
      <c r="I105" s="1">
        <v>3.8627223968505859</v>
      </c>
    </row>
    <row r="106" spans="1:9">
      <c r="A106" s="1">
        <v>9</v>
      </c>
      <c r="B106" s="1">
        <v>2022</v>
      </c>
      <c r="C106" s="1">
        <v>2990030</v>
      </c>
      <c r="D106" s="1">
        <v>53316</v>
      </c>
      <c r="E106" s="1">
        <v>58897.6328125</v>
      </c>
      <c r="F106" s="1">
        <v>89310.265625</v>
      </c>
      <c r="G106" s="1">
        <v>3.2088076039370841</v>
      </c>
      <c r="H106" s="1">
        <v>4.2940977180830959</v>
      </c>
      <c r="I106" s="1">
        <v>3.7106978893280029</v>
      </c>
    </row>
    <row r="107" spans="1:9">
      <c r="A107" s="1">
        <v>10</v>
      </c>
      <c r="B107" s="1">
        <v>2022</v>
      </c>
      <c r="C107" s="1">
        <v>523089</v>
      </c>
      <c r="D107" s="1">
        <v>13871</v>
      </c>
      <c r="E107" s="1">
        <v>35633.28515625</v>
      </c>
      <c r="F107" s="1">
        <v>57219.92578125</v>
      </c>
      <c r="G107" s="1">
        <v>3.6356948817505241</v>
      </c>
      <c r="H107" s="1">
        <v>4.1603857087417246</v>
      </c>
      <c r="I107" s="1">
        <v>3.5867698192596436</v>
      </c>
    </row>
    <row r="108" spans="1:9">
      <c r="A108" s="1">
        <v>11</v>
      </c>
      <c r="B108" s="1">
        <v>2022</v>
      </c>
      <c r="C108" s="1">
        <v>1704376</v>
      </c>
      <c r="D108" s="1">
        <v>41124</v>
      </c>
      <c r="E108" s="1">
        <v>36458.69921875</v>
      </c>
      <c r="F108" s="1">
        <v>60099.72265625</v>
      </c>
      <c r="G108" s="1">
        <v>3.919895609888898</v>
      </c>
      <c r="H108" s="1">
        <v>3.9612045698836407</v>
      </c>
      <c r="I108" s="1">
        <v>3.3001317977905273</v>
      </c>
    </row>
    <row r="109" spans="1:9">
      <c r="A109" s="1">
        <v>12</v>
      </c>
      <c r="B109" s="1">
        <v>2022</v>
      </c>
      <c r="C109" s="1">
        <v>1029702</v>
      </c>
      <c r="D109" s="1">
        <v>122920</v>
      </c>
      <c r="E109" s="1">
        <v>30520.5078125</v>
      </c>
      <c r="F109" s="1">
        <v>41754.07421875</v>
      </c>
      <c r="G109" s="1">
        <v>3.6227607599091778</v>
      </c>
      <c r="H109" s="1">
        <v>3.0111440008856931</v>
      </c>
      <c r="I109" s="1">
        <v>4.0572552680969238</v>
      </c>
    </row>
    <row r="110" spans="1:9">
      <c r="A110" s="1">
        <v>13</v>
      </c>
      <c r="B110" s="1">
        <v>2022</v>
      </c>
      <c r="C110" s="1">
        <v>901955</v>
      </c>
      <c r="D110" s="1">
        <v>20040</v>
      </c>
      <c r="E110" s="1">
        <v>34085.62109375</v>
      </c>
      <c r="F110" s="1">
        <v>53234.078125</v>
      </c>
      <c r="G110" s="1">
        <v>3.5709763790876483</v>
      </c>
      <c r="H110" s="1">
        <v>4.0429622320404013</v>
      </c>
      <c r="I110" s="1">
        <v>3.7486817836761475</v>
      </c>
    </row>
    <row r="111" spans="1:9">
      <c r="A111" s="1">
        <v>14</v>
      </c>
      <c r="B111" s="1">
        <v>2022</v>
      </c>
      <c r="C111" s="1">
        <v>2445117</v>
      </c>
      <c r="D111" s="1">
        <v>57742</v>
      </c>
      <c r="E111" s="1">
        <v>44694.23828125</v>
      </c>
      <c r="F111" s="1">
        <v>71744.4375</v>
      </c>
      <c r="G111" s="1">
        <v>3.671243134786597</v>
      </c>
      <c r="H111" s="1">
        <v>3.9776104783533874</v>
      </c>
      <c r="I111" s="1">
        <v>3.7855310440063477</v>
      </c>
    </row>
    <row r="112" spans="1:9">
      <c r="A112" s="1">
        <v>15</v>
      </c>
      <c r="B112" s="1">
        <v>2022</v>
      </c>
      <c r="C112" s="1">
        <v>4869686</v>
      </c>
      <c r="D112" s="1">
        <v>152161</v>
      </c>
      <c r="E112" s="1">
        <v>38648.62890625</v>
      </c>
      <c r="F112" s="1">
        <v>57232.55078125</v>
      </c>
      <c r="G112" s="1">
        <v>3.6554336357621415</v>
      </c>
      <c r="H112" s="1">
        <v>3.9908942794258193</v>
      </c>
      <c r="I112" s="1">
        <v>3.7473781108856201</v>
      </c>
    </row>
    <row r="113" spans="1:9">
      <c r="A113" s="1">
        <v>16</v>
      </c>
      <c r="B113" s="1">
        <v>2022</v>
      </c>
      <c r="C113" s="1">
        <v>1428263</v>
      </c>
      <c r="D113" s="1">
        <v>43399</v>
      </c>
      <c r="E113" s="1">
        <v>40136.2109375</v>
      </c>
      <c r="F113" s="1">
        <v>56958.73046875</v>
      </c>
      <c r="G113" s="1">
        <v>3.7552215523331487</v>
      </c>
      <c r="H113" s="1">
        <v>3.8140006427387672</v>
      </c>
      <c r="I113" s="1">
        <v>3.588773250579834</v>
      </c>
    </row>
    <row r="114" spans="1:9">
      <c r="A114" s="1">
        <v>17</v>
      </c>
      <c r="B114" s="1">
        <v>2022</v>
      </c>
      <c r="C114" s="1">
        <v>603497</v>
      </c>
      <c r="D114" s="1">
        <v>28007</v>
      </c>
      <c r="E114" s="1">
        <v>38009.2734375</v>
      </c>
      <c r="F114" s="1">
        <v>57238.609375</v>
      </c>
      <c r="G114" s="1">
        <v>3.414127990694237</v>
      </c>
      <c r="H114" s="1">
        <v>3.6797366018389486</v>
      </c>
      <c r="I114" s="1">
        <v>3.6387724876403809</v>
      </c>
    </row>
    <row r="115" spans="1:9">
      <c r="A115" s="1">
        <v>18</v>
      </c>
      <c r="B115" s="1">
        <v>2022</v>
      </c>
      <c r="C115" s="1">
        <v>385397</v>
      </c>
      <c r="D115" s="1">
        <v>12626</v>
      </c>
      <c r="E115" s="1">
        <v>38861.53515625</v>
      </c>
      <c r="F115" s="1">
        <v>65325.6640625</v>
      </c>
      <c r="G115" s="1">
        <v>3.3352880276701686</v>
      </c>
      <c r="H115" s="1">
        <v>3.6522806352929575</v>
      </c>
      <c r="I115" s="1">
        <v>3.5753998756408691</v>
      </c>
    </row>
    <row r="116" spans="1:9">
      <c r="A116" s="1">
        <v>19</v>
      </c>
      <c r="B116" s="1">
        <v>2022</v>
      </c>
      <c r="C116" s="1">
        <v>1828822</v>
      </c>
      <c r="D116" s="1">
        <v>27576</v>
      </c>
      <c r="E116" s="1">
        <v>48395.63671875</v>
      </c>
      <c r="F116" s="1">
        <v>86018.03125</v>
      </c>
      <c r="G116" s="1">
        <v>3.4308800965867645</v>
      </c>
      <c r="H116" s="1">
        <v>4.2447936431210911</v>
      </c>
      <c r="I116" s="1">
        <v>3.64772629737854</v>
      </c>
    </row>
    <row r="117" spans="1:9">
      <c r="A117" s="1">
        <v>20</v>
      </c>
      <c r="B117" s="1">
        <v>2022</v>
      </c>
      <c r="C117" s="1">
        <v>1205696</v>
      </c>
      <c r="D117" s="1">
        <v>77532</v>
      </c>
      <c r="E117" s="1">
        <v>26597.404296875</v>
      </c>
      <c r="F117" s="1">
        <v>43342.92578125</v>
      </c>
      <c r="G117" s="1">
        <v>3.6294439062582939</v>
      </c>
      <c r="H117" s="1">
        <v>3.3567997239768563</v>
      </c>
      <c r="I117" s="1">
        <v>3.7768917083740234</v>
      </c>
    </row>
    <row r="118" spans="1:9">
      <c r="A118" s="1">
        <v>21</v>
      </c>
      <c r="B118" s="1">
        <v>2022</v>
      </c>
      <c r="C118" s="1">
        <v>1812345</v>
      </c>
      <c r="D118" s="1">
        <v>85133</v>
      </c>
      <c r="E118" s="1">
        <v>34027.34375</v>
      </c>
      <c r="F118" s="1">
        <v>49383.58203125</v>
      </c>
      <c r="G118" s="1">
        <v>3.7767207678449743</v>
      </c>
      <c r="H118" s="1">
        <v>3.8150743925687438</v>
      </c>
      <c r="I118" s="1">
        <v>3.9278249740600586</v>
      </c>
    </row>
    <row r="119" spans="1:9">
      <c r="A119" s="1">
        <v>22</v>
      </c>
      <c r="B119" s="1">
        <v>2022</v>
      </c>
      <c r="C119" s="1">
        <v>712810</v>
      </c>
      <c r="D119" s="1">
        <v>19114</v>
      </c>
      <c r="E119" s="1">
        <v>48727.703125</v>
      </c>
      <c r="F119" s="1">
        <v>74955.5703125</v>
      </c>
      <c r="G119" s="1">
        <v>3.6589315525876462</v>
      </c>
      <c r="H119" s="1">
        <v>4.0759402926446038</v>
      </c>
      <c r="I119" s="1">
        <v>3.5524389743804932</v>
      </c>
    </row>
    <row r="120" spans="1:9">
      <c r="A120" s="1">
        <v>23</v>
      </c>
      <c r="B120" s="1">
        <v>2022</v>
      </c>
      <c r="C120" s="1">
        <v>591341</v>
      </c>
      <c r="D120" s="1">
        <v>44291</v>
      </c>
      <c r="E120" s="1">
        <v>46145.02734375</v>
      </c>
      <c r="F120" s="1">
        <v>71902.203125</v>
      </c>
      <c r="G120" s="1">
        <v>3.2984995121258294</v>
      </c>
      <c r="H120" s="1">
        <v>3.0660177461058846</v>
      </c>
      <c r="I120" s="1">
        <v>3.8588013648986816</v>
      </c>
    </row>
    <row r="121" spans="1:9">
      <c r="A121" s="1">
        <v>24</v>
      </c>
      <c r="B121" s="1">
        <v>2022</v>
      </c>
      <c r="C121" s="1">
        <v>805287</v>
      </c>
      <c r="D121" s="1">
        <v>16509</v>
      </c>
      <c r="E121" s="1">
        <v>38570.3515625</v>
      </c>
      <c r="F121" s="1">
        <v>60144.296875</v>
      </c>
      <c r="G121" s="1">
        <v>3.6891729284093744</v>
      </c>
      <c r="H121" s="1">
        <v>4.1348177730424061</v>
      </c>
      <c r="I121" s="1">
        <v>3.6635024547576904</v>
      </c>
    </row>
    <row r="122" spans="1:9">
      <c r="A122" s="1">
        <v>25</v>
      </c>
      <c r="B122" s="1">
        <v>2022</v>
      </c>
      <c r="C122" s="1">
        <v>895814</v>
      </c>
      <c r="D122" s="1">
        <v>27013</v>
      </c>
      <c r="E122" s="1">
        <v>42911.09765625</v>
      </c>
      <c r="F122" s="1">
        <v>71888.2421875</v>
      </c>
      <c r="G122" s="1">
        <v>3.5096437430091516</v>
      </c>
      <c r="H122" s="1">
        <v>3.7004913966515369</v>
      </c>
      <c r="I122" s="1">
        <v>3.639075756072998</v>
      </c>
    </row>
    <row r="123" spans="1:9">
      <c r="A123" s="1">
        <v>26</v>
      </c>
      <c r="B123" s="1">
        <v>2022</v>
      </c>
      <c r="C123" s="1">
        <v>936564</v>
      </c>
      <c r="D123" s="1">
        <v>25345</v>
      </c>
      <c r="E123" s="1">
        <v>42418.18359375</v>
      </c>
      <c r="F123" s="1">
        <v>75270.4765625</v>
      </c>
      <c r="G123" s="1">
        <v>3.2536324266147321</v>
      </c>
      <c r="H123" s="1">
        <v>3.7522699997010349</v>
      </c>
      <c r="I123" s="1">
        <v>3.8620734214782715</v>
      </c>
    </row>
    <row r="124" spans="1:9">
      <c r="A124" s="1">
        <v>27</v>
      </c>
      <c r="B124" s="1">
        <v>2022</v>
      </c>
      <c r="C124" s="1">
        <v>702194</v>
      </c>
      <c r="D124" s="1">
        <v>41392</v>
      </c>
      <c r="E124" s="1">
        <v>32025.462890625</v>
      </c>
      <c r="F124" s="1">
        <v>52095.421875</v>
      </c>
      <c r="G124" s="1">
        <v>3.5792302412153907</v>
      </c>
      <c r="H124" s="1">
        <v>3.5274539514721002</v>
      </c>
      <c r="I124" s="1">
        <v>4.0971403121948242</v>
      </c>
    </row>
    <row r="125" spans="1:9">
      <c r="A125" s="1">
        <v>28</v>
      </c>
      <c r="B125" s="1">
        <v>2022</v>
      </c>
      <c r="C125" s="1">
        <v>1110626</v>
      </c>
      <c r="D125" s="1">
        <v>27999</v>
      </c>
      <c r="E125" s="1">
        <v>39502.53125</v>
      </c>
      <c r="F125" s="1">
        <v>63520.76171875</v>
      </c>
      <c r="G125" s="1">
        <v>3.3043571823458122</v>
      </c>
      <c r="H125" s="1">
        <v>3.7600776499019473</v>
      </c>
      <c r="I125" s="1">
        <v>3.6314034461975098</v>
      </c>
    </row>
    <row r="126" spans="1:9">
      <c r="A126" s="1">
        <v>29</v>
      </c>
      <c r="B126" s="1">
        <v>2022</v>
      </c>
      <c r="C126" s="1">
        <v>362044</v>
      </c>
      <c r="D126" s="1">
        <v>16899</v>
      </c>
      <c r="E126" s="1">
        <v>32953.18359375</v>
      </c>
      <c r="F126" s="1">
        <v>46294.77734375</v>
      </c>
      <c r="G126" s="1">
        <v>3.9426257581951365</v>
      </c>
      <c r="H126" s="1">
        <v>3.9977046988763796</v>
      </c>
      <c r="I126" s="1">
        <v>3.6853621006011963</v>
      </c>
    </row>
    <row r="127" spans="1:9">
      <c r="A127" s="1">
        <v>30</v>
      </c>
      <c r="B127" s="1">
        <v>2022</v>
      </c>
      <c r="C127" s="1">
        <v>2565947</v>
      </c>
      <c r="D127" s="1">
        <v>120129</v>
      </c>
      <c r="E127" s="1">
        <v>29306.1015625</v>
      </c>
      <c r="F127" s="1">
        <v>44637.10546875</v>
      </c>
      <c r="G127" s="1">
        <v>3.3118618584093902</v>
      </c>
      <c r="H127" s="1">
        <v>3.5629145886489471</v>
      </c>
      <c r="I127" s="1">
        <v>3.9125280380249023</v>
      </c>
    </row>
    <row r="128" spans="1:9">
      <c r="A128" s="1">
        <v>31</v>
      </c>
      <c r="B128" s="1">
        <v>2022</v>
      </c>
      <c r="C128" s="1">
        <v>683751</v>
      </c>
      <c r="D128" s="1">
        <v>49091</v>
      </c>
      <c r="E128" s="1">
        <v>38077.05078125</v>
      </c>
      <c r="F128" s="1">
        <v>62371.23828125</v>
      </c>
      <c r="G128" s="1">
        <v>3.5964437346343918</v>
      </c>
      <c r="H128" s="1">
        <v>3.4701272831776482</v>
      </c>
      <c r="I128" s="1">
        <v>3.7890262603759766</v>
      </c>
    </row>
    <row r="129" spans="1:9">
      <c r="A129" s="1">
        <v>32</v>
      </c>
      <c r="B129" s="1">
        <v>2022</v>
      </c>
      <c r="C129" s="1">
        <v>456908</v>
      </c>
      <c r="D129" s="1">
        <v>8422</v>
      </c>
      <c r="E129" s="1">
        <v>34862.6953125</v>
      </c>
      <c r="F129" s="1">
        <v>50135.51171875</v>
      </c>
      <c r="G129" s="1">
        <v>3.670152415803619</v>
      </c>
      <c r="H129" s="1">
        <v>4.1088074623337736</v>
      </c>
      <c r="I129" s="1">
        <v>3.47823166847229</v>
      </c>
    </row>
    <row r="130" spans="1:9">
      <c r="A130" s="1">
        <v>1</v>
      </c>
      <c r="B130" s="1">
        <v>2024</v>
      </c>
      <c r="C130" s="1">
        <v>435605</v>
      </c>
      <c r="D130" s="1">
        <v>4720</v>
      </c>
      <c r="E130" s="1">
        <v>53869.63671875</v>
      </c>
      <c r="F130" s="1">
        <v>89819.453125</v>
      </c>
      <c r="G130" s="1">
        <v>3.4972578368016896</v>
      </c>
      <c r="H130" s="1">
        <v>4.228867896374009</v>
      </c>
      <c r="I130" s="1">
        <v>3.385610818862915</v>
      </c>
    </row>
    <row r="131" spans="1:9">
      <c r="A131" s="1">
        <v>2</v>
      </c>
      <c r="B131" s="1">
        <v>2024</v>
      </c>
      <c r="C131" s="1">
        <v>1191736</v>
      </c>
      <c r="D131" s="1">
        <v>20913</v>
      </c>
      <c r="E131" s="1">
        <v>55268.9140625</v>
      </c>
      <c r="F131" s="1">
        <v>101187.421875</v>
      </c>
      <c r="G131" s="1">
        <v>3.1879644485020173</v>
      </c>
      <c r="H131" s="1">
        <v>3.7058669034081375</v>
      </c>
      <c r="I131" s="1">
        <v>3.8509857654571533</v>
      </c>
    </row>
    <row r="132" spans="1:9">
      <c r="A132" s="1">
        <v>3</v>
      </c>
      <c r="B132" s="1">
        <v>2024</v>
      </c>
      <c r="C132" s="1">
        <v>279825</v>
      </c>
      <c r="D132" s="1">
        <v>15258</v>
      </c>
      <c r="E132" s="1">
        <v>55939.05078125</v>
      </c>
      <c r="F132" s="1">
        <v>104727.7265625</v>
      </c>
      <c r="G132" s="1">
        <v>3.2215956401322257</v>
      </c>
      <c r="H132" s="1">
        <v>3.380416331635844</v>
      </c>
      <c r="I132" s="1">
        <v>3.8210391998291016</v>
      </c>
    </row>
    <row r="133" spans="1:9">
      <c r="A133" s="1">
        <v>4</v>
      </c>
      <c r="B133" s="1">
        <v>2024</v>
      </c>
      <c r="C133" s="1">
        <v>274889</v>
      </c>
      <c r="D133" s="1">
        <v>22792</v>
      </c>
      <c r="E133" s="1">
        <v>41573.6328125</v>
      </c>
      <c r="F133" s="1">
        <v>66235.765625</v>
      </c>
      <c r="G133" s="1">
        <v>3.579932263568204</v>
      </c>
      <c r="H133" s="1">
        <v>3.3087646286319203</v>
      </c>
      <c r="I133" s="1">
        <v>3.9031050205230713</v>
      </c>
    </row>
    <row r="134" spans="1:9">
      <c r="A134" s="1">
        <v>5</v>
      </c>
      <c r="B134" s="1">
        <v>2024</v>
      </c>
      <c r="C134" s="1">
        <v>1015852</v>
      </c>
      <c r="D134" s="1">
        <v>7271</v>
      </c>
      <c r="E134" s="1">
        <v>50500.5546875</v>
      </c>
      <c r="F134" s="1">
        <v>87651.7734375</v>
      </c>
      <c r="G134" s="1">
        <v>3.3816766615609359</v>
      </c>
      <c r="H134" s="1">
        <v>4.3332237373160654</v>
      </c>
      <c r="I134" s="1">
        <v>3.365023136138916</v>
      </c>
    </row>
    <row r="135" spans="1:9">
      <c r="A135" s="1">
        <v>6</v>
      </c>
      <c r="B135" s="1">
        <v>2024</v>
      </c>
      <c r="C135" s="1">
        <v>244344</v>
      </c>
      <c r="D135" s="1">
        <v>5204</v>
      </c>
      <c r="E135" s="1">
        <v>52016.26171875</v>
      </c>
      <c r="F135" s="1">
        <v>86241.1875</v>
      </c>
      <c r="G135" s="1">
        <v>3.04464198015912</v>
      </c>
      <c r="H135" s="1">
        <v>3.4583169629702386</v>
      </c>
      <c r="I135" s="1">
        <v>3.5520431995391846</v>
      </c>
    </row>
    <row r="136" spans="1:9">
      <c r="A136" s="1">
        <v>7</v>
      </c>
      <c r="B136" s="1">
        <v>2024</v>
      </c>
      <c r="C136" s="1">
        <v>1554423</v>
      </c>
      <c r="D136" s="1">
        <v>120682</v>
      </c>
      <c r="E136" s="1">
        <v>27117.669921875</v>
      </c>
      <c r="F136" s="1">
        <v>41083.76953125</v>
      </c>
      <c r="G136" s="1">
        <v>3.8972724927513296</v>
      </c>
      <c r="H136" s="1">
        <v>3.3525378870487632</v>
      </c>
      <c r="I136" s="1">
        <v>3.9423305988311768</v>
      </c>
    </row>
    <row r="137" spans="1:9">
      <c r="A137" s="1">
        <v>8</v>
      </c>
      <c r="B137" s="1">
        <v>2024</v>
      </c>
      <c r="C137" s="1">
        <v>1220326</v>
      </c>
      <c r="D137" s="1">
        <v>21880</v>
      </c>
      <c r="E137" s="1">
        <v>46880.5078125</v>
      </c>
      <c r="F137" s="1">
        <v>92363.34375</v>
      </c>
      <c r="G137" s="1">
        <v>3.2155604322123761</v>
      </c>
      <c r="H137" s="1">
        <v>4.1376279780976555</v>
      </c>
      <c r="I137" s="1">
        <v>3.8096778392791748</v>
      </c>
    </row>
    <row r="138" spans="1:9">
      <c r="A138" s="1">
        <v>9</v>
      </c>
      <c r="B138" s="1">
        <v>2024</v>
      </c>
      <c r="C138" s="1">
        <v>3082330</v>
      </c>
      <c r="D138" s="1">
        <v>63824</v>
      </c>
      <c r="E138" s="1">
        <v>66383.140625</v>
      </c>
      <c r="F138" s="1">
        <v>110684.84375</v>
      </c>
      <c r="G138" s="1">
        <v>3.1404311024452283</v>
      </c>
      <c r="H138" s="1">
        <v>4.232951695632849</v>
      </c>
      <c r="I138" s="1">
        <v>3.6994442939758301</v>
      </c>
    </row>
    <row r="139" spans="1:9">
      <c r="A139" s="1">
        <v>10</v>
      </c>
      <c r="B139" s="1">
        <v>2024</v>
      </c>
      <c r="C139" s="1">
        <v>537125</v>
      </c>
      <c r="D139" s="1">
        <v>13357</v>
      </c>
      <c r="E139" s="1">
        <v>42456.3515625</v>
      </c>
      <c r="F139" s="1">
        <v>69589.09375</v>
      </c>
      <c r="G139" s="1">
        <v>3.5852734465906448</v>
      </c>
      <c r="H139" s="1">
        <v>4.0502452874098207</v>
      </c>
      <c r="I139" s="1">
        <v>3.6298444271087646</v>
      </c>
    </row>
    <row r="140" spans="1:9">
      <c r="A140" s="1">
        <v>11</v>
      </c>
      <c r="B140" s="1">
        <v>2024</v>
      </c>
      <c r="C140" s="1">
        <v>1786034</v>
      </c>
      <c r="D140" s="1">
        <v>35787</v>
      </c>
      <c r="E140" s="1">
        <v>45569.515625</v>
      </c>
      <c r="F140" s="1">
        <v>74544.75</v>
      </c>
      <c r="G140" s="1">
        <v>3.712032917626428</v>
      </c>
      <c r="H140" s="1">
        <v>3.9450962299709862</v>
      </c>
      <c r="I140" s="1">
        <v>3.3597395420074463</v>
      </c>
    </row>
    <row r="141" spans="1:9">
      <c r="A141" s="1">
        <v>12</v>
      </c>
      <c r="B141" s="1">
        <v>2024</v>
      </c>
      <c r="C141" s="1">
        <v>1004825</v>
      </c>
      <c r="D141" s="1">
        <v>109794</v>
      </c>
      <c r="E141" s="1">
        <v>34566.41015625</v>
      </c>
      <c r="F141" s="1">
        <v>48547.9921875</v>
      </c>
      <c r="G141" s="1">
        <v>3.6841589331475628</v>
      </c>
      <c r="H141" s="1">
        <v>3.0582549200109472</v>
      </c>
      <c r="I141" s="1">
        <v>3.9851183891296387</v>
      </c>
    </row>
    <row r="142" spans="1:9">
      <c r="A142" s="1">
        <v>13</v>
      </c>
      <c r="B142" s="1">
        <v>2024</v>
      </c>
      <c r="C142" s="1">
        <v>969927</v>
      </c>
      <c r="D142" s="1">
        <v>20651</v>
      </c>
      <c r="E142" s="1">
        <v>36414.46875</v>
      </c>
      <c r="F142" s="1">
        <v>59460.78515625</v>
      </c>
      <c r="G142" s="1">
        <v>3.3691587098822899</v>
      </c>
      <c r="H142" s="1">
        <v>3.8703005483917861</v>
      </c>
      <c r="I142" s="1">
        <v>3.3834843635559082</v>
      </c>
    </row>
    <row r="143" spans="1:9">
      <c r="A143" s="1">
        <v>14</v>
      </c>
      <c r="B143" s="1">
        <v>2024</v>
      </c>
      <c r="C143" s="1">
        <v>2667971</v>
      </c>
      <c r="D143" s="1">
        <v>35204</v>
      </c>
      <c r="E143" s="1">
        <v>56015.27734375</v>
      </c>
      <c r="F143" s="1">
        <v>87198.984375</v>
      </c>
      <c r="G143" s="1">
        <v>3.3738661327278296</v>
      </c>
      <c r="H143" s="1">
        <v>3.8645989780248735</v>
      </c>
      <c r="I143" s="1">
        <v>3.6287992000579834</v>
      </c>
    </row>
    <row r="144" spans="1:9">
      <c r="A144" s="1">
        <v>15</v>
      </c>
      <c r="B144" s="1">
        <v>2024</v>
      </c>
      <c r="C144" s="1">
        <v>5094157</v>
      </c>
      <c r="D144" s="1">
        <v>115472</v>
      </c>
      <c r="E144" s="1">
        <v>49594.734375</v>
      </c>
      <c r="F144" s="1">
        <v>74161.796875</v>
      </c>
      <c r="G144" s="1">
        <v>3.5622131394851002</v>
      </c>
      <c r="H144" s="1">
        <v>4.0905015294974225</v>
      </c>
      <c r="I144" s="1">
        <v>3.6342523097991943</v>
      </c>
    </row>
    <row r="145" spans="1:9">
      <c r="A145" s="1">
        <v>16</v>
      </c>
      <c r="B145" s="1">
        <v>2024</v>
      </c>
      <c r="C145" s="1">
        <v>1444388</v>
      </c>
      <c r="D145" s="1">
        <v>36797</v>
      </c>
      <c r="E145" s="1">
        <v>45650.85546875</v>
      </c>
      <c r="F145" s="1">
        <v>68233.8828125</v>
      </c>
      <c r="G145" s="1">
        <v>3.5856535778475034</v>
      </c>
      <c r="H145" s="1">
        <v>3.7850349075179244</v>
      </c>
      <c r="I145" s="1">
        <v>3.5733809471130371</v>
      </c>
    </row>
    <row r="146" spans="1:9">
      <c r="A146" s="1">
        <v>17</v>
      </c>
      <c r="B146" s="1">
        <v>2024</v>
      </c>
      <c r="C146" s="1">
        <v>603621</v>
      </c>
      <c r="D146" s="1">
        <v>20949</v>
      </c>
      <c r="E146" s="1">
        <v>42253.29296875</v>
      </c>
      <c r="F146" s="1">
        <v>66194.7109375</v>
      </c>
      <c r="G146" s="1">
        <v>3.327773553272666</v>
      </c>
      <c r="H146" s="1">
        <v>3.7263961989394008</v>
      </c>
      <c r="I146" s="1">
        <v>3.6755931377410889</v>
      </c>
    </row>
    <row r="147" spans="1:9">
      <c r="A147" s="1">
        <v>18</v>
      </c>
      <c r="B147" s="1">
        <v>2024</v>
      </c>
      <c r="C147" s="1">
        <v>388407</v>
      </c>
      <c r="D147" s="1">
        <v>9582</v>
      </c>
      <c r="E147" s="1">
        <v>44716.8046875</v>
      </c>
      <c r="F147" s="1">
        <v>74601.1328125</v>
      </c>
      <c r="G147" s="1">
        <v>3.2468415862741917</v>
      </c>
      <c r="H147" s="1">
        <v>3.6593676221077374</v>
      </c>
      <c r="I147" s="1">
        <v>3.3214290142059326</v>
      </c>
    </row>
    <row r="148" spans="1:9">
      <c r="A148" s="1">
        <v>19</v>
      </c>
      <c r="B148" s="1">
        <v>2024</v>
      </c>
      <c r="C148" s="1">
        <v>1859166</v>
      </c>
      <c r="D148" s="1">
        <v>17376</v>
      </c>
      <c r="E148" s="1">
        <v>59192.2421875</v>
      </c>
      <c r="F148" s="1">
        <v>117033.8828125</v>
      </c>
      <c r="G148" s="1">
        <v>3.3497977049924534</v>
      </c>
      <c r="H148" s="1">
        <v>4.1674057077205582</v>
      </c>
      <c r="I148" s="1">
        <v>3.3452272415161133</v>
      </c>
    </row>
    <row r="149" spans="1:9">
      <c r="A149" s="1">
        <v>20</v>
      </c>
      <c r="B149" s="1">
        <v>2024</v>
      </c>
      <c r="C149" s="1">
        <v>1212520</v>
      </c>
      <c r="D149" s="1">
        <v>66157</v>
      </c>
      <c r="E149" s="1">
        <v>34107.3515625</v>
      </c>
      <c r="F149" s="1">
        <v>52024.89453125</v>
      </c>
      <c r="G149" s="1">
        <v>3.6267063636063734</v>
      </c>
      <c r="H149" s="1">
        <v>3.46434285620031</v>
      </c>
      <c r="I149" s="1">
        <v>3.6322343349456787</v>
      </c>
    </row>
    <row r="150" spans="1:9">
      <c r="A150" s="1">
        <v>21</v>
      </c>
      <c r="B150" s="1">
        <v>2024</v>
      </c>
      <c r="C150" s="1">
        <v>1877930</v>
      </c>
      <c r="D150" s="1">
        <v>75520</v>
      </c>
      <c r="E150" s="1">
        <v>41720.16796875</v>
      </c>
      <c r="F150" s="1">
        <v>62161.640625</v>
      </c>
      <c r="G150" s="1">
        <v>3.5492670120824523</v>
      </c>
      <c r="H150" s="1">
        <v>3.8060332387256182</v>
      </c>
      <c r="I150" s="1">
        <v>3.5425961017608643</v>
      </c>
    </row>
    <row r="151" spans="1:9">
      <c r="A151" s="1">
        <v>22</v>
      </c>
      <c r="B151" s="1">
        <v>2024</v>
      </c>
      <c r="C151" s="1">
        <v>760271</v>
      </c>
      <c r="D151" s="1">
        <v>16201</v>
      </c>
      <c r="E151" s="1">
        <v>61592.76953125</v>
      </c>
      <c r="F151" s="1">
        <v>97614.640625</v>
      </c>
      <c r="G151" s="1">
        <v>3.4782163202331802</v>
      </c>
      <c r="H151" s="1">
        <v>4.0633813469144551</v>
      </c>
      <c r="I151" s="1">
        <v>3.4986915588378906</v>
      </c>
    </row>
    <row r="152" spans="1:9">
      <c r="A152" s="1">
        <v>23</v>
      </c>
      <c r="B152" s="1">
        <v>2024</v>
      </c>
      <c r="C152" s="1">
        <v>594178</v>
      </c>
      <c r="D152" s="1">
        <v>32813</v>
      </c>
      <c r="E152" s="1">
        <v>53666.9765625</v>
      </c>
      <c r="F152" s="1">
        <v>88754.4140625</v>
      </c>
      <c r="G152" s="1">
        <v>3.2515912739953348</v>
      </c>
      <c r="H152" s="1">
        <v>3.0811827432183621</v>
      </c>
      <c r="I152" s="1">
        <v>3.6099920272827148</v>
      </c>
    </row>
    <row r="153" spans="1:9">
      <c r="A153" s="1">
        <v>24</v>
      </c>
      <c r="B153" s="1">
        <v>2024</v>
      </c>
      <c r="C153" s="1">
        <v>852569</v>
      </c>
      <c r="D153" s="1">
        <v>14597</v>
      </c>
      <c r="E153" s="1">
        <v>47044.796875</v>
      </c>
      <c r="F153" s="1">
        <v>73204.96875</v>
      </c>
      <c r="G153" s="1">
        <v>3.5208129781871027</v>
      </c>
      <c r="H153" s="1">
        <v>4.1639327725967048</v>
      </c>
      <c r="I153" s="1">
        <v>3.6423580646514893</v>
      </c>
    </row>
    <row r="154" spans="1:9">
      <c r="A154" s="1">
        <v>25</v>
      </c>
      <c r="B154" s="1">
        <v>2024</v>
      </c>
      <c r="C154" s="1">
        <v>944610</v>
      </c>
      <c r="D154" s="1">
        <v>20428</v>
      </c>
      <c r="E154" s="1">
        <v>48557.01953125</v>
      </c>
      <c r="F154" s="1">
        <v>82837.0390625</v>
      </c>
      <c r="G154" s="1">
        <v>3.3568012195509258</v>
      </c>
      <c r="H154" s="1">
        <v>3.7148548078042789</v>
      </c>
      <c r="I154" s="1">
        <v>3.5304532051086426</v>
      </c>
    </row>
    <row r="155" spans="1:9">
      <c r="A155" s="1">
        <v>26</v>
      </c>
      <c r="B155" s="1">
        <v>2024</v>
      </c>
      <c r="C155" s="1">
        <v>951076</v>
      </c>
      <c r="D155" s="1">
        <v>26093</v>
      </c>
      <c r="E155" s="1">
        <v>51335.50390625</v>
      </c>
      <c r="F155" s="1">
        <v>94721.4921875</v>
      </c>
      <c r="G155" s="1">
        <v>3.2627339981242298</v>
      </c>
      <c r="H155" s="1">
        <v>3.7719656473299716</v>
      </c>
      <c r="I155" s="1">
        <v>3.6100869178771973</v>
      </c>
    </row>
    <row r="156" spans="1:9">
      <c r="A156" s="1">
        <v>27</v>
      </c>
      <c r="B156" s="1">
        <v>2024</v>
      </c>
      <c r="C156" s="1">
        <v>751810</v>
      </c>
      <c r="D156" s="1">
        <v>33865</v>
      </c>
      <c r="E156" s="1">
        <v>39507.66015625</v>
      </c>
      <c r="F156" s="1">
        <v>65000.55859375</v>
      </c>
      <c r="G156" s="1">
        <v>3.4907649539112278</v>
      </c>
      <c r="H156" s="1">
        <v>3.6327396549660151</v>
      </c>
      <c r="I156" s="1">
        <v>3.7268466949462891</v>
      </c>
    </row>
    <row r="157" spans="1:9">
      <c r="A157" s="1">
        <v>28</v>
      </c>
      <c r="B157" s="1">
        <v>2024</v>
      </c>
      <c r="C157" s="1">
        <v>1112466</v>
      </c>
      <c r="D157" s="1">
        <v>19601</v>
      </c>
      <c r="E157" s="1">
        <v>44844.28515625</v>
      </c>
      <c r="F157" s="1">
        <v>77302.2890625</v>
      </c>
      <c r="G157" s="1">
        <v>3.2429889992143579</v>
      </c>
      <c r="H157" s="1">
        <v>3.6667439724000555</v>
      </c>
      <c r="I157" s="1">
        <v>3.4342379570007324</v>
      </c>
    </row>
    <row r="158" spans="1:9">
      <c r="A158" s="1">
        <v>29</v>
      </c>
      <c r="B158" s="1">
        <v>2024</v>
      </c>
      <c r="C158" s="1">
        <v>404518</v>
      </c>
      <c r="D158" s="1">
        <v>12081</v>
      </c>
      <c r="E158" s="1">
        <v>40047.921875</v>
      </c>
      <c r="F158" s="1">
        <v>58833.89453125</v>
      </c>
      <c r="G158" s="1">
        <v>3.6797818638478388</v>
      </c>
      <c r="H158" s="1">
        <v>4.087511556964091</v>
      </c>
      <c r="I158" s="1">
        <v>3.7357227802276611</v>
      </c>
    </row>
    <row r="159" spans="1:9">
      <c r="A159" s="1">
        <v>30</v>
      </c>
      <c r="B159" s="1">
        <v>2024</v>
      </c>
      <c r="C159" s="1">
        <v>2516408</v>
      </c>
      <c r="D159" s="1">
        <v>91738</v>
      </c>
      <c r="E159" s="1">
        <v>34461.37890625</v>
      </c>
      <c r="F159" s="1">
        <v>53030.41796875</v>
      </c>
      <c r="G159" s="1">
        <v>3.2825038705965008</v>
      </c>
      <c r="H159" s="1">
        <v>3.7093317140940578</v>
      </c>
      <c r="I159" s="1">
        <v>3.6155519485473633</v>
      </c>
    </row>
    <row r="160" spans="1:9">
      <c r="A160" s="1">
        <v>31</v>
      </c>
      <c r="B160" s="1">
        <v>2024</v>
      </c>
      <c r="C160" s="1">
        <v>717295</v>
      </c>
      <c r="D160" s="1">
        <v>38655</v>
      </c>
      <c r="E160" s="1">
        <v>51255.0859375</v>
      </c>
      <c r="F160" s="1">
        <v>79972.109375</v>
      </c>
      <c r="G160" s="1">
        <v>3.4138450707170689</v>
      </c>
      <c r="H160" s="1">
        <v>3.5149819809144076</v>
      </c>
      <c r="I160" s="1">
        <v>3.7964859008789063</v>
      </c>
    </row>
    <row r="161" spans="1:9">
      <c r="A161" s="1">
        <v>32</v>
      </c>
      <c r="B161" s="1">
        <v>2024</v>
      </c>
      <c r="C161" s="1">
        <v>479628</v>
      </c>
      <c r="D161" s="1">
        <v>5144</v>
      </c>
      <c r="E161" s="1">
        <v>39860.25390625</v>
      </c>
      <c r="F161" s="1">
        <v>60291.97265625</v>
      </c>
      <c r="G161" s="1">
        <v>3.5235745202531961</v>
      </c>
      <c r="H161" s="1">
        <v>4.2404947167388061</v>
      </c>
      <c r="I161" s="1">
        <v>3.4216239452362061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1"/>
  <sheetViews>
    <sheetView workbookViewId="0"/>
  </sheetViews>
  <sheetFormatPr defaultColWidth="9.140625" defaultRowHeight="15"/>
  <sheetData>
    <row r="1" spans="1:8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</row>
    <row r="2" spans="1:8">
      <c r="A2" s="1">
        <v>1</v>
      </c>
      <c r="B2" s="1">
        <v>2016</v>
      </c>
      <c r="C2" s="1">
        <v>285065</v>
      </c>
      <c r="D2" s="1">
        <v>9671.294921875</v>
      </c>
      <c r="E2" s="1">
        <v>8311.9580078125</v>
      </c>
      <c r="F2" s="1">
        <v>5.6495711504393737</v>
      </c>
      <c r="G2" s="1">
        <v>1.5660603721958151</v>
      </c>
      <c r="H2" s="1">
        <v>3.790252685546875</v>
      </c>
    </row>
    <row r="3" spans="1:8">
      <c r="A3" s="1">
        <v>2</v>
      </c>
      <c r="B3" s="1">
        <v>2016</v>
      </c>
      <c r="C3" s="1">
        <v>310674</v>
      </c>
      <c r="D3" s="1">
        <v>13002.9453125</v>
      </c>
      <c r="E3" s="1">
        <v>14317.1962890625</v>
      </c>
      <c r="F3" s="1">
        <v>5.52257672029201</v>
      </c>
      <c r="G3" s="1">
        <v>1.5014323696221763</v>
      </c>
      <c r="H3" s="1">
        <v>3.8646500110626221</v>
      </c>
    </row>
    <row r="4" spans="1:8">
      <c r="A4" s="1">
        <v>3</v>
      </c>
      <c r="B4" s="1">
        <v>2016</v>
      </c>
      <c r="C4" s="1">
        <v>263931</v>
      </c>
      <c r="D4" s="1">
        <v>15637.791015625</v>
      </c>
      <c r="E4" s="1">
        <v>18941.517578125</v>
      </c>
      <c r="F4" s="1">
        <v>5.5107509159590951</v>
      </c>
      <c r="G4" s="1">
        <v>1.5027942909320997</v>
      </c>
      <c r="H4" s="1">
        <v>3.8560101985931396</v>
      </c>
    </row>
    <row r="5" spans="1:8">
      <c r="A5" s="1">
        <v>4</v>
      </c>
      <c r="B5" s="1">
        <v>2016</v>
      </c>
      <c r="C5" s="1">
        <v>259491</v>
      </c>
      <c r="D5" s="1">
        <v>18099.0546875</v>
      </c>
      <c r="E5" s="1">
        <v>23550.15625</v>
      </c>
      <c r="F5" s="1">
        <v>6.0143010740256884</v>
      </c>
      <c r="G5" s="1">
        <v>1.6263068854025766</v>
      </c>
      <c r="H5" s="1">
        <v>3.8548095226287842</v>
      </c>
    </row>
    <row r="6" spans="1:8">
      <c r="A6" s="1">
        <v>5</v>
      </c>
      <c r="B6" s="1">
        <v>2016</v>
      </c>
      <c r="C6" s="1">
        <v>184218</v>
      </c>
      <c r="D6" s="1">
        <v>19273.609375</v>
      </c>
      <c r="E6" s="1">
        <v>28671.212890625</v>
      </c>
      <c r="F6" s="1">
        <v>5.7585957941134955</v>
      </c>
      <c r="G6" s="1">
        <v>1.5446373318568218</v>
      </c>
      <c r="H6" s="1">
        <v>3.9661319255828857</v>
      </c>
    </row>
    <row r="7" spans="1:8">
      <c r="A7" s="1">
        <v>6</v>
      </c>
      <c r="B7" s="1">
        <v>2016</v>
      </c>
      <c r="C7" s="1">
        <v>195683</v>
      </c>
      <c r="D7" s="1">
        <v>21839.66015625</v>
      </c>
      <c r="E7" s="1">
        <v>34916.37890625</v>
      </c>
      <c r="F7" s="1">
        <v>5.988634679558265</v>
      </c>
      <c r="G7" s="1">
        <v>1.6539607426296612</v>
      </c>
      <c r="H7" s="1">
        <v>3.9082789421081543</v>
      </c>
    </row>
    <row r="8" spans="1:8">
      <c r="A8" s="1">
        <v>7</v>
      </c>
      <c r="B8" s="1">
        <v>2016</v>
      </c>
      <c r="C8" s="1">
        <v>129447</v>
      </c>
      <c r="D8" s="1">
        <v>26190.646484375</v>
      </c>
      <c r="E8" s="1">
        <v>42529.9296875</v>
      </c>
      <c r="F8" s="1">
        <v>6.5347053234142161</v>
      </c>
      <c r="G8" s="1">
        <v>1.9050885690668768</v>
      </c>
      <c r="H8" s="1">
        <v>3.7202174663543701</v>
      </c>
    </row>
    <row r="9" spans="1:8">
      <c r="A9" s="1">
        <v>8</v>
      </c>
      <c r="B9" s="1">
        <v>2016</v>
      </c>
      <c r="C9" s="1">
        <v>101403</v>
      </c>
      <c r="D9" s="1">
        <v>26603.0859375</v>
      </c>
      <c r="E9" s="1">
        <v>52764.2421875</v>
      </c>
      <c r="F9" s="1">
        <v>7.4788024022957904</v>
      </c>
      <c r="G9" s="1">
        <v>2.2676252181888108</v>
      </c>
      <c r="H9" s="1">
        <v>3.4983124732971191</v>
      </c>
    </row>
    <row r="10" spans="1:8">
      <c r="A10" s="1">
        <v>9</v>
      </c>
      <c r="B10" s="1">
        <v>2016</v>
      </c>
      <c r="C10" s="1">
        <v>88522</v>
      </c>
      <c r="D10" s="1">
        <v>38325.953125</v>
      </c>
      <c r="E10" s="1">
        <v>71583.3359375</v>
      </c>
      <c r="F10" s="1">
        <v>8.159011319220081</v>
      </c>
      <c r="G10" s="1">
        <v>2.4818802105691242</v>
      </c>
      <c r="H10" s="1">
        <v>3.5357613563537598</v>
      </c>
    </row>
    <row r="11" spans="1:8">
      <c r="A11" s="1">
        <v>10</v>
      </c>
      <c r="B11" s="1">
        <v>2016</v>
      </c>
      <c r="C11" s="1">
        <v>22517</v>
      </c>
      <c r="D11" s="1">
        <v>51012.95703125</v>
      </c>
      <c r="E11" s="1">
        <v>115695.265625</v>
      </c>
      <c r="F11" s="1">
        <v>8.603899276102501</v>
      </c>
      <c r="G11" s="1">
        <v>2.7366434249678022</v>
      </c>
      <c r="H11" s="1">
        <v>3.2677168846130371</v>
      </c>
    </row>
    <row r="12" spans="1:8">
      <c r="A12" s="1">
        <v>1</v>
      </c>
      <c r="B12" s="1">
        <v>2018</v>
      </c>
      <c r="C12" s="1">
        <v>260962</v>
      </c>
      <c r="D12" s="1">
        <v>10504.0439453125</v>
      </c>
      <c r="E12" s="1">
        <v>8966.0244140625</v>
      </c>
      <c r="F12" s="1">
        <v>5.4361362957058885</v>
      </c>
      <c r="G12" s="1">
        <v>1.5162744001042296</v>
      </c>
      <c r="H12" s="1">
        <v>3.7782659530639648</v>
      </c>
    </row>
    <row r="13" spans="1:8">
      <c r="A13" s="1">
        <v>2</v>
      </c>
      <c r="B13" s="1">
        <v>2018</v>
      </c>
      <c r="C13" s="1">
        <v>277653</v>
      </c>
      <c r="D13" s="1">
        <v>14955.611328125</v>
      </c>
      <c r="E13" s="1">
        <v>16154.6455078125</v>
      </c>
      <c r="F13" s="1">
        <v>5.2545659510252003</v>
      </c>
      <c r="G13" s="1">
        <v>1.424209354842195</v>
      </c>
      <c r="H13" s="1">
        <v>3.8775594234466553</v>
      </c>
    </row>
    <row r="14" spans="1:8">
      <c r="A14" s="1">
        <v>3</v>
      </c>
      <c r="B14" s="1">
        <v>2018</v>
      </c>
      <c r="C14" s="1">
        <v>280971</v>
      </c>
      <c r="D14" s="1">
        <v>17799.376953125</v>
      </c>
      <c r="E14" s="1">
        <v>21385.357421875</v>
      </c>
      <c r="F14" s="1">
        <v>5.4096792907453084</v>
      </c>
      <c r="G14" s="1">
        <v>1.5320549095814158</v>
      </c>
      <c r="H14" s="1">
        <v>3.7756068706512451</v>
      </c>
    </row>
    <row r="15" spans="1:8">
      <c r="A15" s="1">
        <v>4</v>
      </c>
      <c r="B15" s="1">
        <v>2018</v>
      </c>
      <c r="C15" s="1">
        <v>215196</v>
      </c>
      <c r="D15" s="1">
        <v>19508.96484375</v>
      </c>
      <c r="E15" s="1">
        <v>26777.322265625</v>
      </c>
      <c r="F15" s="1">
        <v>5.611121953939664</v>
      </c>
      <c r="G15" s="1">
        <v>1.571042212680533</v>
      </c>
      <c r="H15" s="1">
        <v>3.8118233680725098</v>
      </c>
    </row>
    <row r="16" spans="1:8">
      <c r="A16" s="1">
        <v>5</v>
      </c>
      <c r="B16" s="1">
        <v>2018</v>
      </c>
      <c r="C16" s="1">
        <v>174909</v>
      </c>
      <c r="D16" s="1">
        <v>23038.87890625</v>
      </c>
      <c r="E16" s="1">
        <v>32448.1171875</v>
      </c>
      <c r="F16" s="1">
        <v>6.0233035464155646</v>
      </c>
      <c r="G16" s="1">
        <v>1.6919712536233127</v>
      </c>
      <c r="H16" s="1">
        <v>3.8955647945404053</v>
      </c>
    </row>
    <row r="17" spans="1:8">
      <c r="A17" s="1">
        <v>6</v>
      </c>
      <c r="B17" s="1">
        <v>2018</v>
      </c>
      <c r="C17" s="1">
        <v>167111</v>
      </c>
      <c r="D17" s="1">
        <v>26378.916015625</v>
      </c>
      <c r="E17" s="1">
        <v>38931.1328125</v>
      </c>
      <c r="F17" s="1">
        <v>5.9313151139063258</v>
      </c>
      <c r="G17" s="1">
        <v>1.6405323407794818</v>
      </c>
      <c r="H17" s="1">
        <v>3.9110198020935059</v>
      </c>
    </row>
    <row r="18" spans="1:8">
      <c r="A18" s="1">
        <v>7</v>
      </c>
      <c r="B18" s="1">
        <v>2018</v>
      </c>
      <c r="C18" s="1">
        <v>148190</v>
      </c>
      <c r="D18" s="1">
        <v>29272.11328125</v>
      </c>
      <c r="E18" s="1">
        <v>47506.84765625</v>
      </c>
      <c r="F18" s="1">
        <v>6.778581550711924</v>
      </c>
      <c r="G18" s="1">
        <v>2.0078682772116876</v>
      </c>
      <c r="H18" s="1">
        <v>3.6453044414520264</v>
      </c>
    </row>
    <row r="19" spans="1:8">
      <c r="A19" s="1">
        <v>8</v>
      </c>
      <c r="B19" s="1">
        <v>2018</v>
      </c>
      <c r="C19" s="1">
        <v>109952</v>
      </c>
      <c r="D19" s="1">
        <v>34245.6484375</v>
      </c>
      <c r="E19" s="1">
        <v>58851.16015625</v>
      </c>
      <c r="F19" s="1">
        <v>6.8502983119906871</v>
      </c>
      <c r="G19" s="1">
        <v>1.9966894644935973</v>
      </c>
      <c r="H19" s="1">
        <v>3.7731432914733887</v>
      </c>
    </row>
    <row r="20" spans="1:8">
      <c r="A20" s="1">
        <v>9</v>
      </c>
      <c r="B20" s="1">
        <v>2018</v>
      </c>
      <c r="C20" s="1">
        <v>76735</v>
      </c>
      <c r="D20" s="1">
        <v>41184.03515625</v>
      </c>
      <c r="E20" s="1">
        <v>78011.4453125</v>
      </c>
      <c r="F20" s="1">
        <v>7.6950153124389136</v>
      </c>
      <c r="G20" s="1">
        <v>2.2911187854303772</v>
      </c>
      <c r="H20" s="1">
        <v>3.6607201099395752</v>
      </c>
    </row>
    <row r="21" spans="1:8">
      <c r="A21" s="1">
        <v>10</v>
      </c>
      <c r="B21" s="1">
        <v>2018</v>
      </c>
      <c r="C21" s="1">
        <v>44670</v>
      </c>
      <c r="D21" s="1">
        <v>63885.65234375</v>
      </c>
      <c r="E21" s="1">
        <v>140518.390625</v>
      </c>
      <c r="F21" s="1">
        <v>9.029706738303112</v>
      </c>
      <c r="G21" s="1">
        <v>2.7177524065368255</v>
      </c>
      <c r="H21" s="1">
        <v>3.5389585494995117</v>
      </c>
    </row>
    <row r="22" spans="1:8">
      <c r="A22" s="1">
        <v>1</v>
      </c>
      <c r="B22" s="1">
        <v>2020</v>
      </c>
      <c r="C22" s="1">
        <v>263974</v>
      </c>
      <c r="D22" s="1">
        <v>12073.9169921875</v>
      </c>
      <c r="E22" s="1">
        <v>10204.712890625</v>
      </c>
      <c r="F22" s="1">
        <v>5.3641494995719272</v>
      </c>
      <c r="G22" s="1">
        <v>1.4788160955245593</v>
      </c>
      <c r="H22" s="1">
        <v>3.8180363178253174</v>
      </c>
    </row>
    <row r="23" spans="1:8">
      <c r="A23" s="1">
        <v>2</v>
      </c>
      <c r="B23" s="1">
        <v>2020</v>
      </c>
      <c r="C23" s="1">
        <v>233274</v>
      </c>
      <c r="D23" s="1">
        <v>14680.177734375</v>
      </c>
      <c r="E23" s="1">
        <v>16725.2890625</v>
      </c>
      <c r="F23" s="1">
        <v>5.1934034654526435</v>
      </c>
      <c r="G23" s="1">
        <v>1.4730831554309525</v>
      </c>
      <c r="H23" s="1">
        <v>3.6808557510375977</v>
      </c>
    </row>
    <row r="24" spans="1:8">
      <c r="A24" s="1">
        <v>3</v>
      </c>
      <c r="B24" s="1">
        <v>2020</v>
      </c>
      <c r="C24" s="1">
        <v>206621</v>
      </c>
      <c r="D24" s="1">
        <v>17810.40625</v>
      </c>
      <c r="E24" s="1">
        <v>22078.15625</v>
      </c>
      <c r="F24" s="1">
        <v>4.9490613248411339</v>
      </c>
      <c r="G24" s="1">
        <v>1.3833879421743192</v>
      </c>
      <c r="H24" s="1">
        <v>3.7585775852203369</v>
      </c>
    </row>
    <row r="25" spans="1:8">
      <c r="A25" s="1">
        <v>4</v>
      </c>
      <c r="B25" s="1">
        <v>2020</v>
      </c>
      <c r="C25" s="1">
        <v>183172</v>
      </c>
      <c r="D25" s="1">
        <v>19901.50390625</v>
      </c>
      <c r="E25" s="1">
        <v>27473.330078125</v>
      </c>
      <c r="F25" s="1">
        <v>5.4898619876400323</v>
      </c>
      <c r="G25" s="1">
        <v>1.5164926953901252</v>
      </c>
      <c r="H25" s="1">
        <v>3.8054139614105225</v>
      </c>
    </row>
    <row r="26" spans="1:8">
      <c r="A26" s="1">
        <v>5</v>
      </c>
      <c r="B26" s="1">
        <v>2020</v>
      </c>
      <c r="C26" s="1">
        <v>158441</v>
      </c>
      <c r="D26" s="1">
        <v>22440.271484375</v>
      </c>
      <c r="E26" s="1">
        <v>33252.78515625</v>
      </c>
      <c r="F26" s="1">
        <v>5.9744447459937771</v>
      </c>
      <c r="G26" s="1">
        <v>1.7714291124140846</v>
      </c>
      <c r="H26" s="1">
        <v>3.6145856380462646</v>
      </c>
    </row>
    <row r="27" spans="1:8">
      <c r="A27" s="1">
        <v>6</v>
      </c>
      <c r="B27" s="1">
        <v>2020</v>
      </c>
      <c r="C27" s="1">
        <v>133574</v>
      </c>
      <c r="D27" s="1">
        <v>24949.82421875</v>
      </c>
      <c r="E27" s="1">
        <v>39708.31640625</v>
      </c>
      <c r="F27" s="1">
        <v>6.1995448215970175</v>
      </c>
      <c r="G27" s="1">
        <v>1.7830715558417056</v>
      </c>
      <c r="H27" s="1">
        <v>3.7645637989044189</v>
      </c>
    </row>
    <row r="28" spans="1:8">
      <c r="A28" s="1">
        <v>7</v>
      </c>
      <c r="B28" s="1">
        <v>2020</v>
      </c>
      <c r="C28" s="1">
        <v>111037</v>
      </c>
      <c r="D28" s="1">
        <v>28936.720703125</v>
      </c>
      <c r="E28" s="1">
        <v>48778.56640625</v>
      </c>
      <c r="F28" s="1">
        <v>6.4178967371236615</v>
      </c>
      <c r="G28" s="1">
        <v>1.8377387717607645</v>
      </c>
      <c r="H28" s="1">
        <v>3.769068717956543</v>
      </c>
    </row>
    <row r="29" spans="1:8">
      <c r="A29" s="1">
        <v>8</v>
      </c>
      <c r="B29" s="1">
        <v>2020</v>
      </c>
      <c r="C29" s="1">
        <v>88421</v>
      </c>
      <c r="D29" s="1">
        <v>30621.103515625</v>
      </c>
      <c r="E29" s="1">
        <v>60744.6171875</v>
      </c>
      <c r="F29" s="1">
        <v>6.6157926284479931</v>
      </c>
      <c r="G29" s="1">
        <v>2.0049761934382104</v>
      </c>
      <c r="H29" s="1">
        <v>3.5101971626281738</v>
      </c>
    </row>
    <row r="30" spans="1:8">
      <c r="A30" s="1">
        <v>9</v>
      </c>
      <c r="B30" s="1">
        <v>2020</v>
      </c>
      <c r="C30" s="1">
        <v>62193</v>
      </c>
      <c r="D30" s="1">
        <v>40735.9765625</v>
      </c>
      <c r="E30" s="1">
        <v>79072.7734375</v>
      </c>
      <c r="F30" s="1">
        <v>7.8318460276880035</v>
      </c>
      <c r="G30" s="1">
        <v>2.4818227131670767</v>
      </c>
      <c r="H30" s="1">
        <v>3.3112306594848633</v>
      </c>
    </row>
    <row r="31" spans="1:8">
      <c r="A31" s="1">
        <v>10</v>
      </c>
      <c r="B31" s="1">
        <v>2020</v>
      </c>
      <c r="C31" s="1">
        <v>28154</v>
      </c>
      <c r="D31" s="1">
        <v>54340.51171875</v>
      </c>
      <c r="E31" s="1">
        <v>136009.78125</v>
      </c>
      <c r="F31" s="1">
        <v>9.3045393194572714</v>
      </c>
      <c r="G31" s="1">
        <v>2.8771755345599206</v>
      </c>
      <c r="H31" s="1">
        <v>3.6128206253051758</v>
      </c>
    </row>
    <row r="32" spans="1:8">
      <c r="A32" s="1">
        <v>1</v>
      </c>
      <c r="B32" s="1">
        <v>2022</v>
      </c>
      <c r="C32" s="1">
        <v>232807</v>
      </c>
      <c r="D32" s="1">
        <v>15425.4248046875</v>
      </c>
      <c r="E32" s="1">
        <v>13138.560546875</v>
      </c>
      <c r="F32" s="1">
        <v>5.4018264055634067</v>
      </c>
      <c r="G32" s="1">
        <v>1.4940100598349706</v>
      </c>
      <c r="H32" s="1">
        <v>3.8341107368469238</v>
      </c>
    </row>
    <row r="33" spans="1:8">
      <c r="A33" s="1">
        <v>2</v>
      </c>
      <c r="B33" s="1">
        <v>2022</v>
      </c>
      <c r="C33" s="1">
        <v>231427</v>
      </c>
      <c r="D33" s="1">
        <v>19975.548828125</v>
      </c>
      <c r="E33" s="1">
        <v>22361.46484375</v>
      </c>
      <c r="F33" s="1">
        <v>5.2415750971148567</v>
      </c>
      <c r="G33" s="1">
        <v>1.4445116602643597</v>
      </c>
      <c r="H33" s="1">
        <v>3.8426318168640137</v>
      </c>
    </row>
    <row r="34" spans="1:8">
      <c r="A34" s="1">
        <v>3</v>
      </c>
      <c r="B34" s="1">
        <v>2022</v>
      </c>
      <c r="C34" s="1">
        <v>194092</v>
      </c>
      <c r="D34" s="1">
        <v>24303.41796875</v>
      </c>
      <c r="E34" s="1">
        <v>29164.33984375</v>
      </c>
      <c r="F34" s="1">
        <v>5.4052871833975642</v>
      </c>
      <c r="G34" s="1">
        <v>1.4851977412773325</v>
      </c>
      <c r="H34" s="1">
        <v>3.8652985095977783</v>
      </c>
    </row>
    <row r="35" spans="1:8">
      <c r="A35" s="1">
        <v>4</v>
      </c>
      <c r="B35" s="1">
        <v>2022</v>
      </c>
      <c r="C35" s="1">
        <v>182481</v>
      </c>
      <c r="D35" s="1">
        <v>26667.337890625</v>
      </c>
      <c r="E35" s="1">
        <v>35816.3125</v>
      </c>
      <c r="F35" s="1">
        <v>5.4729971887484172</v>
      </c>
      <c r="G35" s="1">
        <v>1.5337213189318339</v>
      </c>
      <c r="H35" s="1">
        <v>3.8478548526763916</v>
      </c>
    </row>
    <row r="36" spans="1:8">
      <c r="A36" s="1">
        <v>5</v>
      </c>
      <c r="B36" s="1">
        <v>2022</v>
      </c>
      <c r="C36" s="1">
        <v>143476</v>
      </c>
      <c r="D36" s="1">
        <v>28847.830078125</v>
      </c>
      <c r="E36" s="1">
        <v>43106.93359375</v>
      </c>
      <c r="F36" s="1">
        <v>5.6502760043491591</v>
      </c>
      <c r="G36" s="1">
        <v>1.6064777384370905</v>
      </c>
      <c r="H36" s="1">
        <v>3.8023507595062256</v>
      </c>
    </row>
    <row r="37" spans="1:8">
      <c r="A37" s="1">
        <v>6</v>
      </c>
      <c r="B37" s="1">
        <v>2022</v>
      </c>
      <c r="C37" s="1">
        <v>112931</v>
      </c>
      <c r="D37" s="1">
        <v>33302.234375</v>
      </c>
      <c r="E37" s="1">
        <v>51625.0703125</v>
      </c>
      <c r="F37" s="1">
        <v>6.2262531988559386</v>
      </c>
      <c r="G37" s="1">
        <v>1.7993642135463248</v>
      </c>
      <c r="H37" s="1">
        <v>3.7061142921447754</v>
      </c>
    </row>
    <row r="38" spans="1:8">
      <c r="A38" s="1">
        <v>7</v>
      </c>
      <c r="B38" s="1">
        <v>2022</v>
      </c>
      <c r="C38" s="1">
        <v>99678</v>
      </c>
      <c r="D38" s="1">
        <v>36835.75390625</v>
      </c>
      <c r="E38" s="1">
        <v>62015.03515625</v>
      </c>
      <c r="F38" s="1">
        <v>6.7342041373221777</v>
      </c>
      <c r="G38" s="1">
        <v>1.9721703886514577</v>
      </c>
      <c r="H38" s="1">
        <v>3.6516504287719727</v>
      </c>
    </row>
    <row r="39" spans="1:8">
      <c r="A39" s="1">
        <v>8</v>
      </c>
      <c r="B39" s="1">
        <v>2022</v>
      </c>
      <c r="C39" s="1">
        <v>84735</v>
      </c>
      <c r="D39" s="1">
        <v>41333.78125</v>
      </c>
      <c r="E39" s="1">
        <v>75898.78125</v>
      </c>
      <c r="F39" s="1">
        <v>7.0667138726618282</v>
      </c>
      <c r="G39" s="1">
        <v>2.040066088393226</v>
      </c>
      <c r="H39" s="1">
        <v>3.7115964889526367</v>
      </c>
    </row>
    <row r="40" spans="1:8">
      <c r="A40" s="1">
        <v>9</v>
      </c>
      <c r="B40" s="1">
        <v>2022</v>
      </c>
      <c r="C40" s="1">
        <v>75019</v>
      </c>
      <c r="D40" s="1">
        <v>51398.37109375</v>
      </c>
      <c r="E40" s="1">
        <v>99848.0390625</v>
      </c>
      <c r="F40" s="1">
        <v>7.8448659672882872</v>
      </c>
      <c r="G40" s="1">
        <v>2.3994188139004784</v>
      </c>
      <c r="H40" s="1">
        <v>3.5733177661895752</v>
      </c>
    </row>
    <row r="41" spans="1:8">
      <c r="A41" s="1">
        <v>10</v>
      </c>
      <c r="B41" s="1">
        <v>2022</v>
      </c>
      <c r="C41" s="1">
        <v>30503</v>
      </c>
      <c r="D41" s="1">
        <v>67763.34375</v>
      </c>
      <c r="E41" s="1">
        <v>158813.65625</v>
      </c>
      <c r="F41" s="1">
        <v>8.8609644952955442</v>
      </c>
      <c r="G41" s="1">
        <v>2.6493787496311838</v>
      </c>
      <c r="H41" s="1">
        <v>3.7310340404510498</v>
      </c>
    </row>
    <row r="42" spans="1:8">
      <c r="A42" s="1">
        <v>1</v>
      </c>
      <c r="B42" s="1">
        <v>2024</v>
      </c>
      <c r="C42" s="1">
        <v>207322</v>
      </c>
      <c r="D42" s="1">
        <v>16878.609375</v>
      </c>
      <c r="E42" s="1">
        <v>16351.5615234375</v>
      </c>
      <c r="F42" s="1">
        <v>5.4011151734982299</v>
      </c>
      <c r="G42" s="1">
        <v>1.4913130299726995</v>
      </c>
      <c r="H42" s="1">
        <v>3.8183286190032959</v>
      </c>
    </row>
    <row r="43" spans="1:8">
      <c r="A43" s="1">
        <v>2</v>
      </c>
      <c r="B43" s="1">
        <v>2024</v>
      </c>
      <c r="C43" s="1">
        <v>184383</v>
      </c>
      <c r="D43" s="1">
        <v>23707.984375</v>
      </c>
      <c r="E43" s="1">
        <v>28003.13671875</v>
      </c>
      <c r="F43" s="1">
        <v>5.3968207481166921</v>
      </c>
      <c r="G43" s="1">
        <v>1.5132577298340952</v>
      </c>
      <c r="H43" s="1">
        <v>3.6946220397949219</v>
      </c>
    </row>
    <row r="44" spans="1:8">
      <c r="A44" s="1">
        <v>3</v>
      </c>
      <c r="B44" s="1">
        <v>2024</v>
      </c>
      <c r="C44" s="1">
        <v>166152</v>
      </c>
      <c r="D44" s="1">
        <v>27611.638671875</v>
      </c>
      <c r="E44" s="1">
        <v>36795.86328125</v>
      </c>
      <c r="F44" s="1">
        <v>5.1104530791082867</v>
      </c>
      <c r="G44" s="1">
        <v>1.45041287495787</v>
      </c>
      <c r="H44" s="1">
        <v>3.6764593124389648</v>
      </c>
    </row>
    <row r="45" spans="1:8">
      <c r="A45" s="1">
        <v>4</v>
      </c>
      <c r="B45" s="1">
        <v>2024</v>
      </c>
      <c r="C45" s="1">
        <v>144313</v>
      </c>
      <c r="D45" s="1">
        <v>30445.365234375</v>
      </c>
      <c r="E45" s="1">
        <v>45050.77734375</v>
      </c>
      <c r="F45" s="1">
        <v>5.3596626776520484</v>
      </c>
      <c r="G45" s="1">
        <v>1.5120328729913453</v>
      </c>
      <c r="H45" s="1">
        <v>3.7647385597229004</v>
      </c>
    </row>
    <row r="46" spans="1:8">
      <c r="A46" s="1">
        <v>5</v>
      </c>
      <c r="B46" s="1">
        <v>2024</v>
      </c>
      <c r="C46" s="1">
        <v>121319</v>
      </c>
      <c r="D46" s="1">
        <v>36991.609375</v>
      </c>
      <c r="E46" s="1">
        <v>54462.62109375</v>
      </c>
      <c r="F46" s="1">
        <v>5.566613638424319</v>
      </c>
      <c r="G46" s="1">
        <v>1.6946809650590591</v>
      </c>
      <c r="H46" s="1">
        <v>3.513230562210083</v>
      </c>
    </row>
    <row r="47" spans="1:8">
      <c r="A47" s="1">
        <v>6</v>
      </c>
      <c r="B47" s="1">
        <v>2024</v>
      </c>
      <c r="C47" s="1">
        <v>110247</v>
      </c>
      <c r="D47" s="1">
        <v>41158.41796875</v>
      </c>
      <c r="E47" s="1">
        <v>64195.1015625</v>
      </c>
      <c r="F47" s="1">
        <v>6.043710939980226</v>
      </c>
      <c r="G47" s="1">
        <v>1.7721026422487687</v>
      </c>
      <c r="H47" s="1">
        <v>3.7114391326904297</v>
      </c>
    </row>
    <row r="48" spans="1:8">
      <c r="A48" s="1">
        <v>7</v>
      </c>
      <c r="B48" s="1">
        <v>2024</v>
      </c>
      <c r="C48" s="1">
        <v>72369</v>
      </c>
      <c r="D48" s="1">
        <v>41914.796875</v>
      </c>
      <c r="E48" s="1">
        <v>76884.9921875</v>
      </c>
      <c r="F48" s="1">
        <v>6.3074659039091321</v>
      </c>
      <c r="G48" s="1">
        <v>1.8256297585982948</v>
      </c>
      <c r="H48" s="1">
        <v>3.7249267101287842</v>
      </c>
    </row>
    <row r="49" spans="1:8">
      <c r="A49" s="1">
        <v>8</v>
      </c>
      <c r="B49" s="1">
        <v>2024</v>
      </c>
      <c r="C49" s="1">
        <v>78170</v>
      </c>
      <c r="D49" s="1">
        <v>50618.0625</v>
      </c>
      <c r="E49" s="1">
        <v>94197.2578125</v>
      </c>
      <c r="F49" s="1">
        <v>7.1008443136753234</v>
      </c>
      <c r="G49" s="1">
        <v>2.1076883714980172</v>
      </c>
      <c r="H49" s="1">
        <v>3.6437485218048096</v>
      </c>
    </row>
    <row r="50" spans="1:8">
      <c r="A50" s="1">
        <v>9</v>
      </c>
      <c r="B50" s="1">
        <v>2024</v>
      </c>
      <c r="C50" s="1">
        <v>41864</v>
      </c>
      <c r="D50" s="1">
        <v>57064.95703125</v>
      </c>
      <c r="E50" s="1">
        <v>123618.4296875</v>
      </c>
      <c r="F50" s="1">
        <v>7.7142891266959683</v>
      </c>
      <c r="G50" s="1">
        <v>2.4083938467418307</v>
      </c>
      <c r="H50" s="1">
        <v>3.4122416973114014</v>
      </c>
    </row>
    <row r="51" spans="1:8">
      <c r="A51" s="1">
        <v>10</v>
      </c>
      <c r="B51" s="1">
        <v>2024</v>
      </c>
      <c r="C51" s="1">
        <v>24267</v>
      </c>
      <c r="D51" s="1">
        <v>73644.375</v>
      </c>
      <c r="E51" s="1">
        <v>203655.921875</v>
      </c>
      <c r="F51" s="1">
        <v>8.0459059628301812</v>
      </c>
      <c r="G51" s="1">
        <v>2.5195533028392467</v>
      </c>
      <c r="H51" s="1">
        <v>3.3562357425689697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"/>
  <sheetViews>
    <sheetView workbookViewId="0"/>
  </sheetViews>
  <sheetFormatPr defaultColWidth="9.140625" defaultRowHeight="15"/>
  <cols>
    <col min="5" max="5" width="18.42578125" customWidth="1"/>
    <col min="6" max="6" width="20.28515625" customWidth="1"/>
    <col min="12" max="12" width="16.5703125" customWidth="1"/>
  </cols>
  <sheetData>
    <row r="1" spans="1:14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</row>
    <row r="2" spans="1:14">
      <c r="A2" s="1">
        <v>2016</v>
      </c>
      <c r="B2" s="1">
        <v>32974661</v>
      </c>
      <c r="C2" s="1">
        <v>0</v>
      </c>
      <c r="D2" s="1">
        <v>0</v>
      </c>
      <c r="E2" s="1">
        <v>2524475</v>
      </c>
      <c r="F2" s="1">
        <v>10143569</v>
      </c>
      <c r="G2" s="1">
        <v>28261.666015625</v>
      </c>
      <c r="H2" s="1">
        <v>46764.52734375</v>
      </c>
      <c r="I2" s="1">
        <v>0</v>
      </c>
      <c r="J2" s="1">
        <v>0</v>
      </c>
      <c r="K2" s="1">
        <v>146.28794371260727</v>
      </c>
      <c r="L2" s="1">
        <v>824.26034647452013</v>
      </c>
      <c r="M2" s="1">
        <v>7261.9356179767847</v>
      </c>
      <c r="N2" s="1">
        <v>17996892</v>
      </c>
    </row>
    <row r="3" spans="1:14">
      <c r="A3" s="1">
        <v>2018</v>
      </c>
      <c r="B3" s="1">
        <v>34400515</v>
      </c>
      <c r="C3" s="1">
        <v>0</v>
      </c>
      <c r="D3" s="1">
        <v>0</v>
      </c>
      <c r="E3" s="1">
        <v>1664907</v>
      </c>
      <c r="F3" s="1">
        <v>9645458</v>
      </c>
      <c r="G3" s="1">
        <v>32036.361328125</v>
      </c>
      <c r="H3" s="1">
        <v>49851.00390625</v>
      </c>
      <c r="I3" s="1">
        <v>0</v>
      </c>
      <c r="J3" s="1">
        <v>0</v>
      </c>
      <c r="K3" s="1">
        <v>105.77904107696747</v>
      </c>
      <c r="L3" s="1">
        <v>723.6029358325053</v>
      </c>
      <c r="M3" s="1">
        <v>7643.578813586154</v>
      </c>
      <c r="N3" s="1">
        <v>18029931</v>
      </c>
    </row>
    <row r="4" spans="1:14">
      <c r="A4" s="1">
        <v>2020</v>
      </c>
      <c r="B4" s="1">
        <v>35749659</v>
      </c>
      <c r="C4" s="1">
        <v>7866760</v>
      </c>
      <c r="D4" s="1">
        <v>9622717</v>
      </c>
      <c r="E4" s="1">
        <v>10622356</v>
      </c>
      <c r="F4" s="1">
        <v>10622356</v>
      </c>
      <c r="G4" s="1">
        <v>29910.259765625</v>
      </c>
      <c r="H4" s="1">
        <v>50309.3125</v>
      </c>
      <c r="I4" s="1">
        <v>924.90908133982396</v>
      </c>
      <c r="J4" s="1">
        <v>1041.5276033450625</v>
      </c>
      <c r="K4" s="1">
        <v>1166.9264751395031</v>
      </c>
      <c r="L4" s="1">
        <v>1166.037677324422</v>
      </c>
      <c r="M4" s="1">
        <v>8870.7241859661026</v>
      </c>
      <c r="N4" s="1">
        <v>19012432</v>
      </c>
    </row>
    <row r="5" spans="1:14">
      <c r="A5" s="1">
        <v>2022</v>
      </c>
      <c r="B5" s="1">
        <v>37560123</v>
      </c>
      <c r="C5" s="1">
        <v>10027794</v>
      </c>
      <c r="D5" s="1">
        <v>12239579</v>
      </c>
      <c r="E5" s="1">
        <v>12829391</v>
      </c>
      <c r="F5" s="1">
        <v>12829391</v>
      </c>
      <c r="G5" s="1">
        <v>39964.8125</v>
      </c>
      <c r="H5" s="1">
        <v>63695.45703125</v>
      </c>
      <c r="I5" s="1">
        <v>1519.9152383300252</v>
      </c>
      <c r="J5" s="1">
        <v>1653.0491433127024</v>
      </c>
      <c r="K5" s="1">
        <v>1777.3128884031671</v>
      </c>
      <c r="L5" s="1">
        <v>1776.5209086144421</v>
      </c>
      <c r="M5" s="1">
        <v>10928.082429537342</v>
      </c>
      <c r="N5" s="1">
        <v>20230393</v>
      </c>
    </row>
    <row r="6" spans="1:14">
      <c r="A6" s="1">
        <v>2024</v>
      </c>
      <c r="B6" s="1">
        <v>38830230</v>
      </c>
      <c r="C6" s="1">
        <v>10585071</v>
      </c>
      <c r="D6" s="1">
        <v>11606750</v>
      </c>
      <c r="E6" s="1">
        <v>12297112</v>
      </c>
      <c r="F6" s="1">
        <v>12297112</v>
      </c>
      <c r="G6" s="1">
        <v>47674.3671875</v>
      </c>
      <c r="H6" s="1">
        <v>77863.84375</v>
      </c>
      <c r="I6" s="1">
        <v>2267.9162459112858</v>
      </c>
      <c r="J6" s="1">
        <v>2360.3418845183651</v>
      </c>
      <c r="K6" s="1">
        <v>2501.3910947715958</v>
      </c>
      <c r="L6" s="1">
        <v>2499.8517609625251</v>
      </c>
      <c r="M6" s="1">
        <v>13799.365279540363</v>
      </c>
      <c r="N6" s="1">
        <v>19605744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61"/>
  <sheetViews>
    <sheetView workbookViewId="0"/>
  </sheetViews>
  <sheetFormatPr defaultColWidth="9.140625" defaultRowHeight="15"/>
  <cols>
    <col min="7" max="7" width="25.42578125" customWidth="1"/>
    <col min="11" max="11" width="14" customWidth="1"/>
    <col min="15" max="15" width="18.85546875" customWidth="1"/>
  </cols>
  <sheetData>
    <row r="1" spans="1:15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</row>
    <row r="2" spans="1:15">
      <c r="A2" s="1">
        <v>1</v>
      </c>
      <c r="B2" s="1">
        <v>2016</v>
      </c>
      <c r="C2" s="1">
        <v>343345</v>
      </c>
      <c r="D2" s="1">
        <v>0</v>
      </c>
      <c r="E2" s="1">
        <v>0</v>
      </c>
      <c r="F2" s="1">
        <v>11591</v>
      </c>
      <c r="G2" s="1">
        <v>70515</v>
      </c>
      <c r="H2" s="1">
        <v>30015.32421875</v>
      </c>
      <c r="I2" s="1">
        <v>49247.25</v>
      </c>
      <c r="J2" s="1">
        <v>0</v>
      </c>
      <c r="K2" s="1">
        <v>0</v>
      </c>
      <c r="L2" s="1">
        <v>75.373970156384431</v>
      </c>
      <c r="M2" s="1">
        <v>547.23638765673024</v>
      </c>
      <c r="N2" s="1">
        <v>8277.7121869548264</v>
      </c>
      <c r="O2" s="1">
        <v>176755</v>
      </c>
    </row>
    <row r="3" spans="1:15">
      <c r="A3" s="1">
        <v>2</v>
      </c>
      <c r="B3" s="1">
        <v>2016</v>
      </c>
      <c r="C3" s="1">
        <v>1071737</v>
      </c>
      <c r="D3" s="1">
        <v>0</v>
      </c>
      <c r="E3" s="1">
        <v>0</v>
      </c>
      <c r="F3" s="1">
        <v>13929</v>
      </c>
      <c r="G3" s="1">
        <v>122925</v>
      </c>
      <c r="H3" s="1">
        <v>34965.76171875</v>
      </c>
      <c r="I3" s="1">
        <v>57688.9296875</v>
      </c>
      <c r="J3" s="1">
        <v>0</v>
      </c>
      <c r="K3" s="1">
        <v>0</v>
      </c>
      <c r="L3" s="1">
        <v>21.014012118630507</v>
      </c>
      <c r="M3" s="1">
        <v>259.31995262830293</v>
      </c>
      <c r="N3" s="1">
        <v>6534.3043140061518</v>
      </c>
      <c r="O3" s="1">
        <v>402095</v>
      </c>
    </row>
    <row r="4" spans="1:15">
      <c r="A4" s="1">
        <v>3</v>
      </c>
      <c r="B4" s="1">
        <v>2016</v>
      </c>
      <c r="C4" s="1">
        <v>215124</v>
      </c>
      <c r="D4" s="1">
        <v>0</v>
      </c>
      <c r="E4" s="1">
        <v>0</v>
      </c>
      <c r="F4" s="1">
        <v>4813</v>
      </c>
      <c r="G4" s="1">
        <v>48744</v>
      </c>
      <c r="H4" s="1">
        <v>32464.646484375</v>
      </c>
      <c r="I4" s="1">
        <v>56355.41015625</v>
      </c>
      <c r="J4" s="1">
        <v>0</v>
      </c>
      <c r="K4" s="1">
        <v>0</v>
      </c>
      <c r="L4" s="1">
        <v>156.32788628127975</v>
      </c>
      <c r="M4" s="1">
        <v>655.40697090980063</v>
      </c>
      <c r="N4" s="1">
        <v>7856.0983982726175</v>
      </c>
      <c r="O4" s="1">
        <v>101977</v>
      </c>
    </row>
    <row r="5" spans="1:15">
      <c r="A5" s="1">
        <v>4</v>
      </c>
      <c r="B5" s="1">
        <v>2016</v>
      </c>
      <c r="C5" s="1">
        <v>233769</v>
      </c>
      <c r="D5" s="1">
        <v>0</v>
      </c>
      <c r="E5" s="1">
        <v>0</v>
      </c>
      <c r="F5" s="1">
        <v>18542</v>
      </c>
      <c r="G5" s="1">
        <v>87853</v>
      </c>
      <c r="H5" s="1">
        <v>26713.267578125</v>
      </c>
      <c r="I5" s="1">
        <v>44210.453125</v>
      </c>
      <c r="J5" s="1">
        <v>0</v>
      </c>
      <c r="K5" s="1">
        <v>0</v>
      </c>
      <c r="L5" s="1">
        <v>214.00713782045742</v>
      </c>
      <c r="M5" s="1">
        <v>1065.2702159824439</v>
      </c>
      <c r="N5" s="1">
        <v>7988.1353582810407</v>
      </c>
      <c r="O5" s="1">
        <v>140023</v>
      </c>
    </row>
    <row r="6" spans="1:15">
      <c r="A6" s="1">
        <v>5</v>
      </c>
      <c r="B6" s="1">
        <v>2016</v>
      </c>
      <c r="C6" s="1">
        <v>811986</v>
      </c>
      <c r="D6" s="1">
        <v>0</v>
      </c>
      <c r="E6" s="1">
        <v>0</v>
      </c>
      <c r="F6" s="1">
        <v>28277</v>
      </c>
      <c r="G6" s="1">
        <v>151936</v>
      </c>
      <c r="H6" s="1">
        <v>28955.751953125</v>
      </c>
      <c r="I6" s="1">
        <v>46592.203125</v>
      </c>
      <c r="J6" s="1">
        <v>0</v>
      </c>
      <c r="K6" s="1">
        <v>0</v>
      </c>
      <c r="L6" s="1">
        <v>113.98675034138036</v>
      </c>
      <c r="M6" s="1">
        <v>486.63938411499726</v>
      </c>
      <c r="N6" s="1">
        <v>7085.0357315273777</v>
      </c>
      <c r="O6" s="1">
        <v>391359</v>
      </c>
    </row>
    <row r="7" spans="1:15">
      <c r="A7" s="1">
        <v>6</v>
      </c>
      <c r="B7" s="1">
        <v>2016</v>
      </c>
      <c r="C7" s="1">
        <v>203898</v>
      </c>
      <c r="D7" s="1">
        <v>0</v>
      </c>
      <c r="E7" s="1">
        <v>0</v>
      </c>
      <c r="F7" s="1">
        <v>5337</v>
      </c>
      <c r="G7" s="1">
        <v>46791</v>
      </c>
      <c r="H7" s="1">
        <v>30166.189453125</v>
      </c>
      <c r="I7" s="1">
        <v>47730.54296875</v>
      </c>
      <c r="J7" s="1">
        <v>0</v>
      </c>
      <c r="K7" s="1">
        <v>0</v>
      </c>
      <c r="L7" s="1">
        <v>72.076176594206942</v>
      </c>
      <c r="M7" s="1">
        <v>551.11303745009786</v>
      </c>
      <c r="N7" s="1">
        <v>7634.0284086651254</v>
      </c>
      <c r="O7" s="1">
        <v>103447</v>
      </c>
    </row>
    <row r="8" spans="1:15">
      <c r="A8" s="1">
        <v>7</v>
      </c>
      <c r="B8" s="1">
        <v>2016</v>
      </c>
      <c r="C8" s="1">
        <v>1272665</v>
      </c>
      <c r="D8" s="1">
        <v>0</v>
      </c>
      <c r="E8" s="1">
        <v>0</v>
      </c>
      <c r="F8" s="1">
        <v>207880</v>
      </c>
      <c r="G8" s="1">
        <v>757030</v>
      </c>
      <c r="H8" s="1">
        <v>16170.9970703125</v>
      </c>
      <c r="I8" s="1">
        <v>23259.294921875</v>
      </c>
      <c r="J8" s="1">
        <v>0</v>
      </c>
      <c r="K8" s="1">
        <v>0</v>
      </c>
      <c r="L8" s="1">
        <v>279.34472085900654</v>
      </c>
      <c r="M8" s="1">
        <v>1772.5276408717127</v>
      </c>
      <c r="N8" s="1">
        <v>4775.1637811364426</v>
      </c>
      <c r="O8" s="1">
        <v>899844</v>
      </c>
    </row>
    <row r="9" spans="1:15">
      <c r="A9" s="1">
        <v>8</v>
      </c>
      <c r="B9" s="1">
        <v>2016</v>
      </c>
      <c r="C9" s="1">
        <v>1038865</v>
      </c>
      <c r="D9" s="1">
        <v>0</v>
      </c>
      <c r="E9" s="1">
        <v>0</v>
      </c>
      <c r="F9" s="1">
        <v>33133</v>
      </c>
      <c r="G9" s="1">
        <v>224426</v>
      </c>
      <c r="H9" s="1">
        <v>25037.9921875</v>
      </c>
      <c r="I9" s="1">
        <v>48111.3359375</v>
      </c>
      <c r="J9" s="1">
        <v>0</v>
      </c>
      <c r="K9" s="1">
        <v>0</v>
      </c>
      <c r="L9" s="1">
        <v>90.302171433857609</v>
      </c>
      <c r="M9" s="1">
        <v>558.18073771856803</v>
      </c>
      <c r="N9" s="1">
        <v>5574.2286885495332</v>
      </c>
      <c r="O9" s="1">
        <v>459296</v>
      </c>
    </row>
    <row r="10" spans="1:15">
      <c r="A10" s="1">
        <v>9</v>
      </c>
      <c r="B10" s="1">
        <v>2016</v>
      </c>
      <c r="C10" s="1">
        <v>2825100</v>
      </c>
      <c r="D10" s="1">
        <v>0</v>
      </c>
      <c r="E10" s="1">
        <v>0</v>
      </c>
      <c r="F10" s="1">
        <v>633707</v>
      </c>
      <c r="G10" s="1">
        <v>811503</v>
      </c>
      <c r="H10" s="1">
        <v>43843.3046875</v>
      </c>
      <c r="I10" s="1">
        <v>70835.0078125</v>
      </c>
      <c r="J10" s="1">
        <v>0</v>
      </c>
      <c r="K10" s="1">
        <v>0</v>
      </c>
      <c r="L10" s="1">
        <v>467.17950755949039</v>
      </c>
      <c r="M10" s="1">
        <v>740.01500906516537</v>
      </c>
      <c r="N10" s="1">
        <v>11848.649357286477</v>
      </c>
      <c r="O10" s="1">
        <v>1532204</v>
      </c>
    </row>
    <row r="11" spans="1:15">
      <c r="A11" s="1">
        <v>10</v>
      </c>
      <c r="B11" s="1">
        <v>2016</v>
      </c>
      <c r="C11" s="1">
        <v>471518</v>
      </c>
      <c r="D11" s="1">
        <v>0</v>
      </c>
      <c r="E11" s="1">
        <v>0</v>
      </c>
      <c r="F11" s="1">
        <v>32124</v>
      </c>
      <c r="G11" s="1">
        <v>150133</v>
      </c>
      <c r="H11" s="1">
        <v>26657.578125</v>
      </c>
      <c r="I11" s="1">
        <v>40386.140625</v>
      </c>
      <c r="J11" s="1">
        <v>0</v>
      </c>
      <c r="K11" s="1">
        <v>0</v>
      </c>
      <c r="L11" s="1">
        <v>278.64925129340799</v>
      </c>
      <c r="M11" s="1">
        <v>951.75499378602603</v>
      </c>
      <c r="N11" s="1">
        <v>8209.3331348962292</v>
      </c>
      <c r="O11" s="1">
        <v>280216</v>
      </c>
    </row>
    <row r="12" spans="1:15">
      <c r="A12" s="1">
        <v>11</v>
      </c>
      <c r="B12" s="1">
        <v>2016</v>
      </c>
      <c r="C12" s="1">
        <v>1515537</v>
      </c>
      <c r="D12" s="1">
        <v>0</v>
      </c>
      <c r="E12" s="1">
        <v>0</v>
      </c>
      <c r="F12" s="1">
        <v>57096</v>
      </c>
      <c r="G12" s="1">
        <v>425000</v>
      </c>
      <c r="H12" s="1">
        <v>29666.033203125</v>
      </c>
      <c r="I12" s="1">
        <v>56963.7265625</v>
      </c>
      <c r="J12" s="1">
        <v>0</v>
      </c>
      <c r="K12" s="1">
        <v>0</v>
      </c>
      <c r="L12" s="1">
        <v>158.85728228272484</v>
      </c>
      <c r="M12" s="1">
        <v>825.50323286729292</v>
      </c>
      <c r="N12" s="1">
        <v>6627.6192445252082</v>
      </c>
      <c r="O12" s="1">
        <v>778516</v>
      </c>
    </row>
    <row r="13" spans="1:15">
      <c r="A13" s="1">
        <v>12</v>
      </c>
      <c r="B13" s="1">
        <v>2016</v>
      </c>
      <c r="C13" s="1">
        <v>959390</v>
      </c>
      <c r="D13" s="1">
        <v>0</v>
      </c>
      <c r="E13" s="1">
        <v>0</v>
      </c>
      <c r="F13" s="1">
        <v>104821</v>
      </c>
      <c r="G13" s="1">
        <v>534077</v>
      </c>
      <c r="H13" s="1">
        <v>18883.587890625</v>
      </c>
      <c r="I13" s="1">
        <v>26979.904296875</v>
      </c>
      <c r="J13" s="1">
        <v>0</v>
      </c>
      <c r="K13" s="1">
        <v>0</v>
      </c>
      <c r="L13" s="1">
        <v>193.49190344840147</v>
      </c>
      <c r="M13" s="1">
        <v>1602.4435404996941</v>
      </c>
      <c r="N13" s="1">
        <v>6299.0397415857969</v>
      </c>
      <c r="O13" s="1">
        <v>682079</v>
      </c>
    </row>
    <row r="14" spans="1:15">
      <c r="A14" s="1">
        <v>13</v>
      </c>
      <c r="B14" s="1">
        <v>2016</v>
      </c>
      <c r="C14" s="1">
        <v>775899</v>
      </c>
      <c r="D14" s="1">
        <v>0</v>
      </c>
      <c r="E14" s="1">
        <v>0</v>
      </c>
      <c r="F14" s="1">
        <v>40241</v>
      </c>
      <c r="G14" s="1">
        <v>304178</v>
      </c>
      <c r="H14" s="1">
        <v>20745.150390625</v>
      </c>
      <c r="I14" s="1">
        <v>32537.921875</v>
      </c>
      <c r="J14" s="1">
        <v>0</v>
      </c>
      <c r="K14" s="1">
        <v>0</v>
      </c>
      <c r="L14" s="1">
        <v>55.840564272177446</v>
      </c>
      <c r="M14" s="1">
        <v>1087.1445586345651</v>
      </c>
      <c r="N14" s="1">
        <v>5893.1024105328124</v>
      </c>
      <c r="O14" s="1">
        <v>445675</v>
      </c>
    </row>
    <row r="15" spans="1:15">
      <c r="A15" s="1">
        <v>14</v>
      </c>
      <c r="B15" s="1">
        <v>2016</v>
      </c>
      <c r="C15" s="1">
        <v>2123580</v>
      </c>
      <c r="D15" s="1">
        <v>0</v>
      </c>
      <c r="E15" s="1">
        <v>0</v>
      </c>
      <c r="F15" s="1">
        <v>77413</v>
      </c>
      <c r="G15" s="1">
        <v>446027</v>
      </c>
      <c r="H15" s="1">
        <v>33023.96875</v>
      </c>
      <c r="I15" s="1">
        <v>52368.1328125</v>
      </c>
      <c r="J15" s="1">
        <v>0</v>
      </c>
      <c r="K15" s="1">
        <v>0</v>
      </c>
      <c r="L15" s="1">
        <v>155.72219980975473</v>
      </c>
      <c r="M15" s="1">
        <v>579.48719247685563</v>
      </c>
      <c r="N15" s="1">
        <v>7453.4526728401925</v>
      </c>
      <c r="O15" s="1">
        <v>1043579</v>
      </c>
    </row>
    <row r="16" spans="1:15">
      <c r="A16" s="1">
        <v>15</v>
      </c>
      <c r="B16" s="1">
        <v>2016</v>
      </c>
      <c r="C16" s="1">
        <v>4246274</v>
      </c>
      <c r="D16" s="1">
        <v>0</v>
      </c>
      <c r="E16" s="1">
        <v>0</v>
      </c>
      <c r="F16" s="1">
        <v>500466</v>
      </c>
      <c r="G16" s="1">
        <v>1105929</v>
      </c>
      <c r="H16" s="1">
        <v>28396.705078125</v>
      </c>
      <c r="I16" s="1">
        <v>43318.61328125</v>
      </c>
      <c r="J16" s="1">
        <v>0</v>
      </c>
      <c r="K16" s="1">
        <v>0</v>
      </c>
      <c r="L16" s="1">
        <v>68.487931196889278</v>
      </c>
      <c r="M16" s="1">
        <v>494.4955999094733</v>
      </c>
      <c r="N16" s="1">
        <v>6259.6233774787033</v>
      </c>
      <c r="O16" s="1">
        <v>2085579</v>
      </c>
    </row>
    <row r="17" spans="1:15">
      <c r="A17" s="1">
        <v>16</v>
      </c>
      <c r="B17" s="1">
        <v>2016</v>
      </c>
      <c r="C17" s="1">
        <v>1219145</v>
      </c>
      <c r="D17" s="1">
        <v>0</v>
      </c>
      <c r="E17" s="1">
        <v>0</v>
      </c>
      <c r="F17" s="1">
        <v>69659</v>
      </c>
      <c r="G17" s="1">
        <v>464951</v>
      </c>
      <c r="H17" s="1">
        <v>23850.634765625</v>
      </c>
      <c r="I17" s="1">
        <v>33788.95703125</v>
      </c>
      <c r="J17" s="1">
        <v>0</v>
      </c>
      <c r="K17" s="1">
        <v>0</v>
      </c>
      <c r="L17" s="1">
        <v>98.609428406024676</v>
      </c>
      <c r="M17" s="1">
        <v>1029.4475685172804</v>
      </c>
      <c r="N17" s="1">
        <v>6733.3346527771509</v>
      </c>
      <c r="O17" s="1">
        <v>731896</v>
      </c>
    </row>
    <row r="18" spans="1:15">
      <c r="A18" s="1">
        <v>17</v>
      </c>
      <c r="B18" s="1">
        <v>2016</v>
      </c>
      <c r="C18" s="1">
        <v>548853</v>
      </c>
      <c r="D18" s="1">
        <v>0</v>
      </c>
      <c r="E18" s="1">
        <v>0</v>
      </c>
      <c r="F18" s="1">
        <v>8470</v>
      </c>
      <c r="G18" s="1">
        <v>142141</v>
      </c>
      <c r="H18" s="1">
        <v>28643.61328125</v>
      </c>
      <c r="I18" s="1">
        <v>41195.82421875</v>
      </c>
      <c r="J18" s="1">
        <v>0</v>
      </c>
      <c r="K18" s="1">
        <v>0</v>
      </c>
      <c r="L18" s="1">
        <v>29.313921989868032</v>
      </c>
      <c r="M18" s="1">
        <v>654.73540017090193</v>
      </c>
      <c r="N18" s="1">
        <v>7666.1790158567055</v>
      </c>
      <c r="O18" s="1">
        <v>314142</v>
      </c>
    </row>
    <row r="19" spans="1:15">
      <c r="A19" s="1">
        <v>18</v>
      </c>
      <c r="B19" s="1">
        <v>2016</v>
      </c>
      <c r="C19" s="1">
        <v>332741</v>
      </c>
      <c r="D19" s="1">
        <v>0</v>
      </c>
      <c r="E19" s="1">
        <v>0</v>
      </c>
      <c r="F19" s="1">
        <v>29426</v>
      </c>
      <c r="G19" s="1">
        <v>107812</v>
      </c>
      <c r="H19" s="1">
        <v>25984.38671875</v>
      </c>
      <c r="I19" s="1">
        <v>43069.171875</v>
      </c>
      <c r="J19" s="1">
        <v>0</v>
      </c>
      <c r="K19" s="1">
        <v>0</v>
      </c>
      <c r="L19" s="1">
        <v>170.40604727181685</v>
      </c>
      <c r="M19" s="1">
        <v>880.48900580331201</v>
      </c>
      <c r="N19" s="1">
        <v>10191.956397137723</v>
      </c>
      <c r="O19" s="1">
        <v>224142</v>
      </c>
    </row>
    <row r="20" spans="1:15">
      <c r="A20" s="1">
        <v>19</v>
      </c>
      <c r="B20" s="1">
        <v>2016</v>
      </c>
      <c r="C20" s="1">
        <v>1437509</v>
      </c>
      <c r="D20" s="1">
        <v>0</v>
      </c>
      <c r="E20" s="1">
        <v>0</v>
      </c>
      <c r="F20" s="1">
        <v>66817</v>
      </c>
      <c r="G20" s="1">
        <v>213207</v>
      </c>
      <c r="H20" s="1">
        <v>35848.109375</v>
      </c>
      <c r="I20" s="1">
        <v>87671.8203125</v>
      </c>
      <c r="J20" s="1">
        <v>0</v>
      </c>
      <c r="K20" s="1">
        <v>0</v>
      </c>
      <c r="L20" s="1">
        <v>111.66423968287222</v>
      </c>
      <c r="M20" s="1">
        <v>384.23487109298071</v>
      </c>
      <c r="N20" s="1">
        <v>8187.6707298249585</v>
      </c>
      <c r="O20" s="1">
        <v>563529</v>
      </c>
    </row>
    <row r="21" spans="1:15">
      <c r="A21" s="1">
        <v>20</v>
      </c>
      <c r="B21" s="1">
        <v>2016</v>
      </c>
      <c r="C21" s="1">
        <v>1050134</v>
      </c>
      <c r="D21" s="1">
        <v>0</v>
      </c>
      <c r="E21" s="1">
        <v>0</v>
      </c>
      <c r="F21" s="1">
        <v>95649</v>
      </c>
      <c r="G21" s="1">
        <v>535504</v>
      </c>
      <c r="H21" s="1">
        <v>17992.048828125</v>
      </c>
      <c r="I21" s="1">
        <v>27704.861328125</v>
      </c>
      <c r="J21" s="1">
        <v>0</v>
      </c>
      <c r="K21" s="1">
        <v>0</v>
      </c>
      <c r="L21" s="1">
        <v>141.43910820780198</v>
      </c>
      <c r="M21" s="1">
        <v>1477.8739331266302</v>
      </c>
      <c r="N21" s="1">
        <v>5509.6148472861551</v>
      </c>
      <c r="O21" s="1">
        <v>703691</v>
      </c>
    </row>
    <row r="22" spans="1:15">
      <c r="A22" s="1">
        <v>21</v>
      </c>
      <c r="B22" s="1">
        <v>2016</v>
      </c>
      <c r="C22" s="1">
        <v>1666008</v>
      </c>
      <c r="D22" s="1">
        <v>0</v>
      </c>
      <c r="E22" s="1">
        <v>0</v>
      </c>
      <c r="F22" s="1">
        <v>78496</v>
      </c>
      <c r="G22" s="1">
        <v>593152</v>
      </c>
      <c r="H22" s="1">
        <v>24157.53125</v>
      </c>
      <c r="I22" s="1">
        <v>35368.51953125</v>
      </c>
      <c r="J22" s="1">
        <v>0</v>
      </c>
      <c r="K22" s="1">
        <v>0</v>
      </c>
      <c r="L22" s="1">
        <v>79.435734129165439</v>
      </c>
      <c r="M22" s="1">
        <v>1058.3178889657195</v>
      </c>
      <c r="N22" s="1">
        <v>6960.6530327225437</v>
      </c>
      <c r="O22" s="1">
        <v>984919</v>
      </c>
    </row>
    <row r="23" spans="1:15">
      <c r="A23" s="1">
        <v>22</v>
      </c>
      <c r="B23" s="1">
        <v>2016</v>
      </c>
      <c r="C23" s="1">
        <v>581441</v>
      </c>
      <c r="D23" s="1">
        <v>0</v>
      </c>
      <c r="E23" s="1">
        <v>0</v>
      </c>
      <c r="F23" s="1">
        <v>16538</v>
      </c>
      <c r="G23" s="1">
        <v>131218</v>
      </c>
      <c r="H23" s="1">
        <v>33259.2734375</v>
      </c>
      <c r="I23" s="1">
        <v>56603.8671875</v>
      </c>
      <c r="J23" s="1">
        <v>0</v>
      </c>
      <c r="K23" s="1">
        <v>0</v>
      </c>
      <c r="L23" s="1">
        <v>54.807192960722396</v>
      </c>
      <c r="M23" s="1">
        <v>609.21846507212274</v>
      </c>
      <c r="N23" s="1">
        <v>7860.37438228471</v>
      </c>
      <c r="O23" s="1">
        <v>261027</v>
      </c>
    </row>
    <row r="24" spans="1:15">
      <c r="A24" s="1">
        <v>23</v>
      </c>
      <c r="B24" s="1">
        <v>2016</v>
      </c>
      <c r="C24" s="1">
        <v>503473</v>
      </c>
      <c r="D24" s="1">
        <v>0</v>
      </c>
      <c r="E24" s="1">
        <v>0</v>
      </c>
      <c r="F24" s="1">
        <v>19206</v>
      </c>
      <c r="G24" s="1">
        <v>106525</v>
      </c>
      <c r="H24" s="1">
        <v>32584.1015625</v>
      </c>
      <c r="I24" s="1">
        <v>50566.78125</v>
      </c>
      <c r="J24" s="1">
        <v>0</v>
      </c>
      <c r="K24" s="1">
        <v>0</v>
      </c>
      <c r="L24" s="1">
        <v>56.926600949596697</v>
      </c>
      <c r="M24" s="1">
        <v>531.48407614708231</v>
      </c>
      <c r="N24" s="1">
        <v>5236.3030423081218</v>
      </c>
      <c r="O24" s="1">
        <v>212647</v>
      </c>
    </row>
    <row r="25" spans="1:15">
      <c r="A25" s="1">
        <v>24</v>
      </c>
      <c r="B25" s="1">
        <v>2016</v>
      </c>
      <c r="C25" s="1">
        <v>746059</v>
      </c>
      <c r="D25" s="1">
        <v>0</v>
      </c>
      <c r="E25" s="1">
        <v>0</v>
      </c>
      <c r="F25" s="1">
        <v>34347</v>
      </c>
      <c r="G25" s="1">
        <v>265065</v>
      </c>
      <c r="H25" s="1">
        <v>25792.771484375</v>
      </c>
      <c r="I25" s="1">
        <v>39053.8203125</v>
      </c>
      <c r="J25" s="1">
        <v>0</v>
      </c>
      <c r="K25" s="1">
        <v>0</v>
      </c>
      <c r="L25" s="1">
        <v>120.33079535233898</v>
      </c>
      <c r="M25" s="1">
        <v>1065.3858811970631</v>
      </c>
      <c r="N25" s="1">
        <v>7120.6481736699152</v>
      </c>
      <c r="O25" s="1">
        <v>442523</v>
      </c>
    </row>
    <row r="26" spans="1:15">
      <c r="A26" s="1">
        <v>25</v>
      </c>
      <c r="B26" s="1">
        <v>2016</v>
      </c>
      <c r="C26" s="1">
        <v>794902</v>
      </c>
      <c r="D26" s="1">
        <v>0</v>
      </c>
      <c r="E26" s="1">
        <v>0</v>
      </c>
      <c r="F26" s="1">
        <v>29704</v>
      </c>
      <c r="G26" s="1">
        <v>237278</v>
      </c>
      <c r="H26" s="1">
        <v>27841.521484375</v>
      </c>
      <c r="I26" s="1">
        <v>48590.28125</v>
      </c>
      <c r="J26" s="1">
        <v>0</v>
      </c>
      <c r="K26" s="1">
        <v>0</v>
      </c>
      <c r="L26" s="1">
        <v>130.07131184074277</v>
      </c>
      <c r="M26" s="1">
        <v>812.24689454800603</v>
      </c>
      <c r="N26" s="1">
        <v>8713.7706262030079</v>
      </c>
      <c r="O26" s="1">
        <v>468068</v>
      </c>
    </row>
    <row r="27" spans="1:15">
      <c r="A27" s="1">
        <v>26</v>
      </c>
      <c r="B27" s="1">
        <v>2016</v>
      </c>
      <c r="C27" s="1">
        <v>817897</v>
      </c>
      <c r="D27" s="1">
        <v>0</v>
      </c>
      <c r="E27" s="1">
        <v>0</v>
      </c>
      <c r="F27" s="1">
        <v>17232</v>
      </c>
      <c r="G27" s="1">
        <v>168602</v>
      </c>
      <c r="H27" s="1">
        <v>30674.298828125</v>
      </c>
      <c r="I27" s="1">
        <v>58813.109375</v>
      </c>
      <c r="J27" s="1">
        <v>0</v>
      </c>
      <c r="K27" s="1">
        <v>0</v>
      </c>
      <c r="L27" s="1">
        <v>67.414010265043686</v>
      </c>
      <c r="M27" s="1">
        <v>532.46945781681507</v>
      </c>
      <c r="N27" s="1">
        <v>8095.2307638370139</v>
      </c>
      <c r="O27" s="1">
        <v>441534</v>
      </c>
    </row>
    <row r="28" spans="1:15">
      <c r="A28" s="1">
        <v>27</v>
      </c>
      <c r="B28" s="1">
        <v>2016</v>
      </c>
      <c r="C28" s="1">
        <v>622386</v>
      </c>
      <c r="D28" s="1">
        <v>0</v>
      </c>
      <c r="E28" s="1">
        <v>0</v>
      </c>
      <c r="F28" s="1">
        <v>46945</v>
      </c>
      <c r="G28" s="1">
        <v>255600</v>
      </c>
      <c r="H28" s="1">
        <v>23115.15234375</v>
      </c>
      <c r="I28" s="1">
        <v>37382.5703125</v>
      </c>
      <c r="J28" s="1">
        <v>0</v>
      </c>
      <c r="K28" s="1">
        <v>0</v>
      </c>
      <c r="L28" s="1">
        <v>124.25519177240632</v>
      </c>
      <c r="M28" s="1">
        <v>1090.6033987107669</v>
      </c>
      <c r="N28" s="1">
        <v>5667.190009929519</v>
      </c>
      <c r="O28" s="1">
        <v>375775</v>
      </c>
    </row>
    <row r="29" spans="1:15">
      <c r="A29" s="1">
        <v>28</v>
      </c>
      <c r="B29" s="1">
        <v>2016</v>
      </c>
      <c r="C29" s="1">
        <v>996922</v>
      </c>
      <c r="D29" s="1">
        <v>0</v>
      </c>
      <c r="E29" s="1">
        <v>0</v>
      </c>
      <c r="F29" s="1">
        <v>27661</v>
      </c>
      <c r="G29" s="1">
        <v>266709</v>
      </c>
      <c r="H29" s="1">
        <v>26216.61328125</v>
      </c>
      <c r="I29" s="1">
        <v>48050.75390625</v>
      </c>
      <c r="J29" s="1">
        <v>0</v>
      </c>
      <c r="K29" s="1">
        <v>0</v>
      </c>
      <c r="L29" s="1">
        <v>70.381355925051608</v>
      </c>
      <c r="M29" s="1">
        <v>712.65010292680915</v>
      </c>
      <c r="N29" s="1">
        <v>7802.5307995008579</v>
      </c>
      <c r="O29" s="1">
        <v>558002</v>
      </c>
    </row>
    <row r="30" spans="1:15">
      <c r="A30" s="1">
        <v>29</v>
      </c>
      <c r="B30" s="1">
        <v>2016</v>
      </c>
      <c r="C30" s="1">
        <v>313008</v>
      </c>
      <c r="D30" s="1">
        <v>0</v>
      </c>
      <c r="E30" s="1">
        <v>0</v>
      </c>
      <c r="F30" s="1">
        <v>21266</v>
      </c>
      <c r="G30" s="1">
        <v>107988</v>
      </c>
      <c r="H30" s="1">
        <v>24359.138671875</v>
      </c>
      <c r="I30" s="1">
        <v>34049.99609375</v>
      </c>
      <c r="J30" s="1">
        <v>0</v>
      </c>
      <c r="K30" s="1">
        <v>0</v>
      </c>
      <c r="L30" s="1">
        <v>147.5036830872204</v>
      </c>
      <c r="M30" s="1">
        <v>1022.3235731994074</v>
      </c>
      <c r="N30" s="1">
        <v>5624.051161919183</v>
      </c>
      <c r="O30" s="1">
        <v>158914</v>
      </c>
    </row>
    <row r="31" spans="1:15">
      <c r="A31" s="1">
        <v>30</v>
      </c>
      <c r="B31" s="1">
        <v>2016</v>
      </c>
      <c r="C31" s="1">
        <v>2219963</v>
      </c>
      <c r="D31" s="1">
        <v>0</v>
      </c>
      <c r="E31" s="1">
        <v>0</v>
      </c>
      <c r="F31" s="1">
        <v>91614</v>
      </c>
      <c r="G31" s="1">
        <v>891030</v>
      </c>
      <c r="H31" s="1">
        <v>21990.078125</v>
      </c>
      <c r="I31" s="1">
        <v>32982.6484375</v>
      </c>
      <c r="J31" s="1">
        <v>0</v>
      </c>
      <c r="K31" s="1">
        <v>0</v>
      </c>
      <c r="L31" s="1">
        <v>64.520704981844119</v>
      </c>
      <c r="M31" s="1">
        <v>1042.6672292060721</v>
      </c>
      <c r="N31" s="1">
        <v>6628.2459369547987</v>
      </c>
      <c r="O31" s="1">
        <v>1416446</v>
      </c>
    </row>
    <row r="32" spans="1:15">
      <c r="A32" s="1">
        <v>31</v>
      </c>
      <c r="B32" s="1">
        <v>2016</v>
      </c>
      <c r="C32" s="1">
        <v>589185</v>
      </c>
      <c r="D32" s="1">
        <v>0</v>
      </c>
      <c r="E32" s="1">
        <v>0</v>
      </c>
      <c r="F32" s="1">
        <v>35570</v>
      </c>
      <c r="G32" s="1">
        <v>197894</v>
      </c>
      <c r="H32" s="1">
        <v>26011.8828125</v>
      </c>
      <c r="I32" s="1">
        <v>42454.51171875</v>
      </c>
      <c r="J32" s="1">
        <v>0</v>
      </c>
      <c r="K32" s="1">
        <v>0</v>
      </c>
      <c r="L32" s="1">
        <v>97.873875965115261</v>
      </c>
      <c r="M32" s="1">
        <v>910.9205549699999</v>
      </c>
      <c r="N32" s="1">
        <v>7350.8871743170521</v>
      </c>
      <c r="O32" s="1">
        <v>360140</v>
      </c>
    </row>
    <row r="33" spans="1:15">
      <c r="A33" s="1">
        <v>32</v>
      </c>
      <c r="B33" s="1">
        <v>2016</v>
      </c>
      <c r="C33" s="1">
        <v>426348</v>
      </c>
      <c r="D33" s="1">
        <v>0</v>
      </c>
      <c r="E33" s="1">
        <v>0</v>
      </c>
      <c r="F33" s="1">
        <v>66505</v>
      </c>
      <c r="G33" s="1">
        <v>171826</v>
      </c>
      <c r="H33" s="1">
        <v>22821.3984375</v>
      </c>
      <c r="I33" s="1">
        <v>36248.96484375</v>
      </c>
      <c r="J33" s="1">
        <v>0</v>
      </c>
      <c r="K33" s="1">
        <v>0</v>
      </c>
      <c r="L33" s="1">
        <v>597.5995571307958</v>
      </c>
      <c r="M33" s="1">
        <v>1514.4272943698561</v>
      </c>
      <c r="N33" s="1">
        <v>7807.6353771332451</v>
      </c>
      <c r="O33" s="1">
        <v>256853</v>
      </c>
    </row>
    <row r="34" spans="1:15">
      <c r="A34" s="1">
        <v>1</v>
      </c>
      <c r="B34" s="1">
        <v>2018</v>
      </c>
      <c r="C34" s="1">
        <v>356455</v>
      </c>
      <c r="D34" s="1">
        <v>0</v>
      </c>
      <c r="E34" s="1">
        <v>0</v>
      </c>
      <c r="F34" s="1">
        <v>5959</v>
      </c>
      <c r="G34" s="1">
        <v>61078</v>
      </c>
      <c r="H34" s="1">
        <v>36171.9609375</v>
      </c>
      <c r="I34" s="1">
        <v>59345.08984375</v>
      </c>
      <c r="J34" s="1">
        <v>0</v>
      </c>
      <c r="K34" s="1">
        <v>0</v>
      </c>
      <c r="L34" s="1">
        <v>39.265111657307557</v>
      </c>
      <c r="M34" s="1">
        <v>385.59252528369632</v>
      </c>
      <c r="N34" s="1">
        <v>9034.0948780631643</v>
      </c>
      <c r="O34" s="1">
        <v>165913</v>
      </c>
    </row>
    <row r="35" spans="1:15">
      <c r="A35" s="1">
        <v>2</v>
      </c>
      <c r="B35" s="1">
        <v>2018</v>
      </c>
      <c r="C35" s="1">
        <v>1107630</v>
      </c>
      <c r="D35" s="1">
        <v>0</v>
      </c>
      <c r="E35" s="1">
        <v>0</v>
      </c>
      <c r="F35" s="1">
        <v>7398</v>
      </c>
      <c r="G35" s="1">
        <v>105062</v>
      </c>
      <c r="H35" s="1">
        <v>38538.5</v>
      </c>
      <c r="I35" s="1">
        <v>59179.515625</v>
      </c>
      <c r="J35" s="1">
        <v>0</v>
      </c>
      <c r="K35" s="1">
        <v>0</v>
      </c>
      <c r="L35" s="1">
        <v>14.080779311738667</v>
      </c>
      <c r="M35" s="1">
        <v>226.15455016566892</v>
      </c>
      <c r="N35" s="1">
        <v>6661.8889830539065</v>
      </c>
      <c r="O35" s="1">
        <v>371405</v>
      </c>
    </row>
    <row r="36" spans="1:15">
      <c r="A36" s="1">
        <v>3</v>
      </c>
      <c r="B36" s="1">
        <v>2018</v>
      </c>
      <c r="C36" s="1">
        <v>234236</v>
      </c>
      <c r="D36" s="1">
        <v>0</v>
      </c>
      <c r="E36" s="1">
        <v>0</v>
      </c>
      <c r="F36" s="1">
        <v>1171</v>
      </c>
      <c r="G36" s="1">
        <v>41432</v>
      </c>
      <c r="H36" s="1">
        <v>38059.49609375</v>
      </c>
      <c r="I36" s="1">
        <v>68780.5625</v>
      </c>
      <c r="J36" s="1">
        <v>0</v>
      </c>
      <c r="K36" s="1">
        <v>0</v>
      </c>
      <c r="L36" s="1">
        <v>8.6931476883665368</v>
      </c>
      <c r="M36" s="1">
        <v>464.9639187827654</v>
      </c>
      <c r="N36" s="1">
        <v>9055.2817364965067</v>
      </c>
      <c r="O36" s="1">
        <v>103883</v>
      </c>
    </row>
    <row r="37" spans="1:15">
      <c r="A37" s="1">
        <v>4</v>
      </c>
      <c r="B37" s="1">
        <v>2018</v>
      </c>
      <c r="C37" s="1">
        <v>235873</v>
      </c>
      <c r="D37" s="1">
        <v>0</v>
      </c>
      <c r="E37" s="1">
        <v>0</v>
      </c>
      <c r="F37" s="1">
        <v>13341</v>
      </c>
      <c r="G37" s="1">
        <v>88539</v>
      </c>
      <c r="H37" s="1">
        <v>30554.03125</v>
      </c>
      <c r="I37" s="1">
        <v>47699.04296875</v>
      </c>
      <c r="J37" s="1">
        <v>0</v>
      </c>
      <c r="K37" s="1">
        <v>0</v>
      </c>
      <c r="L37" s="1">
        <v>148.71568374021493</v>
      </c>
      <c r="M37" s="1">
        <v>929.92593696607787</v>
      </c>
      <c r="N37" s="1">
        <v>8598.0665333039287</v>
      </c>
      <c r="O37" s="1">
        <v>147498</v>
      </c>
    </row>
    <row r="38" spans="1:15">
      <c r="A38" s="1">
        <v>5</v>
      </c>
      <c r="B38" s="1">
        <v>2018</v>
      </c>
      <c r="C38" s="1">
        <v>840555</v>
      </c>
      <c r="D38" s="1">
        <v>0</v>
      </c>
      <c r="E38" s="1">
        <v>0</v>
      </c>
      <c r="F38" s="1">
        <v>12093</v>
      </c>
      <c r="G38" s="1">
        <v>128464</v>
      </c>
      <c r="H38" s="1">
        <v>33525.53125</v>
      </c>
      <c r="I38" s="1">
        <v>55924.984375</v>
      </c>
      <c r="J38" s="1">
        <v>0</v>
      </c>
      <c r="K38" s="1">
        <v>0</v>
      </c>
      <c r="L38" s="1">
        <v>24.652426540564274</v>
      </c>
      <c r="M38" s="1">
        <v>336.39261945976205</v>
      </c>
      <c r="N38" s="1">
        <v>9431.4457460963367</v>
      </c>
      <c r="O38" s="1">
        <v>416836</v>
      </c>
    </row>
    <row r="39" spans="1:15">
      <c r="A39" s="1">
        <v>6</v>
      </c>
      <c r="B39" s="1">
        <v>2018</v>
      </c>
      <c r="C39" s="1">
        <v>221269</v>
      </c>
      <c r="D39" s="1">
        <v>0</v>
      </c>
      <c r="E39" s="1">
        <v>0</v>
      </c>
      <c r="F39" s="1">
        <v>5862</v>
      </c>
      <c r="G39" s="1">
        <v>50867</v>
      </c>
      <c r="H39" s="1">
        <v>32873.6171875</v>
      </c>
      <c r="I39" s="1">
        <v>52754.59765625</v>
      </c>
      <c r="J39" s="1">
        <v>0</v>
      </c>
      <c r="K39" s="1">
        <v>0</v>
      </c>
      <c r="L39" s="1">
        <v>48.593780617363763</v>
      </c>
      <c r="M39" s="1">
        <v>512.33806059592632</v>
      </c>
      <c r="N39" s="1">
        <v>10109.592263624801</v>
      </c>
      <c r="O39" s="1">
        <v>118178</v>
      </c>
    </row>
    <row r="40" spans="1:15">
      <c r="A40" s="1">
        <v>7</v>
      </c>
      <c r="B40" s="1">
        <v>2018</v>
      </c>
      <c r="C40" s="1">
        <v>1300273</v>
      </c>
      <c r="D40" s="1">
        <v>0</v>
      </c>
      <c r="E40" s="1">
        <v>0</v>
      </c>
      <c r="F40" s="1">
        <v>184875</v>
      </c>
      <c r="G40" s="1">
        <v>778474</v>
      </c>
      <c r="H40" s="1">
        <v>18985.86328125</v>
      </c>
      <c r="I40" s="1">
        <v>26510.0234375</v>
      </c>
      <c r="J40" s="1">
        <v>0</v>
      </c>
      <c r="K40" s="1">
        <v>0</v>
      </c>
      <c r="L40" s="1">
        <v>289.96933093175284</v>
      </c>
      <c r="M40" s="1">
        <v>1852.9124321430932</v>
      </c>
      <c r="N40" s="1">
        <v>5074.1282147133707</v>
      </c>
      <c r="O40" s="1">
        <v>923651</v>
      </c>
    </row>
    <row r="41" spans="1:15">
      <c r="A41" s="1">
        <v>8</v>
      </c>
      <c r="B41" s="1">
        <v>2018</v>
      </c>
      <c r="C41" s="1">
        <v>1107390</v>
      </c>
      <c r="D41" s="1">
        <v>0</v>
      </c>
      <c r="E41" s="1">
        <v>0</v>
      </c>
      <c r="F41" s="1">
        <v>23532</v>
      </c>
      <c r="G41" s="1">
        <v>201165</v>
      </c>
      <c r="H41" s="1">
        <v>29282.875</v>
      </c>
      <c r="I41" s="1">
        <v>54027.27734375</v>
      </c>
      <c r="J41" s="1">
        <v>0</v>
      </c>
      <c r="K41" s="1">
        <v>0</v>
      </c>
      <c r="L41" s="1">
        <v>61.221448688507785</v>
      </c>
      <c r="M41" s="1">
        <v>444.42160367169635</v>
      </c>
      <c r="N41" s="1">
        <v>7192.8489304400564</v>
      </c>
      <c r="O41" s="1">
        <v>502087</v>
      </c>
    </row>
    <row r="42" spans="1:15">
      <c r="A42" s="1">
        <v>9</v>
      </c>
      <c r="B42" s="1">
        <v>2018</v>
      </c>
      <c r="C42" s="1">
        <v>2778842</v>
      </c>
      <c r="D42" s="1">
        <v>0</v>
      </c>
      <c r="E42" s="1">
        <v>0</v>
      </c>
      <c r="F42" s="1">
        <v>319100</v>
      </c>
      <c r="G42" s="1">
        <v>543121</v>
      </c>
      <c r="H42" s="1">
        <v>46657.4140625</v>
      </c>
      <c r="I42" s="1">
        <v>79085.34375</v>
      </c>
      <c r="J42" s="1">
        <v>0</v>
      </c>
      <c r="K42" s="1">
        <v>0</v>
      </c>
      <c r="L42" s="1">
        <v>321.47899521379719</v>
      </c>
      <c r="M42" s="1">
        <v>649.39524306887574</v>
      </c>
      <c r="N42" s="1">
        <v>10088.072469046439</v>
      </c>
      <c r="O42" s="1">
        <v>1197646</v>
      </c>
    </row>
    <row r="43" spans="1:15">
      <c r="A43" s="1">
        <v>10</v>
      </c>
      <c r="B43" s="1">
        <v>2018</v>
      </c>
      <c r="C43" s="1">
        <v>483156</v>
      </c>
      <c r="D43" s="1">
        <v>0</v>
      </c>
      <c r="E43" s="1">
        <v>0</v>
      </c>
      <c r="F43" s="1">
        <v>24123</v>
      </c>
      <c r="G43" s="1">
        <v>146810</v>
      </c>
      <c r="H43" s="1">
        <v>29183.439453125</v>
      </c>
      <c r="I43" s="1">
        <v>43646.3359375</v>
      </c>
      <c r="J43" s="1">
        <v>0</v>
      </c>
      <c r="K43" s="1">
        <v>0</v>
      </c>
      <c r="L43" s="1">
        <v>138.00309864439268</v>
      </c>
      <c r="M43" s="1">
        <v>796.12974111881101</v>
      </c>
      <c r="N43" s="1">
        <v>8268.0039466549133</v>
      </c>
      <c r="O43" s="1">
        <v>272943</v>
      </c>
    </row>
    <row r="44" spans="1:15">
      <c r="A44" s="1">
        <v>11</v>
      </c>
      <c r="B44" s="1">
        <v>2018</v>
      </c>
      <c r="C44" s="1">
        <v>1551156</v>
      </c>
      <c r="D44" s="1">
        <v>0</v>
      </c>
      <c r="E44" s="1">
        <v>0</v>
      </c>
      <c r="F44" s="1">
        <v>35320</v>
      </c>
      <c r="G44" s="1">
        <v>400863</v>
      </c>
      <c r="H44" s="1">
        <v>28975.291015625</v>
      </c>
      <c r="I44" s="1">
        <v>46141.74609375</v>
      </c>
      <c r="J44" s="1">
        <v>0</v>
      </c>
      <c r="K44" s="1">
        <v>0</v>
      </c>
      <c r="L44" s="1">
        <v>33.747142194881079</v>
      </c>
      <c r="M44" s="1">
        <v>584.05793163292537</v>
      </c>
      <c r="N44" s="1">
        <v>6451.0156695458181</v>
      </c>
      <c r="O44" s="1">
        <v>750963</v>
      </c>
    </row>
    <row r="45" spans="1:15">
      <c r="A45" s="1">
        <v>12</v>
      </c>
      <c r="B45" s="1">
        <v>2018</v>
      </c>
      <c r="C45" s="1">
        <v>963408</v>
      </c>
      <c r="D45" s="1">
        <v>0</v>
      </c>
      <c r="E45" s="1">
        <v>0</v>
      </c>
      <c r="F45" s="1">
        <v>93355</v>
      </c>
      <c r="G45" s="1">
        <v>532230</v>
      </c>
      <c r="H45" s="1">
        <v>21866.841796875</v>
      </c>
      <c r="I45" s="1">
        <v>29334.7734375</v>
      </c>
      <c r="J45" s="1">
        <v>0</v>
      </c>
      <c r="K45" s="1">
        <v>0</v>
      </c>
      <c r="L45" s="1">
        <v>169.15532002536921</v>
      </c>
      <c r="M45" s="1">
        <v>1456.3989743909126</v>
      </c>
      <c r="N45" s="1">
        <v>6037.8288636797579</v>
      </c>
      <c r="O45" s="1">
        <v>695311</v>
      </c>
    </row>
    <row r="46" spans="1:15">
      <c r="A46" s="1">
        <v>13</v>
      </c>
      <c r="B46" s="1">
        <v>2018</v>
      </c>
      <c r="C46" s="1">
        <v>863778</v>
      </c>
      <c r="D46" s="1">
        <v>0</v>
      </c>
      <c r="E46" s="1">
        <v>0</v>
      </c>
      <c r="F46" s="1">
        <v>32430</v>
      </c>
      <c r="G46" s="1">
        <v>343195</v>
      </c>
      <c r="H46" s="1">
        <v>23960.833984375</v>
      </c>
      <c r="I46" s="1">
        <v>38783.55859375</v>
      </c>
      <c r="J46" s="1">
        <v>0</v>
      </c>
      <c r="K46" s="1">
        <v>0</v>
      </c>
      <c r="L46" s="1">
        <v>55.58437881607022</v>
      </c>
      <c r="M46" s="1">
        <v>965.79761398183302</v>
      </c>
      <c r="N46" s="1">
        <v>7789.0613384457647</v>
      </c>
      <c r="O46" s="1">
        <v>524185</v>
      </c>
    </row>
    <row r="47" spans="1:15">
      <c r="A47" s="1">
        <v>14</v>
      </c>
      <c r="B47" s="1">
        <v>2018</v>
      </c>
      <c r="C47" s="1">
        <v>2276309</v>
      </c>
      <c r="D47" s="1">
        <v>0</v>
      </c>
      <c r="E47" s="1">
        <v>0</v>
      </c>
      <c r="F47" s="1">
        <v>75444</v>
      </c>
      <c r="G47" s="1">
        <v>461107</v>
      </c>
      <c r="H47" s="1">
        <v>39645.30078125</v>
      </c>
      <c r="I47" s="1">
        <v>60537.52734375</v>
      </c>
      <c r="J47" s="1">
        <v>0</v>
      </c>
      <c r="K47" s="1">
        <v>0</v>
      </c>
      <c r="L47" s="1">
        <v>93.602817505376294</v>
      </c>
      <c r="M47" s="1">
        <v>488.39986939383039</v>
      </c>
      <c r="N47" s="1">
        <v>10065.399047620471</v>
      </c>
      <c r="O47" s="1">
        <v>1167033</v>
      </c>
    </row>
    <row r="48" spans="1:15">
      <c r="A48" s="1">
        <v>15</v>
      </c>
      <c r="B48" s="1">
        <v>2018</v>
      </c>
      <c r="C48" s="1">
        <v>4550786</v>
      </c>
      <c r="D48" s="1">
        <v>0</v>
      </c>
      <c r="E48" s="1">
        <v>0</v>
      </c>
      <c r="F48" s="1">
        <v>136807</v>
      </c>
      <c r="G48" s="1">
        <v>890830</v>
      </c>
      <c r="H48" s="1">
        <v>34507.37109375</v>
      </c>
      <c r="I48" s="1">
        <v>48012.81640625</v>
      </c>
      <c r="J48" s="1">
        <v>0</v>
      </c>
      <c r="K48" s="1">
        <v>0</v>
      </c>
      <c r="L48" s="1">
        <v>52.922977982580875</v>
      </c>
      <c r="M48" s="1">
        <v>447.1907099432932</v>
      </c>
      <c r="N48" s="1">
        <v>5867.9473842628395</v>
      </c>
      <c r="O48" s="1">
        <v>1874571</v>
      </c>
    </row>
    <row r="49" spans="1:15">
      <c r="A49" s="1">
        <v>16</v>
      </c>
      <c r="B49" s="1">
        <v>2018</v>
      </c>
      <c r="C49" s="1">
        <v>1300726</v>
      </c>
      <c r="D49" s="1">
        <v>0</v>
      </c>
      <c r="E49" s="1">
        <v>0</v>
      </c>
      <c r="F49" s="1">
        <v>36186</v>
      </c>
      <c r="G49" s="1">
        <v>410171</v>
      </c>
      <c r="H49" s="1">
        <v>30915.404296875</v>
      </c>
      <c r="I49" s="1">
        <v>42652.1328125</v>
      </c>
      <c r="J49" s="1">
        <v>0</v>
      </c>
      <c r="K49" s="1">
        <v>0</v>
      </c>
      <c r="L49" s="1">
        <v>50.889939701140378</v>
      </c>
      <c r="M49" s="1">
        <v>751.35211174374945</v>
      </c>
      <c r="N49" s="1">
        <v>7679.6932938297368</v>
      </c>
      <c r="O49" s="1">
        <v>720972</v>
      </c>
    </row>
    <row r="50" spans="1:15">
      <c r="A50" s="1">
        <v>17</v>
      </c>
      <c r="B50" s="1">
        <v>2018</v>
      </c>
      <c r="C50" s="1">
        <v>551599</v>
      </c>
      <c r="D50" s="1">
        <v>0</v>
      </c>
      <c r="E50" s="1">
        <v>0</v>
      </c>
      <c r="F50" s="1">
        <v>8108</v>
      </c>
      <c r="G50" s="1">
        <v>153210</v>
      </c>
      <c r="H50" s="1">
        <v>29431.66015625</v>
      </c>
      <c r="I50" s="1">
        <v>42973.703125</v>
      </c>
      <c r="J50" s="1">
        <v>0</v>
      </c>
      <c r="K50" s="1">
        <v>0</v>
      </c>
      <c r="L50" s="1">
        <v>27.538203999653305</v>
      </c>
      <c r="M50" s="1">
        <v>637.32145176115262</v>
      </c>
      <c r="N50" s="1">
        <v>7818.8198047131982</v>
      </c>
      <c r="O50" s="1">
        <v>306407</v>
      </c>
    </row>
    <row r="51" spans="1:15">
      <c r="A51" s="1">
        <v>18</v>
      </c>
      <c r="B51" s="1">
        <v>2018</v>
      </c>
      <c r="C51" s="1">
        <v>350315</v>
      </c>
      <c r="D51" s="1">
        <v>0</v>
      </c>
      <c r="E51" s="1">
        <v>0</v>
      </c>
      <c r="F51" s="1">
        <v>20515</v>
      </c>
      <c r="G51" s="1">
        <v>97382</v>
      </c>
      <c r="H51" s="1">
        <v>30257.3046875</v>
      </c>
      <c r="I51" s="1">
        <v>48148.6328125</v>
      </c>
      <c r="J51" s="1">
        <v>0</v>
      </c>
      <c r="K51" s="1">
        <v>0</v>
      </c>
      <c r="L51" s="1">
        <v>125.97157666160135</v>
      </c>
      <c r="M51" s="1">
        <v>723.12179778199584</v>
      </c>
      <c r="N51" s="1">
        <v>9138.4574848065276</v>
      </c>
      <c r="O51" s="1">
        <v>239485</v>
      </c>
    </row>
    <row r="52" spans="1:15">
      <c r="A52" s="1">
        <v>19</v>
      </c>
      <c r="B52" s="1">
        <v>2018</v>
      </c>
      <c r="C52" s="1">
        <v>1548107</v>
      </c>
      <c r="D52" s="1">
        <v>0</v>
      </c>
      <c r="E52" s="1">
        <v>0</v>
      </c>
      <c r="F52" s="1">
        <v>63526</v>
      </c>
      <c r="G52" s="1">
        <v>216584</v>
      </c>
      <c r="H52" s="1">
        <v>40990.515625</v>
      </c>
      <c r="I52" s="1">
        <v>68958.625</v>
      </c>
      <c r="J52" s="1">
        <v>0</v>
      </c>
      <c r="K52" s="1">
        <v>0</v>
      </c>
      <c r="L52" s="1">
        <v>97.401632976632456</v>
      </c>
      <c r="M52" s="1">
        <v>352.71105833769917</v>
      </c>
      <c r="N52" s="1">
        <v>7585.8101919763776</v>
      </c>
      <c r="O52" s="1">
        <v>640154</v>
      </c>
    </row>
    <row r="53" spans="1:15">
      <c r="A53" s="1">
        <v>20</v>
      </c>
      <c r="B53" s="1">
        <v>2018</v>
      </c>
      <c r="C53" s="1">
        <v>1118110</v>
      </c>
      <c r="D53" s="1">
        <v>0</v>
      </c>
      <c r="E53" s="1">
        <v>0</v>
      </c>
      <c r="F53" s="1">
        <v>136385</v>
      </c>
      <c r="G53" s="1">
        <v>625126</v>
      </c>
      <c r="H53" s="1">
        <v>19976.640625</v>
      </c>
      <c r="I53" s="1">
        <v>31591.75390625</v>
      </c>
      <c r="J53" s="1">
        <v>0</v>
      </c>
      <c r="K53" s="1">
        <v>0</v>
      </c>
      <c r="L53" s="1">
        <v>200.1358757216934</v>
      </c>
      <c r="M53" s="1">
        <v>1553.8013490175374</v>
      </c>
      <c r="N53" s="1">
        <v>6282.9659395944982</v>
      </c>
      <c r="O53" s="1">
        <v>796261</v>
      </c>
    </row>
    <row r="54" spans="1:15">
      <c r="A54" s="1">
        <v>21</v>
      </c>
      <c r="B54" s="1">
        <v>2018</v>
      </c>
      <c r="C54" s="1">
        <v>1674745</v>
      </c>
      <c r="D54" s="1">
        <v>0</v>
      </c>
      <c r="E54" s="1">
        <v>0</v>
      </c>
      <c r="F54" s="1">
        <v>38911</v>
      </c>
      <c r="G54" s="1">
        <v>568996</v>
      </c>
      <c r="H54" s="1">
        <v>27303.51171875</v>
      </c>
      <c r="I54" s="1">
        <v>38974.92578125</v>
      </c>
      <c r="J54" s="1">
        <v>0</v>
      </c>
      <c r="K54" s="1">
        <v>0</v>
      </c>
      <c r="L54" s="1">
        <v>46.021666930983351</v>
      </c>
      <c r="M54" s="1">
        <v>877.76761744623741</v>
      </c>
      <c r="N54" s="1">
        <v>6330.2526490898599</v>
      </c>
      <c r="O54" s="1">
        <v>869432</v>
      </c>
    </row>
    <row r="55" spans="1:15">
      <c r="A55" s="1">
        <v>22</v>
      </c>
      <c r="B55" s="1">
        <v>2018</v>
      </c>
      <c r="C55" s="1">
        <v>631389</v>
      </c>
      <c r="D55" s="1">
        <v>0</v>
      </c>
      <c r="E55" s="1">
        <v>0</v>
      </c>
      <c r="F55" s="1">
        <v>20519</v>
      </c>
      <c r="G55" s="1">
        <v>123431</v>
      </c>
      <c r="H55" s="1">
        <v>37404.45703125</v>
      </c>
      <c r="I55" s="1">
        <v>61337.796875</v>
      </c>
      <c r="J55" s="1">
        <v>0</v>
      </c>
      <c r="K55" s="1">
        <v>0</v>
      </c>
      <c r="L55" s="1">
        <v>60.991704500935029</v>
      </c>
      <c r="M55" s="1">
        <v>490.26290012971418</v>
      </c>
      <c r="N55" s="1">
        <v>8155.5097752257461</v>
      </c>
      <c r="O55" s="1">
        <v>273037</v>
      </c>
    </row>
    <row r="56" spans="1:15">
      <c r="A56" s="1">
        <v>23</v>
      </c>
      <c r="B56" s="1">
        <v>2018</v>
      </c>
      <c r="C56" s="1">
        <v>529807</v>
      </c>
      <c r="D56" s="1">
        <v>0</v>
      </c>
      <c r="E56" s="1">
        <v>0</v>
      </c>
      <c r="F56" s="1">
        <v>16165</v>
      </c>
      <c r="G56" s="1">
        <v>106197</v>
      </c>
      <c r="H56" s="1">
        <v>37635.33984375</v>
      </c>
      <c r="I56" s="1">
        <v>56708.91015625</v>
      </c>
      <c r="J56" s="1">
        <v>0</v>
      </c>
      <c r="K56" s="1">
        <v>0</v>
      </c>
      <c r="L56" s="1">
        <v>63.979557773390276</v>
      </c>
      <c r="M56" s="1">
        <v>505.91929221395696</v>
      </c>
      <c r="N56" s="1">
        <v>5759.9040302789344</v>
      </c>
      <c r="O56" s="1">
        <v>220930</v>
      </c>
    </row>
    <row r="57" spans="1:15">
      <c r="A57" s="1">
        <v>24</v>
      </c>
      <c r="B57" s="1">
        <v>2018</v>
      </c>
      <c r="C57" s="1">
        <v>755164</v>
      </c>
      <c r="D57" s="1">
        <v>0</v>
      </c>
      <c r="E57" s="1">
        <v>0</v>
      </c>
      <c r="F57" s="1">
        <v>44998</v>
      </c>
      <c r="G57" s="1">
        <v>284021</v>
      </c>
      <c r="H57" s="1">
        <v>29838.466796875</v>
      </c>
      <c r="I57" s="1">
        <v>46495.19140625</v>
      </c>
      <c r="J57" s="1">
        <v>0</v>
      </c>
      <c r="K57" s="1">
        <v>0</v>
      </c>
      <c r="L57" s="1">
        <v>139.64637395470015</v>
      </c>
      <c r="M57" s="1">
        <v>1038.8648315994949</v>
      </c>
      <c r="N57" s="1">
        <v>9381.8106360737456</v>
      </c>
      <c r="O57" s="1">
        <v>465122</v>
      </c>
    </row>
    <row r="58" spans="1:15">
      <c r="A58" s="1">
        <v>25</v>
      </c>
      <c r="B58" s="1">
        <v>2018</v>
      </c>
      <c r="C58" s="1">
        <v>845143</v>
      </c>
      <c r="D58" s="1">
        <v>0</v>
      </c>
      <c r="E58" s="1">
        <v>0</v>
      </c>
      <c r="F58" s="1">
        <v>26978</v>
      </c>
      <c r="G58" s="1">
        <v>252585</v>
      </c>
      <c r="H58" s="1">
        <v>32641.458984375</v>
      </c>
      <c r="I58" s="1">
        <v>55470.8828125</v>
      </c>
      <c r="J58" s="1">
        <v>0</v>
      </c>
      <c r="K58" s="1">
        <v>0</v>
      </c>
      <c r="L58" s="1">
        <v>62.535667958754061</v>
      </c>
      <c r="M58" s="1">
        <v>765.94670751576939</v>
      </c>
      <c r="N58" s="1">
        <v>11035.690479954283</v>
      </c>
      <c r="O58" s="1">
        <v>579107</v>
      </c>
    </row>
    <row r="59" spans="1:15">
      <c r="A59" s="1">
        <v>26</v>
      </c>
      <c r="B59" s="1">
        <v>2018</v>
      </c>
      <c r="C59" s="1">
        <v>854719</v>
      </c>
      <c r="D59" s="1">
        <v>0</v>
      </c>
      <c r="E59" s="1">
        <v>0</v>
      </c>
      <c r="F59" s="1">
        <v>19783</v>
      </c>
      <c r="G59" s="1">
        <v>172758</v>
      </c>
      <c r="H59" s="1">
        <v>34502.765625</v>
      </c>
      <c r="I59" s="1">
        <v>59883.7421875</v>
      </c>
      <c r="J59" s="1">
        <v>0</v>
      </c>
      <c r="K59" s="1">
        <v>0</v>
      </c>
      <c r="L59" s="1">
        <v>54.917002097044751</v>
      </c>
      <c r="M59" s="1">
        <v>462.1606853363503</v>
      </c>
      <c r="N59" s="1">
        <v>9825.9234890531243</v>
      </c>
      <c r="O59" s="1">
        <v>482149</v>
      </c>
    </row>
    <row r="60" spans="1:15">
      <c r="A60" s="1">
        <v>27</v>
      </c>
      <c r="B60" s="1">
        <v>2018</v>
      </c>
      <c r="C60" s="1">
        <v>651428</v>
      </c>
      <c r="D60" s="1">
        <v>0</v>
      </c>
      <c r="E60" s="1">
        <v>0</v>
      </c>
      <c r="F60" s="1">
        <v>45767</v>
      </c>
      <c r="G60" s="1">
        <v>248037</v>
      </c>
      <c r="H60" s="1">
        <v>24077.111328125</v>
      </c>
      <c r="I60" s="1">
        <v>39449.76171875</v>
      </c>
      <c r="J60" s="1">
        <v>0</v>
      </c>
      <c r="K60" s="1">
        <v>0</v>
      </c>
      <c r="L60" s="1">
        <v>112.32929863700754</v>
      </c>
      <c r="M60" s="1">
        <v>974.85606722462069</v>
      </c>
      <c r="N60" s="1">
        <v>6724.1677724015535</v>
      </c>
      <c r="O60" s="1">
        <v>376669</v>
      </c>
    </row>
    <row r="61" spans="1:15">
      <c r="A61" s="1">
        <v>28</v>
      </c>
      <c r="B61" s="1">
        <v>2018</v>
      </c>
      <c r="C61" s="1">
        <v>1039355</v>
      </c>
      <c r="D61" s="1">
        <v>0</v>
      </c>
      <c r="E61" s="1">
        <v>0</v>
      </c>
      <c r="F61" s="1">
        <v>24680</v>
      </c>
      <c r="G61" s="1">
        <v>255085</v>
      </c>
      <c r="H61" s="1">
        <v>27867.2109375</v>
      </c>
      <c r="I61" s="1">
        <v>49151.8203125</v>
      </c>
      <c r="J61" s="1">
        <v>0</v>
      </c>
      <c r="K61" s="1">
        <v>0</v>
      </c>
      <c r="L61" s="1">
        <v>70.611724006967862</v>
      </c>
      <c r="M61" s="1">
        <v>602.9598695825772</v>
      </c>
      <c r="N61" s="1">
        <v>9370.1977084826503</v>
      </c>
      <c r="O61" s="1">
        <v>586087</v>
      </c>
    </row>
    <row r="62" spans="1:15">
      <c r="A62" s="1">
        <v>29</v>
      </c>
      <c r="B62" s="1">
        <v>2018</v>
      </c>
      <c r="C62" s="1">
        <v>336727</v>
      </c>
      <c r="D62" s="1">
        <v>0</v>
      </c>
      <c r="E62" s="1">
        <v>0</v>
      </c>
      <c r="F62" s="1">
        <v>20461</v>
      </c>
      <c r="G62" s="1">
        <v>96822</v>
      </c>
      <c r="H62" s="1">
        <v>27660.056640625</v>
      </c>
      <c r="I62" s="1">
        <v>40301.81640625</v>
      </c>
      <c r="J62" s="1">
        <v>0</v>
      </c>
      <c r="K62" s="1">
        <v>0</v>
      </c>
      <c r="L62" s="1">
        <v>117.15806432778223</v>
      </c>
      <c r="M62" s="1">
        <v>709.92828923727484</v>
      </c>
      <c r="N62" s="1">
        <v>5821.8369825110558</v>
      </c>
      <c r="O62" s="1">
        <v>162426</v>
      </c>
    </row>
    <row r="63" spans="1:15">
      <c r="A63" s="1">
        <v>30</v>
      </c>
      <c r="B63" s="1">
        <v>2018</v>
      </c>
      <c r="C63" s="1">
        <v>2285787</v>
      </c>
      <c r="D63" s="1">
        <v>0</v>
      </c>
      <c r="E63" s="1">
        <v>0</v>
      </c>
      <c r="F63" s="1">
        <v>92174</v>
      </c>
      <c r="G63" s="1">
        <v>896620</v>
      </c>
      <c r="H63" s="1">
        <v>23208.419921875</v>
      </c>
      <c r="I63" s="1">
        <v>32444.326171875</v>
      </c>
      <c r="J63" s="1">
        <v>0</v>
      </c>
      <c r="K63" s="1">
        <v>0</v>
      </c>
      <c r="L63" s="1">
        <v>74.783560777948793</v>
      </c>
      <c r="M63" s="1">
        <v>948.78024985267643</v>
      </c>
      <c r="N63" s="1">
        <v>6304.4208302260977</v>
      </c>
      <c r="O63" s="1">
        <v>1448755</v>
      </c>
    </row>
    <row r="64" spans="1:15">
      <c r="A64" s="1">
        <v>31</v>
      </c>
      <c r="B64" s="1">
        <v>2018</v>
      </c>
      <c r="C64" s="1">
        <v>621368</v>
      </c>
      <c r="D64" s="1">
        <v>0</v>
      </c>
      <c r="E64" s="1">
        <v>0</v>
      </c>
      <c r="F64" s="1">
        <v>26858</v>
      </c>
      <c r="G64" s="1">
        <v>193275</v>
      </c>
      <c r="H64" s="1">
        <v>31879.494140625</v>
      </c>
      <c r="I64" s="1">
        <v>49877.89453125</v>
      </c>
      <c r="J64" s="1">
        <v>0</v>
      </c>
      <c r="K64" s="1">
        <v>0</v>
      </c>
      <c r="L64" s="1">
        <v>73.953721129087413</v>
      </c>
      <c r="M64" s="1">
        <v>766.62266264114066</v>
      </c>
      <c r="N64" s="1">
        <v>8593.1179376150576</v>
      </c>
      <c r="O64" s="1">
        <v>364167</v>
      </c>
    </row>
    <row r="65" spans="1:15">
      <c r="A65" s="1">
        <v>32</v>
      </c>
      <c r="B65" s="1">
        <v>2018</v>
      </c>
      <c r="C65" s="1">
        <v>434910</v>
      </c>
      <c r="D65" s="1">
        <v>0</v>
      </c>
      <c r="E65" s="1">
        <v>0</v>
      </c>
      <c r="F65" s="1">
        <v>52083</v>
      </c>
      <c r="G65" s="1">
        <v>171921</v>
      </c>
      <c r="H65" s="1">
        <v>26443.568359375</v>
      </c>
      <c r="I65" s="1">
        <v>37959.64453125</v>
      </c>
      <c r="J65" s="1">
        <v>0</v>
      </c>
      <c r="K65" s="1">
        <v>0</v>
      </c>
      <c r="L65" s="1">
        <v>368.90294239905262</v>
      </c>
      <c r="M65" s="1">
        <v>1180.339378492102</v>
      </c>
      <c r="N65" s="1">
        <v>8180.7030522406803</v>
      </c>
      <c r="O65" s="1">
        <v>266668</v>
      </c>
    </row>
    <row r="66" spans="1:15">
      <c r="A66" s="1">
        <v>1</v>
      </c>
      <c r="B66" s="1">
        <v>2020</v>
      </c>
      <c r="C66" s="1">
        <v>392925</v>
      </c>
      <c r="D66" s="1">
        <v>79463</v>
      </c>
      <c r="E66" s="1">
        <v>88593</v>
      </c>
      <c r="F66" s="1">
        <v>92911</v>
      </c>
      <c r="G66" s="1">
        <v>92911</v>
      </c>
      <c r="H66" s="1">
        <v>35404.4140625</v>
      </c>
      <c r="I66" s="1">
        <v>58303.3359375</v>
      </c>
      <c r="J66" s="1">
        <v>819.30433107973738</v>
      </c>
      <c r="K66" s="1">
        <v>873.73679847000483</v>
      </c>
      <c r="L66" s="1">
        <v>926.22827154752861</v>
      </c>
      <c r="M66" s="1">
        <v>924.9459201119804</v>
      </c>
      <c r="N66" s="1">
        <v>9878.2076396258853</v>
      </c>
      <c r="O66" s="1">
        <v>194126</v>
      </c>
    </row>
    <row r="67" spans="1:15">
      <c r="A67" s="1">
        <v>2</v>
      </c>
      <c r="B67" s="1">
        <v>2020</v>
      </c>
      <c r="C67" s="1">
        <v>1150932</v>
      </c>
      <c r="D67" s="1">
        <v>157034</v>
      </c>
      <c r="E67" s="1">
        <v>178381</v>
      </c>
      <c r="F67" s="1">
        <v>194384</v>
      </c>
      <c r="G67" s="1">
        <v>194384</v>
      </c>
      <c r="H67" s="1">
        <v>37057.796875</v>
      </c>
      <c r="I67" s="1">
        <v>67820.5625</v>
      </c>
      <c r="J67" s="1">
        <v>520.01160085922015</v>
      </c>
      <c r="K67" s="1">
        <v>566.83179337830222</v>
      </c>
      <c r="L67" s="1">
        <v>626.87536392899915</v>
      </c>
      <c r="M67" s="1">
        <v>625.92165285177748</v>
      </c>
      <c r="N67" s="1">
        <v>9502.3645272353515</v>
      </c>
      <c r="O67" s="1">
        <v>470608</v>
      </c>
    </row>
    <row r="68" spans="1:15">
      <c r="A68" s="1">
        <v>3</v>
      </c>
      <c r="B68" s="1">
        <v>2020</v>
      </c>
      <c r="C68" s="1">
        <v>248939</v>
      </c>
      <c r="D68" s="1">
        <v>41442</v>
      </c>
      <c r="E68" s="1">
        <v>53584</v>
      </c>
      <c r="F68" s="1">
        <v>56906</v>
      </c>
      <c r="G68" s="1">
        <v>56906</v>
      </c>
      <c r="H68" s="1">
        <v>35822.6953125</v>
      </c>
      <c r="I68" s="1">
        <v>64265.86328125</v>
      </c>
      <c r="J68" s="1">
        <v>679.54144156944028</v>
      </c>
      <c r="K68" s="1">
        <v>805.54326394917803</v>
      </c>
      <c r="L68" s="1">
        <v>874.22014066821191</v>
      </c>
      <c r="M68" s="1">
        <v>873.57046348704012</v>
      </c>
      <c r="N68" s="1">
        <v>9862.2618226553459</v>
      </c>
      <c r="O68" s="1">
        <v>118324</v>
      </c>
    </row>
    <row r="69" spans="1:15">
      <c r="A69" s="1">
        <v>4</v>
      </c>
      <c r="B69" s="1">
        <v>2020</v>
      </c>
      <c r="C69" s="1">
        <v>260391</v>
      </c>
      <c r="D69" s="1">
        <v>69520</v>
      </c>
      <c r="E69" s="1">
        <v>87141</v>
      </c>
      <c r="F69" s="1">
        <v>93383</v>
      </c>
      <c r="G69" s="1">
        <v>93383</v>
      </c>
      <c r="H69" s="1">
        <v>28562.130859375</v>
      </c>
      <c r="I69" s="1">
        <v>47275.7890625</v>
      </c>
      <c r="J69" s="1">
        <v>1142.4668250175393</v>
      </c>
      <c r="K69" s="1">
        <v>1298.9889142964555</v>
      </c>
      <c r="L69" s="1">
        <v>1556.8988821222595</v>
      </c>
      <c r="M69" s="1">
        <v>1556.8988842164276</v>
      </c>
      <c r="N69" s="1">
        <v>9030.034938534709</v>
      </c>
      <c r="O69" s="1">
        <v>154518</v>
      </c>
    </row>
    <row r="70" spans="1:15">
      <c r="A70" s="1">
        <v>5</v>
      </c>
      <c r="B70" s="1">
        <v>2020</v>
      </c>
      <c r="C70" s="1">
        <v>913164</v>
      </c>
      <c r="D70" s="1">
        <v>149725</v>
      </c>
      <c r="E70" s="1">
        <v>167311</v>
      </c>
      <c r="F70" s="1">
        <v>178921</v>
      </c>
      <c r="G70" s="1">
        <v>178921</v>
      </c>
      <c r="H70" s="1">
        <v>32333.02734375</v>
      </c>
      <c r="I70" s="1">
        <v>55670.65234375</v>
      </c>
      <c r="J70" s="1">
        <v>686.74693722474331</v>
      </c>
      <c r="K70" s="1">
        <v>736.7914603395692</v>
      </c>
      <c r="L70" s="1">
        <v>788.21633401108284</v>
      </c>
      <c r="M70" s="1">
        <v>787.17362776018444</v>
      </c>
      <c r="N70" s="1">
        <v>9677.9814691227475</v>
      </c>
      <c r="O70" s="1">
        <v>449431</v>
      </c>
    </row>
    <row r="71" spans="1:15">
      <c r="A71" s="1">
        <v>6</v>
      </c>
      <c r="B71" s="1">
        <v>2020</v>
      </c>
      <c r="C71" s="1">
        <v>232761</v>
      </c>
      <c r="D71" s="1">
        <v>54384</v>
      </c>
      <c r="E71" s="1">
        <v>59183</v>
      </c>
      <c r="F71" s="1">
        <v>63565</v>
      </c>
      <c r="G71" s="1">
        <v>63565</v>
      </c>
      <c r="H71" s="1">
        <v>34696.86328125</v>
      </c>
      <c r="I71" s="1">
        <v>56297.27734375</v>
      </c>
      <c r="J71" s="1">
        <v>939.22088587491396</v>
      </c>
      <c r="K71" s="1">
        <v>994.24922312629133</v>
      </c>
      <c r="L71" s="1">
        <v>1081.6627908158578</v>
      </c>
      <c r="M71" s="1">
        <v>1080.1246048521878</v>
      </c>
      <c r="N71" s="1">
        <v>11942.555155330969</v>
      </c>
      <c r="O71" s="1">
        <v>123492</v>
      </c>
    </row>
    <row r="72" spans="1:15">
      <c r="A72" s="1">
        <v>7</v>
      </c>
      <c r="B72" s="1">
        <v>2020</v>
      </c>
      <c r="C72" s="1">
        <v>1434622</v>
      </c>
      <c r="D72" s="1">
        <v>393201</v>
      </c>
      <c r="E72" s="1">
        <v>589864</v>
      </c>
      <c r="F72" s="1">
        <v>663093</v>
      </c>
      <c r="G72" s="1">
        <v>663093</v>
      </c>
      <c r="H72" s="1">
        <v>19452.4765625</v>
      </c>
      <c r="I72" s="1">
        <v>29167.587890625</v>
      </c>
      <c r="J72" s="1">
        <v>1188.3883755172724</v>
      </c>
      <c r="K72" s="1">
        <v>1483.9125126190336</v>
      </c>
      <c r="L72" s="1">
        <v>1799.824465380505</v>
      </c>
      <c r="M72" s="1">
        <v>1799.8244676437444</v>
      </c>
      <c r="N72" s="1">
        <v>6040.8671994922815</v>
      </c>
      <c r="O72" s="1">
        <v>894820</v>
      </c>
    </row>
    <row r="73" spans="1:15">
      <c r="A73" s="1">
        <v>8</v>
      </c>
      <c r="B73" s="1">
        <v>2020</v>
      </c>
      <c r="C73" s="1">
        <v>1138885</v>
      </c>
      <c r="D73" s="1">
        <v>171005</v>
      </c>
      <c r="E73" s="1">
        <v>199879</v>
      </c>
      <c r="F73" s="1">
        <v>229862</v>
      </c>
      <c r="G73" s="1">
        <v>229862</v>
      </c>
      <c r="H73" s="1">
        <v>27851.58203125</v>
      </c>
      <c r="I73" s="1">
        <v>60263.328125</v>
      </c>
      <c r="J73" s="1">
        <v>621.64587162671069</v>
      </c>
      <c r="K73" s="1">
        <v>684.63300739154113</v>
      </c>
      <c r="L73" s="1">
        <v>797.53656477610753</v>
      </c>
      <c r="M73" s="1">
        <v>795.99035257291132</v>
      </c>
      <c r="N73" s="1">
        <v>8407.9327784192501</v>
      </c>
      <c r="O73" s="1">
        <v>521713</v>
      </c>
    </row>
    <row r="74" spans="1:15">
      <c r="A74" s="1">
        <v>9</v>
      </c>
      <c r="B74" s="1">
        <v>2020</v>
      </c>
      <c r="C74" s="1">
        <v>2731683</v>
      </c>
      <c r="D74" s="1">
        <v>648521</v>
      </c>
      <c r="E74" s="1">
        <v>701431</v>
      </c>
      <c r="F74" s="1">
        <v>780871</v>
      </c>
      <c r="G74" s="1">
        <v>780871</v>
      </c>
      <c r="H74" s="1">
        <v>37770.7734375</v>
      </c>
      <c r="I74" s="1">
        <v>67356.703125</v>
      </c>
      <c r="J74" s="1">
        <v>1129.1437405186755</v>
      </c>
      <c r="K74" s="1">
        <v>1166.7913614013191</v>
      </c>
      <c r="L74" s="1">
        <v>1282.9916454165009</v>
      </c>
      <c r="M74" s="1">
        <v>1282.3665125309196</v>
      </c>
      <c r="N74" s="1">
        <v>12150.682583718533</v>
      </c>
      <c r="O74" s="1">
        <v>1679216</v>
      </c>
    </row>
    <row r="75" spans="1:15">
      <c r="A75" s="1">
        <v>10</v>
      </c>
      <c r="B75" s="1">
        <v>2020</v>
      </c>
      <c r="C75" s="1">
        <v>505911</v>
      </c>
      <c r="D75" s="1">
        <v>120192</v>
      </c>
      <c r="E75" s="1">
        <v>140810</v>
      </c>
      <c r="F75" s="1">
        <v>157240</v>
      </c>
      <c r="G75" s="1">
        <v>157240</v>
      </c>
      <c r="H75" s="1">
        <v>28921.681640625</v>
      </c>
      <c r="I75" s="1">
        <v>50361.2890625</v>
      </c>
      <c r="J75" s="1">
        <v>1002.4208934533614</v>
      </c>
      <c r="K75" s="1">
        <v>1088.7877461866135</v>
      </c>
      <c r="L75" s="1">
        <v>1283.6721423141266</v>
      </c>
      <c r="M75" s="1">
        <v>1281.6600291157949</v>
      </c>
      <c r="N75" s="1">
        <v>9946.0212194832657</v>
      </c>
      <c r="O75" s="1">
        <v>286328</v>
      </c>
    </row>
    <row r="76" spans="1:15">
      <c r="A76" s="1">
        <v>11</v>
      </c>
      <c r="B76" s="1">
        <v>2020</v>
      </c>
      <c r="C76" s="1">
        <v>1626232</v>
      </c>
      <c r="D76" s="1">
        <v>327278</v>
      </c>
      <c r="E76" s="1">
        <v>401607</v>
      </c>
      <c r="F76" s="1">
        <v>436845</v>
      </c>
      <c r="G76" s="1">
        <v>436845</v>
      </c>
      <c r="H76" s="1">
        <v>28331.078125</v>
      </c>
      <c r="I76" s="1">
        <v>48387.70703125</v>
      </c>
      <c r="J76" s="1">
        <v>799.43458904822489</v>
      </c>
      <c r="K76" s="1">
        <v>899.76445622605831</v>
      </c>
      <c r="L76" s="1">
        <v>976.66894182810779</v>
      </c>
      <c r="M76" s="1">
        <v>976.13262957560869</v>
      </c>
      <c r="N76" s="1">
        <v>8105.0952907580231</v>
      </c>
      <c r="O76" s="1">
        <v>821167</v>
      </c>
    </row>
    <row r="77" spans="1:15">
      <c r="A77" s="1">
        <v>12</v>
      </c>
      <c r="B77" s="1">
        <v>2020</v>
      </c>
      <c r="C77" s="1">
        <v>957204</v>
      </c>
      <c r="D77" s="1">
        <v>296370</v>
      </c>
      <c r="E77" s="1">
        <v>448530</v>
      </c>
      <c r="F77" s="1">
        <v>487273</v>
      </c>
      <c r="G77" s="1">
        <v>487273</v>
      </c>
      <c r="H77" s="1">
        <v>21845.68359375</v>
      </c>
      <c r="I77" s="1">
        <v>32515.69140625</v>
      </c>
      <c r="J77" s="1">
        <v>1258.0749987954853</v>
      </c>
      <c r="K77" s="1">
        <v>1652.8915912175721</v>
      </c>
      <c r="L77" s="1">
        <v>1901.6914334528306</v>
      </c>
      <c r="M77" s="1">
        <v>1901.6914336964694</v>
      </c>
      <c r="N77" s="1">
        <v>8238.8116846252233</v>
      </c>
      <c r="O77" s="1">
        <v>668117</v>
      </c>
    </row>
    <row r="78" spans="1:15">
      <c r="A78" s="1">
        <v>13</v>
      </c>
      <c r="B78" s="1">
        <v>2020</v>
      </c>
      <c r="C78" s="1">
        <v>872402</v>
      </c>
      <c r="D78" s="1">
        <v>239421</v>
      </c>
      <c r="E78" s="1">
        <v>303176</v>
      </c>
      <c r="F78" s="1">
        <v>321620</v>
      </c>
      <c r="G78" s="1">
        <v>321620</v>
      </c>
      <c r="H78" s="1">
        <v>24583.80859375</v>
      </c>
      <c r="I78" s="1">
        <v>40090.3125</v>
      </c>
      <c r="J78" s="1">
        <v>1154.958190363943</v>
      </c>
      <c r="K78" s="1">
        <v>1332.0997197657446</v>
      </c>
      <c r="L78" s="1">
        <v>1435.7536913591807</v>
      </c>
      <c r="M78" s="1">
        <v>1434.3613917551775</v>
      </c>
      <c r="N78" s="1">
        <v>7876.3094594579206</v>
      </c>
      <c r="O78" s="1">
        <v>494826</v>
      </c>
    </row>
    <row r="79" spans="1:15">
      <c r="A79" s="1">
        <v>14</v>
      </c>
      <c r="B79" s="1">
        <v>2020</v>
      </c>
      <c r="C79" s="1">
        <v>2353125</v>
      </c>
      <c r="D79" s="1">
        <v>415085</v>
      </c>
      <c r="E79" s="1">
        <v>477471</v>
      </c>
      <c r="F79" s="1">
        <v>526790</v>
      </c>
      <c r="G79" s="1">
        <v>526790</v>
      </c>
      <c r="H79" s="1">
        <v>35219.98828125</v>
      </c>
      <c r="I79" s="1">
        <v>55746.3125</v>
      </c>
      <c r="J79" s="1">
        <v>776.13078193049648</v>
      </c>
      <c r="K79" s="1">
        <v>838.67446128139113</v>
      </c>
      <c r="L79" s="1">
        <v>932.85391317624999</v>
      </c>
      <c r="M79" s="1">
        <v>931.79900910491415</v>
      </c>
      <c r="N79" s="1">
        <v>9424.4930663224477</v>
      </c>
      <c r="O79" s="1">
        <v>1109151</v>
      </c>
    </row>
    <row r="80" spans="1:15">
      <c r="A80" s="1">
        <v>15</v>
      </c>
      <c r="B80" s="1">
        <v>2020</v>
      </c>
      <c r="C80" s="1">
        <v>4691157</v>
      </c>
      <c r="D80" s="1">
        <v>752966</v>
      </c>
      <c r="E80" s="1">
        <v>893985</v>
      </c>
      <c r="F80" s="1">
        <v>1033539</v>
      </c>
      <c r="G80" s="1">
        <v>1033539</v>
      </c>
      <c r="H80" s="1">
        <v>30463.1328125</v>
      </c>
      <c r="I80" s="1">
        <v>49620.09765625</v>
      </c>
      <c r="J80" s="1">
        <v>603.52736241359264</v>
      </c>
      <c r="K80" s="1">
        <v>679.19407135345193</v>
      </c>
      <c r="L80" s="1">
        <v>760.6111153302536</v>
      </c>
      <c r="M80" s="1">
        <v>760.09616545768858</v>
      </c>
      <c r="N80" s="1">
        <v>7044.0378331464917</v>
      </c>
      <c r="O80" s="1">
        <v>1968602</v>
      </c>
    </row>
    <row r="81" spans="1:15">
      <c r="A81" s="1">
        <v>16</v>
      </c>
      <c r="B81" s="1">
        <v>2020</v>
      </c>
      <c r="C81" s="1">
        <v>1318060</v>
      </c>
      <c r="D81" s="1">
        <v>335752</v>
      </c>
      <c r="E81" s="1">
        <v>410151</v>
      </c>
      <c r="F81" s="1">
        <v>433618</v>
      </c>
      <c r="G81" s="1">
        <v>433618</v>
      </c>
      <c r="H81" s="1">
        <v>32281.0625</v>
      </c>
      <c r="I81" s="1">
        <v>46410.41015625</v>
      </c>
      <c r="J81" s="1">
        <v>1162.487434952428</v>
      </c>
      <c r="K81" s="1">
        <v>1304.4214508055945</v>
      </c>
      <c r="L81" s="1">
        <v>1387.381439072032</v>
      </c>
      <c r="M81" s="1">
        <v>1387.3814378556353</v>
      </c>
      <c r="N81" s="1">
        <v>8544.987776019294</v>
      </c>
      <c r="O81" s="1">
        <v>728074</v>
      </c>
    </row>
    <row r="82" spans="1:15">
      <c r="A82" s="1">
        <v>17</v>
      </c>
      <c r="B82" s="1">
        <v>2020</v>
      </c>
      <c r="C82" s="1">
        <v>584135</v>
      </c>
      <c r="D82" s="1">
        <v>137289</v>
      </c>
      <c r="E82" s="1">
        <v>157203</v>
      </c>
      <c r="F82" s="1">
        <v>165075</v>
      </c>
      <c r="G82" s="1">
        <v>165075</v>
      </c>
      <c r="H82" s="1">
        <v>26778.2421875</v>
      </c>
      <c r="I82" s="1">
        <v>42041.2421875</v>
      </c>
      <c r="J82" s="1">
        <v>990.03847276306374</v>
      </c>
      <c r="K82" s="1">
        <v>1064.2702020956167</v>
      </c>
      <c r="L82" s="1">
        <v>1178.8391465207669</v>
      </c>
      <c r="M82" s="1">
        <v>1176.8815973704698</v>
      </c>
      <c r="N82" s="1">
        <v>8981.2486031140088</v>
      </c>
      <c r="O82" s="1">
        <v>302805</v>
      </c>
    </row>
    <row r="83" spans="1:15">
      <c r="A83" s="1">
        <v>18</v>
      </c>
      <c r="B83" s="1">
        <v>2020</v>
      </c>
      <c r="C83" s="1">
        <v>372604</v>
      </c>
      <c r="D83" s="1">
        <v>89651</v>
      </c>
      <c r="E83" s="1">
        <v>97869</v>
      </c>
      <c r="F83" s="1">
        <v>105490</v>
      </c>
      <c r="G83" s="1">
        <v>105490</v>
      </c>
      <c r="H83" s="1">
        <v>31628.421875</v>
      </c>
      <c r="I83" s="1">
        <v>51964.79296875</v>
      </c>
      <c r="J83" s="1">
        <v>1070.894656782863</v>
      </c>
      <c r="K83" s="1">
        <v>1125.7433356214901</v>
      </c>
      <c r="L83" s="1">
        <v>1255.7092900137548</v>
      </c>
      <c r="M83" s="1">
        <v>1255.1161530740405</v>
      </c>
      <c r="N83" s="1">
        <v>12046.539866399733</v>
      </c>
      <c r="O83" s="1">
        <v>215966</v>
      </c>
    </row>
    <row r="84" spans="1:15">
      <c r="A84" s="1">
        <v>19</v>
      </c>
      <c r="B84" s="1">
        <v>2020</v>
      </c>
      <c r="C84" s="1">
        <v>1708867</v>
      </c>
      <c r="D84" s="1">
        <v>329459</v>
      </c>
      <c r="E84" s="1">
        <v>351448</v>
      </c>
      <c r="F84" s="1">
        <v>387270</v>
      </c>
      <c r="G84" s="1">
        <v>387270</v>
      </c>
      <c r="H84" s="1">
        <v>36649.625</v>
      </c>
      <c r="I84" s="1">
        <v>72930.703125</v>
      </c>
      <c r="J84" s="1">
        <v>810.6771878329223</v>
      </c>
      <c r="K84" s="1">
        <v>843.59265951748114</v>
      </c>
      <c r="L84" s="1">
        <v>914.70100777551318</v>
      </c>
      <c r="M84" s="1">
        <v>914.21980330242172</v>
      </c>
      <c r="N84" s="1">
        <v>11673.059478449753</v>
      </c>
      <c r="O84" s="1">
        <v>812419</v>
      </c>
    </row>
    <row r="85" spans="1:15">
      <c r="A85" s="1">
        <v>20</v>
      </c>
      <c r="B85" s="1">
        <v>2020</v>
      </c>
      <c r="C85" s="1">
        <v>1140188</v>
      </c>
      <c r="D85" s="1">
        <v>357177</v>
      </c>
      <c r="E85" s="1">
        <v>497904</v>
      </c>
      <c r="F85" s="1">
        <v>548516</v>
      </c>
      <c r="G85" s="1">
        <v>548516</v>
      </c>
      <c r="H85" s="1">
        <v>21683.974609375</v>
      </c>
      <c r="I85" s="1">
        <v>36263.2265625</v>
      </c>
      <c r="J85" s="1">
        <v>1350.156147231291</v>
      </c>
      <c r="K85" s="1">
        <v>1638.323908528009</v>
      </c>
      <c r="L85" s="1">
        <v>1872.2514243017133</v>
      </c>
      <c r="M85" s="1">
        <v>1871.0510838475748</v>
      </c>
      <c r="N85" s="1">
        <v>7140.2169034931021</v>
      </c>
      <c r="O85" s="1">
        <v>743173</v>
      </c>
    </row>
    <row r="86" spans="1:15">
      <c r="A86" s="1">
        <v>21</v>
      </c>
      <c r="B86" s="1">
        <v>2020</v>
      </c>
      <c r="C86" s="1">
        <v>1750785</v>
      </c>
      <c r="D86" s="1">
        <v>434551</v>
      </c>
      <c r="E86" s="1">
        <v>552595</v>
      </c>
      <c r="F86" s="1">
        <v>580728</v>
      </c>
      <c r="G86" s="1">
        <v>580728</v>
      </c>
      <c r="H86" s="1">
        <v>26162.41015625</v>
      </c>
      <c r="I86" s="1">
        <v>39616.4453125</v>
      </c>
      <c r="J86" s="1">
        <v>951.73589967593716</v>
      </c>
      <c r="K86" s="1">
        <v>1105.7761065616637</v>
      </c>
      <c r="L86" s="1">
        <v>1194.3248291638777</v>
      </c>
      <c r="M86" s="1">
        <v>1194.3248302904135</v>
      </c>
      <c r="N86" s="1">
        <v>7797.8046589558298</v>
      </c>
      <c r="O86" s="1">
        <v>917630</v>
      </c>
    </row>
    <row r="87" spans="1:15">
      <c r="A87" s="1">
        <v>22</v>
      </c>
      <c r="B87" s="1">
        <v>2020</v>
      </c>
      <c r="C87" s="1">
        <v>672953</v>
      </c>
      <c r="D87" s="1">
        <v>116852</v>
      </c>
      <c r="E87" s="1">
        <v>141206</v>
      </c>
      <c r="F87" s="1">
        <v>157626</v>
      </c>
      <c r="G87" s="1">
        <v>157626</v>
      </c>
      <c r="H87" s="1">
        <v>36361.203125</v>
      </c>
      <c r="I87" s="1">
        <v>60435.0234375</v>
      </c>
      <c r="J87" s="1">
        <v>690.69805813934136</v>
      </c>
      <c r="K87" s="1">
        <v>783.22113614362831</v>
      </c>
      <c r="L87" s="1">
        <v>854.77941967153242</v>
      </c>
      <c r="M87" s="1">
        <v>853.89282735941265</v>
      </c>
      <c r="N87" s="1">
        <v>9747.2211583869866</v>
      </c>
      <c r="O87" s="1">
        <v>313994</v>
      </c>
    </row>
    <row r="88" spans="1:15">
      <c r="A88" s="1">
        <v>23</v>
      </c>
      <c r="B88" s="1">
        <v>2020</v>
      </c>
      <c r="C88" s="1">
        <v>561370</v>
      </c>
      <c r="D88" s="1">
        <v>86800</v>
      </c>
      <c r="E88" s="1">
        <v>109988</v>
      </c>
      <c r="F88" s="1">
        <v>200743</v>
      </c>
      <c r="G88" s="1">
        <v>200743</v>
      </c>
      <c r="H88" s="1">
        <v>29245.505859375</v>
      </c>
      <c r="I88" s="1">
        <v>46379.60546875</v>
      </c>
      <c r="J88" s="1">
        <v>625.32962962375098</v>
      </c>
      <c r="K88" s="1">
        <v>740.06068118263454</v>
      </c>
      <c r="L88" s="1">
        <v>924.57285432601623</v>
      </c>
      <c r="M88" s="1">
        <v>923.91076279459219</v>
      </c>
      <c r="N88" s="1">
        <v>6692.9358541781839</v>
      </c>
      <c r="O88" s="1">
        <v>312935</v>
      </c>
    </row>
    <row r="89" spans="1:15">
      <c r="A89" s="1">
        <v>24</v>
      </c>
      <c r="B89" s="1">
        <v>2020</v>
      </c>
      <c r="C89" s="1">
        <v>767358</v>
      </c>
      <c r="D89" s="1">
        <v>197528</v>
      </c>
      <c r="E89" s="1">
        <v>246260</v>
      </c>
      <c r="F89" s="1">
        <v>266241</v>
      </c>
      <c r="G89" s="1">
        <v>266241</v>
      </c>
      <c r="H89" s="1">
        <v>28682.21875</v>
      </c>
      <c r="I89" s="1">
        <v>47819.38671875</v>
      </c>
      <c r="J89" s="1">
        <v>1047.3978637123457</v>
      </c>
      <c r="K89" s="1">
        <v>1217.9544665943927</v>
      </c>
      <c r="L89" s="1">
        <v>1373.213846364979</v>
      </c>
      <c r="M89" s="1">
        <v>1371.7625373945402</v>
      </c>
      <c r="N89" s="1">
        <v>9087.8994976529921</v>
      </c>
      <c r="O89" s="1">
        <v>441126</v>
      </c>
    </row>
    <row r="90" spans="1:15">
      <c r="A90" s="1">
        <v>25</v>
      </c>
      <c r="B90" s="1">
        <v>2020</v>
      </c>
      <c r="C90" s="1">
        <v>874203</v>
      </c>
      <c r="D90" s="1">
        <v>241946</v>
      </c>
      <c r="E90" s="1">
        <v>279603</v>
      </c>
      <c r="F90" s="1">
        <v>313147</v>
      </c>
      <c r="G90" s="1">
        <v>313147</v>
      </c>
      <c r="H90" s="1">
        <v>34112.359375</v>
      </c>
      <c r="I90" s="1">
        <v>55834.39453125</v>
      </c>
      <c r="J90" s="1">
        <v>1126.364318194996</v>
      </c>
      <c r="K90" s="1">
        <v>1237.3922714891314</v>
      </c>
      <c r="L90" s="1">
        <v>1407.5053307063263</v>
      </c>
      <c r="M90" s="1">
        <v>1407.0512984741538</v>
      </c>
      <c r="N90" s="1">
        <v>11977.513483081153</v>
      </c>
      <c r="O90" s="1">
        <v>578319</v>
      </c>
    </row>
    <row r="91" spans="1:15">
      <c r="A91" s="1">
        <v>26</v>
      </c>
      <c r="B91" s="1">
        <v>2020</v>
      </c>
      <c r="C91" s="1">
        <v>883743</v>
      </c>
      <c r="D91" s="1">
        <v>192951</v>
      </c>
      <c r="E91" s="1">
        <v>221105</v>
      </c>
      <c r="F91" s="1">
        <v>236334</v>
      </c>
      <c r="G91" s="1">
        <v>236334</v>
      </c>
      <c r="H91" s="1">
        <v>32807.0390625</v>
      </c>
      <c r="I91" s="1">
        <v>61358.109375</v>
      </c>
      <c r="J91" s="1">
        <v>895.87522443272223</v>
      </c>
      <c r="K91" s="1">
        <v>978.55080331381237</v>
      </c>
      <c r="L91" s="1">
        <v>1069.1310202870504</v>
      </c>
      <c r="M91" s="1">
        <v>1067.2256235466646</v>
      </c>
      <c r="N91" s="1">
        <v>11457.071247353571</v>
      </c>
      <c r="O91" s="1">
        <v>500038</v>
      </c>
    </row>
    <row r="92" spans="1:15">
      <c r="A92" s="1">
        <v>27</v>
      </c>
      <c r="B92" s="1">
        <v>2020</v>
      </c>
      <c r="C92" s="1">
        <v>689532</v>
      </c>
      <c r="D92" s="1">
        <v>198528</v>
      </c>
      <c r="E92" s="1">
        <v>245166</v>
      </c>
      <c r="F92" s="1">
        <v>259340</v>
      </c>
      <c r="G92" s="1">
        <v>259340</v>
      </c>
      <c r="H92" s="1">
        <v>22804.76953125</v>
      </c>
      <c r="I92" s="1">
        <v>41665.46484375</v>
      </c>
      <c r="J92" s="1">
        <v>1234.2991874934971</v>
      </c>
      <c r="K92" s="1">
        <v>1397.7277119217006</v>
      </c>
      <c r="L92" s="1">
        <v>1589.3178162360257</v>
      </c>
      <c r="M92" s="1">
        <v>1587.4047336454296</v>
      </c>
      <c r="N92" s="1">
        <v>8143.9838781376275</v>
      </c>
      <c r="O92" s="1">
        <v>412108</v>
      </c>
    </row>
    <row r="93" spans="1:15">
      <c r="A93" s="1">
        <v>28</v>
      </c>
      <c r="B93" s="1">
        <v>2020</v>
      </c>
      <c r="C93" s="1">
        <v>1054436</v>
      </c>
      <c r="D93" s="1">
        <v>208185</v>
      </c>
      <c r="E93" s="1">
        <v>246258</v>
      </c>
      <c r="F93" s="1">
        <v>260190</v>
      </c>
      <c r="G93" s="1">
        <v>260190</v>
      </c>
      <c r="H93" s="1">
        <v>28118.046875</v>
      </c>
      <c r="I93" s="1">
        <v>49688.16015625</v>
      </c>
      <c r="J93" s="1">
        <v>813.22151809345871</v>
      </c>
      <c r="K93" s="1">
        <v>889.87790553558386</v>
      </c>
      <c r="L93" s="1">
        <v>981.65464829307018</v>
      </c>
      <c r="M93" s="1">
        <v>981.1109593754386</v>
      </c>
      <c r="N93" s="1">
        <v>8166.7512706223979</v>
      </c>
      <c r="O93" s="1">
        <v>529455</v>
      </c>
    </row>
    <row r="94" spans="1:15">
      <c r="A94" s="1">
        <v>29</v>
      </c>
      <c r="B94" s="1">
        <v>2020</v>
      </c>
      <c r="C94" s="1">
        <v>342578</v>
      </c>
      <c r="D94" s="1">
        <v>89603</v>
      </c>
      <c r="E94" s="1">
        <v>101865</v>
      </c>
      <c r="F94" s="1">
        <v>114852</v>
      </c>
      <c r="G94" s="1">
        <v>114852</v>
      </c>
      <c r="H94" s="1">
        <v>24051.9453125</v>
      </c>
      <c r="I94" s="1">
        <v>37918.640625</v>
      </c>
      <c r="J94" s="1">
        <v>1115.2972582839702</v>
      </c>
      <c r="K94" s="1">
        <v>1208.7189079507727</v>
      </c>
      <c r="L94" s="1">
        <v>1371.1315567828992</v>
      </c>
      <c r="M94" s="1">
        <v>1370.5952344867464</v>
      </c>
      <c r="N94" s="1">
        <v>6259.5629515322025</v>
      </c>
      <c r="O94" s="1">
        <v>171885</v>
      </c>
    </row>
    <row r="95" spans="1:15">
      <c r="A95" s="1">
        <v>30</v>
      </c>
      <c r="B95" s="1">
        <v>2020</v>
      </c>
      <c r="C95" s="1">
        <v>2389168</v>
      </c>
      <c r="D95" s="1">
        <v>635633</v>
      </c>
      <c r="E95" s="1">
        <v>815157</v>
      </c>
      <c r="F95" s="1">
        <v>871953</v>
      </c>
      <c r="G95" s="1">
        <v>871953</v>
      </c>
      <c r="H95" s="1">
        <v>23586.20703125</v>
      </c>
      <c r="I95" s="1">
        <v>35126.25</v>
      </c>
      <c r="J95" s="1">
        <v>1163.7036764285181</v>
      </c>
      <c r="K95" s="1">
        <v>1346.5777388857766</v>
      </c>
      <c r="L95" s="1">
        <v>1504.5565247473755</v>
      </c>
      <c r="M95" s="1">
        <v>1503.2321811944573</v>
      </c>
      <c r="N95" s="1">
        <v>7588.086478163118</v>
      </c>
      <c r="O95" s="1">
        <v>1411460</v>
      </c>
    </row>
    <row r="96" spans="1:15">
      <c r="A96" s="1">
        <v>31</v>
      </c>
      <c r="B96" s="1">
        <v>2020</v>
      </c>
      <c r="C96" s="1">
        <v>670835</v>
      </c>
      <c r="D96" s="1">
        <v>180350</v>
      </c>
      <c r="E96" s="1">
        <v>219593</v>
      </c>
      <c r="F96" s="1">
        <v>245938</v>
      </c>
      <c r="G96" s="1">
        <v>245938</v>
      </c>
      <c r="H96" s="1">
        <v>29100.02734375</v>
      </c>
      <c r="I96" s="1">
        <v>46765.71484375</v>
      </c>
      <c r="J96" s="1">
        <v>1155.0697728579878</v>
      </c>
      <c r="K96" s="1">
        <v>1280.7759453189167</v>
      </c>
      <c r="L96" s="1">
        <v>1454.4184432223383</v>
      </c>
      <c r="M96" s="1">
        <v>1453.1479539230963</v>
      </c>
      <c r="N96" s="1">
        <v>10132.348915843713</v>
      </c>
      <c r="O96" s="1">
        <v>412940</v>
      </c>
    </row>
    <row r="97" spans="1:15">
      <c r="A97" s="1">
        <v>32</v>
      </c>
      <c r="B97" s="1">
        <v>2020</v>
      </c>
      <c r="C97" s="1">
        <v>458511</v>
      </c>
      <c r="D97" s="1">
        <v>118898</v>
      </c>
      <c r="E97" s="1">
        <v>138400</v>
      </c>
      <c r="F97" s="1">
        <v>158092</v>
      </c>
      <c r="G97" s="1">
        <v>158092</v>
      </c>
      <c r="H97" s="1">
        <v>27877.353515625</v>
      </c>
      <c r="I97" s="1">
        <v>44405.22265625</v>
      </c>
      <c r="J97" s="1">
        <v>1121.8319889648401</v>
      </c>
      <c r="K97" s="1">
        <v>1215.0202620319524</v>
      </c>
      <c r="L97" s="1">
        <v>1521.0174314036756</v>
      </c>
      <c r="M97" s="1">
        <v>1519.2891202828296</v>
      </c>
      <c r="N97" s="1">
        <v>9455.2894970240723</v>
      </c>
      <c r="O97" s="1">
        <v>253666</v>
      </c>
    </row>
    <row r="98" spans="1:15">
      <c r="A98" s="1">
        <v>1</v>
      </c>
      <c r="B98" s="1">
        <v>2022</v>
      </c>
      <c r="C98" s="1">
        <v>409971</v>
      </c>
      <c r="D98" s="1">
        <v>97908</v>
      </c>
      <c r="E98" s="1">
        <v>108970</v>
      </c>
      <c r="F98" s="1">
        <v>111568</v>
      </c>
      <c r="G98" s="1">
        <v>111568</v>
      </c>
      <c r="H98" s="1">
        <v>45315.23046875</v>
      </c>
      <c r="I98" s="1">
        <v>78287.8828125</v>
      </c>
      <c r="J98" s="1">
        <v>1414.160933329837</v>
      </c>
      <c r="K98" s="1">
        <v>1482.9752257362536</v>
      </c>
      <c r="L98" s="1">
        <v>1537.0502069275199</v>
      </c>
      <c r="M98" s="1">
        <v>1535.303093413926</v>
      </c>
      <c r="N98" s="1">
        <v>13625.627852360238</v>
      </c>
      <c r="O98" s="1">
        <v>205608</v>
      </c>
    </row>
    <row r="99" spans="1:15">
      <c r="A99" s="1">
        <v>2</v>
      </c>
      <c r="B99" s="1">
        <v>2022</v>
      </c>
      <c r="C99" s="1">
        <v>1195648</v>
      </c>
      <c r="D99" s="1">
        <v>185449</v>
      </c>
      <c r="E99" s="1">
        <v>213620</v>
      </c>
      <c r="F99" s="1">
        <v>227036</v>
      </c>
      <c r="G99" s="1">
        <v>227036</v>
      </c>
      <c r="H99" s="1">
        <v>50313.42578125</v>
      </c>
      <c r="I99" s="1">
        <v>88912.2265625</v>
      </c>
      <c r="J99" s="1">
        <v>807.2193852913714</v>
      </c>
      <c r="K99" s="1">
        <v>873.43724284025598</v>
      </c>
      <c r="L99" s="1">
        <v>964.53840675091772</v>
      </c>
      <c r="M99" s="1">
        <v>964.06003035174353</v>
      </c>
      <c r="N99" s="1">
        <v>9720.8558396283734</v>
      </c>
      <c r="O99" s="1">
        <v>447993</v>
      </c>
    </row>
    <row r="100" spans="1:15">
      <c r="A100" s="1">
        <v>3</v>
      </c>
      <c r="B100" s="1">
        <v>2022</v>
      </c>
      <c r="C100" s="1">
        <v>274714</v>
      </c>
      <c r="D100" s="1">
        <v>54296</v>
      </c>
      <c r="E100" s="1">
        <v>63879</v>
      </c>
      <c r="F100" s="1">
        <v>67790</v>
      </c>
      <c r="G100" s="1">
        <v>67790</v>
      </c>
      <c r="H100" s="1">
        <v>48198.51171875</v>
      </c>
      <c r="I100" s="1">
        <v>91417.1171875</v>
      </c>
      <c r="J100" s="1">
        <v>1101.592433291823</v>
      </c>
      <c r="K100" s="1">
        <v>1185.8264128308276</v>
      </c>
      <c r="L100" s="1">
        <v>1259.5016475302484</v>
      </c>
      <c r="M100" s="1">
        <v>1259.5016476772191</v>
      </c>
      <c r="N100" s="1">
        <v>12028.239357659259</v>
      </c>
      <c r="O100" s="1">
        <v>124535</v>
      </c>
    </row>
    <row r="101" spans="1:15">
      <c r="A101" s="1">
        <v>4</v>
      </c>
      <c r="B101" s="1">
        <v>2022</v>
      </c>
      <c r="C101" s="1">
        <v>272304</v>
      </c>
      <c r="D101" s="1">
        <v>81614</v>
      </c>
      <c r="E101" s="1">
        <v>107465</v>
      </c>
      <c r="F101" s="1">
        <v>111556</v>
      </c>
      <c r="G101" s="1">
        <v>111556</v>
      </c>
      <c r="H101" s="1">
        <v>35775.5546875</v>
      </c>
      <c r="I101" s="1">
        <v>57458.38671875</v>
      </c>
      <c r="J101" s="1">
        <v>1702.001835002668</v>
      </c>
      <c r="K101" s="1">
        <v>1935.4723694826068</v>
      </c>
      <c r="L101" s="1">
        <v>2151.26127907</v>
      </c>
      <c r="M101" s="1">
        <v>2148.7411072184018</v>
      </c>
      <c r="N101" s="1">
        <v>10739.605074108349</v>
      </c>
      <c r="O101" s="1">
        <v>162410</v>
      </c>
    </row>
    <row r="102" spans="1:15">
      <c r="A102" s="1">
        <v>5</v>
      </c>
      <c r="B102" s="1">
        <v>2022</v>
      </c>
      <c r="C102" s="1">
        <v>963394</v>
      </c>
      <c r="D102" s="1">
        <v>197442</v>
      </c>
      <c r="E102" s="1">
        <v>216965</v>
      </c>
      <c r="F102" s="1">
        <v>227860</v>
      </c>
      <c r="G102" s="1">
        <v>227860</v>
      </c>
      <c r="H102" s="1">
        <v>44004.96484375</v>
      </c>
      <c r="I102" s="1">
        <v>75125.8359375</v>
      </c>
      <c r="J102" s="1">
        <v>1194.50466737333</v>
      </c>
      <c r="K102" s="1">
        <v>1246.62653066915</v>
      </c>
      <c r="L102" s="1">
        <v>1312.4827585361468</v>
      </c>
      <c r="M102" s="1">
        <v>1311.469166841393</v>
      </c>
      <c r="N102" s="1">
        <v>11703.329598762293</v>
      </c>
      <c r="O102" s="1">
        <v>434261</v>
      </c>
    </row>
    <row r="103" spans="1:15">
      <c r="A103" s="1">
        <v>6</v>
      </c>
      <c r="B103" s="1">
        <v>2022</v>
      </c>
      <c r="C103" s="1">
        <v>247530</v>
      </c>
      <c r="D103" s="1">
        <v>59245</v>
      </c>
      <c r="E103" s="1">
        <v>66123</v>
      </c>
      <c r="F103" s="1">
        <v>68450</v>
      </c>
      <c r="G103" s="1">
        <v>68450</v>
      </c>
      <c r="H103" s="1">
        <v>43116.57421875</v>
      </c>
      <c r="I103" s="1">
        <v>69320.734375</v>
      </c>
      <c r="J103" s="1">
        <v>1358.8473194769185</v>
      </c>
      <c r="K103" s="1">
        <v>1431.1802429064439</v>
      </c>
      <c r="L103" s="1">
        <v>1498.1151996602305</v>
      </c>
      <c r="M103" s="1">
        <v>1496.4568821960975</v>
      </c>
      <c r="N103" s="1">
        <v>13580.046930998278</v>
      </c>
      <c r="O103" s="1">
        <v>126097</v>
      </c>
    </row>
    <row r="104" spans="1:15">
      <c r="A104" s="1">
        <v>7</v>
      </c>
      <c r="B104" s="1">
        <v>2022</v>
      </c>
      <c r="C104" s="1">
        <v>1448380</v>
      </c>
      <c r="D104" s="1">
        <v>435843</v>
      </c>
      <c r="E104" s="1">
        <v>715191</v>
      </c>
      <c r="F104" s="1">
        <v>749542</v>
      </c>
      <c r="G104" s="1">
        <v>749542</v>
      </c>
      <c r="H104" s="1">
        <v>25942.8828125</v>
      </c>
      <c r="I104" s="1">
        <v>39844.828125</v>
      </c>
      <c r="J104" s="1">
        <v>1679.8303731479386</v>
      </c>
      <c r="K104" s="1">
        <v>2098.5386142211692</v>
      </c>
      <c r="L104" s="1">
        <v>2396.8043586694739</v>
      </c>
      <c r="M104" s="1">
        <v>2393.764458802249</v>
      </c>
      <c r="N104" s="1">
        <v>8739.0518211381241</v>
      </c>
      <c r="O104" s="1">
        <v>939702</v>
      </c>
    </row>
    <row r="105" spans="1:15">
      <c r="A105" s="1">
        <v>8</v>
      </c>
      <c r="B105" s="1">
        <v>2022</v>
      </c>
      <c r="C105" s="1">
        <v>1196921</v>
      </c>
      <c r="D105" s="1">
        <v>245000</v>
      </c>
      <c r="E105" s="1">
        <v>276455</v>
      </c>
      <c r="F105" s="1">
        <v>295073</v>
      </c>
      <c r="G105" s="1">
        <v>295073</v>
      </c>
      <c r="H105" s="1">
        <v>40095.88671875</v>
      </c>
      <c r="I105" s="1">
        <v>81929.1796875</v>
      </c>
      <c r="J105" s="1">
        <v>1199.6828124366939</v>
      </c>
      <c r="K105" s="1">
        <v>1267.1287784305296</v>
      </c>
      <c r="L105" s="1">
        <v>1391.4178566137996</v>
      </c>
      <c r="M105" s="1">
        <v>1390.4611218534878</v>
      </c>
      <c r="N105" s="1">
        <v>10570.876415118459</v>
      </c>
      <c r="O105" s="1">
        <v>566329</v>
      </c>
    </row>
    <row r="106" spans="1:15">
      <c r="A106" s="1">
        <v>9</v>
      </c>
      <c r="B106" s="1">
        <v>2022</v>
      </c>
      <c r="C106" s="1">
        <v>2990030</v>
      </c>
      <c r="D106" s="1">
        <v>935663</v>
      </c>
      <c r="E106" s="1">
        <v>1013901</v>
      </c>
      <c r="F106" s="1">
        <v>1045760</v>
      </c>
      <c r="G106" s="1">
        <v>1045760</v>
      </c>
      <c r="H106" s="1">
        <v>58897.6328125</v>
      </c>
      <c r="I106" s="1">
        <v>89310.265625</v>
      </c>
      <c r="J106" s="1">
        <v>2048.1262011270505</v>
      </c>
      <c r="K106" s="1">
        <v>2114.0302004540563</v>
      </c>
      <c r="L106" s="1">
        <v>2199.4454351807908</v>
      </c>
      <c r="M106" s="1">
        <v>2199.4454344003266</v>
      </c>
      <c r="N106" s="1">
        <v>14873.593576729998</v>
      </c>
      <c r="O106" s="1">
        <v>1809888</v>
      </c>
    </row>
    <row r="107" spans="1:15">
      <c r="A107" s="1">
        <v>10</v>
      </c>
      <c r="B107" s="1">
        <v>2022</v>
      </c>
      <c r="C107" s="1">
        <v>523089</v>
      </c>
      <c r="D107" s="1">
        <v>144368</v>
      </c>
      <c r="E107" s="1">
        <v>184799</v>
      </c>
      <c r="F107" s="1">
        <v>193347</v>
      </c>
      <c r="G107" s="1">
        <v>193347</v>
      </c>
      <c r="H107" s="1">
        <v>35633.28515625</v>
      </c>
      <c r="I107" s="1">
        <v>57219.92578125</v>
      </c>
      <c r="J107" s="1">
        <v>1576.6015483983813</v>
      </c>
      <c r="K107" s="1">
        <v>1762.3487712917652</v>
      </c>
      <c r="L107" s="1">
        <v>1893.1112602580547</v>
      </c>
      <c r="M107" s="1">
        <v>1891.5297166256614</v>
      </c>
      <c r="N107" s="1">
        <v>12643.917809990271</v>
      </c>
      <c r="O107" s="1">
        <v>312738</v>
      </c>
    </row>
    <row r="108" spans="1:15">
      <c r="A108" s="1">
        <v>11</v>
      </c>
      <c r="B108" s="1">
        <v>2022</v>
      </c>
      <c r="C108" s="1">
        <v>1704376</v>
      </c>
      <c r="D108" s="1">
        <v>398994</v>
      </c>
      <c r="E108" s="1">
        <v>465411</v>
      </c>
      <c r="F108" s="1">
        <v>477785</v>
      </c>
      <c r="G108" s="1">
        <v>477785</v>
      </c>
      <c r="H108" s="1">
        <v>36458.69921875</v>
      </c>
      <c r="I108" s="1">
        <v>60099.72265625</v>
      </c>
      <c r="J108" s="1">
        <v>1328.5559768321157</v>
      </c>
      <c r="K108" s="1">
        <v>1404.6594484379511</v>
      </c>
      <c r="L108" s="1">
        <v>1442.9374526231384</v>
      </c>
      <c r="M108" s="1">
        <v>1442.9374526454271</v>
      </c>
      <c r="N108" s="1">
        <v>10197.600270210329</v>
      </c>
      <c r="O108" s="1">
        <v>813731</v>
      </c>
    </row>
    <row r="109" spans="1:15">
      <c r="A109" s="1">
        <v>12</v>
      </c>
      <c r="B109" s="1">
        <v>2022</v>
      </c>
      <c r="C109" s="1">
        <v>1029702</v>
      </c>
      <c r="D109" s="1">
        <v>370609</v>
      </c>
      <c r="E109" s="1">
        <v>528051</v>
      </c>
      <c r="F109" s="1">
        <v>547801</v>
      </c>
      <c r="G109" s="1">
        <v>547801</v>
      </c>
      <c r="H109" s="1">
        <v>30520.5078125</v>
      </c>
      <c r="I109" s="1">
        <v>41754.07421875</v>
      </c>
      <c r="J109" s="1">
        <v>1779.1396005805061</v>
      </c>
      <c r="K109" s="1">
        <v>2105.8062534155379</v>
      </c>
      <c r="L109" s="1">
        <v>2418.3259485275948</v>
      </c>
      <c r="M109" s="1">
        <v>2418.3259503429144</v>
      </c>
      <c r="N109" s="1">
        <v>9221.6347756632185</v>
      </c>
      <c r="O109" s="1">
        <v>712562</v>
      </c>
    </row>
    <row r="110" spans="1:15">
      <c r="A110" s="1">
        <v>13</v>
      </c>
      <c r="B110" s="1">
        <v>2022</v>
      </c>
      <c r="C110" s="1">
        <v>901955</v>
      </c>
      <c r="D110" s="1">
        <v>288305</v>
      </c>
      <c r="E110" s="1">
        <v>365412</v>
      </c>
      <c r="F110" s="1">
        <v>379919</v>
      </c>
      <c r="G110" s="1">
        <v>379919</v>
      </c>
      <c r="H110" s="1">
        <v>34085.62109375</v>
      </c>
      <c r="I110" s="1">
        <v>53234.078125</v>
      </c>
      <c r="J110" s="1">
        <v>1626.3240710704063</v>
      </c>
      <c r="K110" s="1">
        <v>1841.4464371642182</v>
      </c>
      <c r="L110" s="1">
        <v>1968.2377775579914</v>
      </c>
      <c r="M110" s="1">
        <v>1968.237781042292</v>
      </c>
      <c r="N110" s="1">
        <v>10635.875501238967</v>
      </c>
      <c r="O110" s="1">
        <v>559791</v>
      </c>
    </row>
    <row r="111" spans="1:15">
      <c r="A111" s="1">
        <v>14</v>
      </c>
      <c r="B111" s="1">
        <v>2022</v>
      </c>
      <c r="C111" s="1">
        <v>2445117</v>
      </c>
      <c r="D111" s="1">
        <v>563002</v>
      </c>
      <c r="E111" s="1">
        <v>621856</v>
      </c>
      <c r="F111" s="1">
        <v>649093</v>
      </c>
      <c r="G111" s="1">
        <v>649093</v>
      </c>
      <c r="H111" s="1">
        <v>44694.23828125</v>
      </c>
      <c r="I111" s="1">
        <v>71744.4375</v>
      </c>
      <c r="J111" s="1">
        <v>1427.2770448838662</v>
      </c>
      <c r="K111" s="1">
        <v>1480.7634176328168</v>
      </c>
      <c r="L111" s="1">
        <v>1554.4154191545224</v>
      </c>
      <c r="M111" s="1">
        <v>1554.037164377</v>
      </c>
      <c r="N111" s="1">
        <v>11920.735570939956</v>
      </c>
      <c r="O111" s="1">
        <v>1156771</v>
      </c>
    </row>
    <row r="112" spans="1:15">
      <c r="A112" s="1">
        <v>15</v>
      </c>
      <c r="B112" s="1">
        <v>2022</v>
      </c>
      <c r="C112" s="1">
        <v>4869686</v>
      </c>
      <c r="D112" s="1">
        <v>1162489</v>
      </c>
      <c r="E112" s="1">
        <v>1322181</v>
      </c>
      <c r="F112" s="1">
        <v>1500418</v>
      </c>
      <c r="G112" s="1">
        <v>1500418</v>
      </c>
      <c r="H112" s="1">
        <v>38648.62890625</v>
      </c>
      <c r="I112" s="1">
        <v>57232.55078125</v>
      </c>
      <c r="J112" s="1">
        <v>1290.96795838663</v>
      </c>
      <c r="K112" s="1">
        <v>1378.6678748727904</v>
      </c>
      <c r="L112" s="1">
        <v>1530.6608416434287</v>
      </c>
      <c r="M112" s="1">
        <v>1530.552716846629</v>
      </c>
      <c r="N112" s="1">
        <v>8572.3597021861242</v>
      </c>
      <c r="O112" s="1">
        <v>2304354</v>
      </c>
    </row>
    <row r="113" spans="1:15">
      <c r="A113" s="1">
        <v>16</v>
      </c>
      <c r="B113" s="1">
        <v>2022</v>
      </c>
      <c r="C113" s="1">
        <v>1428263</v>
      </c>
      <c r="D113" s="1">
        <v>402187</v>
      </c>
      <c r="E113" s="1">
        <v>469952</v>
      </c>
      <c r="F113" s="1">
        <v>483345</v>
      </c>
      <c r="G113" s="1">
        <v>483345</v>
      </c>
      <c r="H113" s="1">
        <v>40136.2109375</v>
      </c>
      <c r="I113" s="1">
        <v>56958.73046875</v>
      </c>
      <c r="J113" s="1">
        <v>1675.4728518869952</v>
      </c>
      <c r="K113" s="1">
        <v>1765.3623121580581</v>
      </c>
      <c r="L113" s="1">
        <v>1841.7454610071043</v>
      </c>
      <c r="M113" s="1">
        <v>1841.7454601638501</v>
      </c>
      <c r="N113" s="1">
        <v>10788.937490455186</v>
      </c>
      <c r="O113" s="1">
        <v>807444</v>
      </c>
    </row>
    <row r="114" spans="1:15">
      <c r="A114" s="1">
        <v>17</v>
      </c>
      <c r="B114" s="1">
        <v>2022</v>
      </c>
      <c r="C114" s="1">
        <v>603497</v>
      </c>
      <c r="D114" s="1">
        <v>168743</v>
      </c>
      <c r="E114" s="1">
        <v>202704</v>
      </c>
      <c r="F114" s="1">
        <v>208527</v>
      </c>
      <c r="G114" s="1">
        <v>208527</v>
      </c>
      <c r="H114" s="1">
        <v>38009.2734375</v>
      </c>
      <c r="I114" s="1">
        <v>57238.609375</v>
      </c>
      <c r="J114" s="1">
        <v>1620.6663865431888</v>
      </c>
      <c r="K114" s="1">
        <v>1767.329718530724</v>
      </c>
      <c r="L114" s="1">
        <v>1836.7124990613829</v>
      </c>
      <c r="M114" s="1">
        <v>1835.8694614057736</v>
      </c>
      <c r="N114" s="1">
        <v>11954.95148693364</v>
      </c>
      <c r="O114" s="1">
        <v>329735</v>
      </c>
    </row>
    <row r="115" spans="1:15">
      <c r="A115" s="1">
        <v>18</v>
      </c>
      <c r="B115" s="1">
        <v>2022</v>
      </c>
      <c r="C115" s="1">
        <v>385397</v>
      </c>
      <c r="D115" s="1">
        <v>111613</v>
      </c>
      <c r="E115" s="1">
        <v>127402</v>
      </c>
      <c r="F115" s="1">
        <v>130018</v>
      </c>
      <c r="G115" s="1">
        <v>130018</v>
      </c>
      <c r="H115" s="1">
        <v>38861.53515625</v>
      </c>
      <c r="I115" s="1">
        <v>65325.6640625</v>
      </c>
      <c r="J115" s="1">
        <v>1627.2945541356378</v>
      </c>
      <c r="K115" s="1">
        <v>1720.0719632387404</v>
      </c>
      <c r="L115" s="1">
        <v>1787.6425206865749</v>
      </c>
      <c r="M115" s="1">
        <v>1787.6425204399609</v>
      </c>
      <c r="N115" s="1">
        <v>13173.680040425841</v>
      </c>
      <c r="O115" s="1">
        <v>214202</v>
      </c>
    </row>
    <row r="116" spans="1:15">
      <c r="A116" s="1">
        <v>19</v>
      </c>
      <c r="B116" s="1">
        <v>2022</v>
      </c>
      <c r="C116" s="1">
        <v>1828822</v>
      </c>
      <c r="D116" s="1">
        <v>438587</v>
      </c>
      <c r="E116" s="1">
        <v>473102</v>
      </c>
      <c r="F116" s="1">
        <v>487817</v>
      </c>
      <c r="G116" s="1">
        <v>487817</v>
      </c>
      <c r="H116" s="1">
        <v>48395.63671875</v>
      </c>
      <c r="I116" s="1">
        <v>86018.03125</v>
      </c>
      <c r="J116" s="1">
        <v>1394.8830531244025</v>
      </c>
      <c r="K116" s="1">
        <v>1437.5366509020603</v>
      </c>
      <c r="L116" s="1">
        <v>1490.3092626128634</v>
      </c>
      <c r="M116" s="1">
        <v>1489.6720097089801</v>
      </c>
      <c r="N116" s="1">
        <v>13028.398030147266</v>
      </c>
      <c r="O116" s="1">
        <v>838526</v>
      </c>
    </row>
    <row r="117" spans="1:15">
      <c r="A117" s="1">
        <v>20</v>
      </c>
      <c r="B117" s="1">
        <v>2022</v>
      </c>
      <c r="C117" s="1">
        <v>1205696</v>
      </c>
      <c r="D117" s="1">
        <v>403792</v>
      </c>
      <c r="E117" s="1">
        <v>608483</v>
      </c>
      <c r="F117" s="1">
        <v>643953</v>
      </c>
      <c r="G117" s="1">
        <v>643953</v>
      </c>
      <c r="H117" s="1">
        <v>26597.404296875</v>
      </c>
      <c r="I117" s="1">
        <v>43342.92578125</v>
      </c>
      <c r="J117" s="1">
        <v>1811.1878795697037</v>
      </c>
      <c r="K117" s="1">
        <v>2178.1595182939236</v>
      </c>
      <c r="L117" s="1">
        <v>2586.8446165602918</v>
      </c>
      <c r="M117" s="1">
        <v>2582.9998441978764</v>
      </c>
      <c r="N117" s="1">
        <v>9427.5597958689468</v>
      </c>
      <c r="O117" s="1">
        <v>828392</v>
      </c>
    </row>
    <row r="118" spans="1:15">
      <c r="A118" s="1">
        <v>21</v>
      </c>
      <c r="B118" s="1">
        <v>2022</v>
      </c>
      <c r="C118" s="1">
        <v>1812345</v>
      </c>
      <c r="D118" s="1">
        <v>485209</v>
      </c>
      <c r="E118" s="1">
        <v>666193</v>
      </c>
      <c r="F118" s="1">
        <v>685961</v>
      </c>
      <c r="G118" s="1">
        <v>685961</v>
      </c>
      <c r="H118" s="1">
        <v>34027.34375</v>
      </c>
      <c r="I118" s="1">
        <v>49383.58203125</v>
      </c>
      <c r="J118" s="1">
        <v>1391.7999372087331</v>
      </c>
      <c r="K118" s="1">
        <v>1593.880467280653</v>
      </c>
      <c r="L118" s="1">
        <v>1678.1694546580513</v>
      </c>
      <c r="M118" s="1">
        <v>1678.1694544029965</v>
      </c>
      <c r="N118" s="1">
        <v>8315.6956015604155</v>
      </c>
      <c r="O118" s="1">
        <v>1007074</v>
      </c>
    </row>
    <row r="119" spans="1:15">
      <c r="A119" s="1">
        <v>22</v>
      </c>
      <c r="B119" s="1">
        <v>2022</v>
      </c>
      <c r="C119" s="1">
        <v>712810</v>
      </c>
      <c r="D119" s="1">
        <v>157137</v>
      </c>
      <c r="E119" s="1">
        <v>185135</v>
      </c>
      <c r="F119" s="1">
        <v>191046</v>
      </c>
      <c r="G119" s="1">
        <v>191046</v>
      </c>
      <c r="H119" s="1">
        <v>48727.703125</v>
      </c>
      <c r="I119" s="1">
        <v>74955.5703125</v>
      </c>
      <c r="J119" s="1">
        <v>1308.9923649703394</v>
      </c>
      <c r="K119" s="1">
        <v>1389.8691485497168</v>
      </c>
      <c r="L119" s="1">
        <v>1453.4985290612499</v>
      </c>
      <c r="M119" s="1">
        <v>1452.7726051121645</v>
      </c>
      <c r="N119" s="1">
        <v>10597.813395336792</v>
      </c>
      <c r="O119" s="1">
        <v>328128</v>
      </c>
    </row>
    <row r="120" spans="1:15">
      <c r="A120" s="1">
        <v>23</v>
      </c>
      <c r="B120" s="1">
        <v>2022</v>
      </c>
      <c r="C120" s="1">
        <v>591341</v>
      </c>
      <c r="D120" s="1">
        <v>117755</v>
      </c>
      <c r="E120" s="1">
        <v>146262</v>
      </c>
      <c r="F120" s="1">
        <v>153502</v>
      </c>
      <c r="G120" s="1">
        <v>153502</v>
      </c>
      <c r="H120" s="1">
        <v>46145.02734375</v>
      </c>
      <c r="I120" s="1">
        <v>71902.203125</v>
      </c>
      <c r="J120" s="1">
        <v>1048.5495902342448</v>
      </c>
      <c r="K120" s="1">
        <v>1170.2735953681029</v>
      </c>
      <c r="L120" s="1">
        <v>1267.1896465311015</v>
      </c>
      <c r="M120" s="1">
        <v>1267.1896470902575</v>
      </c>
      <c r="N120" s="1">
        <v>8211.8694566248578</v>
      </c>
      <c r="O120" s="1">
        <v>262449</v>
      </c>
    </row>
    <row r="121" spans="1:15">
      <c r="A121" s="1">
        <v>24</v>
      </c>
      <c r="B121" s="1">
        <v>2022</v>
      </c>
      <c r="C121" s="1">
        <v>805287</v>
      </c>
      <c r="D121" s="1">
        <v>230663</v>
      </c>
      <c r="E121" s="1">
        <v>285543</v>
      </c>
      <c r="F121" s="1">
        <v>297688</v>
      </c>
      <c r="G121" s="1">
        <v>297688</v>
      </c>
      <c r="H121" s="1">
        <v>38570.3515625</v>
      </c>
      <c r="I121" s="1">
        <v>60144.296875</v>
      </c>
      <c r="J121" s="1">
        <v>1617.2305319655359</v>
      </c>
      <c r="K121" s="1">
        <v>1757.1586995247283</v>
      </c>
      <c r="L121" s="1">
        <v>1888.5303148442722</v>
      </c>
      <c r="M121" s="1">
        <v>1887.2475121664738</v>
      </c>
      <c r="N121" s="1">
        <v>12239.120419204584</v>
      </c>
      <c r="O121" s="1">
        <v>468467</v>
      </c>
    </row>
    <row r="122" spans="1:15">
      <c r="A122" s="1">
        <v>25</v>
      </c>
      <c r="B122" s="1">
        <v>2022</v>
      </c>
      <c r="C122" s="1">
        <v>895814</v>
      </c>
      <c r="D122" s="1">
        <v>281243</v>
      </c>
      <c r="E122" s="1">
        <v>313455</v>
      </c>
      <c r="F122" s="1">
        <v>329692</v>
      </c>
      <c r="G122" s="1">
        <v>329692</v>
      </c>
      <c r="H122" s="1">
        <v>42911.09765625</v>
      </c>
      <c r="I122" s="1">
        <v>71888.2421875</v>
      </c>
      <c r="J122" s="1">
        <v>1825.3176606281831</v>
      </c>
      <c r="K122" s="1">
        <v>1910.6382354530681</v>
      </c>
      <c r="L122" s="1">
        <v>2103.3995226988577</v>
      </c>
      <c r="M122" s="1">
        <v>2101.1125388975843</v>
      </c>
      <c r="N122" s="1">
        <v>14280.085566255935</v>
      </c>
      <c r="O122" s="1">
        <v>553679</v>
      </c>
    </row>
    <row r="123" spans="1:15">
      <c r="A123" s="1">
        <v>26</v>
      </c>
      <c r="B123" s="1">
        <v>2022</v>
      </c>
      <c r="C123" s="1">
        <v>936564</v>
      </c>
      <c r="D123" s="1">
        <v>231910</v>
      </c>
      <c r="E123" s="1">
        <v>261131</v>
      </c>
      <c r="F123" s="1">
        <v>271680</v>
      </c>
      <c r="G123" s="1">
        <v>271680</v>
      </c>
      <c r="H123" s="1">
        <v>42418.18359375</v>
      </c>
      <c r="I123" s="1">
        <v>75270.4765625</v>
      </c>
      <c r="J123" s="1">
        <v>1443.0591729386047</v>
      </c>
      <c r="K123" s="1">
        <v>1512.339625404866</v>
      </c>
      <c r="L123" s="1">
        <v>1596.0510464206511</v>
      </c>
      <c r="M123" s="1">
        <v>1594.5786569524378</v>
      </c>
      <c r="N123" s="1">
        <v>13384.312227055487</v>
      </c>
      <c r="O123" s="1">
        <v>520581</v>
      </c>
    </row>
    <row r="124" spans="1:15">
      <c r="A124" s="1">
        <v>27</v>
      </c>
      <c r="B124" s="1">
        <v>2022</v>
      </c>
      <c r="C124" s="1">
        <v>702194</v>
      </c>
      <c r="D124" s="1">
        <v>198503</v>
      </c>
      <c r="E124" s="1">
        <v>246376</v>
      </c>
      <c r="F124" s="1">
        <v>253003</v>
      </c>
      <c r="G124" s="1">
        <v>253003</v>
      </c>
      <c r="H124" s="1">
        <v>32025.462890625</v>
      </c>
      <c r="I124" s="1">
        <v>52095.421875</v>
      </c>
      <c r="J124" s="1">
        <v>1610.7542932197173</v>
      </c>
      <c r="K124" s="1">
        <v>1767.6027615371543</v>
      </c>
      <c r="L124" s="1">
        <v>1844.4758224846071</v>
      </c>
      <c r="M124" s="1">
        <v>1844.4758246723857</v>
      </c>
      <c r="N124" s="1">
        <v>8769.1349333375019</v>
      </c>
      <c r="O124" s="1">
        <v>393631</v>
      </c>
    </row>
    <row r="125" spans="1:15">
      <c r="A125" s="1">
        <v>28</v>
      </c>
      <c r="B125" s="1">
        <v>2022</v>
      </c>
      <c r="C125" s="1">
        <v>1110626</v>
      </c>
      <c r="D125" s="1">
        <v>275948</v>
      </c>
      <c r="E125" s="1">
        <v>309352</v>
      </c>
      <c r="F125" s="1">
        <v>315406</v>
      </c>
      <c r="G125" s="1">
        <v>315406</v>
      </c>
      <c r="H125" s="1">
        <v>39502.53125</v>
      </c>
      <c r="I125" s="1">
        <v>63520.76171875</v>
      </c>
      <c r="J125" s="1">
        <v>1423.7107889204219</v>
      </c>
      <c r="K125" s="1">
        <v>1489.8318326721906</v>
      </c>
      <c r="L125" s="1">
        <v>1534.9332599213533</v>
      </c>
      <c r="M125" s="1">
        <v>1533.7916950980791</v>
      </c>
      <c r="N125" s="1">
        <v>11852.486422414036</v>
      </c>
      <c r="O125" s="1">
        <v>562013</v>
      </c>
    </row>
    <row r="126" spans="1:15">
      <c r="A126" s="1">
        <v>29</v>
      </c>
      <c r="B126" s="1">
        <v>2022</v>
      </c>
      <c r="C126" s="1">
        <v>362044</v>
      </c>
      <c r="D126" s="1">
        <v>106905</v>
      </c>
      <c r="E126" s="1">
        <v>121580</v>
      </c>
      <c r="F126" s="1">
        <v>124715</v>
      </c>
      <c r="G126" s="1">
        <v>124715</v>
      </c>
      <c r="H126" s="1">
        <v>32953.18359375</v>
      </c>
      <c r="I126" s="1">
        <v>46294.77734375</v>
      </c>
      <c r="J126" s="1">
        <v>1471.5001451033379</v>
      </c>
      <c r="K126" s="1">
        <v>1568.8295449812995</v>
      </c>
      <c r="L126" s="1">
        <v>1664.1833773348567</v>
      </c>
      <c r="M126" s="1">
        <v>1663.3835665002048</v>
      </c>
      <c r="N126" s="1">
        <v>7742.8925547170966</v>
      </c>
      <c r="O126" s="1">
        <v>176752</v>
      </c>
    </row>
    <row r="127" spans="1:15">
      <c r="A127" s="1">
        <v>30</v>
      </c>
      <c r="B127" s="1">
        <v>2022</v>
      </c>
      <c r="C127" s="1">
        <v>2565947</v>
      </c>
      <c r="D127" s="1">
        <v>837042</v>
      </c>
      <c r="E127" s="1">
        <v>1079613</v>
      </c>
      <c r="F127" s="1">
        <v>1110698</v>
      </c>
      <c r="G127" s="1">
        <v>1110698</v>
      </c>
      <c r="H127" s="1">
        <v>29306.1015625</v>
      </c>
      <c r="I127" s="1">
        <v>44637.10546875</v>
      </c>
      <c r="J127" s="1">
        <v>1842.2592433995071</v>
      </c>
      <c r="K127" s="1">
        <v>2053.2707374551851</v>
      </c>
      <c r="L127" s="1">
        <v>2191.3941182617036</v>
      </c>
      <c r="M127" s="1">
        <v>2188.6390210904574</v>
      </c>
      <c r="N127" s="1">
        <v>10481.714517910932</v>
      </c>
      <c r="O127" s="1">
        <v>1584675</v>
      </c>
    </row>
    <row r="128" spans="1:15">
      <c r="A128" s="1">
        <v>31</v>
      </c>
      <c r="B128" s="1">
        <v>2022</v>
      </c>
      <c r="C128" s="1">
        <v>683751</v>
      </c>
      <c r="D128" s="1">
        <v>228636</v>
      </c>
      <c r="E128" s="1">
        <v>314585</v>
      </c>
      <c r="F128" s="1">
        <v>322073</v>
      </c>
      <c r="G128" s="1">
        <v>322073</v>
      </c>
      <c r="H128" s="1">
        <v>38077.05078125</v>
      </c>
      <c r="I128" s="1">
        <v>62371.23828125</v>
      </c>
      <c r="J128" s="1">
        <v>1953.0276304940428</v>
      </c>
      <c r="K128" s="1">
        <v>2247.4441845854144</v>
      </c>
      <c r="L128" s="1">
        <v>2377.3816837530153</v>
      </c>
      <c r="M128" s="1">
        <v>2376.2308082328154</v>
      </c>
      <c r="N128" s="1">
        <v>12795.761904596813</v>
      </c>
      <c r="O128" s="1">
        <v>423209</v>
      </c>
    </row>
    <row r="129" spans="1:15">
      <c r="A129" s="1">
        <v>32</v>
      </c>
      <c r="B129" s="1">
        <v>2022</v>
      </c>
      <c r="C129" s="1">
        <v>456908</v>
      </c>
      <c r="D129" s="1">
        <v>131694</v>
      </c>
      <c r="E129" s="1">
        <v>158432</v>
      </c>
      <c r="F129" s="1">
        <v>167269</v>
      </c>
      <c r="G129" s="1">
        <v>167269</v>
      </c>
      <c r="H129" s="1">
        <v>34862.6953125</v>
      </c>
      <c r="I129" s="1">
        <v>50135.51171875</v>
      </c>
      <c r="J129" s="1">
        <v>1594.8690106446727</v>
      </c>
      <c r="K129" s="1">
        <v>1715.6777058902478</v>
      </c>
      <c r="L129" s="1">
        <v>1915.4575338031914</v>
      </c>
      <c r="M129" s="1">
        <v>1914.8035501238753</v>
      </c>
      <c r="N129" s="1">
        <v>11598.998860098733</v>
      </c>
      <c r="O129" s="1">
        <v>254666</v>
      </c>
    </row>
    <row r="130" spans="1:15">
      <c r="A130" s="1">
        <v>1</v>
      </c>
      <c r="B130" s="1">
        <v>2024</v>
      </c>
      <c r="C130" s="1">
        <v>435605</v>
      </c>
      <c r="D130" s="1">
        <v>105130</v>
      </c>
      <c r="E130" s="1">
        <v>110246</v>
      </c>
      <c r="F130" s="1">
        <v>110748</v>
      </c>
      <c r="G130" s="1">
        <v>110748</v>
      </c>
      <c r="H130" s="1">
        <v>53869.63671875</v>
      </c>
      <c r="I130" s="1">
        <v>89819.453125</v>
      </c>
      <c r="J130" s="1">
        <v>2347.9694896439537</v>
      </c>
      <c r="K130" s="1">
        <v>2398.0660893687568</v>
      </c>
      <c r="L130" s="1">
        <v>2419.527951205368</v>
      </c>
      <c r="M130" s="1">
        <v>2417.2450997578089</v>
      </c>
      <c r="N130" s="1">
        <v>16499.24096904305</v>
      </c>
      <c r="O130" s="1">
        <v>192193</v>
      </c>
    </row>
    <row r="131" spans="1:15">
      <c r="A131" s="1">
        <v>2</v>
      </c>
      <c r="B131" s="1">
        <v>2024</v>
      </c>
      <c r="C131" s="1">
        <v>1191736</v>
      </c>
      <c r="D131" s="1">
        <v>233862</v>
      </c>
      <c r="E131" s="1">
        <v>247774</v>
      </c>
      <c r="F131" s="1">
        <v>261806</v>
      </c>
      <c r="G131" s="1">
        <v>261806</v>
      </c>
      <c r="H131" s="1">
        <v>55268.9140625</v>
      </c>
      <c r="I131" s="1">
        <v>101187.421875</v>
      </c>
      <c r="J131" s="1">
        <v>1647.7214566405344</v>
      </c>
      <c r="K131" s="1">
        <v>1686.609320295473</v>
      </c>
      <c r="L131" s="1">
        <v>1762.6211278019864</v>
      </c>
      <c r="M131" s="1">
        <v>1761.5932038723336</v>
      </c>
      <c r="N131" s="1">
        <v>12579.016777440622</v>
      </c>
      <c r="O131" s="1">
        <v>482820</v>
      </c>
    </row>
    <row r="132" spans="1:15">
      <c r="A132" s="1">
        <v>3</v>
      </c>
      <c r="B132" s="1">
        <v>2024</v>
      </c>
      <c r="C132" s="1">
        <v>279825</v>
      </c>
      <c r="D132" s="1">
        <v>49786</v>
      </c>
      <c r="E132" s="1">
        <v>55191</v>
      </c>
      <c r="F132" s="1">
        <v>59017</v>
      </c>
      <c r="G132" s="1">
        <v>59017</v>
      </c>
      <c r="H132" s="1">
        <v>55939.05078125</v>
      </c>
      <c r="I132" s="1">
        <v>104727.7265625</v>
      </c>
      <c r="J132" s="1">
        <v>1484.6767577365267</v>
      </c>
      <c r="K132" s="1">
        <v>1539.7716247298799</v>
      </c>
      <c r="L132" s="1">
        <v>1729.2695755245302</v>
      </c>
      <c r="M132" s="1">
        <v>1727.7246298222112</v>
      </c>
      <c r="N132" s="1">
        <v>13297.115488358799</v>
      </c>
      <c r="O132" s="1">
        <v>114390</v>
      </c>
    </row>
    <row r="133" spans="1:15">
      <c r="A133" s="1">
        <v>4</v>
      </c>
      <c r="B133" s="1">
        <v>2024</v>
      </c>
      <c r="C133" s="1">
        <v>274889</v>
      </c>
      <c r="D133" s="1">
        <v>80528</v>
      </c>
      <c r="E133" s="1">
        <v>88882</v>
      </c>
      <c r="F133" s="1">
        <v>92311</v>
      </c>
      <c r="G133" s="1">
        <v>92311</v>
      </c>
      <c r="H133" s="1">
        <v>41573.6328125</v>
      </c>
      <c r="I133" s="1">
        <v>66235.765625</v>
      </c>
      <c r="J133" s="1">
        <v>2239.4482639526409</v>
      </c>
      <c r="K133" s="1">
        <v>2336.395771401209</v>
      </c>
      <c r="L133" s="1">
        <v>2461.6330092590224</v>
      </c>
      <c r="M133" s="1">
        <v>2460.5673763591876</v>
      </c>
      <c r="N133" s="1">
        <v>12179.979731309742</v>
      </c>
      <c r="O133" s="1">
        <v>144551</v>
      </c>
    </row>
    <row r="134" spans="1:15">
      <c r="A134" s="1">
        <v>5</v>
      </c>
      <c r="B134" s="1">
        <v>2024</v>
      </c>
      <c r="C134" s="1">
        <v>1015852</v>
      </c>
      <c r="D134" s="1">
        <v>222274</v>
      </c>
      <c r="E134" s="1">
        <v>230226</v>
      </c>
      <c r="F134" s="1">
        <v>234486</v>
      </c>
      <c r="G134" s="1">
        <v>234486</v>
      </c>
      <c r="H134" s="1">
        <v>50500.5546875</v>
      </c>
      <c r="I134" s="1">
        <v>87651.7734375</v>
      </c>
      <c r="J134" s="1">
        <v>1971.3639879755867</v>
      </c>
      <c r="K134" s="1">
        <v>1998.5491785729032</v>
      </c>
      <c r="L134" s="1">
        <v>2034.4267236397038</v>
      </c>
      <c r="M134" s="1">
        <v>2032.7865425376935</v>
      </c>
      <c r="N134" s="1">
        <v>13654.050469910955</v>
      </c>
      <c r="O134" s="1">
        <v>444905</v>
      </c>
    </row>
    <row r="135" spans="1:15">
      <c r="A135" s="1">
        <v>6</v>
      </c>
      <c r="B135" s="1">
        <v>2024</v>
      </c>
      <c r="C135" s="1">
        <v>244344</v>
      </c>
      <c r="D135" s="1">
        <v>63795</v>
      </c>
      <c r="E135" s="1">
        <v>66740</v>
      </c>
      <c r="F135" s="1">
        <v>68328</v>
      </c>
      <c r="G135" s="1">
        <v>68328</v>
      </c>
      <c r="H135" s="1">
        <v>52016.26171875</v>
      </c>
      <c r="I135" s="1">
        <v>86241.1875</v>
      </c>
      <c r="J135" s="1">
        <v>2051.190903984837</v>
      </c>
      <c r="K135" s="1">
        <v>2084.791234427496</v>
      </c>
      <c r="L135" s="1">
        <v>2170.4664377037361</v>
      </c>
      <c r="M135" s="1">
        <v>2170.146668549251</v>
      </c>
      <c r="N135" s="1">
        <v>16616.238597059888</v>
      </c>
      <c r="O135" s="1">
        <v>125606</v>
      </c>
    </row>
    <row r="136" spans="1:15">
      <c r="A136" s="1">
        <v>7</v>
      </c>
      <c r="B136" s="1">
        <v>2024</v>
      </c>
      <c r="C136" s="1">
        <v>1554423</v>
      </c>
      <c r="D136" s="1">
        <v>422385</v>
      </c>
      <c r="E136" s="1">
        <v>559731</v>
      </c>
      <c r="F136" s="1">
        <v>596928</v>
      </c>
      <c r="G136" s="1">
        <v>596928</v>
      </c>
      <c r="H136" s="1">
        <v>27117.669921875</v>
      </c>
      <c r="I136" s="1">
        <v>41083.76953125</v>
      </c>
      <c r="J136" s="1">
        <v>2139.266037060996</v>
      </c>
      <c r="K136" s="1">
        <v>2479.0254246542663</v>
      </c>
      <c r="L136" s="1">
        <v>2664.15878368731</v>
      </c>
      <c r="M136" s="1">
        <v>2664.1587942728561</v>
      </c>
      <c r="N136" s="1">
        <v>8030.1016171531228</v>
      </c>
      <c r="O136" s="1">
        <v>825276</v>
      </c>
    </row>
    <row r="137" spans="1:15">
      <c r="A137" s="1">
        <v>8</v>
      </c>
      <c r="B137" s="1">
        <v>2024</v>
      </c>
      <c r="C137" s="1">
        <v>1220326</v>
      </c>
      <c r="D137" s="1">
        <v>266169</v>
      </c>
      <c r="E137" s="1">
        <v>280093</v>
      </c>
      <c r="F137" s="1">
        <v>288520</v>
      </c>
      <c r="G137" s="1">
        <v>288520</v>
      </c>
      <c r="H137" s="1">
        <v>46880.5078125</v>
      </c>
      <c r="I137" s="1">
        <v>92363.34375</v>
      </c>
      <c r="J137" s="1">
        <v>1967.1676739607046</v>
      </c>
      <c r="K137" s="1">
        <v>2006.9352057355568</v>
      </c>
      <c r="L137" s="1">
        <v>2087.7867431740769</v>
      </c>
      <c r="M137" s="1">
        <v>2085.4086820079206</v>
      </c>
      <c r="N137" s="1">
        <v>13486.808940783058</v>
      </c>
      <c r="O137" s="1">
        <v>535624</v>
      </c>
    </row>
    <row r="138" spans="1:15">
      <c r="A138" s="1">
        <v>9</v>
      </c>
      <c r="B138" s="1">
        <v>2024</v>
      </c>
      <c r="C138" s="1">
        <v>3082330</v>
      </c>
      <c r="D138" s="1">
        <v>1056371</v>
      </c>
      <c r="E138" s="1">
        <v>1087740</v>
      </c>
      <c r="F138" s="1">
        <v>1118463</v>
      </c>
      <c r="G138" s="1">
        <v>1118463</v>
      </c>
      <c r="H138" s="1">
        <v>66383.140625</v>
      </c>
      <c r="I138" s="1">
        <v>110684.84375</v>
      </c>
      <c r="J138" s="1">
        <v>2896.2042265047044</v>
      </c>
      <c r="K138" s="1">
        <v>2944.0842540014169</v>
      </c>
      <c r="L138" s="1">
        <v>3058.6147151649716</v>
      </c>
      <c r="M138" s="1">
        <v>3055.8918481603191</v>
      </c>
      <c r="N138" s="1">
        <v>19764.947261133635</v>
      </c>
      <c r="O138" s="1">
        <v>1851821</v>
      </c>
    </row>
    <row r="139" spans="1:15">
      <c r="A139" s="1">
        <v>10</v>
      </c>
      <c r="B139" s="1">
        <v>2024</v>
      </c>
      <c r="C139" s="1">
        <v>537125</v>
      </c>
      <c r="D139" s="1">
        <v>138629</v>
      </c>
      <c r="E139" s="1">
        <v>150911</v>
      </c>
      <c r="F139" s="1">
        <v>156868</v>
      </c>
      <c r="G139" s="1">
        <v>156868</v>
      </c>
      <c r="H139" s="1">
        <v>42456.3515625</v>
      </c>
      <c r="I139" s="1">
        <v>69589.09375</v>
      </c>
      <c r="J139" s="1">
        <v>2118.3460190018241</v>
      </c>
      <c r="K139" s="1">
        <v>2189.5104450334093</v>
      </c>
      <c r="L139" s="1">
        <v>2330.4127226136843</v>
      </c>
      <c r="M139" s="1">
        <v>2329.8703992552914</v>
      </c>
      <c r="N139" s="1">
        <v>13584.640548326735</v>
      </c>
      <c r="O139" s="1">
        <v>278699</v>
      </c>
    </row>
    <row r="140" spans="1:15">
      <c r="A140" s="1">
        <v>11</v>
      </c>
      <c r="B140" s="1">
        <v>2024</v>
      </c>
      <c r="C140" s="1">
        <v>1786034</v>
      </c>
      <c r="D140" s="1">
        <v>472192</v>
      </c>
      <c r="E140" s="1">
        <v>508922</v>
      </c>
      <c r="F140" s="1">
        <v>571817</v>
      </c>
      <c r="G140" s="1">
        <v>571817</v>
      </c>
      <c r="H140" s="1">
        <v>45569.515625</v>
      </c>
      <c r="I140" s="1">
        <v>74544.75</v>
      </c>
      <c r="J140" s="1">
        <v>2451.4493657391322</v>
      </c>
      <c r="K140" s="1">
        <v>2516.9399775981101</v>
      </c>
      <c r="L140" s="1">
        <v>2858.3296065195805</v>
      </c>
      <c r="M140" s="1">
        <v>2858.3296251415113</v>
      </c>
      <c r="N140" s="1">
        <v>14519.816197608758</v>
      </c>
      <c r="O140" s="1">
        <v>888382</v>
      </c>
    </row>
    <row r="141" spans="1:15">
      <c r="A141" s="1">
        <v>12</v>
      </c>
      <c r="B141" s="1">
        <v>2024</v>
      </c>
      <c r="C141" s="1">
        <v>1004825</v>
      </c>
      <c r="D141" s="1">
        <v>339374</v>
      </c>
      <c r="E141" s="1">
        <v>420713</v>
      </c>
      <c r="F141" s="1">
        <v>447867</v>
      </c>
      <c r="G141" s="1">
        <v>447867</v>
      </c>
      <c r="H141" s="1">
        <v>34566.41015625</v>
      </c>
      <c r="I141" s="1">
        <v>48547.9921875</v>
      </c>
      <c r="J141" s="1">
        <v>2584.8857160319621</v>
      </c>
      <c r="K141" s="1">
        <v>2856.9666494787648</v>
      </c>
      <c r="L141" s="1">
        <v>3123.0282475123931</v>
      </c>
      <c r="M141" s="1">
        <v>3123.0282563431465</v>
      </c>
      <c r="N141" s="1">
        <v>11293.0875555246</v>
      </c>
      <c r="O141" s="1">
        <v>630386</v>
      </c>
    </row>
    <row r="142" spans="1:15">
      <c r="A142" s="1">
        <v>13</v>
      </c>
      <c r="B142" s="1">
        <v>2024</v>
      </c>
      <c r="C142" s="1">
        <v>969927</v>
      </c>
      <c r="D142" s="1">
        <v>295693</v>
      </c>
      <c r="E142" s="1">
        <v>330120</v>
      </c>
      <c r="F142" s="1">
        <v>347908</v>
      </c>
      <c r="G142" s="1">
        <v>347908</v>
      </c>
      <c r="H142" s="1">
        <v>36414.46875</v>
      </c>
      <c r="I142" s="1">
        <v>59460.78515625</v>
      </c>
      <c r="J142" s="1">
        <v>2398.1773928309826</v>
      </c>
      <c r="K142" s="1">
        <v>2526.7594712203936</v>
      </c>
      <c r="L142" s="1">
        <v>2679.3456742645594</v>
      </c>
      <c r="M142" s="1">
        <v>2678.323596280959</v>
      </c>
      <c r="N142" s="1">
        <v>13221.278915846291</v>
      </c>
      <c r="O142" s="1">
        <v>523684</v>
      </c>
    </row>
    <row r="143" spans="1:15">
      <c r="A143" s="1">
        <v>14</v>
      </c>
      <c r="B143" s="1">
        <v>2024</v>
      </c>
      <c r="C143" s="1">
        <v>2667971</v>
      </c>
      <c r="D143" s="1">
        <v>603743</v>
      </c>
      <c r="E143" s="1">
        <v>647967</v>
      </c>
      <c r="F143" s="1">
        <v>665741</v>
      </c>
      <c r="G143" s="1">
        <v>665741</v>
      </c>
      <c r="H143" s="1">
        <v>56015.27734375</v>
      </c>
      <c r="I143" s="1">
        <v>87198.984375</v>
      </c>
      <c r="J143" s="1">
        <v>1931.059761452799</v>
      </c>
      <c r="K143" s="1">
        <v>1976.4684371683529</v>
      </c>
      <c r="L143" s="1">
        <v>2072.9056849151762</v>
      </c>
      <c r="M143" s="1">
        <v>2070.2391728583198</v>
      </c>
      <c r="N143" s="1">
        <v>13921.866800340051</v>
      </c>
      <c r="O143" s="1">
        <v>1080225</v>
      </c>
    </row>
    <row r="144" spans="1:15">
      <c r="A144" s="1">
        <v>15</v>
      </c>
      <c r="B144" s="1">
        <v>2024</v>
      </c>
      <c r="C144" s="1">
        <v>5094157</v>
      </c>
      <c r="D144" s="1">
        <v>1338715</v>
      </c>
      <c r="E144" s="1">
        <v>1402902</v>
      </c>
      <c r="F144" s="1">
        <v>1621242</v>
      </c>
      <c r="G144" s="1">
        <v>1621242</v>
      </c>
      <c r="H144" s="1">
        <v>49594.734375</v>
      </c>
      <c r="I144" s="1">
        <v>74161.796875</v>
      </c>
      <c r="J144" s="1">
        <v>2185.2621335516533</v>
      </c>
      <c r="K144" s="1">
        <v>2231.1356060203339</v>
      </c>
      <c r="L144" s="1">
        <v>2464.717782960658</v>
      </c>
      <c r="M144" s="1">
        <v>2461.0580900490472</v>
      </c>
      <c r="N144" s="1">
        <v>12721.263180204271</v>
      </c>
      <c r="O144" s="1">
        <v>2511607</v>
      </c>
    </row>
    <row r="145" spans="1:15">
      <c r="A145" s="1">
        <v>16</v>
      </c>
      <c r="B145" s="1">
        <v>2024</v>
      </c>
      <c r="C145" s="1">
        <v>1444388</v>
      </c>
      <c r="D145" s="1">
        <v>366349</v>
      </c>
      <c r="E145" s="1">
        <v>405842</v>
      </c>
      <c r="F145" s="1">
        <v>415076</v>
      </c>
      <c r="G145" s="1">
        <v>415076</v>
      </c>
      <c r="H145" s="1">
        <v>45650.85546875</v>
      </c>
      <c r="I145" s="1">
        <v>68233.8828125</v>
      </c>
      <c r="J145" s="1">
        <v>2098.7661458787902</v>
      </c>
      <c r="K145" s="1">
        <v>2195.8630414117047</v>
      </c>
      <c r="L145" s="1">
        <v>2266.5822020167484</v>
      </c>
      <c r="M145" s="1">
        <v>2266.5822175620387</v>
      </c>
      <c r="N145" s="1">
        <v>11826.725875505756</v>
      </c>
      <c r="O145" s="1">
        <v>707567</v>
      </c>
    </row>
    <row r="146" spans="1:15">
      <c r="A146" s="1">
        <v>17</v>
      </c>
      <c r="B146" s="1">
        <v>2024</v>
      </c>
      <c r="C146" s="1">
        <v>603621</v>
      </c>
      <c r="D146" s="1">
        <v>184895</v>
      </c>
      <c r="E146" s="1">
        <v>195643</v>
      </c>
      <c r="F146" s="1">
        <v>200623</v>
      </c>
      <c r="G146" s="1">
        <v>200623</v>
      </c>
      <c r="H146" s="1">
        <v>42253.29296875</v>
      </c>
      <c r="I146" s="1">
        <v>66194.7109375</v>
      </c>
      <c r="J146" s="1">
        <v>2674.8997101623495</v>
      </c>
      <c r="K146" s="1">
        <v>2730.1026684229519</v>
      </c>
      <c r="L146" s="1">
        <v>2822.0001504800384</v>
      </c>
      <c r="M146" s="1">
        <v>2821.0417726520418</v>
      </c>
      <c r="N146" s="1">
        <v>15269.142768641228</v>
      </c>
      <c r="O146" s="1">
        <v>324878</v>
      </c>
    </row>
    <row r="147" spans="1:15">
      <c r="A147" s="1">
        <v>18</v>
      </c>
      <c r="B147" s="1">
        <v>2024</v>
      </c>
      <c r="C147" s="1">
        <v>388407</v>
      </c>
      <c r="D147" s="1">
        <v>122858</v>
      </c>
      <c r="E147" s="1">
        <v>130639</v>
      </c>
      <c r="F147" s="1">
        <v>132959</v>
      </c>
      <c r="G147" s="1">
        <v>132959</v>
      </c>
      <c r="H147" s="1">
        <v>44716.8046875</v>
      </c>
      <c r="I147" s="1">
        <v>74601.1328125</v>
      </c>
      <c r="J147" s="1">
        <v>2561.3333483478054</v>
      </c>
      <c r="K147" s="1">
        <v>2653.6892566715528</v>
      </c>
      <c r="L147" s="1">
        <v>2721.3370589630695</v>
      </c>
      <c r="M147" s="1">
        <v>2721.3370749497321</v>
      </c>
      <c r="N147" s="1">
        <v>16184.649139433612</v>
      </c>
      <c r="O147" s="1">
        <v>210166</v>
      </c>
    </row>
    <row r="148" spans="1:15">
      <c r="A148" s="1">
        <v>19</v>
      </c>
      <c r="B148" s="1">
        <v>2024</v>
      </c>
      <c r="C148" s="1">
        <v>1859166</v>
      </c>
      <c r="D148" s="1">
        <v>405298</v>
      </c>
      <c r="E148" s="1">
        <v>423119</v>
      </c>
      <c r="F148" s="1">
        <v>446728</v>
      </c>
      <c r="G148" s="1">
        <v>446728</v>
      </c>
      <c r="H148" s="1">
        <v>59192.2421875</v>
      </c>
      <c r="I148" s="1">
        <v>117033.8828125</v>
      </c>
      <c r="J148" s="1">
        <v>2019.1749319489811</v>
      </c>
      <c r="K148" s="1">
        <v>2057.82170569756</v>
      </c>
      <c r="L148" s="1">
        <v>2128.6718871444345</v>
      </c>
      <c r="M148" s="1">
        <v>2128.2952052318064</v>
      </c>
      <c r="N148" s="1">
        <v>15863.948897134516</v>
      </c>
      <c r="O148" s="1">
        <v>753500</v>
      </c>
    </row>
    <row r="149" spans="1:15">
      <c r="A149" s="1">
        <v>20</v>
      </c>
      <c r="B149" s="1">
        <v>2024</v>
      </c>
      <c r="C149" s="1">
        <v>1212520</v>
      </c>
      <c r="D149" s="1">
        <v>399153</v>
      </c>
      <c r="E149" s="1">
        <v>494811</v>
      </c>
      <c r="F149" s="1">
        <v>521303</v>
      </c>
      <c r="G149" s="1">
        <v>521303</v>
      </c>
      <c r="H149" s="1">
        <v>34107.3515625</v>
      </c>
      <c r="I149" s="1">
        <v>52024.89453125</v>
      </c>
      <c r="J149" s="1">
        <v>2452.8324012603825</v>
      </c>
      <c r="K149" s="1">
        <v>2730.9350469512278</v>
      </c>
      <c r="L149" s="1">
        <v>2911.8732391158337</v>
      </c>
      <c r="M149" s="1">
        <v>2911.87324505163</v>
      </c>
      <c r="N149" s="1">
        <v>11586.688599742696</v>
      </c>
      <c r="O149" s="1">
        <v>738614</v>
      </c>
    </row>
    <row r="150" spans="1:15">
      <c r="A150" s="1">
        <v>21</v>
      </c>
      <c r="B150" s="1">
        <v>2024</v>
      </c>
      <c r="C150" s="1">
        <v>1877930</v>
      </c>
      <c r="D150" s="1">
        <v>525992</v>
      </c>
      <c r="E150" s="1">
        <v>585839</v>
      </c>
      <c r="F150" s="1">
        <v>598185</v>
      </c>
      <c r="G150" s="1">
        <v>598185</v>
      </c>
      <c r="H150" s="1">
        <v>41720.16796875</v>
      </c>
      <c r="I150" s="1">
        <v>62161.640625</v>
      </c>
      <c r="J150" s="1">
        <v>2037.2786325063507</v>
      </c>
      <c r="K150" s="1">
        <v>2146.3247021971051</v>
      </c>
      <c r="L150" s="1">
        <v>2214.385319269441</v>
      </c>
      <c r="M150" s="1">
        <v>2214.3853314660323</v>
      </c>
      <c r="N150" s="1">
        <v>12265.178919251535</v>
      </c>
      <c r="O150" s="1">
        <v>924673</v>
      </c>
    </row>
    <row r="151" spans="1:15">
      <c r="A151" s="1">
        <v>22</v>
      </c>
      <c r="B151" s="1">
        <v>2024</v>
      </c>
      <c r="C151" s="1">
        <v>760271</v>
      </c>
      <c r="D151" s="1">
        <v>152797</v>
      </c>
      <c r="E151" s="1">
        <v>170711</v>
      </c>
      <c r="F151" s="1">
        <v>179864</v>
      </c>
      <c r="G151" s="1">
        <v>179864</v>
      </c>
      <c r="H151" s="1">
        <v>61592.76953125</v>
      </c>
      <c r="I151" s="1">
        <v>97614.640625</v>
      </c>
      <c r="J151" s="1">
        <v>1724.384711513685</v>
      </c>
      <c r="K151" s="1">
        <v>1788.5138483138676</v>
      </c>
      <c r="L151" s="1">
        <v>1851.7670041202114</v>
      </c>
      <c r="M151" s="1">
        <v>1851.331030685109</v>
      </c>
      <c r="N151" s="1">
        <v>13253.477166260453</v>
      </c>
      <c r="O151" s="1">
        <v>321741</v>
      </c>
    </row>
    <row r="152" spans="1:15">
      <c r="A152" s="1">
        <v>23</v>
      </c>
      <c r="B152" s="1">
        <v>2024</v>
      </c>
      <c r="C152" s="1">
        <v>594178</v>
      </c>
      <c r="D152" s="1">
        <v>99596</v>
      </c>
      <c r="E152" s="1">
        <v>110616</v>
      </c>
      <c r="F152" s="1">
        <v>159828</v>
      </c>
      <c r="G152" s="1">
        <v>159828</v>
      </c>
      <c r="H152" s="1">
        <v>53666.9765625</v>
      </c>
      <c r="I152" s="1">
        <v>88754.4140625</v>
      </c>
      <c r="J152" s="1">
        <v>1337.6747783809224</v>
      </c>
      <c r="K152" s="1">
        <v>1395.1155042028411</v>
      </c>
      <c r="L152" s="1">
        <v>1694.3072089434638</v>
      </c>
      <c r="M152" s="1">
        <v>1693.8880422028442</v>
      </c>
      <c r="N152" s="1">
        <v>9376.8463037507154</v>
      </c>
      <c r="O152" s="1">
        <v>246899</v>
      </c>
    </row>
    <row r="153" spans="1:15">
      <c r="A153" s="1">
        <v>24</v>
      </c>
      <c r="B153" s="1">
        <v>2024</v>
      </c>
      <c r="C153" s="1">
        <v>852569</v>
      </c>
      <c r="D153" s="1">
        <v>246610</v>
      </c>
      <c r="E153" s="1">
        <v>269839</v>
      </c>
      <c r="F153" s="1">
        <v>280231</v>
      </c>
      <c r="G153" s="1">
        <v>280231</v>
      </c>
      <c r="H153" s="1">
        <v>47044.796875</v>
      </c>
      <c r="I153" s="1">
        <v>73204.96875</v>
      </c>
      <c r="J153" s="1">
        <v>2403.5556287391223</v>
      </c>
      <c r="K153" s="1">
        <v>2506.2077508049219</v>
      </c>
      <c r="L153" s="1">
        <v>2601.5534533070477</v>
      </c>
      <c r="M153" s="1">
        <v>2600.8455310596564</v>
      </c>
      <c r="N153" s="1">
        <v>13982.824613503422</v>
      </c>
      <c r="O153" s="1">
        <v>436264</v>
      </c>
    </row>
    <row r="154" spans="1:15">
      <c r="A154" s="1">
        <v>25</v>
      </c>
      <c r="B154" s="1">
        <v>2024</v>
      </c>
      <c r="C154" s="1">
        <v>944610</v>
      </c>
      <c r="D154" s="1">
        <v>305879</v>
      </c>
      <c r="E154" s="1">
        <v>320588</v>
      </c>
      <c r="F154" s="1">
        <v>333873</v>
      </c>
      <c r="G154" s="1">
        <v>333873</v>
      </c>
      <c r="H154" s="1">
        <v>48557.01953125</v>
      </c>
      <c r="I154" s="1">
        <v>82837.0390625</v>
      </c>
      <c r="J154" s="1">
        <v>2677.4701958052619</v>
      </c>
      <c r="K154" s="1">
        <v>2733.0110575099111</v>
      </c>
      <c r="L154" s="1">
        <v>2892.012835904759</v>
      </c>
      <c r="M154" s="1">
        <v>2891.198466488815</v>
      </c>
      <c r="N154" s="1">
        <v>19035.626966748208</v>
      </c>
      <c r="O154" s="1">
        <v>559244</v>
      </c>
    </row>
    <row r="155" spans="1:15">
      <c r="A155" s="1">
        <v>26</v>
      </c>
      <c r="B155" s="1">
        <v>2024</v>
      </c>
      <c r="C155" s="1">
        <v>951076</v>
      </c>
      <c r="D155" s="1">
        <v>251106</v>
      </c>
      <c r="E155" s="1">
        <v>266571</v>
      </c>
      <c r="F155" s="1">
        <v>282678</v>
      </c>
      <c r="G155" s="1">
        <v>282678</v>
      </c>
      <c r="H155" s="1">
        <v>51335.50390625</v>
      </c>
      <c r="I155" s="1">
        <v>94721.4921875</v>
      </c>
      <c r="J155" s="1">
        <v>2140.4400695770873</v>
      </c>
      <c r="K155" s="1">
        <v>2216.5985295946725</v>
      </c>
      <c r="L155" s="1">
        <v>2347.8437405389641</v>
      </c>
      <c r="M155" s="1">
        <v>2342.7806169748833</v>
      </c>
      <c r="N155" s="1">
        <v>16383.670858227939</v>
      </c>
      <c r="O155" s="1">
        <v>515831</v>
      </c>
    </row>
    <row r="156" spans="1:15">
      <c r="A156" s="1">
        <v>27</v>
      </c>
      <c r="B156" s="1">
        <v>2024</v>
      </c>
      <c r="C156" s="1">
        <v>751810</v>
      </c>
      <c r="D156" s="1">
        <v>197429</v>
      </c>
      <c r="E156" s="1">
        <v>224591</v>
      </c>
      <c r="F156" s="1">
        <v>227938</v>
      </c>
      <c r="G156" s="1">
        <v>227938</v>
      </c>
      <c r="H156" s="1">
        <v>39507.66015625</v>
      </c>
      <c r="I156" s="1">
        <v>65000.55859375</v>
      </c>
      <c r="J156" s="1">
        <v>2044.1890690910272</v>
      </c>
      <c r="K156" s="1">
        <v>2180.5376870149789</v>
      </c>
      <c r="L156" s="1">
        <v>2218.8658238454777</v>
      </c>
      <c r="M156" s="1">
        <v>2218.8658313802694</v>
      </c>
      <c r="N156" s="1">
        <v>10033.704335882747</v>
      </c>
      <c r="O156" s="1">
        <v>410301</v>
      </c>
    </row>
    <row r="157" spans="1:15">
      <c r="A157" s="1">
        <v>28</v>
      </c>
      <c r="B157" s="1">
        <v>2024</v>
      </c>
      <c r="C157" s="1">
        <v>1112466</v>
      </c>
      <c r="D157" s="1">
        <v>295034</v>
      </c>
      <c r="E157" s="1">
        <v>312599</v>
      </c>
      <c r="F157" s="1">
        <v>320725</v>
      </c>
      <c r="G157" s="1">
        <v>320725</v>
      </c>
      <c r="H157" s="1">
        <v>44844.28515625</v>
      </c>
      <c r="I157" s="1">
        <v>77302.2890625</v>
      </c>
      <c r="J157" s="1">
        <v>2386.0488019938948</v>
      </c>
      <c r="K157" s="1">
        <v>2438.6240338567973</v>
      </c>
      <c r="L157" s="1">
        <v>2507.0050949437787</v>
      </c>
      <c r="M157" s="1">
        <v>2506.0901664050884</v>
      </c>
      <c r="N157" s="1">
        <v>13971.58119310612</v>
      </c>
      <c r="O157" s="1">
        <v>548199</v>
      </c>
    </row>
    <row r="158" spans="1:15">
      <c r="A158" s="1">
        <v>29</v>
      </c>
      <c r="B158" s="1">
        <v>2024</v>
      </c>
      <c r="C158" s="1">
        <v>404518</v>
      </c>
      <c r="D158" s="1">
        <v>113805</v>
      </c>
      <c r="E158" s="1">
        <v>118862</v>
      </c>
      <c r="F158" s="1">
        <v>123054</v>
      </c>
      <c r="G158" s="1">
        <v>123054</v>
      </c>
      <c r="H158" s="1">
        <v>40047.921875</v>
      </c>
      <c r="I158" s="1">
        <v>58833.89453125</v>
      </c>
      <c r="J158" s="1">
        <v>2175.7500152518483</v>
      </c>
      <c r="K158" s="1">
        <v>2223.8541422827861</v>
      </c>
      <c r="L158" s="1">
        <v>2299.0931854173359</v>
      </c>
      <c r="M158" s="1">
        <v>2299.0932015880649</v>
      </c>
      <c r="N158" s="1">
        <v>10618.36137150882</v>
      </c>
      <c r="O158" s="1">
        <v>182530</v>
      </c>
    </row>
    <row r="159" spans="1:15">
      <c r="A159" s="1">
        <v>30</v>
      </c>
      <c r="B159" s="1">
        <v>2024</v>
      </c>
      <c r="C159" s="1">
        <v>2516408</v>
      </c>
      <c r="D159" s="1">
        <v>860222</v>
      </c>
      <c r="E159" s="1">
        <v>971040</v>
      </c>
      <c r="F159" s="1">
        <v>1003688</v>
      </c>
      <c r="G159" s="1">
        <v>1003688</v>
      </c>
      <c r="H159" s="1">
        <v>34461.37890625</v>
      </c>
      <c r="I159" s="1">
        <v>53030.41796875</v>
      </c>
      <c r="J159" s="1">
        <v>2756.7803631161928</v>
      </c>
      <c r="K159" s="1">
        <v>2898.9559231757348</v>
      </c>
      <c r="L159" s="1">
        <v>3060.7001106037528</v>
      </c>
      <c r="M159" s="1">
        <v>3058.7577095645802</v>
      </c>
      <c r="N159" s="1">
        <v>13164.243892441142</v>
      </c>
      <c r="O159" s="1">
        <v>1442855</v>
      </c>
    </row>
    <row r="160" spans="1:15">
      <c r="A160" s="1">
        <v>31</v>
      </c>
      <c r="B160" s="1">
        <v>2024</v>
      </c>
      <c r="C160" s="1">
        <v>717295</v>
      </c>
      <c r="D160" s="1">
        <v>218747</v>
      </c>
      <c r="E160" s="1">
        <v>255059</v>
      </c>
      <c r="F160" s="1">
        <v>261237</v>
      </c>
      <c r="G160" s="1">
        <v>261237</v>
      </c>
      <c r="H160" s="1">
        <v>51255.0859375</v>
      </c>
      <c r="I160" s="1">
        <v>79972.109375</v>
      </c>
      <c r="J160" s="1">
        <v>2621.961337046544</v>
      </c>
      <c r="K160" s="1">
        <v>2788.1361560531213</v>
      </c>
      <c r="L160" s="1">
        <v>2919.4456666159426</v>
      </c>
      <c r="M160" s="1">
        <v>2917.2926120354896</v>
      </c>
      <c r="N160" s="1">
        <v>15812.233470301624</v>
      </c>
      <c r="O160" s="1">
        <v>396182</v>
      </c>
    </row>
    <row r="161" spans="1:15">
      <c r="A161" s="1">
        <v>32</v>
      </c>
      <c r="B161" s="1">
        <v>2024</v>
      </c>
      <c r="C161" s="1">
        <v>479628</v>
      </c>
      <c r="D161" s="1">
        <v>150655</v>
      </c>
      <c r="E161" s="1">
        <v>162223</v>
      </c>
      <c r="F161" s="1">
        <v>167072</v>
      </c>
      <c r="G161" s="1">
        <v>167072</v>
      </c>
      <c r="H161" s="1">
        <v>39860.25390625</v>
      </c>
      <c r="I161" s="1">
        <v>60291.97265625</v>
      </c>
      <c r="J161" s="1">
        <v>2837.8315200420716</v>
      </c>
      <c r="K161" s="1">
        <v>2908.0530863465897</v>
      </c>
      <c r="L161" s="1">
        <v>3040.3364307358675</v>
      </c>
      <c r="M161" s="1">
        <v>3040.3364470381184</v>
      </c>
      <c r="N161" s="1">
        <v>15220.627452817598</v>
      </c>
      <c r="O161" s="1">
        <v>256131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1"/>
  <sheetViews>
    <sheetView workbookViewId="0"/>
  </sheetViews>
  <sheetFormatPr defaultColWidth="9.140625" defaultRowHeight="15"/>
  <cols>
    <col min="9" max="9" width="22" customWidth="1"/>
    <col min="10" max="10" width="21.42578125" customWidth="1"/>
    <col min="11" max="11" width="21.28515625" customWidth="1"/>
    <col min="12" max="12" width="15" customWidth="1"/>
    <col min="13" max="13" width="12.7109375" customWidth="1"/>
    <col min="14" max="14" width="16.5703125" customWidth="1"/>
  </cols>
  <sheetData>
    <row r="1" spans="1:14">
      <c r="A1" t="s">
        <v>182</v>
      </c>
      <c r="B1" t="s">
        <v>183</v>
      </c>
      <c r="C1" t="s">
        <v>184</v>
      </c>
      <c r="D1" s="16" t="s">
        <v>185</v>
      </c>
      <c r="E1" t="s">
        <v>186</v>
      </c>
      <c r="F1" s="15" t="s">
        <v>187</v>
      </c>
      <c r="G1" t="s">
        <v>188</v>
      </c>
      <c r="H1" t="s">
        <v>189</v>
      </c>
      <c r="I1" t="s">
        <v>190</v>
      </c>
      <c r="J1" s="16" t="s">
        <v>191</v>
      </c>
      <c r="K1" t="s">
        <v>192</v>
      </c>
      <c r="L1" s="15" t="s">
        <v>193</v>
      </c>
      <c r="M1" t="s">
        <v>194</v>
      </c>
      <c r="N1" t="s">
        <v>195</v>
      </c>
    </row>
    <row r="2" spans="1:14">
      <c r="A2" s="1">
        <v>1</v>
      </c>
      <c r="B2" s="1">
        <v>2016</v>
      </c>
      <c r="C2" s="1">
        <v>0</v>
      </c>
      <c r="D2" s="1">
        <v>0</v>
      </c>
      <c r="E2" s="1">
        <v>368344</v>
      </c>
      <c r="F2" s="1">
        <v>1894826</v>
      </c>
      <c r="G2" s="1">
        <v>9151.7197265625</v>
      </c>
      <c r="H2" s="1">
        <v>8198.9873046875</v>
      </c>
      <c r="I2" s="1">
        <v>0</v>
      </c>
      <c r="J2" s="1">
        <v>0</v>
      </c>
      <c r="K2" s="1">
        <v>169.9462992603718</v>
      </c>
      <c r="L2" s="1">
        <v>1406.7151761850025</v>
      </c>
      <c r="M2" s="1">
        <v>3045.0086977439996</v>
      </c>
      <c r="N2" s="1">
        <v>2365462</v>
      </c>
    </row>
    <row r="3" spans="1:14">
      <c r="A3" s="1">
        <v>2</v>
      </c>
      <c r="B3" s="1">
        <v>2016</v>
      </c>
      <c r="C3" s="1">
        <v>0</v>
      </c>
      <c r="D3" s="1">
        <v>0</v>
      </c>
      <c r="E3" s="1">
        <v>300692</v>
      </c>
      <c r="F3" s="1">
        <v>1460613</v>
      </c>
      <c r="G3" s="1">
        <v>12664.7783203125</v>
      </c>
      <c r="H3" s="1">
        <v>14259.3759765625</v>
      </c>
      <c r="I3" s="1">
        <v>0</v>
      </c>
      <c r="J3" s="1">
        <v>0</v>
      </c>
      <c r="K3" s="1">
        <v>155.71971583117769</v>
      </c>
      <c r="L3" s="1">
        <v>1184.4526544375117</v>
      </c>
      <c r="M3" s="1">
        <v>4037.2347147988248</v>
      </c>
      <c r="N3" s="1">
        <v>2090079</v>
      </c>
    </row>
    <row r="4" spans="1:14">
      <c r="A4" s="1">
        <v>3</v>
      </c>
      <c r="B4" s="1">
        <v>2016</v>
      </c>
      <c r="C4" s="1">
        <v>0</v>
      </c>
      <c r="D4" s="1">
        <v>0</v>
      </c>
      <c r="E4" s="1">
        <v>294036</v>
      </c>
      <c r="F4" s="1">
        <v>1268754</v>
      </c>
      <c r="G4" s="1">
        <v>15275.8759765625</v>
      </c>
      <c r="H4" s="1">
        <v>18988.607421875</v>
      </c>
      <c r="I4" s="1">
        <v>0</v>
      </c>
      <c r="J4" s="1">
        <v>0</v>
      </c>
      <c r="K4" s="1">
        <v>157.28228423220571</v>
      </c>
      <c r="L4" s="1">
        <v>1058.3656283698406</v>
      </c>
      <c r="M4" s="1">
        <v>4309.5912402862323</v>
      </c>
      <c r="N4" s="1">
        <v>1909869</v>
      </c>
    </row>
    <row r="5" spans="1:14">
      <c r="A5" s="1">
        <v>4</v>
      </c>
      <c r="B5" s="1">
        <v>2016</v>
      </c>
      <c r="C5" s="1">
        <v>0</v>
      </c>
      <c r="D5" s="1">
        <v>0</v>
      </c>
      <c r="E5" s="1">
        <v>246955</v>
      </c>
      <c r="F5" s="1">
        <v>1155165</v>
      </c>
      <c r="G5" s="1">
        <v>18150.5234375</v>
      </c>
      <c r="H5" s="1">
        <v>23644.18359375</v>
      </c>
      <c r="I5" s="1">
        <v>0</v>
      </c>
      <c r="J5" s="1">
        <v>0</v>
      </c>
      <c r="K5" s="1">
        <v>117.41099882394691</v>
      </c>
      <c r="L5" s="1">
        <v>960.55990325318214</v>
      </c>
      <c r="M5" s="1">
        <v>4648.5883085640362</v>
      </c>
      <c r="N5" s="1">
        <v>1808660</v>
      </c>
    </row>
    <row r="6" spans="1:14">
      <c r="A6" s="1">
        <v>5</v>
      </c>
      <c r="B6" s="1">
        <v>2016</v>
      </c>
      <c r="C6" s="1">
        <v>0</v>
      </c>
      <c r="D6" s="1">
        <v>0</v>
      </c>
      <c r="E6" s="1">
        <v>246602</v>
      </c>
      <c r="F6" s="1">
        <v>1015487</v>
      </c>
      <c r="G6" s="1">
        <v>21106.212890625</v>
      </c>
      <c r="H6" s="1">
        <v>28921.134765625</v>
      </c>
      <c r="I6" s="1">
        <v>0</v>
      </c>
      <c r="J6" s="1">
        <v>0</v>
      </c>
      <c r="K6" s="1">
        <v>114.86494037494744</v>
      </c>
      <c r="L6" s="1">
        <v>816.1460067063615</v>
      </c>
      <c r="M6" s="1">
        <v>5047.8409376745649</v>
      </c>
      <c r="N6" s="1">
        <v>1716183</v>
      </c>
    </row>
    <row r="7" spans="1:14">
      <c r="A7" s="1">
        <v>6</v>
      </c>
      <c r="B7" s="1">
        <v>2016</v>
      </c>
      <c r="C7" s="1">
        <v>0</v>
      </c>
      <c r="D7" s="1">
        <v>0</v>
      </c>
      <c r="E7" s="1">
        <v>249196</v>
      </c>
      <c r="F7" s="1">
        <v>914281</v>
      </c>
      <c r="G7" s="1">
        <v>23948.498046875</v>
      </c>
      <c r="H7" s="1">
        <v>34972.8359375</v>
      </c>
      <c r="I7" s="1">
        <v>0</v>
      </c>
      <c r="J7" s="1">
        <v>0</v>
      </c>
      <c r="K7" s="1">
        <v>124.38726968512017</v>
      </c>
      <c r="L7" s="1">
        <v>752.43988736805875</v>
      </c>
      <c r="M7" s="1">
        <v>5672.280722024112</v>
      </c>
      <c r="N7" s="1">
        <v>1686443</v>
      </c>
    </row>
    <row r="8" spans="1:14">
      <c r="A8" s="1">
        <v>7</v>
      </c>
      <c r="B8" s="1">
        <v>2016</v>
      </c>
      <c r="C8" s="1">
        <v>0</v>
      </c>
      <c r="D8" s="1">
        <v>0</v>
      </c>
      <c r="E8" s="1">
        <v>252395</v>
      </c>
      <c r="F8" s="1">
        <v>836193</v>
      </c>
      <c r="G8" s="1">
        <v>28441.841796875</v>
      </c>
      <c r="H8" s="1">
        <v>42599.9296875</v>
      </c>
      <c r="I8" s="1">
        <v>0</v>
      </c>
      <c r="J8" s="1">
        <v>0</v>
      </c>
      <c r="K8" s="1">
        <v>127.94937289859278</v>
      </c>
      <c r="L8" s="1">
        <v>649.801453503993</v>
      </c>
      <c r="M8" s="1">
        <v>6132.1649964760818</v>
      </c>
      <c r="N8" s="1">
        <v>1670382</v>
      </c>
    </row>
    <row r="9" spans="1:14">
      <c r="A9" s="1">
        <v>8</v>
      </c>
      <c r="B9" s="1">
        <v>2016</v>
      </c>
      <c r="C9" s="1">
        <v>0</v>
      </c>
      <c r="D9" s="1">
        <v>0</v>
      </c>
      <c r="E9" s="1">
        <v>219918</v>
      </c>
      <c r="F9" s="1">
        <v>687146</v>
      </c>
      <c r="G9" s="1">
        <v>33191.375</v>
      </c>
      <c r="H9" s="1">
        <v>53608.9140625</v>
      </c>
      <c r="I9" s="1">
        <v>0</v>
      </c>
      <c r="J9" s="1">
        <v>0</v>
      </c>
      <c r="K9" s="1">
        <v>119.92802465417007</v>
      </c>
      <c r="L9" s="1">
        <v>539.95438614657849</v>
      </c>
      <c r="M9" s="1">
        <v>7229.6083819961032</v>
      </c>
      <c r="N9" s="1">
        <v>1584741</v>
      </c>
    </row>
    <row r="10" spans="1:14">
      <c r="A10" s="1">
        <v>9</v>
      </c>
      <c r="B10" s="1">
        <v>2016</v>
      </c>
      <c r="C10" s="1">
        <v>0</v>
      </c>
      <c r="D10" s="1">
        <v>0</v>
      </c>
      <c r="E10" s="1">
        <v>190081</v>
      </c>
      <c r="F10" s="1">
        <v>570726</v>
      </c>
      <c r="G10" s="1">
        <v>43021.93359375</v>
      </c>
      <c r="H10" s="1">
        <v>72343.15625</v>
      </c>
      <c r="I10" s="1">
        <v>0</v>
      </c>
      <c r="J10" s="1">
        <v>0</v>
      </c>
      <c r="K10" s="1">
        <v>127.4946575990039</v>
      </c>
      <c r="L10" s="1">
        <v>473.42610684386136</v>
      </c>
      <c r="M10" s="1">
        <v>10793.780617088998</v>
      </c>
      <c r="N10" s="1">
        <v>1637427</v>
      </c>
    </row>
    <row r="11" spans="1:14">
      <c r="A11" s="1">
        <v>10</v>
      </c>
      <c r="B11" s="1">
        <v>2016</v>
      </c>
      <c r="C11" s="1">
        <v>0</v>
      </c>
      <c r="D11" s="1">
        <v>0</v>
      </c>
      <c r="E11" s="1">
        <v>156256</v>
      </c>
      <c r="F11" s="1">
        <v>340378</v>
      </c>
      <c r="G11" s="1">
        <v>77693.59375</v>
      </c>
      <c r="H11" s="1">
        <v>170111.03125</v>
      </c>
      <c r="I11" s="1">
        <v>0</v>
      </c>
      <c r="J11" s="1">
        <v>0</v>
      </c>
      <c r="K11" s="1">
        <v>247.96448782580578</v>
      </c>
      <c r="L11" s="1">
        <v>406.08438664587123</v>
      </c>
      <c r="M11" s="1">
        <v>21688.921796212071</v>
      </c>
      <c r="N11" s="1">
        <v>1527646</v>
      </c>
    </row>
    <row r="12" spans="1:14">
      <c r="A12" s="1">
        <v>1</v>
      </c>
      <c r="B12" s="1">
        <v>2018</v>
      </c>
      <c r="C12" s="1">
        <v>0</v>
      </c>
      <c r="D12" s="1">
        <v>0</v>
      </c>
      <c r="E12" s="1">
        <v>320650</v>
      </c>
      <c r="F12" s="1">
        <v>1905901</v>
      </c>
      <c r="G12" s="1">
        <v>10115.591796875</v>
      </c>
      <c r="H12" s="1">
        <v>9154.3486328125</v>
      </c>
      <c r="I12" s="1">
        <v>0</v>
      </c>
      <c r="J12" s="1">
        <v>0</v>
      </c>
      <c r="K12" s="1">
        <v>156.30765546123976</v>
      </c>
      <c r="L12" s="1">
        <v>1303.8398509593417</v>
      </c>
      <c r="M12" s="1">
        <v>3358.818473989872</v>
      </c>
      <c r="N12" s="1">
        <v>2461574</v>
      </c>
    </row>
    <row r="13" spans="1:14">
      <c r="A13" s="1">
        <v>2</v>
      </c>
      <c r="B13" s="1">
        <v>2018</v>
      </c>
      <c r="C13" s="1">
        <v>0</v>
      </c>
      <c r="D13" s="1">
        <v>0</v>
      </c>
      <c r="E13" s="1">
        <v>242548</v>
      </c>
      <c r="F13" s="1">
        <v>1446646</v>
      </c>
      <c r="G13" s="1">
        <v>14383.9228515625</v>
      </c>
      <c r="H13" s="1">
        <v>16170.1533203125</v>
      </c>
      <c r="I13" s="1">
        <v>0</v>
      </c>
      <c r="J13" s="1">
        <v>0</v>
      </c>
      <c r="K13" s="1">
        <v>131.51161802588794</v>
      </c>
      <c r="L13" s="1">
        <v>1075.3322769462727</v>
      </c>
      <c r="M13" s="1">
        <v>4323.6413993977394</v>
      </c>
      <c r="N13" s="1">
        <v>2107508</v>
      </c>
    </row>
    <row r="14" spans="1:14">
      <c r="A14" s="1">
        <v>3</v>
      </c>
      <c r="B14" s="1">
        <v>2018</v>
      </c>
      <c r="C14" s="1">
        <v>0</v>
      </c>
      <c r="D14" s="1">
        <v>0</v>
      </c>
      <c r="E14" s="1">
        <v>194009</v>
      </c>
      <c r="F14" s="1">
        <v>1192842</v>
      </c>
      <c r="G14" s="1">
        <v>17397.693359375</v>
      </c>
      <c r="H14" s="1">
        <v>21513.275390625</v>
      </c>
      <c r="I14" s="1">
        <v>0</v>
      </c>
      <c r="J14" s="1">
        <v>0</v>
      </c>
      <c r="K14" s="1">
        <v>120.19953921013642</v>
      </c>
      <c r="L14" s="1">
        <v>900.22127439189001</v>
      </c>
      <c r="M14" s="1">
        <v>4587.1857942727247</v>
      </c>
      <c r="N14" s="1">
        <v>1897051</v>
      </c>
    </row>
    <row r="15" spans="1:14">
      <c r="A15" s="1">
        <v>4</v>
      </c>
      <c r="B15" s="1">
        <v>2018</v>
      </c>
      <c r="C15" s="1">
        <v>0</v>
      </c>
      <c r="D15" s="1">
        <v>0</v>
      </c>
      <c r="E15" s="1">
        <v>175161</v>
      </c>
      <c r="F15" s="1">
        <v>1059800</v>
      </c>
      <c r="G15" s="1">
        <v>20483.59375</v>
      </c>
      <c r="H15" s="1">
        <v>26796.087890625</v>
      </c>
      <c r="I15" s="1">
        <v>0</v>
      </c>
      <c r="J15" s="1">
        <v>0</v>
      </c>
      <c r="K15" s="1">
        <v>114.24863195898116</v>
      </c>
      <c r="L15" s="1">
        <v>808.30967469733844</v>
      </c>
      <c r="M15" s="1">
        <v>4883.5467551848478</v>
      </c>
      <c r="N15" s="1">
        <v>1801219</v>
      </c>
    </row>
    <row r="16" spans="1:14">
      <c r="A16" s="1">
        <v>5</v>
      </c>
      <c r="B16" s="1">
        <v>2018</v>
      </c>
      <c r="C16" s="1">
        <v>0</v>
      </c>
      <c r="D16" s="1">
        <v>0</v>
      </c>
      <c r="E16" s="1">
        <v>150295</v>
      </c>
      <c r="F16" s="1">
        <v>963523</v>
      </c>
      <c r="G16" s="1">
        <v>24199.5546875</v>
      </c>
      <c r="H16" s="1">
        <v>32440.150390625</v>
      </c>
      <c r="I16" s="1">
        <v>0</v>
      </c>
      <c r="J16" s="1">
        <v>0</v>
      </c>
      <c r="K16" s="1">
        <v>97.515826263710778</v>
      </c>
      <c r="L16" s="1">
        <v>748.77262583897698</v>
      </c>
      <c r="M16" s="1">
        <v>5449.1488202965566</v>
      </c>
      <c r="N16" s="1">
        <v>1743773</v>
      </c>
    </row>
    <row r="17" spans="1:14">
      <c r="A17" s="1">
        <v>6</v>
      </c>
      <c r="B17" s="1">
        <v>2018</v>
      </c>
      <c r="C17" s="1">
        <v>0</v>
      </c>
      <c r="D17" s="1">
        <v>0</v>
      </c>
      <c r="E17" s="1">
        <v>139072</v>
      </c>
      <c r="F17" s="1">
        <v>888852</v>
      </c>
      <c r="G17" s="1">
        <v>27491.60546875</v>
      </c>
      <c r="H17" s="1">
        <v>39098.57421875</v>
      </c>
      <c r="I17" s="1">
        <v>0</v>
      </c>
      <c r="J17" s="1">
        <v>0</v>
      </c>
      <c r="K17" s="1">
        <v>98.569770235637989</v>
      </c>
      <c r="L17" s="1">
        <v>690.5132048615792</v>
      </c>
      <c r="M17" s="1">
        <v>5792.0277479336992</v>
      </c>
      <c r="N17" s="1">
        <v>1694577</v>
      </c>
    </row>
    <row r="18" spans="1:14">
      <c r="A18" s="1">
        <v>7</v>
      </c>
      <c r="B18" s="1">
        <v>2018</v>
      </c>
      <c r="C18" s="1">
        <v>0</v>
      </c>
      <c r="D18" s="1">
        <v>0</v>
      </c>
      <c r="E18" s="1">
        <v>105380</v>
      </c>
      <c r="F18" s="1">
        <v>747206</v>
      </c>
      <c r="G18" s="1">
        <v>32135.291015625</v>
      </c>
      <c r="H18" s="1">
        <v>47448.0078125</v>
      </c>
      <c r="I18" s="1">
        <v>0</v>
      </c>
      <c r="J18" s="1">
        <v>0</v>
      </c>
      <c r="K18" s="1">
        <v>79.664052247899733</v>
      </c>
      <c r="L18" s="1">
        <v>584.26778222412679</v>
      </c>
      <c r="M18" s="1">
        <v>6463.650432830801</v>
      </c>
      <c r="N18" s="1">
        <v>1587117</v>
      </c>
    </row>
    <row r="19" spans="1:14">
      <c r="A19" s="1">
        <v>8</v>
      </c>
      <c r="B19" s="1">
        <v>2018</v>
      </c>
      <c r="C19" s="1">
        <v>0</v>
      </c>
      <c r="D19" s="1">
        <v>0</v>
      </c>
      <c r="E19" s="1">
        <v>130777</v>
      </c>
      <c r="F19" s="1">
        <v>627538</v>
      </c>
      <c r="G19" s="1">
        <v>38152.8125</v>
      </c>
      <c r="H19" s="1">
        <v>59117.31640625</v>
      </c>
      <c r="I19" s="1">
        <v>0</v>
      </c>
      <c r="J19" s="1">
        <v>0</v>
      </c>
      <c r="K19" s="1">
        <v>95.602386973826086</v>
      </c>
      <c r="L19" s="1">
        <v>486.67492680777121</v>
      </c>
      <c r="M19" s="1">
        <v>7903.7647076075136</v>
      </c>
      <c r="N19" s="1">
        <v>1582780</v>
      </c>
    </row>
    <row r="20" spans="1:14">
      <c r="A20" s="1">
        <v>9</v>
      </c>
      <c r="B20" s="1">
        <v>2018</v>
      </c>
      <c r="C20" s="1">
        <v>0</v>
      </c>
      <c r="D20" s="1">
        <v>0</v>
      </c>
      <c r="E20" s="1">
        <v>107226</v>
      </c>
      <c r="F20" s="1">
        <v>494301</v>
      </c>
      <c r="G20" s="1">
        <v>48373.328125</v>
      </c>
      <c r="H20" s="1">
        <v>78927.0546875</v>
      </c>
      <c r="I20" s="1">
        <v>0</v>
      </c>
      <c r="J20" s="1">
        <v>0</v>
      </c>
      <c r="K20" s="1">
        <v>82.015308440210873</v>
      </c>
      <c r="L20" s="1">
        <v>380.73415712150739</v>
      </c>
      <c r="M20" s="1">
        <v>10749.335807736568</v>
      </c>
      <c r="N20" s="1">
        <v>1596780</v>
      </c>
    </row>
    <row r="21" spans="1:14">
      <c r="A21" s="1">
        <v>10</v>
      </c>
      <c r="B21" s="1">
        <v>2018</v>
      </c>
      <c r="C21" s="1">
        <v>0</v>
      </c>
      <c r="D21" s="1">
        <v>0</v>
      </c>
      <c r="E21" s="1">
        <v>99789</v>
      </c>
      <c r="F21" s="1">
        <v>318849</v>
      </c>
      <c r="G21" s="1">
        <v>87703.7421875</v>
      </c>
      <c r="H21" s="1">
        <v>167850.625</v>
      </c>
      <c r="I21" s="1">
        <v>0</v>
      </c>
      <c r="J21" s="1">
        <v>0</v>
      </c>
      <c r="K21" s="1">
        <v>82.333285911711414</v>
      </c>
      <c r="L21" s="1">
        <v>263.74700870276541</v>
      </c>
      <c r="M21" s="1">
        <v>22882.728520210228</v>
      </c>
      <c r="N21" s="1">
        <v>1557552</v>
      </c>
    </row>
    <row r="22" spans="1:14">
      <c r="A22" s="1">
        <v>1</v>
      </c>
      <c r="B22" s="1">
        <v>2020</v>
      </c>
      <c r="C22" s="1">
        <v>853328</v>
      </c>
      <c r="D22" s="1">
        <v>1168995</v>
      </c>
      <c r="E22" s="1">
        <v>1319960</v>
      </c>
      <c r="F22" s="1">
        <v>1319960</v>
      </c>
      <c r="G22" s="1">
        <v>11909.5556640625</v>
      </c>
      <c r="H22" s="1">
        <v>9945.8212890625</v>
      </c>
      <c r="I22" s="1">
        <v>902.62614389965415</v>
      </c>
      <c r="J22" s="1">
        <v>1072.1760604700705</v>
      </c>
      <c r="K22" s="1">
        <v>1209.5674944378275</v>
      </c>
      <c r="L22" s="1">
        <v>1209.5674959645512</v>
      </c>
      <c r="M22" s="1">
        <v>3143.4728703034043</v>
      </c>
      <c r="N22" s="1">
        <v>2093485</v>
      </c>
    </row>
    <row r="23" spans="1:14">
      <c r="A23" s="1">
        <v>2</v>
      </c>
      <c r="B23" s="1">
        <v>2020</v>
      </c>
      <c r="C23" s="1">
        <v>846401</v>
      </c>
      <c r="D23" s="1">
        <v>1094097</v>
      </c>
      <c r="E23" s="1">
        <v>1209202</v>
      </c>
      <c r="F23" s="1">
        <v>1209202</v>
      </c>
      <c r="G23" s="1">
        <v>14852.0107421875</v>
      </c>
      <c r="H23" s="1">
        <v>16861.4296875</v>
      </c>
      <c r="I23" s="1">
        <v>978.41785818154779</v>
      </c>
      <c r="J23" s="1">
        <v>1130.3297560790327</v>
      </c>
      <c r="K23" s="1">
        <v>1269.9582973282415</v>
      </c>
      <c r="L23" s="1">
        <v>1269.9582990171839</v>
      </c>
      <c r="M23" s="1">
        <v>4502.365547577524</v>
      </c>
      <c r="N23" s="1">
        <v>1968043</v>
      </c>
    </row>
    <row r="24" spans="1:14">
      <c r="A24" s="1">
        <v>3</v>
      </c>
      <c r="B24" s="1">
        <v>2020</v>
      </c>
      <c r="C24" s="1">
        <v>809247</v>
      </c>
      <c r="D24" s="1">
        <v>1037688</v>
      </c>
      <c r="E24" s="1">
        <v>1142112</v>
      </c>
      <c r="F24" s="1">
        <v>1142112</v>
      </c>
      <c r="G24" s="1">
        <v>17785.61328125</v>
      </c>
      <c r="H24" s="1">
        <v>22275.2265625</v>
      </c>
      <c r="I24" s="1">
        <v>951.02103606184721</v>
      </c>
      <c r="J24" s="1">
        <v>1098.3492264792899</v>
      </c>
      <c r="K24" s="1">
        <v>1226.0542025982477</v>
      </c>
      <c r="L24" s="1">
        <v>1226.0542032178516</v>
      </c>
      <c r="M24" s="1">
        <v>5263.9954377446411</v>
      </c>
      <c r="N24" s="1">
        <v>1890476</v>
      </c>
    </row>
    <row r="25" spans="1:14">
      <c r="A25" s="1">
        <v>4</v>
      </c>
      <c r="B25" s="1">
        <v>2020</v>
      </c>
      <c r="C25" s="1">
        <v>782718</v>
      </c>
      <c r="D25" s="1">
        <v>977681</v>
      </c>
      <c r="E25" s="1">
        <v>1082364</v>
      </c>
      <c r="F25" s="1">
        <v>1082364</v>
      </c>
      <c r="G25" s="1">
        <v>20535.6015625</v>
      </c>
      <c r="H25" s="1">
        <v>27560.076171875</v>
      </c>
      <c r="I25" s="1">
        <v>913.63352210378378</v>
      </c>
      <c r="J25" s="1">
        <v>1047.5447491762652</v>
      </c>
      <c r="K25" s="1">
        <v>1184.81701530655</v>
      </c>
      <c r="L25" s="1">
        <v>1184.817014897543</v>
      </c>
      <c r="M25" s="1">
        <v>5939.9194831188297</v>
      </c>
      <c r="N25" s="1">
        <v>1907930</v>
      </c>
    </row>
    <row r="26" spans="1:14">
      <c r="A26" s="1">
        <v>5</v>
      </c>
      <c r="B26" s="1">
        <v>2020</v>
      </c>
      <c r="C26" s="1">
        <v>826010</v>
      </c>
      <c r="D26" s="1">
        <v>1000036</v>
      </c>
      <c r="E26" s="1">
        <v>1082273</v>
      </c>
      <c r="F26" s="1">
        <v>1082273</v>
      </c>
      <c r="G26" s="1">
        <v>23353.236328125</v>
      </c>
      <c r="H26" s="1">
        <v>33367.33984375</v>
      </c>
      <c r="I26" s="1">
        <v>984.99986321922574</v>
      </c>
      <c r="J26" s="1">
        <v>1119.6725196702528</v>
      </c>
      <c r="K26" s="1">
        <v>1219.1041938241435</v>
      </c>
      <c r="L26" s="1">
        <v>1219.1041939993852</v>
      </c>
      <c r="M26" s="1">
        <v>6443.70070899028</v>
      </c>
      <c r="N26" s="1">
        <v>1878762</v>
      </c>
    </row>
    <row r="27" spans="1:14">
      <c r="A27" s="1">
        <v>6</v>
      </c>
      <c r="B27" s="1">
        <v>2020</v>
      </c>
      <c r="C27" s="1">
        <v>788762</v>
      </c>
      <c r="D27" s="1">
        <v>959659</v>
      </c>
      <c r="E27" s="1">
        <v>1052602</v>
      </c>
      <c r="F27" s="1">
        <v>1052602</v>
      </c>
      <c r="G27" s="1">
        <v>26544.06640625</v>
      </c>
      <c r="H27" s="1">
        <v>40107.55078125</v>
      </c>
      <c r="I27" s="1">
        <v>938.43641742890622</v>
      </c>
      <c r="J27" s="1">
        <v>1053.7480517555175</v>
      </c>
      <c r="K27" s="1">
        <v>1180.5306069426872</v>
      </c>
      <c r="L27" s="1">
        <v>1180.5306083514959</v>
      </c>
      <c r="M27" s="1">
        <v>7001.5058133311659</v>
      </c>
      <c r="N27" s="1">
        <v>1857458</v>
      </c>
    </row>
    <row r="28" spans="1:14">
      <c r="A28" s="1">
        <v>7</v>
      </c>
      <c r="B28" s="1">
        <v>2020</v>
      </c>
      <c r="C28" s="1">
        <v>789023</v>
      </c>
      <c r="D28" s="1">
        <v>925119</v>
      </c>
      <c r="E28" s="1">
        <v>1020537</v>
      </c>
      <c r="F28" s="1">
        <v>1020537</v>
      </c>
      <c r="G28" s="1">
        <v>30615.853515625</v>
      </c>
      <c r="H28" s="1">
        <v>48670.30859375</v>
      </c>
      <c r="I28" s="1">
        <v>922.4601306926221</v>
      </c>
      <c r="J28" s="1">
        <v>1030.7900498030165</v>
      </c>
      <c r="K28" s="1">
        <v>1152.1901033259464</v>
      </c>
      <c r="L28" s="1">
        <v>1152.1901033759887</v>
      </c>
      <c r="M28" s="1">
        <v>7658.4712698288477</v>
      </c>
      <c r="N28" s="1">
        <v>1838374</v>
      </c>
    </row>
    <row r="29" spans="1:14">
      <c r="A29" s="1">
        <v>8</v>
      </c>
      <c r="B29" s="1">
        <v>2020</v>
      </c>
      <c r="C29" s="1">
        <v>781348</v>
      </c>
      <c r="D29" s="1">
        <v>909265</v>
      </c>
      <c r="E29" s="1">
        <v>1006206</v>
      </c>
      <c r="F29" s="1">
        <v>1006206</v>
      </c>
      <c r="G29" s="1">
        <v>35488.05078125</v>
      </c>
      <c r="H29" s="1">
        <v>60597.85546875</v>
      </c>
      <c r="I29" s="1">
        <v>944.19556809860353</v>
      </c>
      <c r="J29" s="1">
        <v>1037.5253422135022</v>
      </c>
      <c r="K29" s="1">
        <v>1162.4989291276777</v>
      </c>
      <c r="L29" s="1">
        <v>1162.4989301917753</v>
      </c>
      <c r="M29" s="1">
        <v>9534.0697805000163</v>
      </c>
      <c r="N29" s="1">
        <v>1856941</v>
      </c>
    </row>
    <row r="30" spans="1:14">
      <c r="A30" s="1">
        <v>9</v>
      </c>
      <c r="B30" s="1">
        <v>2020</v>
      </c>
      <c r="C30" s="1">
        <v>724320</v>
      </c>
      <c r="D30" s="1">
        <v>826166</v>
      </c>
      <c r="E30" s="1">
        <v>922574</v>
      </c>
      <c r="F30" s="1">
        <v>922574</v>
      </c>
      <c r="G30" s="1">
        <v>44539.6328125</v>
      </c>
      <c r="H30" s="1">
        <v>80436.75</v>
      </c>
      <c r="I30" s="1">
        <v>870.65226559238556</v>
      </c>
      <c r="J30" s="1">
        <v>940.98569838732965</v>
      </c>
      <c r="K30" s="1">
        <v>1080.490428177435</v>
      </c>
      <c r="L30" s="1">
        <v>1080.4904276237669</v>
      </c>
      <c r="M30" s="1">
        <v>12541.340223563009</v>
      </c>
      <c r="N30" s="1">
        <v>1864931</v>
      </c>
    </row>
    <row r="31" spans="1:14">
      <c r="A31" s="1">
        <v>10</v>
      </c>
      <c r="B31" s="1">
        <v>2020</v>
      </c>
      <c r="C31" s="1">
        <v>665603</v>
      </c>
      <c r="D31" s="1">
        <v>724011</v>
      </c>
      <c r="E31" s="1">
        <v>784526</v>
      </c>
      <c r="F31" s="1">
        <v>784526</v>
      </c>
      <c r="G31" s="1">
        <v>73604.8203125</v>
      </c>
      <c r="H31" s="1">
        <v>163286.921875</v>
      </c>
      <c r="I31" s="1">
        <v>842.71006504101592</v>
      </c>
      <c r="J31" s="1">
        <v>884.46056446925718</v>
      </c>
      <c r="K31" s="1">
        <v>984.41412452493284</v>
      </c>
      <c r="L31" s="1">
        <v>984.41412516711489</v>
      </c>
      <c r="M31" s="1">
        <v>26608.336591373136</v>
      </c>
      <c r="N31" s="1">
        <v>1856032</v>
      </c>
    </row>
    <row r="32" spans="1:14">
      <c r="A32" s="1">
        <v>1</v>
      </c>
      <c r="B32" s="1">
        <v>2022</v>
      </c>
      <c r="C32" s="1">
        <v>1192623</v>
      </c>
      <c r="D32" s="1">
        <v>1622483</v>
      </c>
      <c r="E32" s="1">
        <v>1707906</v>
      </c>
      <c r="F32" s="1">
        <v>1707906</v>
      </c>
      <c r="G32" s="1">
        <v>14746.2001953125</v>
      </c>
      <c r="H32" s="1">
        <v>13413.0498046875</v>
      </c>
      <c r="I32" s="1">
        <v>1629.3005625681703</v>
      </c>
      <c r="J32" s="1">
        <v>1828.8564975526372</v>
      </c>
      <c r="K32" s="1">
        <v>1979.2820211944031</v>
      </c>
      <c r="L32" s="1">
        <v>1979.2820233996756</v>
      </c>
      <c r="M32" s="1">
        <v>4785.1771892846027</v>
      </c>
      <c r="N32" s="1">
        <v>2435958</v>
      </c>
    </row>
    <row r="33" spans="1:14">
      <c r="A33" s="1">
        <v>2</v>
      </c>
      <c r="B33" s="1">
        <v>2022</v>
      </c>
      <c r="C33" s="1">
        <v>1095281</v>
      </c>
      <c r="D33" s="1">
        <v>1409203</v>
      </c>
      <c r="E33" s="1">
        <v>1490405</v>
      </c>
      <c r="F33" s="1">
        <v>1490405</v>
      </c>
      <c r="G33" s="1">
        <v>19229.330078125</v>
      </c>
      <c r="H33" s="1">
        <v>22421.9140625</v>
      </c>
      <c r="I33" s="1">
        <v>1595.4666054912084</v>
      </c>
      <c r="J33" s="1">
        <v>1758.0234626156512</v>
      </c>
      <c r="K33" s="1">
        <v>1926.1978506369749</v>
      </c>
      <c r="L33" s="1">
        <v>1926.197852034674</v>
      </c>
      <c r="M33" s="1">
        <v>6207.0735832626469</v>
      </c>
      <c r="N33" s="1">
        <v>2149102</v>
      </c>
    </row>
    <row r="34" spans="1:14">
      <c r="A34" s="1">
        <v>3</v>
      </c>
      <c r="B34" s="1">
        <v>2022</v>
      </c>
      <c r="C34" s="1">
        <v>1033111</v>
      </c>
      <c r="D34" s="1">
        <v>1305906</v>
      </c>
      <c r="E34" s="1">
        <v>1365535</v>
      </c>
      <c r="F34" s="1">
        <v>1365535</v>
      </c>
      <c r="G34" s="1">
        <v>23346.681640625</v>
      </c>
      <c r="H34" s="1">
        <v>29201.501953125</v>
      </c>
      <c r="I34" s="1">
        <v>1556.0683818453172</v>
      </c>
      <c r="J34" s="1">
        <v>1719.5214186684843</v>
      </c>
      <c r="K34" s="1">
        <v>1859.161274850605</v>
      </c>
      <c r="L34" s="1">
        <v>1859.1612744805027</v>
      </c>
      <c r="M34" s="1">
        <v>6918.909290325767</v>
      </c>
      <c r="N34" s="1">
        <v>2040198</v>
      </c>
    </row>
    <row r="35" spans="1:14">
      <c r="A35" s="1">
        <v>4</v>
      </c>
      <c r="B35" s="1">
        <v>2022</v>
      </c>
      <c r="C35" s="1">
        <v>1023470</v>
      </c>
      <c r="D35" s="1">
        <v>1287852</v>
      </c>
      <c r="E35" s="1">
        <v>1352478</v>
      </c>
      <c r="F35" s="1">
        <v>1352478</v>
      </c>
      <c r="G35" s="1">
        <v>27297.4921875</v>
      </c>
      <c r="H35" s="1">
        <v>35947.6171875</v>
      </c>
      <c r="I35" s="1">
        <v>1532.4156073498427</v>
      </c>
      <c r="J35" s="1">
        <v>1695.0024731914764</v>
      </c>
      <c r="K35" s="1">
        <v>1829.1500773617877</v>
      </c>
      <c r="L35" s="1">
        <v>1829.1500786746699</v>
      </c>
      <c r="M35" s="1">
        <v>7364.0257039841708</v>
      </c>
      <c r="N35" s="1">
        <v>2045692</v>
      </c>
    </row>
    <row r="36" spans="1:14">
      <c r="A36" s="1">
        <v>5</v>
      </c>
      <c r="B36" s="1">
        <v>2022</v>
      </c>
      <c r="C36" s="1">
        <v>984702</v>
      </c>
      <c r="D36" s="1">
        <v>1210901</v>
      </c>
      <c r="E36" s="1">
        <v>1278849</v>
      </c>
      <c r="F36" s="1">
        <v>1278849</v>
      </c>
      <c r="G36" s="1">
        <v>30814.646484375</v>
      </c>
      <c r="H36" s="1">
        <v>43341.98828125</v>
      </c>
      <c r="I36" s="1">
        <v>1470.5307650173911</v>
      </c>
      <c r="J36" s="1">
        <v>1603.4707021142679</v>
      </c>
      <c r="K36" s="1">
        <v>1746.2834946375019</v>
      </c>
      <c r="L36" s="1">
        <v>1746.2834967724391</v>
      </c>
      <c r="M36" s="1">
        <v>8008.18136205266</v>
      </c>
      <c r="N36" s="1">
        <v>1969371</v>
      </c>
    </row>
    <row r="37" spans="1:14">
      <c r="A37" s="1">
        <v>6</v>
      </c>
      <c r="B37" s="1">
        <v>2022</v>
      </c>
      <c r="C37" s="1">
        <v>951395</v>
      </c>
      <c r="D37" s="1">
        <v>1154790</v>
      </c>
      <c r="E37" s="1">
        <v>1200436</v>
      </c>
      <c r="F37" s="1">
        <v>1200436</v>
      </c>
      <c r="G37" s="1">
        <v>35466.41015625</v>
      </c>
      <c r="H37" s="1">
        <v>51924.4375</v>
      </c>
      <c r="I37" s="1">
        <v>1433.5567522368679</v>
      </c>
      <c r="J37" s="1">
        <v>1573.6865001506635</v>
      </c>
      <c r="K37" s="1">
        <v>1673.9606967799084</v>
      </c>
      <c r="L37" s="1">
        <v>1673.9606959482544</v>
      </c>
      <c r="M37" s="1">
        <v>8765.308568367187</v>
      </c>
      <c r="N37" s="1">
        <v>1935465</v>
      </c>
    </row>
    <row r="38" spans="1:14">
      <c r="A38" s="1">
        <v>7</v>
      </c>
      <c r="B38" s="1">
        <v>2022</v>
      </c>
      <c r="C38" s="1">
        <v>986080</v>
      </c>
      <c r="D38" s="1">
        <v>1149266</v>
      </c>
      <c r="E38" s="1">
        <v>1202341</v>
      </c>
      <c r="F38" s="1">
        <v>1202341</v>
      </c>
      <c r="G38" s="1">
        <v>40150.28125</v>
      </c>
      <c r="H38" s="1">
        <v>62411.6484375</v>
      </c>
      <c r="I38" s="1">
        <v>1560.7615262388911</v>
      </c>
      <c r="J38" s="1">
        <v>1684.0020253523285</v>
      </c>
      <c r="K38" s="1">
        <v>1797.3427343566038</v>
      </c>
      <c r="L38" s="1">
        <v>1797.3427348847656</v>
      </c>
      <c r="M38" s="1">
        <v>9899.4330693565244</v>
      </c>
      <c r="N38" s="1">
        <v>1901584</v>
      </c>
    </row>
    <row r="39" spans="1:14">
      <c r="A39" s="1">
        <v>8</v>
      </c>
      <c r="B39" s="1">
        <v>2022</v>
      </c>
      <c r="C39" s="1">
        <v>960702</v>
      </c>
      <c r="D39" s="1">
        <v>1111868</v>
      </c>
      <c r="E39" s="1">
        <v>1168007</v>
      </c>
      <c r="F39" s="1">
        <v>1168007</v>
      </c>
      <c r="G39" s="1">
        <v>47727.1640625</v>
      </c>
      <c r="H39" s="1">
        <v>76735.8828125</v>
      </c>
      <c r="I39" s="1">
        <v>1445.6003690975833</v>
      </c>
      <c r="J39" s="1">
        <v>1549.8025957883171</v>
      </c>
      <c r="K39" s="1">
        <v>1659.3828240214489</v>
      </c>
      <c r="L39" s="1">
        <v>1659.3828241743656</v>
      </c>
      <c r="M39" s="1">
        <v>11900.272473977981</v>
      </c>
      <c r="N39" s="1">
        <v>1926828</v>
      </c>
    </row>
    <row r="40" spans="1:14">
      <c r="A40" s="1">
        <v>9</v>
      </c>
      <c r="B40" s="1">
        <v>2022</v>
      </c>
      <c r="C40" s="1">
        <v>936658</v>
      </c>
      <c r="D40" s="1">
        <v>1049451</v>
      </c>
      <c r="E40" s="1">
        <v>1086174</v>
      </c>
      <c r="F40" s="1">
        <v>1086174</v>
      </c>
      <c r="G40" s="1">
        <v>58706.49609375</v>
      </c>
      <c r="H40" s="1">
        <v>100866</v>
      </c>
      <c r="I40" s="1">
        <v>1526.0905184283979</v>
      </c>
      <c r="J40" s="1">
        <v>1606.5847681388393</v>
      </c>
      <c r="K40" s="1">
        <v>1686.9668669877906</v>
      </c>
      <c r="L40" s="1">
        <v>1686.9668680318346</v>
      </c>
      <c r="M40" s="1">
        <v>15925.795834209237</v>
      </c>
      <c r="N40" s="1">
        <v>1945195</v>
      </c>
    </row>
    <row r="41" spans="1:14">
      <c r="A41" s="1">
        <v>10</v>
      </c>
      <c r="B41" s="1">
        <v>2022</v>
      </c>
      <c r="C41" s="1">
        <v>863772</v>
      </c>
      <c r="D41" s="1">
        <v>937859</v>
      </c>
      <c r="E41" s="1">
        <v>977260</v>
      </c>
      <c r="F41" s="1">
        <v>977260</v>
      </c>
      <c r="G41" s="1">
        <v>102241.109375</v>
      </c>
      <c r="H41" s="1">
        <v>200695.921875</v>
      </c>
      <c r="I41" s="1">
        <v>1449.6505357191895</v>
      </c>
      <c r="J41" s="1">
        <v>1512.0258760766822</v>
      </c>
      <c r="K41" s="1">
        <v>1615.9929018803141</v>
      </c>
      <c r="L41" s="1">
        <v>1615.9929016444316</v>
      </c>
      <c r="M41" s="1">
        <v>29456.825636976904</v>
      </c>
      <c r="N41" s="1">
        <v>1881000</v>
      </c>
    </row>
    <row r="42" spans="1:14">
      <c r="A42" s="1">
        <v>1</v>
      </c>
      <c r="B42" s="1">
        <v>2024</v>
      </c>
      <c r="C42" s="1">
        <v>1300459</v>
      </c>
      <c r="D42" s="1">
        <v>1470861</v>
      </c>
      <c r="E42" s="1">
        <v>1564634</v>
      </c>
      <c r="F42" s="1">
        <v>1564634</v>
      </c>
      <c r="G42" s="1">
        <v>16950.32421875</v>
      </c>
      <c r="H42" s="1">
        <v>16808.7109375</v>
      </c>
      <c r="I42" s="1">
        <v>2288.1594851327054</v>
      </c>
      <c r="J42" s="1">
        <v>2410.4021484574173</v>
      </c>
      <c r="K42" s="1">
        <v>2561.2875240778412</v>
      </c>
      <c r="L42" s="1">
        <v>2561.2875331550272</v>
      </c>
      <c r="M42" s="1">
        <v>6083.0649896241848</v>
      </c>
      <c r="N42" s="1">
        <v>2332807</v>
      </c>
    </row>
    <row r="43" spans="1:14">
      <c r="A43" s="1">
        <v>2</v>
      </c>
      <c r="B43" s="1">
        <v>2024</v>
      </c>
      <c r="C43" s="1">
        <v>1144733</v>
      </c>
      <c r="D43" s="1">
        <v>1298243</v>
      </c>
      <c r="E43" s="1">
        <v>1372482</v>
      </c>
      <c r="F43" s="1">
        <v>1372482</v>
      </c>
      <c r="G43" s="1">
        <v>23361.275390625</v>
      </c>
      <c r="H43" s="1">
        <v>28297.767578125</v>
      </c>
      <c r="I43" s="1">
        <v>2291.2482683209932</v>
      </c>
      <c r="J43" s="1">
        <v>2416.6806249552446</v>
      </c>
      <c r="K43" s="1">
        <v>2573.9948749462433</v>
      </c>
      <c r="L43" s="1">
        <v>2573.9948896397</v>
      </c>
      <c r="M43" s="1">
        <v>7939.4658748509637</v>
      </c>
      <c r="N43" s="1">
        <v>2084222</v>
      </c>
    </row>
    <row r="44" spans="1:14">
      <c r="A44" s="1">
        <v>3</v>
      </c>
      <c r="B44" s="1">
        <v>2024</v>
      </c>
      <c r="C44" s="1">
        <v>1094266</v>
      </c>
      <c r="D44" s="1">
        <v>1224657</v>
      </c>
      <c r="E44" s="1">
        <v>1314215</v>
      </c>
      <c r="F44" s="1">
        <v>1314215</v>
      </c>
      <c r="G44" s="1">
        <v>28333.607421875</v>
      </c>
      <c r="H44" s="1">
        <v>36844.20703125</v>
      </c>
      <c r="I44" s="1">
        <v>2348.8452428507098</v>
      </c>
      <c r="J44" s="1">
        <v>2464.2615282100005</v>
      </c>
      <c r="K44" s="1">
        <v>2632.0453730629897</v>
      </c>
      <c r="L44" s="1">
        <v>2632.045388385372</v>
      </c>
      <c r="M44" s="1">
        <v>8921.3538197985781</v>
      </c>
      <c r="N44" s="1">
        <v>2003510</v>
      </c>
    </row>
    <row r="45" spans="1:14">
      <c r="A45" s="1">
        <v>4</v>
      </c>
      <c r="B45" s="1">
        <v>2024</v>
      </c>
      <c r="C45" s="1">
        <v>1035386</v>
      </c>
      <c r="D45" s="1">
        <v>1157053</v>
      </c>
      <c r="E45" s="1">
        <v>1228630</v>
      </c>
      <c r="F45" s="1">
        <v>1228630</v>
      </c>
      <c r="G45" s="1">
        <v>32822.73046875</v>
      </c>
      <c r="H45" s="1">
        <v>45244.9296875</v>
      </c>
      <c r="I45" s="1">
        <v>2191.0857421110973</v>
      </c>
      <c r="J45" s="1">
        <v>2293.4397803343918</v>
      </c>
      <c r="K45" s="1">
        <v>2416.7073859047496</v>
      </c>
      <c r="L45" s="1">
        <v>2416.7073982098113</v>
      </c>
      <c r="M45" s="1">
        <v>9499.2315746812601</v>
      </c>
      <c r="N45" s="1">
        <v>1905114</v>
      </c>
    </row>
    <row r="46" spans="1:14">
      <c r="A46" s="1">
        <v>5</v>
      </c>
      <c r="B46" s="1">
        <v>2024</v>
      </c>
      <c r="C46" s="1">
        <v>1028076</v>
      </c>
      <c r="D46" s="1">
        <v>1119315</v>
      </c>
      <c r="E46" s="1">
        <v>1205033</v>
      </c>
      <c r="F46" s="1">
        <v>1205033</v>
      </c>
      <c r="G46" s="1">
        <v>37476.55078125</v>
      </c>
      <c r="H46" s="1">
        <v>54307.76953125</v>
      </c>
      <c r="I46" s="1">
        <v>2180.6526962245457</v>
      </c>
      <c r="J46" s="1">
        <v>2267.6783858097028</v>
      </c>
      <c r="K46" s="1">
        <v>2411.0777657553185</v>
      </c>
      <c r="L46" s="1">
        <v>2411.0777805031903</v>
      </c>
      <c r="M46" s="1">
        <v>10059.547546600794</v>
      </c>
      <c r="N46" s="1">
        <v>1873482</v>
      </c>
    </row>
    <row r="47" spans="1:14">
      <c r="A47" s="1">
        <v>6</v>
      </c>
      <c r="B47" s="1">
        <v>2024</v>
      </c>
      <c r="C47" s="1">
        <v>958326</v>
      </c>
      <c r="D47" s="1">
        <v>1057752</v>
      </c>
      <c r="E47" s="1">
        <v>1112591</v>
      </c>
      <c r="F47" s="1">
        <v>1112591</v>
      </c>
      <c r="G47" s="1">
        <v>43025.76171875</v>
      </c>
      <c r="H47" s="1">
        <v>64599.75</v>
      </c>
      <c r="I47" s="1">
        <v>2051.153328022815</v>
      </c>
      <c r="J47" s="1">
        <v>2149.2207934077846</v>
      </c>
      <c r="K47" s="1">
        <v>2279.3144977508659</v>
      </c>
      <c r="L47" s="1">
        <v>2279.3145088118167</v>
      </c>
      <c r="M47" s="1">
        <v>11135.014138018232</v>
      </c>
      <c r="N47" s="1">
        <v>1870442</v>
      </c>
    </row>
    <row r="48" spans="1:14">
      <c r="A48" s="1">
        <v>7</v>
      </c>
      <c r="B48" s="1">
        <v>2024</v>
      </c>
      <c r="C48" s="1">
        <v>1003416</v>
      </c>
      <c r="D48" s="1">
        <v>1096011</v>
      </c>
      <c r="E48" s="1">
        <v>1165036</v>
      </c>
      <c r="F48" s="1">
        <v>1165036</v>
      </c>
      <c r="G48" s="1">
        <v>48843.22265625</v>
      </c>
      <c r="H48" s="1">
        <v>77451.28125</v>
      </c>
      <c r="I48" s="1">
        <v>2148.4983623530161</v>
      </c>
      <c r="J48" s="1">
        <v>2231.7066692609123</v>
      </c>
      <c r="K48" s="1">
        <v>2363.1227614955596</v>
      </c>
      <c r="L48" s="1">
        <v>2363.1227766057527</v>
      </c>
      <c r="M48" s="1">
        <v>12564.594840174033</v>
      </c>
      <c r="N48" s="1">
        <v>1879851</v>
      </c>
    </row>
    <row r="49" spans="1:14">
      <c r="A49" s="1">
        <v>8</v>
      </c>
      <c r="B49" s="1">
        <v>2024</v>
      </c>
      <c r="C49" s="1">
        <v>1004268</v>
      </c>
      <c r="D49" s="1">
        <v>1072701</v>
      </c>
      <c r="E49" s="1">
        <v>1135454</v>
      </c>
      <c r="F49" s="1">
        <v>1135454</v>
      </c>
      <c r="G49" s="1">
        <v>57487.99609375</v>
      </c>
      <c r="H49" s="1">
        <v>95291.2109375</v>
      </c>
      <c r="I49" s="1">
        <v>2327.7223907993744</v>
      </c>
      <c r="J49" s="1">
        <v>2398.7073140382013</v>
      </c>
      <c r="K49" s="1">
        <v>2515.786013086677</v>
      </c>
      <c r="L49" s="1">
        <v>2515.7860292689438</v>
      </c>
      <c r="M49" s="1">
        <v>15383.438085038411</v>
      </c>
      <c r="N49" s="1">
        <v>1890951</v>
      </c>
    </row>
    <row r="50" spans="1:14">
      <c r="A50" s="1">
        <v>9</v>
      </c>
      <c r="B50" s="1">
        <v>2024</v>
      </c>
      <c r="C50" s="1">
        <v>1032075</v>
      </c>
      <c r="D50" s="1">
        <v>1089185</v>
      </c>
      <c r="E50" s="1">
        <v>1142066</v>
      </c>
      <c r="F50" s="1">
        <v>1142066</v>
      </c>
      <c r="G50" s="1">
        <v>70492.3515625</v>
      </c>
      <c r="H50" s="1">
        <v>123712.4375</v>
      </c>
      <c r="I50" s="1">
        <v>2382.5307044796186</v>
      </c>
      <c r="J50" s="1">
        <v>2460.8295888728521</v>
      </c>
      <c r="K50" s="1">
        <v>2602.5620077426152</v>
      </c>
      <c r="L50" s="1">
        <v>2602.5620230037207</v>
      </c>
      <c r="M50" s="1">
        <v>19536.94020754705</v>
      </c>
      <c r="N50" s="1">
        <v>1928391</v>
      </c>
    </row>
    <row r="51" spans="1:14">
      <c r="A51" s="1">
        <v>10</v>
      </c>
      <c r="B51" s="1">
        <v>2024</v>
      </c>
      <c r="C51" s="1">
        <v>984066</v>
      </c>
      <c r="D51" s="1">
        <v>1020972</v>
      </c>
      <c r="E51" s="1">
        <v>1056971</v>
      </c>
      <c r="F51" s="1">
        <v>1056971</v>
      </c>
      <c r="G51" s="1">
        <v>117987.703125</v>
      </c>
      <c r="H51" s="1">
        <v>236095.3125</v>
      </c>
      <c r="I51" s="1">
        <v>2469.3585682807034</v>
      </c>
      <c r="J51" s="1">
        <v>2510.7577018883612</v>
      </c>
      <c r="K51" s="1">
        <v>2658.3428867273019</v>
      </c>
      <c r="L51" s="1">
        <v>2658.3429061558436</v>
      </c>
      <c r="M51" s="1">
        <v>36848.187888961635</v>
      </c>
      <c r="N51" s="1">
        <v>1836974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6"/>
  <sheetViews>
    <sheetView workbookViewId="0"/>
  </sheetViews>
  <sheetFormatPr defaultColWidth="9.140625" defaultRowHeight="15"/>
  <sheetData>
    <row r="1" spans="1:9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</row>
    <row r="2" spans="1:9">
      <c r="A2" s="1">
        <v>2016</v>
      </c>
      <c r="B2" s="1">
        <v>9157883</v>
      </c>
      <c r="C2" s="1">
        <v>25411.48828125</v>
      </c>
      <c r="D2" s="1">
        <v>40555.984375</v>
      </c>
      <c r="E2" s="1">
        <v>52.850511302666781</v>
      </c>
      <c r="F2" s="1">
        <v>3.1543808760168699</v>
      </c>
      <c r="G2" s="1">
        <v>0.61852799386058988</v>
      </c>
      <c r="H2" s="1">
        <v>0.32713270086547297</v>
      </c>
      <c r="I2" t="s">
        <v>205</v>
      </c>
    </row>
    <row r="3" spans="1:9">
      <c r="A3" s="1">
        <v>2016</v>
      </c>
      <c r="B3" s="1">
        <v>32974661</v>
      </c>
      <c r="C3" s="1">
        <v>28261.666015625</v>
      </c>
      <c r="D3" s="1">
        <v>46764.52734375</v>
      </c>
      <c r="E3" s="1">
        <v>49.194949813130755</v>
      </c>
      <c r="F3" s="1">
        <v>3.6634648344072436</v>
      </c>
      <c r="G3" s="1">
        <v>0.78591597954562742</v>
      </c>
      <c r="H3" s="1">
        <v>0.28653186154059324</v>
      </c>
      <c r="I3" t="s">
        <v>206</v>
      </c>
    </row>
    <row r="4" spans="1:9">
      <c r="A4" s="1">
        <v>2016</v>
      </c>
      <c r="B4" s="1">
        <v>23816778</v>
      </c>
      <c r="C4" s="1">
        <v>29357.599609375</v>
      </c>
      <c r="D4" s="1">
        <v>49151.80078125</v>
      </c>
      <c r="E4" s="1">
        <v>47.789335484421947</v>
      </c>
      <c r="F4" s="1">
        <v>3.8592147098990468</v>
      </c>
      <c r="G4" s="1">
        <v>0.85027899239771221</v>
      </c>
      <c r="H4" s="1">
        <v>0.27092027309487454</v>
      </c>
      <c r="I4" t="s">
        <v>207</v>
      </c>
    </row>
    <row r="5" spans="1:9">
      <c r="A5" s="1">
        <v>2018</v>
      </c>
      <c r="B5" s="1">
        <v>9864796</v>
      </c>
      <c r="C5" s="1">
        <v>28807.251953125</v>
      </c>
      <c r="D5" s="1">
        <v>44867.20703125</v>
      </c>
      <c r="E5" s="1">
        <v>53.119516511035812</v>
      </c>
      <c r="F5" s="1">
        <v>3.1354321974828472</v>
      </c>
      <c r="G5" s="1">
        <v>0.5846018508644274</v>
      </c>
      <c r="H5" s="1">
        <v>0.33769466697537387</v>
      </c>
      <c r="I5" t="s">
        <v>208</v>
      </c>
    </row>
    <row r="6" spans="1:9">
      <c r="A6" s="1">
        <v>2018</v>
      </c>
      <c r="B6" s="1">
        <v>24535719</v>
      </c>
      <c r="C6" s="1">
        <v>33334.65234375</v>
      </c>
      <c r="D6" s="1">
        <v>51854.78515625</v>
      </c>
      <c r="E6" s="1">
        <v>48.52653729038876</v>
      </c>
      <c r="F6" s="1">
        <v>3.7865481749281527</v>
      </c>
      <c r="G6" s="1">
        <v>0.79282147794405378</v>
      </c>
      <c r="H6" s="1">
        <v>0.28444998901397589</v>
      </c>
      <c r="I6" t="s">
        <v>209</v>
      </c>
    </row>
    <row r="7" spans="1:9">
      <c r="A7" s="1">
        <v>2018</v>
      </c>
      <c r="B7" s="1">
        <v>34400515</v>
      </c>
      <c r="C7" s="1">
        <v>32036.361328125</v>
      </c>
      <c r="D7" s="1">
        <v>49851.00390625</v>
      </c>
      <c r="E7" s="1">
        <v>49.843633939782585</v>
      </c>
      <c r="F7" s="1">
        <v>3.5998321827449384</v>
      </c>
      <c r="G7" s="1">
        <v>0.73311178626250217</v>
      </c>
      <c r="H7" s="1">
        <v>0.29971859432918374</v>
      </c>
      <c r="I7" t="s">
        <v>210</v>
      </c>
    </row>
    <row r="8" spans="1:9">
      <c r="A8" s="1">
        <v>2020</v>
      </c>
      <c r="B8" s="1">
        <v>35749659</v>
      </c>
      <c r="C8" s="1">
        <v>29910.259765625</v>
      </c>
      <c r="D8" s="1">
        <v>50309.3125</v>
      </c>
      <c r="E8" s="1">
        <v>51.224873361729131</v>
      </c>
      <c r="F8" s="1">
        <v>3.5457920311911226</v>
      </c>
      <c r="G8" s="1">
        <v>0.65863582083398331</v>
      </c>
      <c r="H8" s="1">
        <v>0.33246205229537995</v>
      </c>
      <c r="I8" t="s">
        <v>210</v>
      </c>
    </row>
    <row r="9" spans="1:9">
      <c r="A9" s="1">
        <v>2020</v>
      </c>
      <c r="B9" s="1">
        <v>25072652</v>
      </c>
      <c r="C9" s="1">
        <v>31185.39453125</v>
      </c>
      <c r="D9" s="1">
        <v>52398.28125</v>
      </c>
      <c r="E9" s="1">
        <v>49.828369571754912</v>
      </c>
      <c r="F9" s="1">
        <v>3.7284213891693625</v>
      </c>
      <c r="G9" s="1">
        <v>0.7128784781123273</v>
      </c>
      <c r="H9" s="1">
        <v>0.31851863935255031</v>
      </c>
      <c r="I9" t="s">
        <v>211</v>
      </c>
    </row>
    <row r="10" spans="1:9">
      <c r="A10" s="1">
        <v>2020</v>
      </c>
      <c r="B10" s="1">
        <v>10677007</v>
      </c>
      <c r="C10" s="1">
        <v>26915.87890625</v>
      </c>
      <c r="D10" s="1">
        <v>45403.8203125</v>
      </c>
      <c r="E10" s="1">
        <v>54.504261821688416</v>
      </c>
      <c r="F10" s="1">
        <v>3.1169263071570525</v>
      </c>
      <c r="G10" s="1">
        <v>0.53125861957381881</v>
      </c>
      <c r="H10" s="1">
        <v>0.36520515533988129</v>
      </c>
      <c r="I10" t="s">
        <v>212</v>
      </c>
    </row>
    <row r="11" spans="1:9">
      <c r="A11" s="1">
        <v>2022</v>
      </c>
      <c r="B11" s="1">
        <v>12162564</v>
      </c>
      <c r="C11" s="1">
        <v>35690.01953125</v>
      </c>
      <c r="D11" s="1">
        <v>57368.96875</v>
      </c>
      <c r="E11" s="1">
        <v>54.116949518210141</v>
      </c>
      <c r="F11" s="1">
        <v>3.0765154452630217</v>
      </c>
      <c r="G11" s="1">
        <v>0.53434851401398586</v>
      </c>
      <c r="H11" s="1">
        <v>0.36314892155963169</v>
      </c>
      <c r="I11" t="s">
        <v>212</v>
      </c>
    </row>
    <row r="12" spans="1:9">
      <c r="A12" s="1">
        <v>2022</v>
      </c>
      <c r="B12" s="1">
        <v>25397559</v>
      </c>
      <c r="C12" s="1">
        <v>42011.95703125</v>
      </c>
      <c r="D12" s="1">
        <v>66725.1328125</v>
      </c>
      <c r="E12" s="1">
        <v>50.086733729017027</v>
      </c>
      <c r="F12" s="1">
        <v>3.6015820260521889</v>
      </c>
      <c r="G12" s="1">
        <v>0.67242718089561282</v>
      </c>
      <c r="H12" s="1">
        <v>0.32174261313853036</v>
      </c>
      <c r="I12" t="s">
        <v>213</v>
      </c>
    </row>
    <row r="13" spans="1:9">
      <c r="A13" s="1">
        <v>2022</v>
      </c>
      <c r="B13" s="1">
        <v>37560123</v>
      </c>
      <c r="C13" s="1">
        <v>39964.8125</v>
      </c>
      <c r="D13" s="1">
        <v>63695.45703125</v>
      </c>
      <c r="E13" s="1">
        <v>51.391781571109341</v>
      </c>
      <c r="F13" s="1">
        <v>3.4315571330796759</v>
      </c>
      <c r="G13" s="1">
        <v>0.62771511690736481</v>
      </c>
      <c r="H13" s="1">
        <v>0.33515063302641473</v>
      </c>
      <c r="I13" t="s">
        <v>214</v>
      </c>
    </row>
    <row r="14" spans="1:9">
      <c r="A14" s="1">
        <v>2024</v>
      </c>
      <c r="B14" s="1">
        <v>25806091</v>
      </c>
      <c r="C14" s="1">
        <v>50011.02734375</v>
      </c>
      <c r="D14" s="1">
        <v>81232.140625</v>
      </c>
      <c r="E14" s="1">
        <v>50.545406470123659</v>
      </c>
      <c r="F14" s="1">
        <v>3.5317586844129165</v>
      </c>
      <c r="G14" s="1">
        <v>0.61539967444120069</v>
      </c>
      <c r="H14" s="1">
        <v>0.33872778329736186</v>
      </c>
      <c r="I14" t="s">
        <v>215</v>
      </c>
    </row>
    <row r="15" spans="1:9">
      <c r="A15" s="1">
        <v>2024</v>
      </c>
      <c r="B15" s="1">
        <v>13024139</v>
      </c>
      <c r="C15" s="1">
        <v>43044.49609375</v>
      </c>
      <c r="D15" s="1">
        <v>71189.875</v>
      </c>
      <c r="E15" s="1">
        <v>53.961159428657815</v>
      </c>
      <c r="F15" s="1">
        <v>3.00099162025221</v>
      </c>
      <c r="G15" s="1">
        <v>0.4861191208109803</v>
      </c>
      <c r="H15" s="1">
        <v>0.36513868594307847</v>
      </c>
      <c r="I15" t="s">
        <v>216</v>
      </c>
    </row>
    <row r="16" spans="1:9">
      <c r="A16" s="1">
        <v>2024</v>
      </c>
      <c r="B16" s="1">
        <v>38830230</v>
      </c>
      <c r="C16" s="1">
        <v>47674.3671875</v>
      </c>
      <c r="D16" s="1">
        <v>77863.84375</v>
      </c>
      <c r="E16" s="1">
        <v>51.691092223764834</v>
      </c>
      <c r="F16" s="1">
        <v>3.3537328519558085</v>
      </c>
      <c r="G16" s="1">
        <v>0.57203737912446051</v>
      </c>
      <c r="H16" s="1">
        <v>0.34758632642660114</v>
      </c>
      <c r="I16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Resumen</vt:lpstr>
      <vt:lpstr>Graficos_tablas</vt:lpstr>
      <vt:lpstr>Hacina</vt:lpstr>
      <vt:lpstr>HacinaEnt</vt:lpstr>
      <vt:lpstr>HacinaDecil</vt:lpstr>
      <vt:lpstr>ProgSoc</vt:lpstr>
      <vt:lpstr>ProgSocEnt</vt:lpstr>
      <vt:lpstr>ProgSocDecil</vt:lpstr>
      <vt:lpstr>SexJefatura</vt:lpstr>
      <vt:lpstr>SexJefaturaEnt</vt:lpstr>
      <vt:lpstr>SexJefaturaDecil</vt:lpstr>
      <vt:lpstr>INPC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Josue Morachis Gastelum</cp:lastModifiedBy>
  <dcterms:created xsi:type="dcterms:W3CDTF">2025-07-19T00:23:45Z</dcterms:created>
  <dcterms:modified xsi:type="dcterms:W3CDTF">2025-07-31T19:22:54Z</dcterms:modified>
</cp:coreProperties>
</file>