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iana\OneDrive\Documentos\UAM\20P\Experimentos\Tarea 2\"/>
    </mc:Choice>
  </mc:AlternateContent>
  <xr:revisionPtr revIDLastSave="13" documentId="8_{E5385E03-F6B6-4306-AC89-E18AFACBE9A1}" xr6:coauthVersionLast="45" xr6:coauthVersionMax="45" xr10:uidLastSave="{FC7DC154-F68E-4ADB-AC61-8E22D89FA621}"/>
  <bookViews>
    <workbookView xWindow="-120" yWindow="-120" windowWidth="20730" windowHeight="11160" tabRatio="818" xr2:uid="{00000000-000D-0000-FFFF-FFFF00000000}"/>
  </bookViews>
  <sheets>
    <sheet name="Hoja1" sheetId="1" r:id="rId1"/>
    <sheet name="Tabla dinamica" sheetId="2" r:id="rId2"/>
    <sheet name="NC Met. Clase" sheetId="3" r:id="rId3"/>
    <sheet name="NC Velleman, Sturges, Scott, Fr" sheetId="6" r:id="rId4"/>
    <sheet name="NC Montgomery" sheetId="4" r:id="rId5"/>
    <sheet name="Sturges" sheetId="7" r:id="rId6"/>
    <sheet name="Freedman y Diaconis" sheetId="8" r:id="rId7"/>
    <sheet name="Conclusiones" sheetId="9" r:id="rId8"/>
  </sheets>
  <definedNames>
    <definedName name="acel">#REF!</definedName>
    <definedName name="acelera">Hoja1!$C$2:$C$394</definedName>
    <definedName name="muestra">#REF!</definedName>
  </definedNames>
  <calcPr calcId="191029"/>
  <pivotCaches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9" l="1"/>
  <c r="D8" i="9"/>
  <c r="B8" i="9"/>
  <c r="M4" i="6"/>
  <c r="E10" i="6"/>
  <c r="E9" i="6"/>
  <c r="E3" i="6"/>
  <c r="J3" i="8" a="1"/>
  <c r="J3" i="8" s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3" i="8"/>
  <c r="G6" i="8"/>
  <c r="F7" i="8"/>
  <c r="G7" i="8" s="1"/>
  <c r="F8" i="8" s="1"/>
  <c r="G8" i="8" s="1"/>
  <c r="F9" i="8" s="1"/>
  <c r="G9" i="8" s="1"/>
  <c r="F10" i="8" s="1"/>
  <c r="G10" i="8" s="1"/>
  <c r="F11" i="8" s="1"/>
  <c r="G11" i="8" s="1"/>
  <c r="F12" i="8" s="1"/>
  <c r="G12" i="8" s="1"/>
  <c r="F13" i="8" s="1"/>
  <c r="G13" i="8" s="1"/>
  <c r="F14" i="8" s="1"/>
  <c r="G14" i="8" s="1"/>
  <c r="F15" i="8" s="1"/>
  <c r="G15" i="8" s="1"/>
  <c r="F16" i="8" s="1"/>
  <c r="G16" i="8" s="1"/>
  <c r="F17" i="8" s="1"/>
  <c r="G17" i="8" s="1"/>
  <c r="F18" i="8" s="1"/>
  <c r="G18" i="8" s="1"/>
  <c r="F19" i="8" s="1"/>
  <c r="G19" i="8" s="1"/>
  <c r="F20" i="8" s="1"/>
  <c r="G20" i="8" s="1"/>
  <c r="F21" i="8" s="1"/>
  <c r="G21" i="8" s="1"/>
  <c r="F22" i="8" s="1"/>
  <c r="G22" i="8" s="1"/>
  <c r="F23" i="8" s="1"/>
  <c r="G23" i="8" s="1"/>
  <c r="F6" i="8"/>
  <c r="F5" i="8"/>
  <c r="G5" i="8"/>
  <c r="G4" i="8"/>
  <c r="F4" i="8"/>
  <c r="G3" i="8"/>
  <c r="F3" i="8"/>
  <c r="B23" i="8"/>
  <c r="B16" i="8"/>
  <c r="M3" i="4"/>
  <c r="G3" i="7"/>
  <c r="F4" i="7" s="1"/>
  <c r="G4" i="7" s="1"/>
  <c r="F5" i="7" s="1"/>
  <c r="B15" i="7"/>
  <c r="B22" i="7" s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N3" i="4" a="1"/>
  <c r="N3" i="4" s="1"/>
  <c r="P3" i="4" s="1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3" i="4"/>
  <c r="N24" i="4" l="1"/>
  <c r="O23" i="4" s="1"/>
  <c r="G5" i="7"/>
  <c r="H5" i="7" s="1"/>
  <c r="H3" i="7"/>
  <c r="I3" i="7"/>
  <c r="H4" i="7"/>
  <c r="I4" i="7"/>
  <c r="J25" i="8"/>
  <c r="K3" i="8" s="1"/>
  <c r="O3" i="8" s="1"/>
  <c r="L3" i="8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O16" i="4" l="1"/>
  <c r="S16" i="4" s="1"/>
  <c r="K12" i="8"/>
  <c r="O12" i="8" s="1"/>
  <c r="K20" i="8"/>
  <c r="O20" i="8" s="1"/>
  <c r="K14" i="8"/>
  <c r="O14" i="8" s="1"/>
  <c r="K22" i="8"/>
  <c r="O22" i="8" s="1"/>
  <c r="K4" i="8"/>
  <c r="O4" i="8" s="1"/>
  <c r="K15" i="8"/>
  <c r="O15" i="8" s="1"/>
  <c r="K17" i="8"/>
  <c r="O17" i="8" s="1"/>
  <c r="K10" i="8"/>
  <c r="O10" i="8" s="1"/>
  <c r="K7" i="8"/>
  <c r="O7" i="8" s="1"/>
  <c r="K18" i="8"/>
  <c r="O18" i="8" s="1"/>
  <c r="O3" i="4"/>
  <c r="S3" i="4" s="1"/>
  <c r="O11" i="4"/>
  <c r="S11" i="4" s="1"/>
  <c r="O19" i="4"/>
  <c r="S19" i="4" s="1"/>
  <c r="O21" i="4"/>
  <c r="S21" i="4" s="1"/>
  <c r="O9" i="4"/>
  <c r="S9" i="4" s="1"/>
  <c r="O13" i="4"/>
  <c r="S13" i="4" s="1"/>
  <c r="O18" i="4"/>
  <c r="S18" i="4" s="1"/>
  <c r="O17" i="4"/>
  <c r="S17" i="4" s="1"/>
  <c r="O4" i="4"/>
  <c r="S4" i="4" s="1"/>
  <c r="O6" i="4"/>
  <c r="S6" i="4" s="1"/>
  <c r="O10" i="4"/>
  <c r="S10" i="4" s="1"/>
  <c r="Q3" i="4"/>
  <c r="O12" i="4"/>
  <c r="S12" i="4" s="1"/>
  <c r="O14" i="4"/>
  <c r="S14" i="4" s="1"/>
  <c r="O7" i="4"/>
  <c r="S7" i="4" s="1"/>
  <c r="O20" i="4"/>
  <c r="S20" i="4" s="1"/>
  <c r="O22" i="4"/>
  <c r="S22" i="4" s="1"/>
  <c r="O15" i="4"/>
  <c r="S15" i="4" s="1"/>
  <c r="O5" i="4"/>
  <c r="S5" i="4" s="1"/>
  <c r="O8" i="4"/>
  <c r="S8" i="4" s="1"/>
  <c r="I5" i="7"/>
  <c r="F6" i="7"/>
  <c r="M3" i="8"/>
  <c r="K9" i="8"/>
  <c r="O9" i="8" s="1"/>
  <c r="K6" i="8"/>
  <c r="O6" i="8" s="1"/>
  <c r="K24" i="8"/>
  <c r="K5" i="8"/>
  <c r="K23" i="8"/>
  <c r="O23" i="8" s="1"/>
  <c r="K11" i="8"/>
  <c r="O11" i="8" s="1"/>
  <c r="K13" i="8"/>
  <c r="O13" i="8" s="1"/>
  <c r="K8" i="8"/>
  <c r="O8" i="8" s="1"/>
  <c r="K19" i="8"/>
  <c r="O19" i="8" s="1"/>
  <c r="K21" i="8"/>
  <c r="O21" i="8" s="1"/>
  <c r="K16" i="8"/>
  <c r="O16" i="8" s="1"/>
  <c r="M4" i="8" l="1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K25" i="8"/>
  <c r="O5" i="8"/>
  <c r="O24" i="8" s="1"/>
  <c r="O25" i="8" s="1"/>
  <c r="S23" i="4"/>
  <c r="S24" i="4" s="1"/>
  <c r="U19" i="4" s="1"/>
  <c r="V19" i="4" s="1"/>
  <c r="O24" i="4"/>
  <c r="Q4" i="4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G6" i="7"/>
  <c r="I6" i="7" s="1"/>
  <c r="U6" i="4" l="1"/>
  <c r="V6" i="4" s="1"/>
  <c r="U21" i="4"/>
  <c r="V21" i="4" s="1"/>
  <c r="U9" i="4"/>
  <c r="V9" i="4" s="1"/>
  <c r="U20" i="4"/>
  <c r="V20" i="4" s="1"/>
  <c r="U13" i="4"/>
  <c r="V13" i="4" s="1"/>
  <c r="U14" i="4"/>
  <c r="V14" i="4" s="1"/>
  <c r="U10" i="4"/>
  <c r="V10" i="4" s="1"/>
  <c r="U3" i="4"/>
  <c r="V3" i="4" s="1"/>
  <c r="U5" i="4"/>
  <c r="V5" i="4" s="1"/>
  <c r="U16" i="4"/>
  <c r="V16" i="4" s="1"/>
  <c r="U18" i="4"/>
  <c r="V18" i="4" s="1"/>
  <c r="U15" i="4"/>
  <c r="V15" i="4" s="1"/>
  <c r="U7" i="4"/>
  <c r="V7" i="4" s="1"/>
  <c r="U8" i="4"/>
  <c r="V8" i="4" s="1"/>
  <c r="U12" i="4"/>
  <c r="V12" i="4" s="1"/>
  <c r="U11" i="4"/>
  <c r="V11" i="4" s="1"/>
  <c r="Q9" i="8"/>
  <c r="R9" i="8" s="1"/>
  <c r="Q17" i="8"/>
  <c r="R17" i="8" s="1"/>
  <c r="Q11" i="8"/>
  <c r="R11" i="8" s="1"/>
  <c r="Q12" i="8"/>
  <c r="R12" i="8" s="1"/>
  <c r="Q5" i="8"/>
  <c r="R5" i="8" s="1"/>
  <c r="Q21" i="8"/>
  <c r="R21" i="8" s="1"/>
  <c r="Q14" i="8"/>
  <c r="R14" i="8" s="1"/>
  <c r="Q10" i="8"/>
  <c r="R10" i="8" s="1"/>
  <c r="Q18" i="8"/>
  <c r="R18" i="8" s="1"/>
  <c r="Q23" i="8"/>
  <c r="R23" i="8" s="1"/>
  <c r="Q19" i="8"/>
  <c r="R19" i="8" s="1"/>
  <c r="Q4" i="8"/>
  <c r="R4" i="8" s="1"/>
  <c r="Q20" i="8"/>
  <c r="R20" i="8" s="1"/>
  <c r="Q13" i="8"/>
  <c r="R13" i="8" s="1"/>
  <c r="Q6" i="8"/>
  <c r="R6" i="8" s="1"/>
  <c r="Q22" i="8"/>
  <c r="R22" i="8" s="1"/>
  <c r="Q7" i="8"/>
  <c r="R7" i="8" s="1"/>
  <c r="Q15" i="8"/>
  <c r="R15" i="8" s="1"/>
  <c r="Q3" i="8"/>
  <c r="R3" i="8" s="1"/>
  <c r="Q8" i="8"/>
  <c r="R8" i="8" s="1"/>
  <c r="Q16" i="8"/>
  <c r="R16" i="8" s="1"/>
  <c r="U17" i="4"/>
  <c r="V17" i="4" s="1"/>
  <c r="U4" i="4"/>
  <c r="V4" i="4" s="1"/>
  <c r="U22" i="4"/>
  <c r="V22" i="4" s="1"/>
  <c r="H6" i="7"/>
  <c r="F7" i="7"/>
  <c r="V23" i="4" l="1"/>
  <c r="V24" i="4" s="1"/>
  <c r="Y2" i="4" s="1"/>
  <c r="R24" i="8"/>
  <c r="R25" i="8" s="1"/>
  <c r="U2" i="8" s="1"/>
  <c r="G7" i="7"/>
  <c r="I7" i="7" s="1"/>
  <c r="H7" i="7" l="1"/>
  <c r="F8" i="7"/>
  <c r="G8" i="7" l="1"/>
  <c r="F9" i="7" l="1"/>
  <c r="H8" i="7"/>
  <c r="I8" i="7"/>
  <c r="G9" i="7" l="1"/>
  <c r="F10" i="7" l="1"/>
  <c r="H9" i="7"/>
  <c r="I9" i="7"/>
  <c r="G10" i="7" l="1"/>
  <c r="F11" i="7" s="1"/>
  <c r="I10" i="7" l="1"/>
  <c r="H10" i="7"/>
  <c r="G11" i="7"/>
  <c r="F12" i="7" s="1"/>
  <c r="I11" i="7"/>
  <c r="H11" i="7" l="1"/>
  <c r="G12" i="7"/>
  <c r="J3" i="7" s="1" a="1"/>
  <c r="I12" i="7"/>
  <c r="H12" i="7"/>
  <c r="J3" i="7" l="1"/>
  <c r="L3" i="7" l="1"/>
  <c r="L4" i="7" s="1"/>
  <c r="L5" i="7" s="1"/>
  <c r="L6" i="7" s="1"/>
  <c r="L7" i="7" s="1"/>
  <c r="L8" i="7" s="1"/>
  <c r="L9" i="7" s="1"/>
  <c r="L10" i="7" s="1"/>
  <c r="L11" i="7" s="1"/>
  <c r="L12" i="7" s="1"/>
  <c r="J20" i="7"/>
  <c r="K19" i="7" l="1"/>
  <c r="K10" i="7"/>
  <c r="O10" i="7" s="1"/>
  <c r="K9" i="7"/>
  <c r="O9" i="7" s="1"/>
  <c r="K8" i="7"/>
  <c r="O8" i="7" s="1"/>
  <c r="K11" i="7"/>
  <c r="O11" i="7" s="1"/>
  <c r="K4" i="7"/>
  <c r="O4" i="7" s="1"/>
  <c r="K12" i="7"/>
  <c r="O12" i="7" s="1"/>
  <c r="K6" i="7"/>
  <c r="O6" i="7" s="1"/>
  <c r="K7" i="7"/>
  <c r="O7" i="7" s="1"/>
  <c r="K5" i="7"/>
  <c r="O5" i="7" s="1"/>
  <c r="K3" i="7"/>
  <c r="O3" i="7" s="1"/>
  <c r="O13" i="7" l="1"/>
  <c r="O14" i="7" s="1"/>
  <c r="K20" i="7"/>
  <c r="M3" i="7"/>
  <c r="M4" i="7" s="1"/>
  <c r="M5" i="7" s="1"/>
  <c r="M6" i="7" s="1"/>
  <c r="M7" i="7" s="1"/>
  <c r="M8" i="7" s="1"/>
  <c r="M9" i="7" s="1"/>
  <c r="M10" i="7" s="1"/>
  <c r="M11" i="7" s="1"/>
  <c r="M12" i="7" s="1"/>
  <c r="Q8" i="7" l="1"/>
  <c r="R8" i="7" s="1"/>
  <c r="Q10" i="7"/>
  <c r="R10" i="7" s="1"/>
  <c r="Q4" i="7"/>
  <c r="R4" i="7" s="1"/>
  <c r="Q9" i="7"/>
  <c r="R9" i="7" s="1"/>
  <c r="Q11" i="7"/>
  <c r="R11" i="7" s="1"/>
  <c r="Q12" i="7"/>
  <c r="R12" i="7" s="1"/>
  <c r="Q5" i="7"/>
  <c r="R5" i="7" s="1"/>
  <c r="Q6" i="7"/>
  <c r="R6" i="7" s="1"/>
  <c r="Q3" i="7"/>
  <c r="R3" i="7" s="1"/>
  <c r="Q7" i="7"/>
  <c r="R7" i="7" s="1"/>
  <c r="R13" i="7" l="1"/>
  <c r="R14" i="7" s="1"/>
  <c r="U2" i="7" s="1"/>
  <c r="B6" i="6" l="1"/>
  <c r="P4" i="6" s="1"/>
  <c r="J5" i="6"/>
  <c r="S4" i="6"/>
  <c r="J4" i="6"/>
  <c r="C10" i="4"/>
  <c r="C7" i="4"/>
  <c r="C46" i="4" s="1"/>
  <c r="B47" i="4" s="1"/>
  <c r="C3" i="4"/>
  <c r="C4" i="4" s="1"/>
  <c r="I6" i="3"/>
  <c r="I4" i="3"/>
  <c r="F30" i="1"/>
  <c r="AA22" i="1" s="1"/>
  <c r="AB22" i="1" s="1"/>
  <c r="F27" i="1"/>
  <c r="L26" i="1"/>
  <c r="AA25" i="1"/>
  <c r="AB25" i="1" s="1"/>
  <c r="P25" i="1"/>
  <c r="N25" i="1"/>
  <c r="M25" i="1"/>
  <c r="G25" i="1"/>
  <c r="AA24" i="1"/>
  <c r="AB24" i="1" s="1"/>
  <c r="P24" i="1"/>
  <c r="N24" i="1"/>
  <c r="M24" i="1"/>
  <c r="AA23" i="1"/>
  <c r="AB23" i="1" s="1"/>
  <c r="P23" i="1"/>
  <c r="M23" i="1"/>
  <c r="N23" i="1" s="1"/>
  <c r="G23" i="1"/>
  <c r="P22" i="1"/>
  <c r="M22" i="1"/>
  <c r="N22" i="1" s="1"/>
  <c r="G22" i="1"/>
  <c r="AB21" i="1"/>
  <c r="AA21" i="1"/>
  <c r="P21" i="1"/>
  <c r="N21" i="1"/>
  <c r="M21" i="1"/>
  <c r="G21" i="1"/>
  <c r="AA20" i="1"/>
  <c r="AB20" i="1" s="1"/>
  <c r="P20" i="1"/>
  <c r="M20" i="1"/>
  <c r="N20" i="1" s="1"/>
  <c r="P19" i="1"/>
  <c r="M19" i="1"/>
  <c r="N19" i="1" s="1"/>
  <c r="P18" i="1"/>
  <c r="M18" i="1"/>
  <c r="N18" i="1" s="1"/>
  <c r="P17" i="1"/>
  <c r="M17" i="1"/>
  <c r="N17" i="1" s="1"/>
  <c r="G17" i="1"/>
  <c r="P16" i="1"/>
  <c r="M16" i="1"/>
  <c r="N16" i="1" s="1"/>
  <c r="P15" i="1"/>
  <c r="M15" i="1"/>
  <c r="N15" i="1" s="1"/>
  <c r="G15" i="1"/>
  <c r="P14" i="1"/>
  <c r="M14" i="1"/>
  <c r="N14" i="1" s="1"/>
  <c r="G14" i="1"/>
  <c r="P13" i="1"/>
  <c r="M13" i="1"/>
  <c r="N13" i="1" s="1"/>
  <c r="G13" i="1"/>
  <c r="F13" i="1"/>
  <c r="P12" i="1"/>
  <c r="N12" i="1"/>
  <c r="M12" i="1"/>
  <c r="G12" i="1"/>
  <c r="F12" i="1"/>
  <c r="P11" i="1"/>
  <c r="M11" i="1"/>
  <c r="N11" i="1" s="1"/>
  <c r="G11" i="1"/>
  <c r="F11" i="1"/>
  <c r="F20" i="1" s="1"/>
  <c r="AA12" i="1" s="1"/>
  <c r="AB12" i="1" s="1"/>
  <c r="P10" i="1"/>
  <c r="N10" i="1"/>
  <c r="M10" i="1"/>
  <c r="F10" i="1"/>
  <c r="P9" i="1"/>
  <c r="P26" i="1" s="1"/>
  <c r="P27" i="1" s="1"/>
  <c r="F15" i="1" s="1"/>
  <c r="M9" i="1"/>
  <c r="N9" i="1" s="1"/>
  <c r="N26" i="1" s="1"/>
  <c r="N27" i="1" s="1"/>
  <c r="N28" i="1" s="1"/>
  <c r="F14" i="1" s="1"/>
  <c r="F9" i="1"/>
  <c r="F8" i="1"/>
  <c r="F17" i="1" s="1"/>
  <c r="AA9" i="1" s="1"/>
  <c r="F19" i="1" l="1"/>
  <c r="AA11" i="1" s="1"/>
  <c r="AB11" i="1" s="1"/>
  <c r="B48" i="4"/>
  <c r="C48" i="4" s="1"/>
  <c r="B49" i="4" s="1"/>
  <c r="C49" i="4" s="1"/>
  <c r="B50" i="4" s="1"/>
  <c r="C50" i="4" s="1"/>
  <c r="B51" i="4" s="1"/>
  <c r="C51" i="4" s="1"/>
  <c r="B52" i="4" s="1"/>
  <c r="C52" i="4" s="1"/>
  <c r="B53" i="4" s="1"/>
  <c r="C53" i="4" s="1"/>
  <c r="B54" i="4" s="1"/>
  <c r="C54" i="4" s="1"/>
  <c r="B55" i="4" s="1"/>
  <c r="C55" i="4" s="1"/>
  <c r="B56" i="4" s="1"/>
  <c r="C56" i="4" s="1"/>
  <c r="B57" i="4" s="1"/>
  <c r="C57" i="4" s="1"/>
  <c r="B58" i="4" s="1"/>
  <c r="C58" i="4" s="1"/>
  <c r="B59" i="4" s="1"/>
  <c r="C59" i="4" s="1"/>
  <c r="B60" i="4" s="1"/>
  <c r="C60" i="4" s="1"/>
  <c r="B61" i="4" s="1"/>
  <c r="C61" i="4" s="1"/>
  <c r="B62" i="4" s="1"/>
  <c r="C62" i="4" s="1"/>
  <c r="B63" i="4" s="1"/>
  <c r="C63" i="4" s="1"/>
  <c r="B64" i="4" s="1"/>
  <c r="C64" i="4" s="1"/>
  <c r="B65" i="4" s="1"/>
  <c r="C65" i="4" s="1"/>
  <c r="C47" i="4"/>
  <c r="C6" i="4"/>
  <c r="C13" i="4"/>
  <c r="C14" i="4" s="1"/>
  <c r="C11" i="4"/>
  <c r="U25" i="1"/>
  <c r="V25" i="1" s="1"/>
  <c r="R22" i="1"/>
  <c r="S22" i="1" s="1"/>
  <c r="U20" i="1"/>
  <c r="V20" i="1" s="1"/>
  <c r="U18" i="1"/>
  <c r="V18" i="1" s="1"/>
  <c r="R13" i="1"/>
  <c r="S13" i="1" s="1"/>
  <c r="U11" i="1"/>
  <c r="V11" i="1" s="1"/>
  <c r="U23" i="1"/>
  <c r="V23" i="1" s="1"/>
  <c r="X21" i="1"/>
  <c r="Y21" i="1" s="1"/>
  <c r="U16" i="1"/>
  <c r="V16" i="1" s="1"/>
  <c r="U14" i="1"/>
  <c r="V14" i="1" s="1"/>
  <c r="X12" i="1"/>
  <c r="Y12" i="1" s="1"/>
  <c r="U9" i="1"/>
  <c r="V9" i="1" s="1"/>
  <c r="U10" i="1"/>
  <c r="V10" i="1" s="1"/>
  <c r="AB9" i="1"/>
  <c r="X25" i="1"/>
  <c r="Y25" i="1" s="1"/>
  <c r="U22" i="1"/>
  <c r="V22" i="1" s="1"/>
  <c r="X20" i="1"/>
  <c r="Y20" i="1" s="1"/>
  <c r="R19" i="1"/>
  <c r="S19" i="1" s="1"/>
  <c r="X18" i="1"/>
  <c r="Y18" i="1" s="1"/>
  <c r="R17" i="1"/>
  <c r="S17" i="1" s="1"/>
  <c r="R15" i="1"/>
  <c r="S15" i="1" s="1"/>
  <c r="U13" i="1"/>
  <c r="V13" i="1" s="1"/>
  <c r="X11" i="1"/>
  <c r="Y11" i="1" s="1"/>
  <c r="R25" i="1"/>
  <c r="S25" i="1" s="1"/>
  <c r="R20" i="1"/>
  <c r="S20" i="1" s="1"/>
  <c r="X19" i="1"/>
  <c r="Y19" i="1" s="1"/>
  <c r="R18" i="1"/>
  <c r="S18" i="1" s="1"/>
  <c r="X17" i="1"/>
  <c r="Y17" i="1" s="1"/>
  <c r="X15" i="1"/>
  <c r="Y15" i="1" s="1"/>
  <c r="R11" i="1"/>
  <c r="S11" i="1" s="1"/>
  <c r="X24" i="1"/>
  <c r="Y24" i="1" s="1"/>
  <c r="R23" i="1"/>
  <c r="S23" i="1" s="1"/>
  <c r="U21" i="1"/>
  <c r="V21" i="1" s="1"/>
  <c r="R16" i="1"/>
  <c r="S16" i="1" s="1"/>
  <c r="R14" i="1"/>
  <c r="S14" i="1" s="1"/>
  <c r="U12" i="1"/>
  <c r="V12" i="1" s="1"/>
  <c r="X10" i="1"/>
  <c r="Y10" i="1" s="1"/>
  <c r="R9" i="1"/>
  <c r="S9" i="1" s="1"/>
  <c r="U19" i="1"/>
  <c r="V19" i="1" s="1"/>
  <c r="U17" i="1"/>
  <c r="V17" i="1" s="1"/>
  <c r="U15" i="1"/>
  <c r="V15" i="1" s="1"/>
  <c r="X13" i="1"/>
  <c r="Y13" i="1" s="1"/>
  <c r="X22" i="1"/>
  <c r="Y22" i="1" s="1"/>
  <c r="R21" i="1"/>
  <c r="S21" i="1" s="1"/>
  <c r="R12" i="1"/>
  <c r="S12" i="1" s="1"/>
  <c r="U24" i="1"/>
  <c r="V24" i="1" s="1"/>
  <c r="R10" i="1"/>
  <c r="S10" i="1" s="1"/>
  <c r="X9" i="1"/>
  <c r="Y9" i="1" s="1"/>
  <c r="R24" i="1"/>
  <c r="S24" i="1" s="1"/>
  <c r="X23" i="1"/>
  <c r="Y23" i="1" s="1"/>
  <c r="X16" i="1"/>
  <c r="Y16" i="1" s="1"/>
  <c r="X14" i="1"/>
  <c r="Y14" i="1" s="1"/>
  <c r="M26" i="1"/>
  <c r="F18" i="1"/>
  <c r="Y26" i="1" l="1"/>
  <c r="Y27" i="1" s="1"/>
  <c r="D3" i="3"/>
  <c r="D7" i="3" s="1"/>
  <c r="AA10" i="1"/>
  <c r="AB10" i="1" s="1"/>
  <c r="S26" i="1"/>
  <c r="S27" i="1" s="1"/>
  <c r="F21" i="1" s="1"/>
  <c r="AA13" i="1" s="1"/>
  <c r="AB13" i="1" s="1"/>
  <c r="B18" i="4"/>
  <c r="C18" i="4" s="1"/>
  <c r="B19" i="4" s="1"/>
  <c r="C19" i="4" s="1"/>
  <c r="B20" i="4" s="1"/>
  <c r="C20" i="4" s="1"/>
  <c r="B21" i="4" s="1"/>
  <c r="C21" i="4" s="1"/>
  <c r="B22" i="4" s="1"/>
  <c r="C22" i="4" s="1"/>
  <c r="B23" i="4" s="1"/>
  <c r="C23" i="4" s="1"/>
  <c r="B24" i="4" s="1"/>
  <c r="C24" i="4" s="1"/>
  <c r="B25" i="4" s="1"/>
  <c r="C25" i="4" s="1"/>
  <c r="B26" i="4" s="1"/>
  <c r="C26" i="4" s="1"/>
  <c r="B27" i="4" s="1"/>
  <c r="C27" i="4" s="1"/>
  <c r="B28" i="4" s="1"/>
  <c r="C28" i="4" s="1"/>
  <c r="B29" i="4" s="1"/>
  <c r="C29" i="4" s="1"/>
  <c r="B30" i="4" s="1"/>
  <c r="C30" i="4" s="1"/>
  <c r="B31" i="4" s="1"/>
  <c r="C31" i="4" s="1"/>
  <c r="B32" i="4" s="1"/>
  <c r="C32" i="4" s="1"/>
  <c r="B33" i="4" s="1"/>
  <c r="C33" i="4" s="1"/>
  <c r="B34" i="4" s="1"/>
  <c r="C34" i="4" s="1"/>
  <c r="B35" i="4" s="1"/>
  <c r="C35" i="4" s="1"/>
  <c r="B36" i="4" s="1"/>
  <c r="C36" i="4" s="1"/>
  <c r="B37" i="4" s="1"/>
  <c r="C37" i="4" s="1"/>
  <c r="E5" i="4"/>
  <c r="F5" i="4" s="1"/>
  <c r="C12" i="4"/>
  <c r="V26" i="1"/>
  <c r="V27" i="1" s="1"/>
  <c r="Y28" i="1" l="1"/>
  <c r="Y29" i="1" s="1"/>
  <c r="Y30" i="1" s="1"/>
  <c r="F25" i="1" s="1"/>
  <c r="AA17" i="1" s="1"/>
  <c r="AB17" i="1" s="1"/>
  <c r="F22" i="1"/>
  <c r="V29" i="1"/>
  <c r="AB28" i="1"/>
  <c r="AB29" i="1" s="1"/>
  <c r="F23" i="1" l="1"/>
  <c r="AA14" i="1"/>
  <c r="AB14" i="1" s="1"/>
  <c r="AH8" i="1" l="1"/>
  <c r="AE8" i="1"/>
  <c r="F26" i="1"/>
  <c r="AA18" i="1" s="1"/>
  <c r="AB18" i="1" s="1"/>
  <c r="AA15" i="1"/>
  <c r="AB15" i="1" s="1"/>
  <c r="F24" i="1"/>
  <c r="AA16" i="1" s="1"/>
  <c r="AB16" i="1" s="1"/>
  <c r="AA19" i="1"/>
  <c r="AB19" i="1" s="1"/>
  <c r="AB26" i="1" s="1"/>
  <c r="AB27" i="1" s="1"/>
  <c r="AB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<sst xmlns="http://schemas.openxmlformats.org/spreadsheetml/2006/main" count="370" uniqueCount="225">
  <si>
    <t xml:space="preserve">Aceleración </t>
  </si>
  <si>
    <t xml:space="preserve">Datos ordenados de mayor a menor </t>
  </si>
  <si>
    <t xml:space="preserve">Esta tarea se analizará la variable aceleración </t>
  </si>
  <si>
    <t xml:space="preserve">1. Calcular e interpretar con los datos sin agrupar </t>
  </si>
  <si>
    <t xml:space="preserve">Observaciones: Para obtener los paramétros estadisticos se ordenaran los datos de menor a mayor </t>
  </si>
  <si>
    <t>Cálculo coeficiente de asimetría Fisher</t>
  </si>
  <si>
    <t>Formula Excel</t>
  </si>
  <si>
    <t>Calculo media geométrica</t>
  </si>
  <si>
    <t>Calculo media armónica</t>
  </si>
  <si>
    <t>Cálculo desviación media</t>
  </si>
  <si>
    <t>Cálculo varianza</t>
  </si>
  <si>
    <t>Medida de curtosis</t>
  </si>
  <si>
    <t>n</t>
  </si>
  <si>
    <t>x_i</t>
  </si>
  <si>
    <t>f_i</t>
  </si>
  <si>
    <t>Log10(x_i)</t>
  </si>
  <si>
    <t>fi Log10(x_i)</t>
  </si>
  <si>
    <t>f_i/x_i</t>
  </si>
  <si>
    <t>|x-media|</t>
  </si>
  <si>
    <t>|x-media|*f_i</t>
  </si>
  <si>
    <t>(x-media)^2</t>
  </si>
  <si>
    <t>(x-media)^2 * f_i</t>
  </si>
  <si>
    <t>(x-media)^3</t>
  </si>
  <si>
    <t>(x-media)^3*f_i</t>
  </si>
  <si>
    <t>(x-media)^4</t>
  </si>
  <si>
    <t>(x-media)^4 fi</t>
  </si>
  <si>
    <t>min</t>
  </si>
  <si>
    <t>máx</t>
  </si>
  <si>
    <t>Q1</t>
  </si>
  <si>
    <t>Q3</t>
  </si>
  <si>
    <t>Mediana (Q2)</t>
  </si>
  <si>
    <t>Media geométrica G</t>
  </si>
  <si>
    <t>Media armónica</t>
  </si>
  <si>
    <t>Promedio</t>
  </si>
  <si>
    <t>Rango</t>
  </si>
  <si>
    <t>Intervalo intercuartil</t>
  </si>
  <si>
    <t>Recorrido semicuartilico</t>
  </si>
  <si>
    <t>Desviación media</t>
  </si>
  <si>
    <t>Varianza</t>
  </si>
  <si>
    <t>Desviación estandar s</t>
  </si>
  <si>
    <t xml:space="preserve">Coeficiente de variación de Pearson </t>
  </si>
  <si>
    <t>Coeficiente de asimetría Fisher</t>
  </si>
  <si>
    <t>Coeficiente de asimetria Pearson</t>
  </si>
  <si>
    <t>Suma</t>
  </si>
  <si>
    <t>Medida de curtósis</t>
  </si>
  <si>
    <t>Log G</t>
  </si>
  <si>
    <t>A=</t>
  </si>
  <si>
    <t>D_x</t>
  </si>
  <si>
    <t>Varianza S^2</t>
  </si>
  <si>
    <t>m3</t>
  </si>
  <si>
    <t>m4</t>
  </si>
  <si>
    <t>G</t>
  </si>
  <si>
    <t>s</t>
  </si>
  <si>
    <t>s3</t>
  </si>
  <si>
    <t>s^3</t>
  </si>
  <si>
    <t>s^4</t>
  </si>
  <si>
    <t>Moda</t>
  </si>
  <si>
    <t>g_1</t>
  </si>
  <si>
    <t>g_2</t>
  </si>
  <si>
    <t>Acel</t>
  </si>
  <si>
    <t xml:space="preserve">1. Calcular el rango </t>
  </si>
  <si>
    <t>Min</t>
  </si>
  <si>
    <t>Max</t>
  </si>
  <si>
    <t>2. Suponemos el número de clases</t>
  </si>
  <si>
    <t>nc</t>
  </si>
  <si>
    <t>de preferencia impar</t>
  </si>
  <si>
    <t>3. Calcular amplitud de clases</t>
  </si>
  <si>
    <t>A</t>
  </si>
  <si>
    <t>A=Rango/nc</t>
  </si>
  <si>
    <t>A real</t>
  </si>
  <si>
    <t>amplitud de cada clase</t>
  </si>
  <si>
    <t>Aproximando A=3</t>
  </si>
  <si>
    <t>1. Determinar el número de clases</t>
  </si>
  <si>
    <t>k=raiz(n)</t>
  </si>
  <si>
    <t>4. Tabla de frecuencias</t>
  </si>
  <si>
    <t>n=</t>
  </si>
  <si>
    <t>k</t>
  </si>
  <si>
    <t>Lim inf</t>
  </si>
  <si>
    <t xml:space="preserve">Lim sup </t>
  </si>
  <si>
    <t>2. Determinar la amplitud de la clase (w)</t>
  </si>
  <si>
    <t>w&gt;R/k=max-min/k</t>
  </si>
  <si>
    <t xml:space="preserve">  w</t>
  </si>
  <si>
    <t>3. Determinar los límites del histograma</t>
  </si>
  <si>
    <t>Rango R</t>
  </si>
  <si>
    <t>l</t>
  </si>
  <si>
    <t>u</t>
  </si>
  <si>
    <t>u'</t>
  </si>
  <si>
    <t>l'</t>
  </si>
  <si>
    <t>lim inf</t>
  </si>
  <si>
    <t>lim sup</t>
  </si>
  <si>
    <t>clase1</t>
  </si>
  <si>
    <t>clase2</t>
  </si>
  <si>
    <t>clase3</t>
  </si>
  <si>
    <t>clase4</t>
  </si>
  <si>
    <t>clase5</t>
  </si>
  <si>
    <t>clase6</t>
  </si>
  <si>
    <t>clase7</t>
  </si>
  <si>
    <t>clase8</t>
  </si>
  <si>
    <t>clase9</t>
  </si>
  <si>
    <t>clase10</t>
  </si>
  <si>
    <t>clase11</t>
  </si>
  <si>
    <t>clase12</t>
  </si>
  <si>
    <t>clase13</t>
  </si>
  <si>
    <t>clase14</t>
  </si>
  <si>
    <t>clase15</t>
  </si>
  <si>
    <t>clase16</t>
  </si>
  <si>
    <t>clase17</t>
  </si>
  <si>
    <t>clase18</t>
  </si>
  <si>
    <t>clase19</t>
  </si>
  <si>
    <t>clase20</t>
  </si>
  <si>
    <t>yo cambiaria a 6.5</t>
  </si>
  <si>
    <t xml:space="preserve">1. Calcular el valor mínimo </t>
  </si>
  <si>
    <t xml:space="preserve">2. Seleccionar el número de clases </t>
  </si>
  <si>
    <t xml:space="preserve">3. Determinar la exactitud de los datos. </t>
  </si>
  <si>
    <t>Cero decimales</t>
  </si>
  <si>
    <t xml:space="preserve">4. Calcular </t>
  </si>
  <si>
    <t>lb</t>
  </si>
  <si>
    <t>ub</t>
  </si>
  <si>
    <t>5. Elegir un npumero mayor que lb y menor que up</t>
  </si>
  <si>
    <t>Resultados parte 1</t>
  </si>
  <si>
    <t>Método de Velleman</t>
  </si>
  <si>
    <t>Método de Sturges</t>
  </si>
  <si>
    <t>Método de Scott</t>
  </si>
  <si>
    <t>Método de Freedman y Diaconis</t>
  </si>
  <si>
    <t>1. Calcular k</t>
  </si>
  <si>
    <t>k=[raiz(n)]</t>
  </si>
  <si>
    <t>3. Tabla de frecuencias</t>
  </si>
  <si>
    <t>Montgomery</t>
  </si>
  <si>
    <t>Sturges</t>
  </si>
  <si>
    <t>Freedmas y Diaconis</t>
  </si>
  <si>
    <t>Total general</t>
  </si>
  <si>
    <t>Clase</t>
  </si>
  <si>
    <t>Marca de clase</t>
  </si>
  <si>
    <t>Frecuencia absoluta</t>
  </si>
  <si>
    <t>Frecuencia relativa</t>
  </si>
  <si>
    <t>Frecuencia absoluta acumulada</t>
  </si>
  <si>
    <t>Frecuencia relativa acumulada</t>
  </si>
  <si>
    <t xml:space="preserve">Intervalo </t>
  </si>
  <si>
    <t xml:space="preserve">Calculo de la amplitud de intervalo </t>
  </si>
  <si>
    <t>Calculo del promedio</t>
  </si>
  <si>
    <t>xifi</t>
  </si>
  <si>
    <t>Calculo de la varianza</t>
  </si>
  <si>
    <t>(xi-x_media)^2</t>
  </si>
  <si>
    <t>(xi-x_media)^2 * hi</t>
  </si>
  <si>
    <t>Calculo desviación estandar</t>
  </si>
  <si>
    <t>g) Observaciones</t>
  </si>
  <si>
    <t>A partir de los resultados obtenidos en los inciscos a) a f) se observa lo siguiente:</t>
  </si>
  <si>
    <t xml:space="preserve">a) De un total de 393 datos la aceleración mínima tiene un valor de 8 y la aceleración máxima tiene un valor de 25. </t>
  </si>
  <si>
    <t>b) El valor del cuartil 1, que divide a los datos en un 25%, tiene un valor de 14. Mientras que el valor del cuartil 3, que divide a los datos en 3/4 partes tiene un valor de 17.</t>
  </si>
  <si>
    <t xml:space="preserve">Lo anterior significa que el 25% de los datos tiene valores entre 8 y 14. Y un 75% de los datos tiene valores entre 8 y 17. </t>
  </si>
  <si>
    <t xml:space="preserve">d) Además, el valor del promedio o media, tiene un valor de 15.67. Comparando estos resultados, vemos que son aproximadamente iguales. </t>
  </si>
  <si>
    <t xml:space="preserve">e) Dado que el valor de la mediana es igual al valor de la media (promedio) se espera que los datos tengan una distribución simétrica. </t>
  </si>
  <si>
    <t>Con respecto a las medidas de tendencia central se observa lo siguiente:</t>
  </si>
  <si>
    <t>f) La media geométrica, la cual es menos sensible a los valores extremos, tiene un valor de 15.42, mientras que la media armónica tiene un valor de 15.17</t>
  </si>
  <si>
    <t>c) El valor de la mediana, o del cuartil 2, que divide a los datos en dos partes iguales tiene un valor de 16. Esto significa que el 50% de las aceleraciones tiene valores entre 8 y 16.</t>
  </si>
  <si>
    <t>q) Observaciones</t>
  </si>
  <si>
    <t>De los resultados obtenidos en los incisos h) a p) se observa lo siguiente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</si>
  <si>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</si>
  <si>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</si>
  <si>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</si>
  <si>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</si>
  <si>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</si>
  <si>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</si>
  <si>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</si>
  <si>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</si>
  <si>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</si>
  <si>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m)</t>
  </si>
  <si>
    <t>j)</t>
  </si>
  <si>
    <t>k)</t>
  </si>
  <si>
    <t>l)</t>
  </si>
  <si>
    <t>n)</t>
  </si>
  <si>
    <t>o)</t>
  </si>
  <si>
    <t>p)</t>
  </si>
  <si>
    <t>q)</t>
  </si>
  <si>
    <t xml:space="preserve">a) El rango, que resulta de la resta del valor máximo igual a 25 y el valor mínimo igual a 8, tiene un valor de 17, dado que este recorrido con respecto al número de datos, se infiere que existe poca dispersión. </t>
  </si>
  <si>
    <t>b) El recorrido intercuartílico, que resulta de la resta del tercer y primer cuartil, tiene un valor de 3. Tomando en cuenta que este paramétro no se ve influenciado por los extremos.</t>
  </si>
  <si>
    <t>Se infiere que el 50% de los valores centrales se encuentran en el intervalo [14,16] de longitud 3.</t>
  </si>
  <si>
    <t>c) Se obtuvo el recorrido semiintercuartílico, tiene una longitud de 1.5</t>
  </si>
  <si>
    <t>Con respecto a las medidas de dispersión se observa lo siguiente</t>
  </si>
  <si>
    <t>d) La desviación media tiene un valor de 2.13. Indica que existe poca dispersión entre los datos con respecto al promedio.</t>
  </si>
  <si>
    <t>e) El valor de la varianza es de 7.56, tomando en cuenta que la varianza es una medida de las desviaciones de los valores con respecto a la media aritmética, se infiere que existe una dispersión importante</t>
  </si>
  <si>
    <t>f) La desviación estandar tiene un valor de 2.75.</t>
  </si>
  <si>
    <t>Con respecto a las medidas de dispersión relativas se observa lo siguiente:</t>
  </si>
  <si>
    <t xml:space="preserve">El coeficiente de variación de Pearson, con un valor del 17% , sugiere que el promedio representa adecuadamente los datos. </t>
  </si>
  <si>
    <t>Con respecto a las medidas de asimetría se observa lo siguiente:</t>
  </si>
  <si>
    <t xml:space="preserve">Sin embargo, dado que g1&gt;0 se puede inferior que la distribución es ligeramente asimétrica a la derecha. </t>
  </si>
  <si>
    <t xml:space="preserve">g) El coeficiente de asimetría de Fisher g1 tiene un valor de 0.30, lo cual ¿puede sugerir que la distribución es simetrica, ya que tiene un valor cercano a cero. </t>
  </si>
  <si>
    <t xml:space="preserve">h) El coeficiente de asimetría de Pearson tiene un valor de 0.24 lo cual sugiere que la distribución es simetrica, ya que tiene un valor cercano a cero. </t>
  </si>
  <si>
    <t>Sin embargo, dado que Ap&gt;0 se puede inferior que la distribución es asimétrica positiva (derecha)</t>
  </si>
  <si>
    <t>Finalmente, la medida de curtosis o apuntamiento fue de 0.52 lo cual se relaciona a una curva ligeramente leptocúrtica.</t>
  </si>
  <si>
    <t>Coeficiente de asimetria de Pearson</t>
  </si>
  <si>
    <t>Ap</t>
  </si>
  <si>
    <t>Coeficiente de variación de Pearson</t>
  </si>
  <si>
    <t>CV</t>
  </si>
  <si>
    <t>Desviación estandar</t>
  </si>
  <si>
    <t>Método Durney</t>
  </si>
  <si>
    <t>Observaciones:</t>
  </si>
  <si>
    <t>a) El método visto en clase para calcular el número de clases permite proponer un número de clases.</t>
  </si>
  <si>
    <t>Por el rango igual a 17 se propusieron 7 clases con una amplitud de 3 unidades.</t>
  </si>
  <si>
    <t xml:space="preserve">b) El método de Durney, al igual que el anterior, nos permite proporner el número de clases. </t>
  </si>
  <si>
    <t>Dado que el rango es de 17 se propusieron 5 clases cada una con una amplitud de 4 unidades</t>
  </si>
  <si>
    <t xml:space="preserve">c) Los métodos de Velleman, Sturges y Freedman-Diaconis proporcionan una herramienta sencilla para calcular el número de clases k a partir del numero de datos n </t>
  </si>
  <si>
    <t>Mientras que el método de Scott calcula el número de clases a partir de el número de datos, el rango y la desviación estandar.</t>
  </si>
  <si>
    <t>e) Se obtuvieron 10 clases por el método de Sturges.</t>
  </si>
  <si>
    <t>De manera general se concluye lo siguiente:</t>
  </si>
  <si>
    <t>d) Se obtuvo un número de clases igual a 20 por los métodos de Montgomery, Velleman. Y 21 por el método de Freedman-Diaconis. Cada uno con una amplitud de intervalor de una unidad.</t>
  </si>
  <si>
    <t>Aunque los métodos de Velleman, Sturges y Freedman-Diaconis permiten calcular de manera muy simple el número de clases,</t>
  </si>
  <si>
    <t xml:space="preserve"> para este trabajo no se recomienda emplearlos, ya que proporcionan un número grande de clases, y no resumen la información de manera optima</t>
  </si>
  <si>
    <t>ya que cada clase tiene una unidad de amplitud de intervalo, lo que hace similar el análisis de datos con el análisis de frecuencias.</t>
  </si>
  <si>
    <t>Se recomienda emplear el método visto en clases, el método de Durney y el método de Sturges.</t>
  </si>
  <si>
    <t>Conclusiones</t>
  </si>
  <si>
    <t>El análisis estadístico de datos agrupados, por los métodos de Montgomery, Sturges y Freedman-Diaconis se resumen a continuación</t>
  </si>
  <si>
    <t>Freedman y Diaconis</t>
  </si>
  <si>
    <t>Como se puede observar, los resultados son similares en cada uno de los métodos empleados. Por lo que se puede emplear cualquiera de ellos.</t>
  </si>
  <si>
    <t>Los métodos de Montgomery y Freedman-Diaconis, que tienen 20 y 21 clases respectivamente mostraron la misma tendencia en cada uno de los histogramas y poligonos de frecuencia</t>
  </si>
  <si>
    <t>La distribución de los datos es simétrica, ligeramente asimétrica a la derecha.</t>
  </si>
  <si>
    <t>Clase modal</t>
  </si>
  <si>
    <t>Mediana</t>
  </si>
  <si>
    <t>Las medidas de asimetría calculadas coinciden con la distribución de frecuencias observadas en los histogramas.</t>
  </si>
  <si>
    <t>Los histogramas y poligonos de frecuencia permitieron corroborar los resultados obtenidos del ejercicio 1</t>
  </si>
  <si>
    <t>Por una parte, la media, media y moda coinciden, lo cual se observa en los histogramas.</t>
  </si>
  <si>
    <t>Datos sin agrupar</t>
  </si>
  <si>
    <t xml:space="preserve">El método de Sturges que tiene 10 clases, presenta la misma tendencia en los histogramas y polígonos de frecuencia que los obtenidos en los métodos anteriores. </t>
  </si>
  <si>
    <t>Finalmente, se observo que los resultados obtenidos por datos sin agrupar y no agrupados coinciden. Por lo tanto se puede emplear cualquiera de los métodos presentados.</t>
  </si>
  <si>
    <t>Sin embargo, para el análisis de estos datos se recomienda, el método de Sturges y el visto en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</si>
</sst>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(&quot;\ General\ &quot;]&quot;"/>
    <numFmt numFmtId="165" formatCode="0.000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2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0" xfId="0" applyFont="1"/>
    <xf numFmtId="0" fontId="0" fillId="0" borderId="2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4" fillId="3" borderId="0" xfId="0" applyFont="1" applyFill="1" applyAlignment="1"/>
    <xf numFmtId="0" fontId="1" fillId="3" borderId="0" xfId="0" applyFont="1" applyFill="1"/>
    <xf numFmtId="0" fontId="4" fillId="0" borderId="0" xfId="0" applyFont="1" applyAlignment="1">
      <alignment horizontal="right"/>
    </xf>
    <xf numFmtId="0" fontId="4" fillId="4" borderId="0" xfId="0" applyFont="1" applyFill="1" applyAlignment="1"/>
    <xf numFmtId="0" fontId="0" fillId="4" borderId="0" xfId="0" applyFont="1" applyFill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'NC Montgomery'!$M$3:$M$22</c:f>
              <c:strCache>
                <c:ptCount val="20"/>
                <c:pt idx="0">
                  <c:v>(6.5,7.5]</c:v>
                </c:pt>
                <c:pt idx="1">
                  <c:v>(7.5,8.5]</c:v>
                </c:pt>
                <c:pt idx="2">
                  <c:v>(8.5,9.5]</c:v>
                </c:pt>
                <c:pt idx="3">
                  <c:v>(9.5,10.5]</c:v>
                </c:pt>
                <c:pt idx="4">
                  <c:v>(10.5,11.5]</c:v>
                </c:pt>
                <c:pt idx="5">
                  <c:v>(11.5,12.5]</c:v>
                </c:pt>
                <c:pt idx="6">
                  <c:v>(12.5,13.5]</c:v>
                </c:pt>
                <c:pt idx="7">
                  <c:v>(13.5,14.5]</c:v>
                </c:pt>
                <c:pt idx="8">
                  <c:v>(14.5,15.5]</c:v>
                </c:pt>
                <c:pt idx="9">
                  <c:v>(15.5,16.5]</c:v>
                </c:pt>
                <c:pt idx="10">
                  <c:v>(16.5,17.5]</c:v>
                </c:pt>
                <c:pt idx="11">
                  <c:v>(17.5,18.5]</c:v>
                </c:pt>
                <c:pt idx="12">
                  <c:v>(18.5,19.5]</c:v>
                </c:pt>
                <c:pt idx="13">
                  <c:v>(19.5,20.5]</c:v>
                </c:pt>
                <c:pt idx="14">
                  <c:v>(20.5,21.5]</c:v>
                </c:pt>
                <c:pt idx="15">
                  <c:v>(21.5,22.5]</c:v>
                </c:pt>
                <c:pt idx="16">
                  <c:v>(22.5,23.5]</c:v>
                </c:pt>
                <c:pt idx="17">
                  <c:v>(23.5,24.5]</c:v>
                </c:pt>
                <c:pt idx="18">
                  <c:v>(24.5,25.5]</c:v>
                </c:pt>
                <c:pt idx="19">
                  <c:v>(25.5,26.5]</c:v>
                </c:pt>
              </c:strCache>
            </c:strRef>
          </c:cat>
          <c:val>
            <c:numRef>
              <c:f>'NC Montgomery'!$N$3:$N$22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13</c:v>
                </c:pt>
                <c:pt idx="5">
                  <c:v>21</c:v>
                </c:pt>
                <c:pt idx="6">
                  <c:v>35</c:v>
                </c:pt>
                <c:pt idx="7">
                  <c:v>50</c:v>
                </c:pt>
                <c:pt idx="8">
                  <c:v>64</c:v>
                </c:pt>
                <c:pt idx="9">
                  <c:v>64</c:v>
                </c:pt>
                <c:pt idx="10">
                  <c:v>48</c:v>
                </c:pt>
                <c:pt idx="11">
                  <c:v>29</c:v>
                </c:pt>
                <c:pt idx="12">
                  <c:v>28</c:v>
                </c:pt>
                <c:pt idx="13">
                  <c:v>12</c:v>
                </c:pt>
                <c:pt idx="14">
                  <c:v>8</c:v>
                </c:pt>
                <c:pt idx="15">
                  <c:v>7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C-442E-B788-DC4700200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91008"/>
        <c:axId val="89366016"/>
      </c:barChart>
      <c:catAx>
        <c:axId val="33909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366016"/>
        <c:crosses val="autoZero"/>
        <c:auto val="1"/>
        <c:lblAlgn val="ctr"/>
        <c:lblOffset val="100"/>
        <c:noMultiLvlLbl val="0"/>
      </c:catAx>
      <c:valAx>
        <c:axId val="893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09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frecuencia relativa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'NC Montgomery'!$M$3:$M$22</c:f>
              <c:strCache>
                <c:ptCount val="20"/>
                <c:pt idx="0">
                  <c:v>(6.5,7.5]</c:v>
                </c:pt>
                <c:pt idx="1">
                  <c:v>(7.5,8.5]</c:v>
                </c:pt>
                <c:pt idx="2">
                  <c:v>(8.5,9.5]</c:v>
                </c:pt>
                <c:pt idx="3">
                  <c:v>(9.5,10.5]</c:v>
                </c:pt>
                <c:pt idx="4">
                  <c:v>(10.5,11.5]</c:v>
                </c:pt>
                <c:pt idx="5">
                  <c:v>(11.5,12.5]</c:v>
                </c:pt>
                <c:pt idx="6">
                  <c:v>(12.5,13.5]</c:v>
                </c:pt>
                <c:pt idx="7">
                  <c:v>(13.5,14.5]</c:v>
                </c:pt>
                <c:pt idx="8">
                  <c:v>(14.5,15.5]</c:v>
                </c:pt>
                <c:pt idx="9">
                  <c:v>(15.5,16.5]</c:v>
                </c:pt>
                <c:pt idx="10">
                  <c:v>(16.5,17.5]</c:v>
                </c:pt>
                <c:pt idx="11">
                  <c:v>(17.5,18.5]</c:v>
                </c:pt>
                <c:pt idx="12">
                  <c:v>(18.5,19.5]</c:v>
                </c:pt>
                <c:pt idx="13">
                  <c:v>(19.5,20.5]</c:v>
                </c:pt>
                <c:pt idx="14">
                  <c:v>(20.5,21.5]</c:v>
                </c:pt>
                <c:pt idx="15">
                  <c:v>(21.5,22.5]</c:v>
                </c:pt>
                <c:pt idx="16">
                  <c:v>(22.5,23.5]</c:v>
                </c:pt>
                <c:pt idx="17">
                  <c:v>(23.5,24.5]</c:v>
                </c:pt>
                <c:pt idx="18">
                  <c:v>(24.5,25.5]</c:v>
                </c:pt>
                <c:pt idx="19">
                  <c:v>(25.5,26.5]</c:v>
                </c:pt>
              </c:strCache>
            </c:strRef>
          </c:cat>
          <c:val>
            <c:numRef>
              <c:f>'NC Montgomery'!$O$3:$O$22</c:f>
              <c:numCache>
                <c:formatCode>0.000</c:formatCode>
                <c:ptCount val="20"/>
                <c:pt idx="0">
                  <c:v>0</c:v>
                </c:pt>
                <c:pt idx="1">
                  <c:v>2.5445292620865142E-3</c:v>
                </c:pt>
                <c:pt idx="2">
                  <c:v>7.6335877862595417E-3</c:v>
                </c:pt>
                <c:pt idx="3">
                  <c:v>1.5267175572519083E-2</c:v>
                </c:pt>
                <c:pt idx="4">
                  <c:v>3.3078880407124679E-2</c:v>
                </c:pt>
                <c:pt idx="5">
                  <c:v>5.3435114503816793E-2</c:v>
                </c:pt>
                <c:pt idx="6">
                  <c:v>8.9058524173027995E-2</c:v>
                </c:pt>
                <c:pt idx="7">
                  <c:v>0.1272264631043257</c:v>
                </c:pt>
                <c:pt idx="8">
                  <c:v>0.16284987277353691</c:v>
                </c:pt>
                <c:pt idx="9">
                  <c:v>0.16284987277353691</c:v>
                </c:pt>
                <c:pt idx="10">
                  <c:v>0.12213740458015267</c:v>
                </c:pt>
                <c:pt idx="11">
                  <c:v>7.3791348600508899E-2</c:v>
                </c:pt>
                <c:pt idx="12">
                  <c:v>7.124681933842239E-2</c:v>
                </c:pt>
                <c:pt idx="13">
                  <c:v>3.0534351145038167E-2</c:v>
                </c:pt>
                <c:pt idx="14">
                  <c:v>2.0356234096692113E-2</c:v>
                </c:pt>
                <c:pt idx="15">
                  <c:v>1.7811704834605598E-2</c:v>
                </c:pt>
                <c:pt idx="16">
                  <c:v>0</c:v>
                </c:pt>
                <c:pt idx="17">
                  <c:v>5.0890585241730284E-3</c:v>
                </c:pt>
                <c:pt idx="18">
                  <c:v>5.0890585241730284E-3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77-416B-AA81-C3A77BD80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091008"/>
        <c:axId val="89366016"/>
      </c:barChart>
      <c:catAx>
        <c:axId val="33909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366016"/>
        <c:crosses val="autoZero"/>
        <c:auto val="1"/>
        <c:lblAlgn val="ctr"/>
        <c:lblOffset val="100"/>
        <c:noMultiLvlLbl val="0"/>
      </c:catAx>
      <c:valAx>
        <c:axId val="893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</a:t>
                </a:r>
                <a:r>
                  <a:rPr lang="en-US" baseline="0"/>
                  <a:t> relativa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909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Polígono frecuencia relativa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'NC Montgomery'!$M$3:$M$22</c:f>
              <c:strCache>
                <c:ptCount val="20"/>
                <c:pt idx="0">
                  <c:v>(6.5,7.5]</c:v>
                </c:pt>
                <c:pt idx="1">
                  <c:v>(7.5,8.5]</c:v>
                </c:pt>
                <c:pt idx="2">
                  <c:v>(8.5,9.5]</c:v>
                </c:pt>
                <c:pt idx="3">
                  <c:v>(9.5,10.5]</c:v>
                </c:pt>
                <c:pt idx="4">
                  <c:v>(10.5,11.5]</c:v>
                </c:pt>
                <c:pt idx="5">
                  <c:v>(11.5,12.5]</c:v>
                </c:pt>
                <c:pt idx="6">
                  <c:v>(12.5,13.5]</c:v>
                </c:pt>
                <c:pt idx="7">
                  <c:v>(13.5,14.5]</c:v>
                </c:pt>
                <c:pt idx="8">
                  <c:v>(14.5,15.5]</c:v>
                </c:pt>
                <c:pt idx="9">
                  <c:v>(15.5,16.5]</c:v>
                </c:pt>
                <c:pt idx="10">
                  <c:v>(16.5,17.5]</c:v>
                </c:pt>
                <c:pt idx="11">
                  <c:v>(17.5,18.5]</c:v>
                </c:pt>
                <c:pt idx="12">
                  <c:v>(18.5,19.5]</c:v>
                </c:pt>
                <c:pt idx="13">
                  <c:v>(19.5,20.5]</c:v>
                </c:pt>
                <c:pt idx="14">
                  <c:v>(20.5,21.5]</c:v>
                </c:pt>
                <c:pt idx="15">
                  <c:v>(21.5,22.5]</c:v>
                </c:pt>
                <c:pt idx="16">
                  <c:v>(22.5,23.5]</c:v>
                </c:pt>
                <c:pt idx="17">
                  <c:v>(23.5,24.5]</c:v>
                </c:pt>
                <c:pt idx="18">
                  <c:v>(24.5,25.5]</c:v>
                </c:pt>
                <c:pt idx="19">
                  <c:v>(25.5,26.5]</c:v>
                </c:pt>
              </c:strCache>
            </c:strRef>
          </c:cat>
          <c:val>
            <c:numRef>
              <c:f>'NC Montgomery'!$O$3:$O$22</c:f>
              <c:numCache>
                <c:formatCode>0.000</c:formatCode>
                <c:ptCount val="20"/>
                <c:pt idx="0">
                  <c:v>0</c:v>
                </c:pt>
                <c:pt idx="1">
                  <c:v>2.5445292620865142E-3</c:v>
                </c:pt>
                <c:pt idx="2">
                  <c:v>7.6335877862595417E-3</c:v>
                </c:pt>
                <c:pt idx="3">
                  <c:v>1.5267175572519083E-2</c:v>
                </c:pt>
                <c:pt idx="4">
                  <c:v>3.3078880407124679E-2</c:v>
                </c:pt>
                <c:pt idx="5">
                  <c:v>5.3435114503816793E-2</c:v>
                </c:pt>
                <c:pt idx="6">
                  <c:v>8.9058524173027995E-2</c:v>
                </c:pt>
                <c:pt idx="7">
                  <c:v>0.1272264631043257</c:v>
                </c:pt>
                <c:pt idx="8">
                  <c:v>0.16284987277353691</c:v>
                </c:pt>
                <c:pt idx="9">
                  <c:v>0.16284987277353691</c:v>
                </c:pt>
                <c:pt idx="10">
                  <c:v>0.12213740458015267</c:v>
                </c:pt>
                <c:pt idx="11">
                  <c:v>7.3791348600508899E-2</c:v>
                </c:pt>
                <c:pt idx="12">
                  <c:v>7.124681933842239E-2</c:v>
                </c:pt>
                <c:pt idx="13">
                  <c:v>3.0534351145038167E-2</c:v>
                </c:pt>
                <c:pt idx="14">
                  <c:v>2.0356234096692113E-2</c:v>
                </c:pt>
                <c:pt idx="15">
                  <c:v>1.7811704834605598E-2</c:v>
                </c:pt>
                <c:pt idx="16">
                  <c:v>0</c:v>
                </c:pt>
                <c:pt idx="17">
                  <c:v>5.0890585241730284E-3</c:v>
                </c:pt>
                <c:pt idx="18">
                  <c:v>5.0890585241730284E-3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0-415A-8CCA-BBBBD5D84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55744"/>
        <c:axId val="186200320"/>
      </c:lineChart>
      <c:catAx>
        <c:axId val="11695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200320"/>
        <c:crosses val="autoZero"/>
        <c:auto val="1"/>
        <c:lblAlgn val="ctr"/>
        <c:lblOffset val="100"/>
        <c:noMultiLvlLbl val="0"/>
      </c:catAx>
      <c:valAx>
        <c:axId val="186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9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Polígono 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'NC Montgomery'!$M$3:$M$22</c:f>
              <c:strCache>
                <c:ptCount val="20"/>
                <c:pt idx="0">
                  <c:v>(6.5,7.5]</c:v>
                </c:pt>
                <c:pt idx="1">
                  <c:v>(7.5,8.5]</c:v>
                </c:pt>
                <c:pt idx="2">
                  <c:v>(8.5,9.5]</c:v>
                </c:pt>
                <c:pt idx="3">
                  <c:v>(9.5,10.5]</c:v>
                </c:pt>
                <c:pt idx="4">
                  <c:v>(10.5,11.5]</c:v>
                </c:pt>
                <c:pt idx="5">
                  <c:v>(11.5,12.5]</c:v>
                </c:pt>
                <c:pt idx="6">
                  <c:v>(12.5,13.5]</c:v>
                </c:pt>
                <c:pt idx="7">
                  <c:v>(13.5,14.5]</c:v>
                </c:pt>
                <c:pt idx="8">
                  <c:v>(14.5,15.5]</c:v>
                </c:pt>
                <c:pt idx="9">
                  <c:v>(15.5,16.5]</c:v>
                </c:pt>
                <c:pt idx="10">
                  <c:v>(16.5,17.5]</c:v>
                </c:pt>
                <c:pt idx="11">
                  <c:v>(17.5,18.5]</c:v>
                </c:pt>
                <c:pt idx="12">
                  <c:v>(18.5,19.5]</c:v>
                </c:pt>
                <c:pt idx="13">
                  <c:v>(19.5,20.5]</c:v>
                </c:pt>
                <c:pt idx="14">
                  <c:v>(20.5,21.5]</c:v>
                </c:pt>
                <c:pt idx="15">
                  <c:v>(21.5,22.5]</c:v>
                </c:pt>
                <c:pt idx="16">
                  <c:v>(22.5,23.5]</c:v>
                </c:pt>
                <c:pt idx="17">
                  <c:v>(23.5,24.5]</c:v>
                </c:pt>
                <c:pt idx="18">
                  <c:v>(24.5,25.5]</c:v>
                </c:pt>
                <c:pt idx="19">
                  <c:v>(25.5,26.5]</c:v>
                </c:pt>
              </c:strCache>
            </c:strRef>
          </c:cat>
          <c:val>
            <c:numRef>
              <c:f>'NC Montgomery'!$N$3:$N$22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13</c:v>
                </c:pt>
                <c:pt idx="5">
                  <c:v>21</c:v>
                </c:pt>
                <c:pt idx="6">
                  <c:v>35</c:v>
                </c:pt>
                <c:pt idx="7">
                  <c:v>50</c:v>
                </c:pt>
                <c:pt idx="8">
                  <c:v>64</c:v>
                </c:pt>
                <c:pt idx="9">
                  <c:v>64</c:v>
                </c:pt>
                <c:pt idx="10">
                  <c:v>48</c:v>
                </c:pt>
                <c:pt idx="11">
                  <c:v>29</c:v>
                </c:pt>
                <c:pt idx="12">
                  <c:v>28</c:v>
                </c:pt>
                <c:pt idx="13">
                  <c:v>12</c:v>
                </c:pt>
                <c:pt idx="14">
                  <c:v>8</c:v>
                </c:pt>
                <c:pt idx="15">
                  <c:v>7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3-4FB4-B863-E9DDA590A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55744"/>
        <c:axId val="186200320"/>
      </c:lineChart>
      <c:catAx>
        <c:axId val="11695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6200320"/>
        <c:crosses val="autoZero"/>
        <c:auto val="1"/>
        <c:lblAlgn val="ctr"/>
        <c:lblOffset val="100"/>
        <c:noMultiLvlLbl val="0"/>
      </c:catAx>
      <c:valAx>
        <c:axId val="1862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955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 frecuencia absoluta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'NC Montgomery'!$K$3:$K$22</c:f>
              <c:numCache>
                <c:formatCode>General</c:formatCode>
                <c:ptCount val="20"/>
                <c:pt idx="0">
                  <c:v>7.5</c:v>
                </c:pt>
                <c:pt idx="1">
                  <c:v>8.5</c:v>
                </c:pt>
                <c:pt idx="2">
                  <c:v>9.5</c:v>
                </c:pt>
                <c:pt idx="3">
                  <c:v>10.5</c:v>
                </c:pt>
                <c:pt idx="4">
                  <c:v>11.5</c:v>
                </c:pt>
                <c:pt idx="5">
                  <c:v>12.5</c:v>
                </c:pt>
                <c:pt idx="6">
                  <c:v>13.5</c:v>
                </c:pt>
                <c:pt idx="7">
                  <c:v>14.5</c:v>
                </c:pt>
                <c:pt idx="8">
                  <c:v>15.5</c:v>
                </c:pt>
                <c:pt idx="9">
                  <c:v>16.5</c:v>
                </c:pt>
                <c:pt idx="10">
                  <c:v>17.5</c:v>
                </c:pt>
                <c:pt idx="11">
                  <c:v>18.5</c:v>
                </c:pt>
                <c:pt idx="12">
                  <c:v>19.5</c:v>
                </c:pt>
                <c:pt idx="13">
                  <c:v>20.5</c:v>
                </c:pt>
                <c:pt idx="14">
                  <c:v>21.5</c:v>
                </c:pt>
                <c:pt idx="15">
                  <c:v>22.5</c:v>
                </c:pt>
                <c:pt idx="16">
                  <c:v>23.5</c:v>
                </c:pt>
                <c:pt idx="17">
                  <c:v>24.5</c:v>
                </c:pt>
                <c:pt idx="18">
                  <c:v>25.5</c:v>
                </c:pt>
                <c:pt idx="19">
                  <c:v>26.5</c:v>
                </c:pt>
              </c:numCache>
            </c:numRef>
          </c:xVal>
          <c:yVal>
            <c:numRef>
              <c:f>'NC Montgomery'!$P$3:$P$22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23</c:v>
                </c:pt>
                <c:pt idx="5">
                  <c:v>44</c:v>
                </c:pt>
                <c:pt idx="6">
                  <c:v>79</c:v>
                </c:pt>
                <c:pt idx="7">
                  <c:v>129</c:v>
                </c:pt>
                <c:pt idx="8">
                  <c:v>193</c:v>
                </c:pt>
                <c:pt idx="9">
                  <c:v>257</c:v>
                </c:pt>
                <c:pt idx="10">
                  <c:v>305</c:v>
                </c:pt>
                <c:pt idx="11">
                  <c:v>334</c:v>
                </c:pt>
                <c:pt idx="12">
                  <c:v>362</c:v>
                </c:pt>
                <c:pt idx="13">
                  <c:v>374</c:v>
                </c:pt>
                <c:pt idx="14">
                  <c:v>382</c:v>
                </c:pt>
                <c:pt idx="15">
                  <c:v>389</c:v>
                </c:pt>
                <c:pt idx="16">
                  <c:v>389</c:v>
                </c:pt>
                <c:pt idx="17">
                  <c:v>391</c:v>
                </c:pt>
                <c:pt idx="18">
                  <c:v>393</c:v>
                </c:pt>
                <c:pt idx="19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0-40B9-9F3E-C06C4970E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92656"/>
        <c:axId val="88576352"/>
      </c:scatterChart>
      <c:valAx>
        <c:axId val="3478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576352"/>
        <c:crosses val="autoZero"/>
        <c:crossBetween val="midCat"/>
      </c:valAx>
      <c:valAx>
        <c:axId val="885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8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Ojiva frecuencia relativa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'NC Montgomery'!$K$3:$K$22</c:f>
              <c:numCache>
                <c:formatCode>General</c:formatCode>
                <c:ptCount val="20"/>
                <c:pt idx="0">
                  <c:v>7.5</c:v>
                </c:pt>
                <c:pt idx="1">
                  <c:v>8.5</c:v>
                </c:pt>
                <c:pt idx="2">
                  <c:v>9.5</c:v>
                </c:pt>
                <c:pt idx="3">
                  <c:v>10.5</c:v>
                </c:pt>
                <c:pt idx="4">
                  <c:v>11.5</c:v>
                </c:pt>
                <c:pt idx="5">
                  <c:v>12.5</c:v>
                </c:pt>
                <c:pt idx="6">
                  <c:v>13.5</c:v>
                </c:pt>
                <c:pt idx="7">
                  <c:v>14.5</c:v>
                </c:pt>
                <c:pt idx="8">
                  <c:v>15.5</c:v>
                </c:pt>
                <c:pt idx="9">
                  <c:v>16.5</c:v>
                </c:pt>
                <c:pt idx="10">
                  <c:v>17.5</c:v>
                </c:pt>
                <c:pt idx="11">
                  <c:v>18.5</c:v>
                </c:pt>
                <c:pt idx="12">
                  <c:v>19.5</c:v>
                </c:pt>
                <c:pt idx="13">
                  <c:v>20.5</c:v>
                </c:pt>
                <c:pt idx="14">
                  <c:v>21.5</c:v>
                </c:pt>
                <c:pt idx="15">
                  <c:v>22.5</c:v>
                </c:pt>
                <c:pt idx="16">
                  <c:v>23.5</c:v>
                </c:pt>
                <c:pt idx="17">
                  <c:v>24.5</c:v>
                </c:pt>
                <c:pt idx="18">
                  <c:v>25.5</c:v>
                </c:pt>
                <c:pt idx="19">
                  <c:v>26.5</c:v>
                </c:pt>
              </c:numCache>
            </c:numRef>
          </c:xVal>
          <c:yVal>
            <c:numRef>
              <c:f>'NC Montgomery'!$P$3:$P$22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23</c:v>
                </c:pt>
                <c:pt idx="5">
                  <c:v>44</c:v>
                </c:pt>
                <c:pt idx="6">
                  <c:v>79</c:v>
                </c:pt>
                <c:pt idx="7">
                  <c:v>129</c:v>
                </c:pt>
                <c:pt idx="8">
                  <c:v>193</c:v>
                </c:pt>
                <c:pt idx="9">
                  <c:v>257</c:v>
                </c:pt>
                <c:pt idx="10">
                  <c:v>305</c:v>
                </c:pt>
                <c:pt idx="11">
                  <c:v>334</c:v>
                </c:pt>
                <c:pt idx="12">
                  <c:v>362</c:v>
                </c:pt>
                <c:pt idx="13">
                  <c:v>374</c:v>
                </c:pt>
                <c:pt idx="14">
                  <c:v>382</c:v>
                </c:pt>
                <c:pt idx="15">
                  <c:v>389</c:v>
                </c:pt>
                <c:pt idx="16">
                  <c:v>389</c:v>
                </c:pt>
                <c:pt idx="17">
                  <c:v>391</c:v>
                </c:pt>
                <c:pt idx="18">
                  <c:v>393</c:v>
                </c:pt>
                <c:pt idx="19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CF-4C4B-9968-E906C7259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892656"/>
        <c:axId val="88576352"/>
      </c:scatterChart>
      <c:valAx>
        <c:axId val="34789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8576352"/>
        <c:crosses val="autoZero"/>
        <c:crossBetween val="midCat"/>
      </c:valAx>
      <c:valAx>
        <c:axId val="8857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789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Sturges!$I$3:$I$12</c:f>
              <c:strCache>
                <c:ptCount val="10"/>
                <c:pt idx="0">
                  <c:v>(7.5,9.5]</c:v>
                </c:pt>
                <c:pt idx="1">
                  <c:v>(9.5,11.5]</c:v>
                </c:pt>
                <c:pt idx="2">
                  <c:v>(11.5,13.5]</c:v>
                </c:pt>
                <c:pt idx="3">
                  <c:v>(13.5,15.5]</c:v>
                </c:pt>
                <c:pt idx="4">
                  <c:v>(15.5,17.5]</c:v>
                </c:pt>
                <c:pt idx="5">
                  <c:v>(17.5,19.5]</c:v>
                </c:pt>
                <c:pt idx="6">
                  <c:v>(19.5,21.5]</c:v>
                </c:pt>
                <c:pt idx="7">
                  <c:v>(21.5,23.5]</c:v>
                </c:pt>
                <c:pt idx="8">
                  <c:v>(23.5,25.5]</c:v>
                </c:pt>
                <c:pt idx="9">
                  <c:v>(25.5,27.5]</c:v>
                </c:pt>
              </c:strCache>
            </c:strRef>
          </c:cat>
          <c:val>
            <c:numRef>
              <c:f>Sturges!$J$3:$J$12</c:f>
              <c:numCache>
                <c:formatCode>General</c:formatCode>
                <c:ptCount val="10"/>
                <c:pt idx="0">
                  <c:v>4</c:v>
                </c:pt>
                <c:pt idx="1">
                  <c:v>19</c:v>
                </c:pt>
                <c:pt idx="2">
                  <c:v>56</c:v>
                </c:pt>
                <c:pt idx="3">
                  <c:v>114</c:v>
                </c:pt>
                <c:pt idx="4">
                  <c:v>112</c:v>
                </c:pt>
                <c:pt idx="5">
                  <c:v>57</c:v>
                </c:pt>
                <c:pt idx="6">
                  <c:v>20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A-4E7A-A5C0-CE9F5DFD4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887952"/>
        <c:axId val="1983491600"/>
      </c:barChart>
      <c:catAx>
        <c:axId val="21888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83491600"/>
        <c:crosses val="autoZero"/>
        <c:auto val="1"/>
        <c:lblAlgn val="ctr"/>
        <c:lblOffset val="100"/>
        <c:noMultiLvlLbl val="0"/>
      </c:catAx>
      <c:valAx>
        <c:axId val="19834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  <a:r>
                  <a:rPr lang="es-MX" baseline="0"/>
                  <a:t> absoluta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888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Frecuencia relativa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Sturges!$I$3:$I$12</c:f>
              <c:strCache>
                <c:ptCount val="10"/>
                <c:pt idx="0">
                  <c:v>(7.5,9.5]</c:v>
                </c:pt>
                <c:pt idx="1">
                  <c:v>(9.5,11.5]</c:v>
                </c:pt>
                <c:pt idx="2">
                  <c:v>(11.5,13.5]</c:v>
                </c:pt>
                <c:pt idx="3">
                  <c:v>(13.5,15.5]</c:v>
                </c:pt>
                <c:pt idx="4">
                  <c:v>(15.5,17.5]</c:v>
                </c:pt>
                <c:pt idx="5">
                  <c:v>(17.5,19.5]</c:v>
                </c:pt>
                <c:pt idx="6">
                  <c:v>(19.5,21.5]</c:v>
                </c:pt>
                <c:pt idx="7">
                  <c:v>(21.5,23.5]</c:v>
                </c:pt>
                <c:pt idx="8">
                  <c:v>(23.5,25.5]</c:v>
                </c:pt>
                <c:pt idx="9">
                  <c:v>(25.5,27.5]</c:v>
                </c:pt>
              </c:strCache>
            </c:strRef>
          </c:cat>
          <c:val>
            <c:numRef>
              <c:f>Sturges!$K$3:$K$12</c:f>
              <c:numCache>
                <c:formatCode>General</c:formatCode>
                <c:ptCount val="10"/>
                <c:pt idx="0">
                  <c:v>1.0178117048346057E-2</c:v>
                </c:pt>
                <c:pt idx="1">
                  <c:v>4.8346055979643768E-2</c:v>
                </c:pt>
                <c:pt idx="2">
                  <c:v>0.14249363867684478</c:v>
                </c:pt>
                <c:pt idx="3">
                  <c:v>0.29007633587786258</c:v>
                </c:pt>
                <c:pt idx="4">
                  <c:v>0.28498727735368956</c:v>
                </c:pt>
                <c:pt idx="5">
                  <c:v>0.14503816793893129</c:v>
                </c:pt>
                <c:pt idx="6">
                  <c:v>5.0890585241730277E-2</c:v>
                </c:pt>
                <c:pt idx="7">
                  <c:v>1.7811704834605598E-2</c:v>
                </c:pt>
                <c:pt idx="8">
                  <c:v>1.0178117048346057E-2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B-45C2-BF64-46E2D756A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623856"/>
        <c:axId val="46570272"/>
      </c:barChart>
      <c:catAx>
        <c:axId val="24862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570272"/>
        <c:crosses val="autoZero"/>
        <c:auto val="1"/>
        <c:lblAlgn val="ctr"/>
        <c:lblOffset val="100"/>
        <c:noMultiLvlLbl val="0"/>
      </c:catAx>
      <c:valAx>
        <c:axId val="4657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862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 frecuencia absoluta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strRef>
              <c:f>Sturges!$I$3:$I$12</c:f>
              <c:strCache>
                <c:ptCount val="10"/>
                <c:pt idx="0">
                  <c:v>(7.5,9.5]</c:v>
                </c:pt>
                <c:pt idx="1">
                  <c:v>(9.5,11.5]</c:v>
                </c:pt>
                <c:pt idx="2">
                  <c:v>(11.5,13.5]</c:v>
                </c:pt>
                <c:pt idx="3">
                  <c:v>(13.5,15.5]</c:v>
                </c:pt>
                <c:pt idx="4">
                  <c:v>(15.5,17.5]</c:v>
                </c:pt>
                <c:pt idx="5">
                  <c:v>(17.5,19.5]</c:v>
                </c:pt>
                <c:pt idx="6">
                  <c:v>(19.5,21.5]</c:v>
                </c:pt>
                <c:pt idx="7">
                  <c:v>(21.5,23.5]</c:v>
                </c:pt>
                <c:pt idx="8">
                  <c:v>(23.5,25.5]</c:v>
                </c:pt>
                <c:pt idx="9">
                  <c:v>(25.5,27.5]</c:v>
                </c:pt>
              </c:strCache>
            </c:strRef>
          </c:cat>
          <c:val>
            <c:numRef>
              <c:f>Sturges!$J$3:$J$12</c:f>
              <c:numCache>
                <c:formatCode>General</c:formatCode>
                <c:ptCount val="10"/>
                <c:pt idx="0">
                  <c:v>4</c:v>
                </c:pt>
                <c:pt idx="1">
                  <c:v>19</c:v>
                </c:pt>
                <c:pt idx="2">
                  <c:v>56</c:v>
                </c:pt>
                <c:pt idx="3">
                  <c:v>114</c:v>
                </c:pt>
                <c:pt idx="4">
                  <c:v>112</c:v>
                </c:pt>
                <c:pt idx="5">
                  <c:v>57</c:v>
                </c:pt>
                <c:pt idx="6">
                  <c:v>20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B4-4882-A86A-9640B23072EE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Sturges!$I$3:$I$12</c:f>
              <c:strCache>
                <c:ptCount val="10"/>
                <c:pt idx="0">
                  <c:v>(7.5,9.5]</c:v>
                </c:pt>
                <c:pt idx="1">
                  <c:v>(9.5,11.5]</c:v>
                </c:pt>
                <c:pt idx="2">
                  <c:v>(11.5,13.5]</c:v>
                </c:pt>
                <c:pt idx="3">
                  <c:v>(13.5,15.5]</c:v>
                </c:pt>
                <c:pt idx="4">
                  <c:v>(15.5,17.5]</c:v>
                </c:pt>
                <c:pt idx="5">
                  <c:v>(17.5,19.5]</c:v>
                </c:pt>
                <c:pt idx="6">
                  <c:v>(19.5,21.5]</c:v>
                </c:pt>
                <c:pt idx="7">
                  <c:v>(21.5,23.5]</c:v>
                </c:pt>
                <c:pt idx="8">
                  <c:v>(23.5,25.5]</c:v>
                </c:pt>
                <c:pt idx="9">
                  <c:v>(25.5,27.5]</c:v>
                </c:pt>
              </c:strCache>
            </c:strRef>
          </c:cat>
          <c:val>
            <c:numRef>
              <c:f>Sturges!$J$3:$J$12</c:f>
              <c:numCache>
                <c:formatCode>General</c:formatCode>
                <c:ptCount val="10"/>
                <c:pt idx="0">
                  <c:v>4</c:v>
                </c:pt>
                <c:pt idx="1">
                  <c:v>19</c:v>
                </c:pt>
                <c:pt idx="2">
                  <c:v>56</c:v>
                </c:pt>
                <c:pt idx="3">
                  <c:v>114</c:v>
                </c:pt>
                <c:pt idx="4">
                  <c:v>112</c:v>
                </c:pt>
                <c:pt idx="5">
                  <c:v>57</c:v>
                </c:pt>
                <c:pt idx="6">
                  <c:v>20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B4-4882-A86A-9640B2307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68864"/>
        <c:axId val="239079296"/>
      </c:lineChart>
      <c:catAx>
        <c:axId val="24846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079296"/>
        <c:crosses val="autoZero"/>
        <c:auto val="1"/>
        <c:lblAlgn val="ctr"/>
        <c:lblOffset val="100"/>
        <c:noMultiLvlLbl val="0"/>
      </c:catAx>
      <c:valAx>
        <c:axId val="2390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846886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Poligono frecuencia relativa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cat>
            <c:strRef>
              <c:f>Sturges!$I$3:$I$12</c:f>
              <c:strCache>
                <c:ptCount val="10"/>
                <c:pt idx="0">
                  <c:v>(7.5,9.5]</c:v>
                </c:pt>
                <c:pt idx="1">
                  <c:v>(9.5,11.5]</c:v>
                </c:pt>
                <c:pt idx="2">
                  <c:v>(11.5,13.5]</c:v>
                </c:pt>
                <c:pt idx="3">
                  <c:v>(13.5,15.5]</c:v>
                </c:pt>
                <c:pt idx="4">
                  <c:v>(15.5,17.5]</c:v>
                </c:pt>
                <c:pt idx="5">
                  <c:v>(17.5,19.5]</c:v>
                </c:pt>
                <c:pt idx="6">
                  <c:v>(19.5,21.5]</c:v>
                </c:pt>
                <c:pt idx="7">
                  <c:v>(21.5,23.5]</c:v>
                </c:pt>
                <c:pt idx="8">
                  <c:v>(23.5,25.5]</c:v>
                </c:pt>
                <c:pt idx="9">
                  <c:v>(25.5,27.5]</c:v>
                </c:pt>
              </c:strCache>
            </c:strRef>
          </c:cat>
          <c:val>
            <c:numRef>
              <c:f>Sturges!$J$3:$J$12</c:f>
              <c:numCache>
                <c:formatCode>General</c:formatCode>
                <c:ptCount val="10"/>
                <c:pt idx="0">
                  <c:v>4</c:v>
                </c:pt>
                <c:pt idx="1">
                  <c:v>19</c:v>
                </c:pt>
                <c:pt idx="2">
                  <c:v>56</c:v>
                </c:pt>
                <c:pt idx="3">
                  <c:v>114</c:v>
                </c:pt>
                <c:pt idx="4">
                  <c:v>112</c:v>
                </c:pt>
                <c:pt idx="5">
                  <c:v>57</c:v>
                </c:pt>
                <c:pt idx="6">
                  <c:v>20</c:v>
                </c:pt>
                <c:pt idx="7">
                  <c:v>7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3-4EC8-B670-83FE63ED5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468864"/>
        <c:axId val="239079296"/>
      </c:lineChart>
      <c:catAx>
        <c:axId val="24846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39079296"/>
        <c:crosses val="autoZero"/>
        <c:auto val="1"/>
        <c:lblAlgn val="ctr"/>
        <c:lblOffset val="100"/>
        <c:noMultiLvlLbl val="0"/>
      </c:catAx>
      <c:valAx>
        <c:axId val="2390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846886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 frecuencia relativa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Sturges!$G$3:$G$12</c:f>
              <c:numCache>
                <c:formatCode>General</c:formatCode>
                <c:ptCount val="10"/>
                <c:pt idx="0">
                  <c:v>9.5</c:v>
                </c:pt>
                <c:pt idx="1">
                  <c:v>11.5</c:v>
                </c:pt>
                <c:pt idx="2">
                  <c:v>13.5</c:v>
                </c:pt>
                <c:pt idx="3">
                  <c:v>15.5</c:v>
                </c:pt>
                <c:pt idx="4">
                  <c:v>17.5</c:v>
                </c:pt>
                <c:pt idx="5">
                  <c:v>19.5</c:v>
                </c:pt>
                <c:pt idx="6">
                  <c:v>21.5</c:v>
                </c:pt>
                <c:pt idx="7">
                  <c:v>23.5</c:v>
                </c:pt>
                <c:pt idx="8">
                  <c:v>25.5</c:v>
                </c:pt>
                <c:pt idx="9">
                  <c:v>27.5</c:v>
                </c:pt>
              </c:numCache>
            </c:numRef>
          </c:xVal>
          <c:yVal>
            <c:numRef>
              <c:f>Sturges!$M$3:$M$12</c:f>
              <c:numCache>
                <c:formatCode>General</c:formatCode>
                <c:ptCount val="10"/>
                <c:pt idx="0">
                  <c:v>1.0178117048346057E-2</c:v>
                </c:pt>
                <c:pt idx="1">
                  <c:v>5.8524173027989825E-2</c:v>
                </c:pt>
                <c:pt idx="2">
                  <c:v>0.2010178117048346</c:v>
                </c:pt>
                <c:pt idx="3">
                  <c:v>0.4910941475826972</c:v>
                </c:pt>
                <c:pt idx="4">
                  <c:v>0.77608142493638677</c:v>
                </c:pt>
                <c:pt idx="5">
                  <c:v>0.92111959287531808</c:v>
                </c:pt>
                <c:pt idx="6">
                  <c:v>0.97201017811704837</c:v>
                </c:pt>
                <c:pt idx="7">
                  <c:v>0.98982188295165396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C-43B3-97F0-6E7CCB1BE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26544"/>
        <c:axId val="51892352"/>
      </c:scatterChart>
      <c:valAx>
        <c:axId val="1161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892352"/>
        <c:crosses val="autoZero"/>
        <c:crossBetween val="midCat"/>
      </c:valAx>
      <c:valAx>
        <c:axId val="518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  <a:r>
                  <a:rPr lang="en-US" baseline="0"/>
                  <a:t> </a:t>
                </a:r>
                <a:r>
                  <a:rPr lang="en-US"/>
                  <a:t>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12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 frecuencia absoluta acumulada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Sturges!$G$3:$G$12</c:f>
              <c:numCache>
                <c:formatCode>General</c:formatCode>
                <c:ptCount val="10"/>
                <c:pt idx="0">
                  <c:v>9.5</c:v>
                </c:pt>
                <c:pt idx="1">
                  <c:v>11.5</c:v>
                </c:pt>
                <c:pt idx="2">
                  <c:v>13.5</c:v>
                </c:pt>
                <c:pt idx="3">
                  <c:v>15.5</c:v>
                </c:pt>
                <c:pt idx="4">
                  <c:v>17.5</c:v>
                </c:pt>
                <c:pt idx="5">
                  <c:v>19.5</c:v>
                </c:pt>
                <c:pt idx="6">
                  <c:v>21.5</c:v>
                </c:pt>
                <c:pt idx="7">
                  <c:v>23.5</c:v>
                </c:pt>
                <c:pt idx="8">
                  <c:v>25.5</c:v>
                </c:pt>
                <c:pt idx="9">
                  <c:v>27.5</c:v>
                </c:pt>
              </c:numCache>
            </c:numRef>
          </c:xVal>
          <c:yVal>
            <c:numRef>
              <c:f>Sturges!$L$3:$L$12</c:f>
              <c:numCache>
                <c:formatCode>General</c:formatCode>
                <c:ptCount val="10"/>
                <c:pt idx="0">
                  <c:v>4</c:v>
                </c:pt>
                <c:pt idx="1">
                  <c:v>23</c:v>
                </c:pt>
                <c:pt idx="2">
                  <c:v>79</c:v>
                </c:pt>
                <c:pt idx="3">
                  <c:v>193</c:v>
                </c:pt>
                <c:pt idx="4">
                  <c:v>305</c:v>
                </c:pt>
                <c:pt idx="5">
                  <c:v>362</c:v>
                </c:pt>
                <c:pt idx="6">
                  <c:v>382</c:v>
                </c:pt>
                <c:pt idx="7">
                  <c:v>389</c:v>
                </c:pt>
                <c:pt idx="8">
                  <c:v>393</c:v>
                </c:pt>
                <c:pt idx="9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9-49A0-85A9-A86D090D3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26544"/>
        <c:axId val="51892352"/>
      </c:scatterChart>
      <c:valAx>
        <c:axId val="11612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892352"/>
        <c:crosses val="autoZero"/>
        <c:crossBetween val="midCat"/>
      </c:valAx>
      <c:valAx>
        <c:axId val="5189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612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Histograma Frecuencias</a:t>
            </a:r>
            <a:r>
              <a:rPr lang="es-MX" baseline="0"/>
              <a:t> Absolutas</a:t>
            </a:r>
            <a:r>
              <a:rPr lang="es-MX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'Freedman y Diaconis'!$I$3:$I$23</c:f>
              <c:strCache>
                <c:ptCount val="21"/>
                <c:pt idx="0">
                  <c:v>(7.5,8.5]</c:v>
                </c:pt>
                <c:pt idx="1">
                  <c:v>(8.5,9.5]</c:v>
                </c:pt>
                <c:pt idx="2">
                  <c:v>(9.5,10.5]</c:v>
                </c:pt>
                <c:pt idx="3">
                  <c:v>(10.5,11.5]</c:v>
                </c:pt>
                <c:pt idx="4">
                  <c:v>(11.5,12.5]</c:v>
                </c:pt>
                <c:pt idx="5">
                  <c:v>(12.5,13.5]</c:v>
                </c:pt>
                <c:pt idx="6">
                  <c:v>(13.5,14.5]</c:v>
                </c:pt>
                <c:pt idx="7">
                  <c:v>(14.5,15.5]</c:v>
                </c:pt>
                <c:pt idx="8">
                  <c:v>(15.5,16.5]</c:v>
                </c:pt>
                <c:pt idx="9">
                  <c:v>(16.5,17.5]</c:v>
                </c:pt>
                <c:pt idx="10">
                  <c:v>(17.5,18.5]</c:v>
                </c:pt>
                <c:pt idx="11">
                  <c:v>(18.5,19.5]</c:v>
                </c:pt>
                <c:pt idx="12">
                  <c:v>(19.5,20.5]</c:v>
                </c:pt>
                <c:pt idx="13">
                  <c:v>(20.5,21.5]</c:v>
                </c:pt>
                <c:pt idx="14">
                  <c:v>(21.5,22.5]</c:v>
                </c:pt>
                <c:pt idx="15">
                  <c:v>(22.5,23.5]</c:v>
                </c:pt>
                <c:pt idx="16">
                  <c:v>(23.5,24.5]</c:v>
                </c:pt>
                <c:pt idx="17">
                  <c:v>(24.5,25.5]</c:v>
                </c:pt>
                <c:pt idx="18">
                  <c:v>(25.5,26.5]</c:v>
                </c:pt>
                <c:pt idx="19">
                  <c:v>(26.5,27.5]</c:v>
                </c:pt>
                <c:pt idx="20">
                  <c:v>(27.5,28.5]</c:v>
                </c:pt>
              </c:strCache>
            </c:strRef>
          </c:cat>
          <c:val>
            <c:numRef>
              <c:f>'Freedman y Diaconis'!$J$3:$J$23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21</c:v>
                </c:pt>
                <c:pt idx="5">
                  <c:v>35</c:v>
                </c:pt>
                <c:pt idx="6">
                  <c:v>50</c:v>
                </c:pt>
                <c:pt idx="7">
                  <c:v>64</c:v>
                </c:pt>
                <c:pt idx="8">
                  <c:v>64</c:v>
                </c:pt>
                <c:pt idx="9">
                  <c:v>48</c:v>
                </c:pt>
                <c:pt idx="10">
                  <c:v>29</c:v>
                </c:pt>
                <c:pt idx="11">
                  <c:v>28</c:v>
                </c:pt>
                <c:pt idx="12">
                  <c:v>12</c:v>
                </c:pt>
                <c:pt idx="13">
                  <c:v>8</c:v>
                </c:pt>
                <c:pt idx="14">
                  <c:v>7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D-4C8F-9173-69F2C910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98160"/>
        <c:axId val="80690592"/>
      </c:barChart>
      <c:catAx>
        <c:axId val="5769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0690592"/>
        <c:crosses val="autoZero"/>
        <c:auto val="1"/>
        <c:lblAlgn val="ctr"/>
        <c:lblOffset val="100"/>
        <c:noMultiLvlLbl val="0"/>
      </c:catAx>
      <c:valAx>
        <c:axId val="806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69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 Frecuencia relativas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'Freedman y Diaconis'!$I$3:$I$23</c:f>
              <c:strCache>
                <c:ptCount val="21"/>
                <c:pt idx="0">
                  <c:v>(7.5,8.5]</c:v>
                </c:pt>
                <c:pt idx="1">
                  <c:v>(8.5,9.5]</c:v>
                </c:pt>
                <c:pt idx="2">
                  <c:v>(9.5,10.5]</c:v>
                </c:pt>
                <c:pt idx="3">
                  <c:v>(10.5,11.5]</c:v>
                </c:pt>
                <c:pt idx="4">
                  <c:v>(11.5,12.5]</c:v>
                </c:pt>
                <c:pt idx="5">
                  <c:v>(12.5,13.5]</c:v>
                </c:pt>
                <c:pt idx="6">
                  <c:v>(13.5,14.5]</c:v>
                </c:pt>
                <c:pt idx="7">
                  <c:v>(14.5,15.5]</c:v>
                </c:pt>
                <c:pt idx="8">
                  <c:v>(15.5,16.5]</c:v>
                </c:pt>
                <c:pt idx="9">
                  <c:v>(16.5,17.5]</c:v>
                </c:pt>
                <c:pt idx="10">
                  <c:v>(17.5,18.5]</c:v>
                </c:pt>
                <c:pt idx="11">
                  <c:v>(18.5,19.5]</c:v>
                </c:pt>
                <c:pt idx="12">
                  <c:v>(19.5,20.5]</c:v>
                </c:pt>
                <c:pt idx="13">
                  <c:v>(20.5,21.5]</c:v>
                </c:pt>
                <c:pt idx="14">
                  <c:v>(21.5,22.5]</c:v>
                </c:pt>
                <c:pt idx="15">
                  <c:v>(22.5,23.5]</c:v>
                </c:pt>
                <c:pt idx="16">
                  <c:v>(23.5,24.5]</c:v>
                </c:pt>
                <c:pt idx="17">
                  <c:v>(24.5,25.5]</c:v>
                </c:pt>
                <c:pt idx="18">
                  <c:v>(25.5,26.5]</c:v>
                </c:pt>
                <c:pt idx="19">
                  <c:v>(26.5,27.5]</c:v>
                </c:pt>
                <c:pt idx="20">
                  <c:v>(27.5,28.5]</c:v>
                </c:pt>
              </c:strCache>
            </c:strRef>
          </c:cat>
          <c:val>
            <c:numRef>
              <c:f>'Freedman y Diaconis'!$K$3:$K$23</c:f>
              <c:numCache>
                <c:formatCode>General</c:formatCode>
                <c:ptCount val="21"/>
                <c:pt idx="0">
                  <c:v>2.5445292620865142E-3</c:v>
                </c:pt>
                <c:pt idx="1">
                  <c:v>7.6335877862595417E-3</c:v>
                </c:pt>
                <c:pt idx="2">
                  <c:v>1.5267175572519083E-2</c:v>
                </c:pt>
                <c:pt idx="3">
                  <c:v>3.3078880407124679E-2</c:v>
                </c:pt>
                <c:pt idx="4">
                  <c:v>5.3435114503816793E-2</c:v>
                </c:pt>
                <c:pt idx="5">
                  <c:v>8.9058524173027995E-2</c:v>
                </c:pt>
                <c:pt idx="6">
                  <c:v>0.1272264631043257</c:v>
                </c:pt>
                <c:pt idx="7">
                  <c:v>0.16284987277353691</c:v>
                </c:pt>
                <c:pt idx="8">
                  <c:v>0.16284987277353691</c:v>
                </c:pt>
                <c:pt idx="9">
                  <c:v>0.12213740458015267</c:v>
                </c:pt>
                <c:pt idx="10">
                  <c:v>7.3791348600508899E-2</c:v>
                </c:pt>
                <c:pt idx="11">
                  <c:v>7.124681933842239E-2</c:v>
                </c:pt>
                <c:pt idx="12">
                  <c:v>3.0534351145038167E-2</c:v>
                </c:pt>
                <c:pt idx="13">
                  <c:v>2.0356234096692113E-2</c:v>
                </c:pt>
                <c:pt idx="14">
                  <c:v>1.7811704834605598E-2</c:v>
                </c:pt>
                <c:pt idx="15">
                  <c:v>0</c:v>
                </c:pt>
                <c:pt idx="16">
                  <c:v>5.0890585241730284E-3</c:v>
                </c:pt>
                <c:pt idx="17">
                  <c:v>5.0890585241730284E-3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D-4F04-B3EF-8EE86F13D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31856"/>
        <c:axId val="196188048"/>
      </c:barChart>
      <c:catAx>
        <c:axId val="5613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188048"/>
        <c:crosses val="autoZero"/>
        <c:auto val="1"/>
        <c:lblAlgn val="ctr"/>
        <c:lblOffset val="100"/>
        <c:noMultiLvlLbl val="0"/>
      </c:catAx>
      <c:valAx>
        <c:axId val="1961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Polígono</a:t>
            </a:r>
            <a:r>
              <a:rPr lang="en-US" baseline="0"/>
              <a:t> </a:t>
            </a:r>
            <a:r>
              <a:rPr lang="en-US"/>
              <a:t> Frecuencia relativa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'Freedman y Diaconis'!$I$3:$I$23</c:f>
              <c:strCache>
                <c:ptCount val="21"/>
                <c:pt idx="0">
                  <c:v>(7.5,8.5]</c:v>
                </c:pt>
                <c:pt idx="1">
                  <c:v>(8.5,9.5]</c:v>
                </c:pt>
                <c:pt idx="2">
                  <c:v>(9.5,10.5]</c:v>
                </c:pt>
                <c:pt idx="3">
                  <c:v>(10.5,11.5]</c:v>
                </c:pt>
                <c:pt idx="4">
                  <c:v>(11.5,12.5]</c:v>
                </c:pt>
                <c:pt idx="5">
                  <c:v>(12.5,13.5]</c:v>
                </c:pt>
                <c:pt idx="6">
                  <c:v>(13.5,14.5]</c:v>
                </c:pt>
                <c:pt idx="7">
                  <c:v>(14.5,15.5]</c:v>
                </c:pt>
                <c:pt idx="8">
                  <c:v>(15.5,16.5]</c:v>
                </c:pt>
                <c:pt idx="9">
                  <c:v>(16.5,17.5]</c:v>
                </c:pt>
                <c:pt idx="10">
                  <c:v>(17.5,18.5]</c:v>
                </c:pt>
                <c:pt idx="11">
                  <c:v>(18.5,19.5]</c:v>
                </c:pt>
                <c:pt idx="12">
                  <c:v>(19.5,20.5]</c:v>
                </c:pt>
                <c:pt idx="13">
                  <c:v>(20.5,21.5]</c:v>
                </c:pt>
                <c:pt idx="14">
                  <c:v>(21.5,22.5]</c:v>
                </c:pt>
                <c:pt idx="15">
                  <c:v>(22.5,23.5]</c:v>
                </c:pt>
                <c:pt idx="16">
                  <c:v>(23.5,24.5]</c:v>
                </c:pt>
                <c:pt idx="17">
                  <c:v>(24.5,25.5]</c:v>
                </c:pt>
                <c:pt idx="18">
                  <c:v>(25.5,26.5]</c:v>
                </c:pt>
                <c:pt idx="19">
                  <c:v>(26.5,27.5]</c:v>
                </c:pt>
                <c:pt idx="20">
                  <c:v>(27.5,28.5]</c:v>
                </c:pt>
              </c:strCache>
            </c:strRef>
          </c:cat>
          <c:val>
            <c:numRef>
              <c:f>'Freedman y Diaconis'!$K$3:$K$23</c:f>
              <c:numCache>
                <c:formatCode>General</c:formatCode>
                <c:ptCount val="21"/>
                <c:pt idx="0">
                  <c:v>2.5445292620865142E-3</c:v>
                </c:pt>
                <c:pt idx="1">
                  <c:v>7.6335877862595417E-3</c:v>
                </c:pt>
                <c:pt idx="2">
                  <c:v>1.5267175572519083E-2</c:v>
                </c:pt>
                <c:pt idx="3">
                  <c:v>3.3078880407124679E-2</c:v>
                </c:pt>
                <c:pt idx="4">
                  <c:v>5.3435114503816793E-2</c:v>
                </c:pt>
                <c:pt idx="5">
                  <c:v>8.9058524173027995E-2</c:v>
                </c:pt>
                <c:pt idx="6">
                  <c:v>0.1272264631043257</c:v>
                </c:pt>
                <c:pt idx="7">
                  <c:v>0.16284987277353691</c:v>
                </c:pt>
                <c:pt idx="8">
                  <c:v>0.16284987277353691</c:v>
                </c:pt>
                <c:pt idx="9">
                  <c:v>0.12213740458015267</c:v>
                </c:pt>
                <c:pt idx="10">
                  <c:v>7.3791348600508899E-2</c:v>
                </c:pt>
                <c:pt idx="11">
                  <c:v>7.124681933842239E-2</c:v>
                </c:pt>
                <c:pt idx="12">
                  <c:v>3.0534351145038167E-2</c:v>
                </c:pt>
                <c:pt idx="13">
                  <c:v>2.0356234096692113E-2</c:v>
                </c:pt>
                <c:pt idx="14">
                  <c:v>1.7811704834605598E-2</c:v>
                </c:pt>
                <c:pt idx="15">
                  <c:v>0</c:v>
                </c:pt>
                <c:pt idx="16">
                  <c:v>5.0890585241730284E-3</c:v>
                </c:pt>
                <c:pt idx="17">
                  <c:v>5.0890585241730284E-3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7-4DDF-B44D-7AC0C87DD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31856"/>
        <c:axId val="196188048"/>
      </c:lineChart>
      <c:catAx>
        <c:axId val="5613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188048"/>
        <c:crosses val="autoZero"/>
        <c:auto val="1"/>
        <c:lblAlgn val="ctr"/>
        <c:lblOffset val="100"/>
        <c:noMultiLvlLbl val="0"/>
      </c:catAx>
      <c:valAx>
        <c:axId val="1961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Polígono</a:t>
            </a:r>
            <a:r>
              <a:rPr lang="en-US" baseline="0"/>
              <a:t> </a:t>
            </a:r>
            <a:r>
              <a:rPr lang="en-US"/>
              <a:t> Frecuencia Absoluta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'Freedman y Diaconis'!$I$3:$I$23</c:f>
              <c:strCache>
                <c:ptCount val="21"/>
                <c:pt idx="0">
                  <c:v>(7.5,8.5]</c:v>
                </c:pt>
                <c:pt idx="1">
                  <c:v>(8.5,9.5]</c:v>
                </c:pt>
                <c:pt idx="2">
                  <c:v>(9.5,10.5]</c:v>
                </c:pt>
                <c:pt idx="3">
                  <c:v>(10.5,11.5]</c:v>
                </c:pt>
                <c:pt idx="4">
                  <c:v>(11.5,12.5]</c:v>
                </c:pt>
                <c:pt idx="5">
                  <c:v>(12.5,13.5]</c:v>
                </c:pt>
                <c:pt idx="6">
                  <c:v>(13.5,14.5]</c:v>
                </c:pt>
                <c:pt idx="7">
                  <c:v>(14.5,15.5]</c:v>
                </c:pt>
                <c:pt idx="8">
                  <c:v>(15.5,16.5]</c:v>
                </c:pt>
                <c:pt idx="9">
                  <c:v>(16.5,17.5]</c:v>
                </c:pt>
                <c:pt idx="10">
                  <c:v>(17.5,18.5]</c:v>
                </c:pt>
                <c:pt idx="11">
                  <c:v>(18.5,19.5]</c:v>
                </c:pt>
                <c:pt idx="12">
                  <c:v>(19.5,20.5]</c:v>
                </c:pt>
                <c:pt idx="13">
                  <c:v>(20.5,21.5]</c:v>
                </c:pt>
                <c:pt idx="14">
                  <c:v>(21.5,22.5]</c:v>
                </c:pt>
                <c:pt idx="15">
                  <c:v>(22.5,23.5]</c:v>
                </c:pt>
                <c:pt idx="16">
                  <c:v>(23.5,24.5]</c:v>
                </c:pt>
                <c:pt idx="17">
                  <c:v>(24.5,25.5]</c:v>
                </c:pt>
                <c:pt idx="18">
                  <c:v>(25.5,26.5]</c:v>
                </c:pt>
                <c:pt idx="19">
                  <c:v>(26.5,27.5]</c:v>
                </c:pt>
                <c:pt idx="20">
                  <c:v>(27.5,28.5]</c:v>
                </c:pt>
              </c:strCache>
            </c:strRef>
          </c:cat>
          <c:val>
            <c:numRef>
              <c:f>'Freedman y Diaconis'!$J$3:$J$23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13</c:v>
                </c:pt>
                <c:pt idx="4">
                  <c:v>21</c:v>
                </c:pt>
                <c:pt idx="5">
                  <c:v>35</c:v>
                </c:pt>
                <c:pt idx="6">
                  <c:v>50</c:v>
                </c:pt>
                <c:pt idx="7">
                  <c:v>64</c:v>
                </c:pt>
                <c:pt idx="8">
                  <c:v>64</c:v>
                </c:pt>
                <c:pt idx="9">
                  <c:v>48</c:v>
                </c:pt>
                <c:pt idx="10">
                  <c:v>29</c:v>
                </c:pt>
                <c:pt idx="11">
                  <c:v>28</c:v>
                </c:pt>
                <c:pt idx="12">
                  <c:v>12</c:v>
                </c:pt>
                <c:pt idx="13">
                  <c:v>8</c:v>
                </c:pt>
                <c:pt idx="14">
                  <c:v>7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4-4F80-AAF5-042BA1B8B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31856"/>
        <c:axId val="196188048"/>
      </c:lineChart>
      <c:catAx>
        <c:axId val="5613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Aceleración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188048"/>
        <c:crosses val="autoZero"/>
        <c:auto val="1"/>
        <c:lblAlgn val="ctr"/>
        <c:lblOffset val="100"/>
        <c:noMultiLvlLbl val="0"/>
      </c:catAx>
      <c:valAx>
        <c:axId val="1961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absoluta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613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 frecuencia absoluta acumulada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'Freedman y Diaconis'!$G$3:$G$23</c:f>
              <c:numCache>
                <c:formatCode>General</c:formatCode>
                <c:ptCount val="21"/>
                <c:pt idx="0">
                  <c:v>8.5</c:v>
                </c:pt>
                <c:pt idx="1">
                  <c:v>9.5</c:v>
                </c:pt>
                <c:pt idx="2">
                  <c:v>10.5</c:v>
                </c:pt>
                <c:pt idx="3">
                  <c:v>11.5</c:v>
                </c:pt>
                <c:pt idx="4">
                  <c:v>12.5</c:v>
                </c:pt>
                <c:pt idx="5">
                  <c:v>13.5</c:v>
                </c:pt>
                <c:pt idx="6">
                  <c:v>14.5</c:v>
                </c:pt>
                <c:pt idx="7">
                  <c:v>15.5</c:v>
                </c:pt>
                <c:pt idx="8">
                  <c:v>16.5</c:v>
                </c:pt>
                <c:pt idx="9">
                  <c:v>17.5</c:v>
                </c:pt>
                <c:pt idx="10">
                  <c:v>18.5</c:v>
                </c:pt>
                <c:pt idx="11">
                  <c:v>19.5</c:v>
                </c:pt>
                <c:pt idx="12">
                  <c:v>20.5</c:v>
                </c:pt>
                <c:pt idx="13">
                  <c:v>21.5</c:v>
                </c:pt>
                <c:pt idx="14">
                  <c:v>22.5</c:v>
                </c:pt>
                <c:pt idx="15">
                  <c:v>23.5</c:v>
                </c:pt>
                <c:pt idx="16">
                  <c:v>24.5</c:v>
                </c:pt>
                <c:pt idx="17">
                  <c:v>25.5</c:v>
                </c:pt>
                <c:pt idx="18">
                  <c:v>26.5</c:v>
                </c:pt>
                <c:pt idx="19">
                  <c:v>27.5</c:v>
                </c:pt>
                <c:pt idx="20">
                  <c:v>28.5</c:v>
                </c:pt>
              </c:numCache>
            </c:numRef>
          </c:xVal>
          <c:yVal>
            <c:numRef>
              <c:f>'Freedman y Diaconis'!$L$3:$L$23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23</c:v>
                </c:pt>
                <c:pt idx="4">
                  <c:v>44</c:v>
                </c:pt>
                <c:pt idx="5">
                  <c:v>79</c:v>
                </c:pt>
                <c:pt idx="6">
                  <c:v>129</c:v>
                </c:pt>
                <c:pt idx="7">
                  <c:v>193</c:v>
                </c:pt>
                <c:pt idx="8">
                  <c:v>257</c:v>
                </c:pt>
                <c:pt idx="9">
                  <c:v>305</c:v>
                </c:pt>
                <c:pt idx="10">
                  <c:v>334</c:v>
                </c:pt>
                <c:pt idx="11">
                  <c:v>362</c:v>
                </c:pt>
                <c:pt idx="12">
                  <c:v>374</c:v>
                </c:pt>
                <c:pt idx="13">
                  <c:v>382</c:v>
                </c:pt>
                <c:pt idx="14">
                  <c:v>389</c:v>
                </c:pt>
                <c:pt idx="15">
                  <c:v>389</c:v>
                </c:pt>
                <c:pt idx="16">
                  <c:v>391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DE-4394-B970-A65C0B70F0C0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'Freedman y Diaconis'!$G$3:$G$23</c:f>
              <c:numCache>
                <c:formatCode>General</c:formatCode>
                <c:ptCount val="21"/>
                <c:pt idx="0">
                  <c:v>8.5</c:v>
                </c:pt>
                <c:pt idx="1">
                  <c:v>9.5</c:v>
                </c:pt>
                <c:pt idx="2">
                  <c:v>10.5</c:v>
                </c:pt>
                <c:pt idx="3">
                  <c:v>11.5</c:v>
                </c:pt>
                <c:pt idx="4">
                  <c:v>12.5</c:v>
                </c:pt>
                <c:pt idx="5">
                  <c:v>13.5</c:v>
                </c:pt>
                <c:pt idx="6">
                  <c:v>14.5</c:v>
                </c:pt>
                <c:pt idx="7">
                  <c:v>15.5</c:v>
                </c:pt>
                <c:pt idx="8">
                  <c:v>16.5</c:v>
                </c:pt>
                <c:pt idx="9">
                  <c:v>17.5</c:v>
                </c:pt>
                <c:pt idx="10">
                  <c:v>18.5</c:v>
                </c:pt>
                <c:pt idx="11">
                  <c:v>19.5</c:v>
                </c:pt>
                <c:pt idx="12">
                  <c:v>20.5</c:v>
                </c:pt>
                <c:pt idx="13">
                  <c:v>21.5</c:v>
                </c:pt>
                <c:pt idx="14">
                  <c:v>22.5</c:v>
                </c:pt>
                <c:pt idx="15">
                  <c:v>23.5</c:v>
                </c:pt>
                <c:pt idx="16">
                  <c:v>24.5</c:v>
                </c:pt>
                <c:pt idx="17">
                  <c:v>25.5</c:v>
                </c:pt>
                <c:pt idx="18">
                  <c:v>26.5</c:v>
                </c:pt>
                <c:pt idx="19">
                  <c:v>27.5</c:v>
                </c:pt>
                <c:pt idx="20">
                  <c:v>28.5</c:v>
                </c:pt>
              </c:numCache>
            </c:numRef>
          </c:xVal>
          <c:yVal>
            <c:numRef>
              <c:f>'Freedman y Diaconis'!$L$3:$L$23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10</c:v>
                </c:pt>
                <c:pt idx="3">
                  <c:v>23</c:v>
                </c:pt>
                <c:pt idx="4">
                  <c:v>44</c:v>
                </c:pt>
                <c:pt idx="5">
                  <c:v>79</c:v>
                </c:pt>
                <c:pt idx="6">
                  <c:v>129</c:v>
                </c:pt>
                <c:pt idx="7">
                  <c:v>193</c:v>
                </c:pt>
                <c:pt idx="8">
                  <c:v>257</c:v>
                </c:pt>
                <c:pt idx="9">
                  <c:v>305</c:v>
                </c:pt>
                <c:pt idx="10">
                  <c:v>334</c:v>
                </c:pt>
                <c:pt idx="11">
                  <c:v>362</c:v>
                </c:pt>
                <c:pt idx="12">
                  <c:v>374</c:v>
                </c:pt>
                <c:pt idx="13">
                  <c:v>382</c:v>
                </c:pt>
                <c:pt idx="14">
                  <c:v>389</c:v>
                </c:pt>
                <c:pt idx="15">
                  <c:v>389</c:v>
                </c:pt>
                <c:pt idx="16">
                  <c:v>391</c:v>
                </c:pt>
                <c:pt idx="17">
                  <c:v>393</c:v>
                </c:pt>
                <c:pt idx="18">
                  <c:v>393</c:v>
                </c:pt>
                <c:pt idx="19">
                  <c:v>393</c:v>
                </c:pt>
                <c:pt idx="20">
                  <c:v>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E-4394-B970-A65C0B70F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9648"/>
        <c:axId val="90477280"/>
      </c:scatterChart>
      <c:valAx>
        <c:axId val="1970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Límite</a:t>
                </a:r>
                <a:r>
                  <a:rPr lang="es-MX" baseline="0"/>
                  <a:t> superior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477280"/>
        <c:crosses val="autoZero"/>
        <c:crossBetween val="midCat"/>
      </c:valAx>
      <c:valAx>
        <c:axId val="904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079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Ojiva frecuencia relativa acumulada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'Freedman y Diaconis'!$G$3:$G$23</c:f>
              <c:numCache>
                <c:formatCode>General</c:formatCode>
                <c:ptCount val="21"/>
                <c:pt idx="0">
                  <c:v>8.5</c:v>
                </c:pt>
                <c:pt idx="1">
                  <c:v>9.5</c:v>
                </c:pt>
                <c:pt idx="2">
                  <c:v>10.5</c:v>
                </c:pt>
                <c:pt idx="3">
                  <c:v>11.5</c:v>
                </c:pt>
                <c:pt idx="4">
                  <c:v>12.5</c:v>
                </c:pt>
                <c:pt idx="5">
                  <c:v>13.5</c:v>
                </c:pt>
                <c:pt idx="6">
                  <c:v>14.5</c:v>
                </c:pt>
                <c:pt idx="7">
                  <c:v>15.5</c:v>
                </c:pt>
                <c:pt idx="8">
                  <c:v>16.5</c:v>
                </c:pt>
                <c:pt idx="9">
                  <c:v>17.5</c:v>
                </c:pt>
                <c:pt idx="10">
                  <c:v>18.5</c:v>
                </c:pt>
                <c:pt idx="11">
                  <c:v>19.5</c:v>
                </c:pt>
                <c:pt idx="12">
                  <c:v>20.5</c:v>
                </c:pt>
                <c:pt idx="13">
                  <c:v>21.5</c:v>
                </c:pt>
                <c:pt idx="14">
                  <c:v>22.5</c:v>
                </c:pt>
                <c:pt idx="15">
                  <c:v>23.5</c:v>
                </c:pt>
                <c:pt idx="16">
                  <c:v>24.5</c:v>
                </c:pt>
                <c:pt idx="17">
                  <c:v>25.5</c:v>
                </c:pt>
                <c:pt idx="18">
                  <c:v>26.5</c:v>
                </c:pt>
                <c:pt idx="19">
                  <c:v>27.5</c:v>
                </c:pt>
                <c:pt idx="20">
                  <c:v>28.5</c:v>
                </c:pt>
              </c:numCache>
            </c:numRef>
          </c:xVal>
          <c:yVal>
            <c:numRef>
              <c:f>'Freedman y Diaconis'!$M$3:$M$23</c:f>
              <c:numCache>
                <c:formatCode>General</c:formatCode>
                <c:ptCount val="21"/>
                <c:pt idx="0">
                  <c:v>2.5445292620865142E-3</c:v>
                </c:pt>
                <c:pt idx="1">
                  <c:v>1.0178117048346057E-2</c:v>
                </c:pt>
                <c:pt idx="2">
                  <c:v>2.5445292620865138E-2</c:v>
                </c:pt>
                <c:pt idx="3">
                  <c:v>5.8524173027989818E-2</c:v>
                </c:pt>
                <c:pt idx="4">
                  <c:v>0.11195928753180662</c:v>
                </c:pt>
                <c:pt idx="5">
                  <c:v>0.20101781170483463</c:v>
                </c:pt>
                <c:pt idx="6">
                  <c:v>0.3282442748091603</c:v>
                </c:pt>
                <c:pt idx="7">
                  <c:v>0.4910941475826972</c:v>
                </c:pt>
                <c:pt idx="8">
                  <c:v>0.65394402035623411</c:v>
                </c:pt>
                <c:pt idx="9">
                  <c:v>0.77608142493638677</c:v>
                </c:pt>
                <c:pt idx="10">
                  <c:v>0.84987277353689561</c:v>
                </c:pt>
                <c:pt idx="11">
                  <c:v>0.92111959287531797</c:v>
                </c:pt>
                <c:pt idx="12">
                  <c:v>0.95165394402035619</c:v>
                </c:pt>
                <c:pt idx="13">
                  <c:v>0.97201017811704826</c:v>
                </c:pt>
                <c:pt idx="14">
                  <c:v>0.98982188295165385</c:v>
                </c:pt>
                <c:pt idx="15">
                  <c:v>0.98982188295165385</c:v>
                </c:pt>
                <c:pt idx="16">
                  <c:v>0.99491094147582693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E-44A6-8F2E-74C80A95D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79648"/>
        <c:axId val="90477280"/>
      </c:scatterChart>
      <c:valAx>
        <c:axId val="1970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Límite</a:t>
                </a:r>
                <a:r>
                  <a:rPr lang="es-MX" baseline="0"/>
                  <a:t> superior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0477280"/>
        <c:crosses val="autoZero"/>
        <c:crossBetween val="midCat"/>
      </c:valAx>
      <c:valAx>
        <c:axId val="904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relativa acumulada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07964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0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187993</xdr:colOff>
      <xdr:row>0</xdr:row>
      <xdr:rowOff>387736</xdr:rowOff>
    </xdr:from>
    <xdr:ext cx="2688306" cy="1101328"/>
    <xdr:pic>
      <xdr:nvPicPr>
        <xdr:cNvPr id="2" name="image28.png">
          <a:extLst>
            <a:ext uri="{FF2B5EF4-FFF2-40B4-BE49-F238E27FC236}">
              <a16:creationId xmlns:a16="http://schemas.microsoft.com/office/drawing/2014/main" id="{0A4A53C6-A6D9-4310-84B9-1C2FB48EDA08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4385" r="3850"/>
        <a:stretch/>
      </xdr:blipFill>
      <xdr:spPr>
        <a:xfrm>
          <a:off x="8309309" y="387736"/>
          <a:ext cx="2688306" cy="1101328"/>
        </a:xfrm>
        <a:prstGeom prst="rect">
          <a:avLst/>
        </a:prstGeom>
        <a:noFill/>
      </xdr:spPr>
    </xdr:pic>
    <xdr:clientData fLocksWithSheet="0"/>
  </xdr:oneCellAnchor>
  <xdr:oneCellAnchor>
    <xdr:from>
      <xdr:col>14</xdr:col>
      <xdr:colOff>75198</xdr:colOff>
      <xdr:row>0</xdr:row>
      <xdr:rowOff>563982</xdr:rowOff>
    </xdr:from>
    <xdr:ext cx="2406316" cy="1027696"/>
    <xdr:pic>
      <xdr:nvPicPr>
        <xdr:cNvPr id="3" name="image3.png">
          <a:extLst>
            <a:ext uri="{FF2B5EF4-FFF2-40B4-BE49-F238E27FC236}">
              <a16:creationId xmlns:a16="http://schemas.microsoft.com/office/drawing/2014/main" id="{5672A30C-34EA-482F-B090-78E2F02AA0D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l="3750" r="4675" b="5511"/>
        <a:stretch/>
      </xdr:blipFill>
      <xdr:spPr>
        <a:xfrm>
          <a:off x="11104145" y="563982"/>
          <a:ext cx="2406316" cy="1027696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26</xdr:col>
      <xdr:colOff>23519</xdr:colOff>
      <xdr:row>0</xdr:row>
      <xdr:rowOff>341019</xdr:rowOff>
    </xdr:from>
    <xdr:to>
      <xdr:col>28</xdr:col>
      <xdr:colOff>682038</xdr:colOff>
      <xdr:row>4</xdr:row>
      <xdr:rowOff>176728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961410-4156-4C47-96BF-C2F68A2D1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90371" y="341019"/>
          <a:ext cx="2093148" cy="1093950"/>
        </a:xfrm>
        <a:prstGeom prst="rect">
          <a:avLst/>
        </a:prstGeom>
      </xdr:spPr>
    </xdr:pic>
    <xdr:clientData/>
  </xdr:twoCellAnchor>
  <xdr:twoCellAnchor editAs="oneCell">
    <xdr:from>
      <xdr:col>29</xdr:col>
      <xdr:colOff>246944</xdr:colOff>
      <xdr:row>1</xdr:row>
      <xdr:rowOff>141111</xdr:rowOff>
    </xdr:from>
    <xdr:to>
      <xdr:col>30</xdr:col>
      <xdr:colOff>320780</xdr:colOff>
      <xdr:row>4</xdr:row>
      <xdr:rowOff>148095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6988281-F14C-4CD4-BF68-B17A9E10B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65740" y="834907"/>
          <a:ext cx="1038095" cy="571429"/>
        </a:xfrm>
        <a:prstGeom prst="rect">
          <a:avLst/>
        </a:prstGeom>
      </xdr:spPr>
    </xdr:pic>
    <xdr:clientData/>
  </xdr:twoCellAnchor>
  <xdr:twoCellAnchor editAs="oneCell">
    <xdr:from>
      <xdr:col>23</xdr:col>
      <xdr:colOff>117593</xdr:colOff>
      <xdr:row>0</xdr:row>
      <xdr:rowOff>94074</xdr:rowOff>
    </xdr:from>
    <xdr:to>
      <xdr:col>25</xdr:col>
      <xdr:colOff>357103</xdr:colOff>
      <xdr:row>4</xdr:row>
      <xdr:rowOff>26309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FE102F0-16AB-4BDA-982B-2A49273C2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20926" y="94074"/>
          <a:ext cx="2085714" cy="1190476"/>
        </a:xfrm>
        <a:prstGeom prst="rect">
          <a:avLst/>
        </a:prstGeom>
      </xdr:spPr>
    </xdr:pic>
    <xdr:clientData/>
  </xdr:twoCellAnchor>
  <xdr:twoCellAnchor editAs="oneCell">
    <xdr:from>
      <xdr:col>31</xdr:col>
      <xdr:colOff>940741</xdr:colOff>
      <xdr:row>0</xdr:row>
      <xdr:rowOff>446852</xdr:rowOff>
    </xdr:from>
    <xdr:to>
      <xdr:col>32</xdr:col>
      <xdr:colOff>757434</xdr:colOff>
      <xdr:row>2</xdr:row>
      <xdr:rowOff>155384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20F5843-960A-4F29-AAE5-4EA1DEA07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788056" y="446852"/>
          <a:ext cx="780952" cy="590476"/>
        </a:xfrm>
        <a:prstGeom prst="rect">
          <a:avLst/>
        </a:prstGeom>
      </xdr:spPr>
    </xdr:pic>
    <xdr:clientData/>
  </xdr:twoCellAnchor>
  <xdr:twoCellAnchor editAs="oneCell">
    <xdr:from>
      <xdr:col>19</xdr:col>
      <xdr:colOff>341018</xdr:colOff>
      <xdr:row>1</xdr:row>
      <xdr:rowOff>58797</xdr:rowOff>
    </xdr:from>
    <xdr:to>
      <xdr:col>22</xdr:col>
      <xdr:colOff>512883</xdr:colOff>
      <xdr:row>4</xdr:row>
      <xdr:rowOff>65781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18CFBD9-104F-4C92-A2CF-70C0E049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75092" y="752593"/>
          <a:ext cx="2323809" cy="571429"/>
        </a:xfrm>
        <a:prstGeom prst="rect">
          <a:avLst/>
        </a:prstGeom>
      </xdr:spPr>
    </xdr:pic>
    <xdr:clientData/>
  </xdr:twoCellAnchor>
  <xdr:twoCellAnchor editAs="oneCell">
    <xdr:from>
      <xdr:col>34</xdr:col>
      <xdr:colOff>352778</xdr:colOff>
      <xdr:row>0</xdr:row>
      <xdr:rowOff>623241</xdr:rowOff>
    </xdr:from>
    <xdr:to>
      <xdr:col>37</xdr:col>
      <xdr:colOff>374286</xdr:colOff>
      <xdr:row>4</xdr:row>
      <xdr:rowOff>98333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458EA53-9F41-4C79-8C31-2910B0223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92871" y="623241"/>
          <a:ext cx="2914286" cy="73333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41560</xdr:colOff>
      <xdr:row>5</xdr:row>
      <xdr:rowOff>45079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F14FF52-605E-4254-ACAC-4E2CB6D21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99444" y="881944"/>
          <a:ext cx="1476190" cy="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567847</xdr:colOff>
      <xdr:row>41</xdr:row>
      <xdr:rowOff>84347</xdr:rowOff>
    </xdr:from>
    <xdr:ext cx="5019675" cy="5619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76867" y="8901408"/>
          <a:ext cx="5019675" cy="5619750"/>
        </a:xfrm>
        <a:prstGeom prst="rect">
          <a:avLst/>
        </a:prstGeom>
        <a:noFill/>
      </xdr:spPr>
    </xdr:pic>
    <xdr:clientData fLocksWithSheet="0"/>
  </xdr:oneCellAnchor>
  <xdr:twoCellAnchor>
    <xdr:from>
      <xdr:col>7</xdr:col>
      <xdr:colOff>0</xdr:colOff>
      <xdr:row>28</xdr:row>
      <xdr:rowOff>176212</xdr:rowOff>
    </xdr:from>
    <xdr:to>
      <xdr:col>12</xdr:col>
      <xdr:colOff>511401</xdr:colOff>
      <xdr:row>42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DB49547-A98F-4D4C-B606-A508A04938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43</xdr:row>
      <xdr:rowOff>68036</xdr:rowOff>
    </xdr:from>
    <xdr:to>
      <xdr:col>12</xdr:col>
      <xdr:colOff>455840</xdr:colOff>
      <xdr:row>56</xdr:row>
      <xdr:rowOff>157843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4014BF4-723D-455B-BADA-E1F64BC28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650553</xdr:colOff>
      <xdr:row>43</xdr:row>
      <xdr:rowOff>57042</xdr:rowOff>
    </xdr:from>
    <xdr:to>
      <xdr:col>19</xdr:col>
      <xdr:colOff>113456</xdr:colOff>
      <xdr:row>57</xdr:row>
      <xdr:rowOff>90153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7D2898E-40C9-450C-ADF5-3A20254CC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17971</xdr:colOff>
      <xdr:row>29</xdr:row>
      <xdr:rowOff>1</xdr:rowOff>
    </xdr:from>
    <xdr:to>
      <xdr:col>19</xdr:col>
      <xdr:colOff>213862</xdr:colOff>
      <xdr:row>43</xdr:row>
      <xdr:rowOff>5511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D35C453-48F6-4C49-A706-21EE9D6D2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364824</xdr:colOff>
      <xdr:row>28</xdr:row>
      <xdr:rowOff>180050</xdr:rowOff>
    </xdr:from>
    <xdr:to>
      <xdr:col>25</xdr:col>
      <xdr:colOff>623617</xdr:colOff>
      <xdr:row>42</xdr:row>
      <xdr:rowOff>155608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79FFE8C-4BFB-43AD-90FA-1DC0415FB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346714</xdr:colOff>
      <xdr:row>43</xdr:row>
      <xdr:rowOff>57233</xdr:rowOff>
    </xdr:from>
    <xdr:to>
      <xdr:col>25</xdr:col>
      <xdr:colOff>605507</xdr:colOff>
      <xdr:row>57</xdr:row>
      <xdr:rowOff>32792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162DB87-736B-493A-9E7E-21D652351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</xdr:colOff>
      <xdr:row>17</xdr:row>
      <xdr:rowOff>154565</xdr:rowOff>
    </xdr:from>
    <xdr:to>
      <xdr:col>9</xdr:col>
      <xdr:colOff>440531</xdr:colOff>
      <xdr:row>32</xdr:row>
      <xdr:rowOff>40265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01242E-FC69-4EAE-A74B-FF266B0D8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641855</xdr:colOff>
      <xdr:row>17</xdr:row>
      <xdr:rowOff>176213</xdr:rowOff>
    </xdr:from>
    <xdr:to>
      <xdr:col>15</xdr:col>
      <xdr:colOff>213230</xdr:colOff>
      <xdr:row>32</xdr:row>
      <xdr:rowOff>61913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6B8F66B-CA3E-4523-9106-5B1D47F79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24894</xdr:colOff>
      <xdr:row>34</xdr:row>
      <xdr:rowOff>35502</xdr:rowOff>
    </xdr:from>
    <xdr:to>
      <xdr:col>9</xdr:col>
      <xdr:colOff>429707</xdr:colOff>
      <xdr:row>49</xdr:row>
      <xdr:rowOff>18617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286B7B-9D5B-4B7A-BB50-3AA289D29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673657</xdr:colOff>
      <xdr:row>34</xdr:row>
      <xdr:rowOff>30410</xdr:rowOff>
    </xdr:from>
    <xdr:to>
      <xdr:col>15</xdr:col>
      <xdr:colOff>239362</xdr:colOff>
      <xdr:row>49</xdr:row>
      <xdr:rowOff>19710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9FF8C34-5312-4BA1-9F14-E1B7C7939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384401</xdr:colOff>
      <xdr:row>34</xdr:row>
      <xdr:rowOff>51481</xdr:rowOff>
    </xdr:from>
    <xdr:to>
      <xdr:col>20</xdr:col>
      <xdr:colOff>760865</xdr:colOff>
      <xdr:row>49</xdr:row>
      <xdr:rowOff>73252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0019B07-5791-4441-876D-C54EE769C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408214</xdr:colOff>
      <xdr:row>17</xdr:row>
      <xdr:rowOff>34018</xdr:rowOff>
    </xdr:from>
    <xdr:to>
      <xdr:col>20</xdr:col>
      <xdr:colOff>784678</xdr:colOff>
      <xdr:row>31</xdr:row>
      <xdr:rowOff>135164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09D9687-E673-42C7-978C-7FAA44AB8C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118533</xdr:rowOff>
    </xdr:from>
    <xdr:to>
      <xdr:col>5</xdr:col>
      <xdr:colOff>381000</xdr:colOff>
      <xdr:row>44</xdr:row>
      <xdr:rowOff>118533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64921F-5348-47C7-A6AD-165ACB293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45</xdr:row>
      <xdr:rowOff>85725</xdr:rowOff>
    </xdr:from>
    <xdr:to>
      <xdr:col>5</xdr:col>
      <xdr:colOff>381000</xdr:colOff>
      <xdr:row>60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F7499FC-98DA-40FF-93E8-6EAFF8E88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292101</xdr:colOff>
      <xdr:row>46</xdr:row>
      <xdr:rowOff>116416</xdr:rowOff>
    </xdr:from>
    <xdr:to>
      <xdr:col>11</xdr:col>
      <xdr:colOff>673101</xdr:colOff>
      <xdr:row>61</xdr:row>
      <xdr:rowOff>78316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6E236E6-FD1E-45AA-9C7C-08754CA12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297392</xdr:colOff>
      <xdr:row>30</xdr:row>
      <xdr:rowOff>29634</xdr:rowOff>
    </xdr:from>
    <xdr:to>
      <xdr:col>11</xdr:col>
      <xdr:colOff>678392</xdr:colOff>
      <xdr:row>45</xdr:row>
      <xdr:rowOff>29634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66E3B24-1EF7-4AF1-BD93-5EF9D97D5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696113</xdr:colOff>
      <xdr:row>30</xdr:row>
      <xdr:rowOff>13396</xdr:rowOff>
    </xdr:from>
    <xdr:to>
      <xdr:col>18</xdr:col>
      <xdr:colOff>238913</xdr:colOff>
      <xdr:row>44</xdr:row>
      <xdr:rowOff>169332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19AEFF5-DECC-4501-B678-4554FA33C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680664</xdr:colOff>
      <xdr:row>46</xdr:row>
      <xdr:rowOff>182350</xdr:rowOff>
    </xdr:from>
    <xdr:to>
      <xdr:col>18</xdr:col>
      <xdr:colOff>226367</xdr:colOff>
      <xdr:row>61</xdr:row>
      <xdr:rowOff>113294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320BCDB-3BB0-46AF-906F-5B443ABC8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iana Laura" refreshedDate="44122.966405208332" refreshedVersion="6" recordCount="393" xr:uid="{00000000-000A-0000-FFFF-FFFF00000000}">
  <cacheSource type="worksheet">
    <worksheetSource ref="A1:A394" sheet="NC Met. Clase"/>
  </cacheSource>
  <cacheFields count="1">
    <cacheField name="Acel" numFmtId="0">
      <sharedItems containsSemiMixedTypes="0" containsString="0" containsNumber="1" containsInteger="1" minValue="8" maxValue="25" count="17">
        <n v="16"/>
        <n v="15"/>
        <n v="10"/>
        <n v="12"/>
        <n v="11"/>
        <n v="8"/>
        <n v="9"/>
        <n v="14"/>
        <n v="21"/>
        <n v="19"/>
        <n v="13"/>
        <n v="17"/>
        <n v="20"/>
        <n v="18"/>
        <n v="22"/>
        <n v="24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3">
  <r>
    <x v="0"/>
  </r>
  <r>
    <x v="1"/>
  </r>
  <r>
    <x v="0"/>
  </r>
  <r>
    <x v="0"/>
  </r>
  <r>
    <x v="2"/>
  </r>
  <r>
    <x v="3"/>
  </r>
  <r>
    <x v="4"/>
  </r>
  <r>
    <x v="4"/>
  </r>
  <r>
    <x v="3"/>
  </r>
  <r>
    <x v="2"/>
  </r>
  <r>
    <x v="5"/>
  </r>
  <r>
    <x v="3"/>
  </r>
  <r>
    <x v="2"/>
  </r>
  <r>
    <x v="6"/>
  </r>
  <r>
    <x v="6"/>
  </r>
  <r>
    <x v="2"/>
  </r>
  <r>
    <x v="6"/>
  </r>
  <r>
    <x v="1"/>
  </r>
  <r>
    <x v="7"/>
  </r>
  <r>
    <x v="2"/>
  </r>
  <r>
    <x v="7"/>
  </r>
  <r>
    <x v="8"/>
  </r>
  <r>
    <x v="7"/>
  </r>
  <r>
    <x v="0"/>
  </r>
  <r>
    <x v="9"/>
  </r>
  <r>
    <x v="10"/>
  </r>
  <r>
    <x v="7"/>
  </r>
  <r>
    <x v="1"/>
  </r>
  <r>
    <x v="1"/>
  </r>
  <r>
    <x v="0"/>
  </r>
  <r>
    <x v="0"/>
  </r>
  <r>
    <x v="0"/>
  </r>
  <r>
    <x v="0"/>
  </r>
  <r>
    <x v="10"/>
  </r>
  <r>
    <x v="7"/>
  </r>
  <r>
    <x v="3"/>
  </r>
  <r>
    <x v="3"/>
  </r>
  <r>
    <x v="3"/>
  </r>
  <r>
    <x v="3"/>
  </r>
  <r>
    <x v="3"/>
  </r>
  <r>
    <x v="11"/>
  </r>
  <r>
    <x v="1"/>
  </r>
  <r>
    <x v="11"/>
  </r>
  <r>
    <x v="0"/>
  </r>
  <r>
    <x v="12"/>
  </r>
  <r>
    <x v="3"/>
  </r>
  <r>
    <x v="10"/>
  </r>
  <r>
    <x v="7"/>
  </r>
  <r>
    <x v="7"/>
  </r>
  <r>
    <x v="10"/>
  </r>
  <r>
    <x v="7"/>
  </r>
  <r>
    <x v="3"/>
  </r>
  <r>
    <x v="0"/>
  </r>
  <r>
    <x v="3"/>
  </r>
  <r>
    <x v="10"/>
  </r>
  <r>
    <x v="7"/>
  </r>
  <r>
    <x v="7"/>
  </r>
  <r>
    <x v="4"/>
  </r>
  <r>
    <x v="9"/>
  </r>
  <r>
    <x v="12"/>
  </r>
  <r>
    <x v="7"/>
  </r>
  <r>
    <x v="1"/>
  </r>
  <r>
    <x v="0"/>
  </r>
  <r>
    <x v="0"/>
  </r>
  <r>
    <x v="11"/>
  </r>
  <r>
    <x v="11"/>
  </r>
  <r>
    <x v="13"/>
  </r>
  <r>
    <x v="4"/>
  </r>
  <r>
    <x v="4"/>
  </r>
  <r>
    <x v="3"/>
  </r>
  <r>
    <x v="10"/>
  </r>
  <r>
    <x v="4"/>
  </r>
  <r>
    <x v="10"/>
  </r>
  <r>
    <x v="1"/>
  </r>
  <r>
    <x v="10"/>
  </r>
  <r>
    <x v="10"/>
  </r>
  <r>
    <x v="1"/>
  </r>
  <r>
    <x v="2"/>
  </r>
  <r>
    <x v="10"/>
  </r>
  <r>
    <x v="3"/>
  </r>
  <r>
    <x v="10"/>
  </r>
  <r>
    <x v="10"/>
  </r>
  <r>
    <x v="4"/>
  </r>
  <r>
    <x v="10"/>
  </r>
  <r>
    <x v="3"/>
  </r>
  <r>
    <x v="4"/>
  </r>
  <r>
    <x v="7"/>
  </r>
  <r>
    <x v="1"/>
  </r>
  <r>
    <x v="11"/>
  </r>
  <r>
    <x v="11"/>
  </r>
  <r>
    <x v="11"/>
  </r>
  <r>
    <x v="0"/>
  </r>
  <r>
    <x v="11"/>
  </r>
  <r>
    <x v="11"/>
  </r>
  <r>
    <x v="11"/>
  </r>
  <r>
    <x v="13"/>
  </r>
  <r>
    <x v="11"/>
  </r>
  <r>
    <x v="7"/>
  </r>
  <r>
    <x v="0"/>
  </r>
  <r>
    <x v="7"/>
  </r>
  <r>
    <x v="0"/>
  </r>
  <r>
    <x v="1"/>
  </r>
  <r>
    <x v="9"/>
  </r>
  <r>
    <x v="11"/>
  </r>
  <r>
    <x v="0"/>
  </r>
  <r>
    <x v="1"/>
  </r>
  <r>
    <x v="1"/>
  </r>
  <r>
    <x v="12"/>
  </r>
  <r>
    <x v="3"/>
  </r>
  <r>
    <x v="11"/>
  </r>
  <r>
    <x v="7"/>
  </r>
  <r>
    <x v="0"/>
  </r>
  <r>
    <x v="8"/>
  </r>
  <r>
    <x v="0"/>
  </r>
  <r>
    <x v="9"/>
  </r>
  <r>
    <x v="9"/>
  </r>
  <r>
    <x v="9"/>
  </r>
  <r>
    <x v="8"/>
  </r>
  <r>
    <x v="7"/>
  </r>
  <r>
    <x v="1"/>
  </r>
  <r>
    <x v="7"/>
  </r>
  <r>
    <x v="3"/>
  </r>
  <r>
    <x v="14"/>
  </r>
  <r>
    <x v="14"/>
  </r>
  <r>
    <x v="13"/>
  </r>
  <r>
    <x v="7"/>
  </r>
  <r>
    <x v="1"/>
  </r>
  <r>
    <x v="13"/>
  </r>
  <r>
    <x v="13"/>
  </r>
  <r>
    <x v="13"/>
  </r>
  <r>
    <x v="1"/>
  </r>
  <r>
    <x v="1"/>
  </r>
  <r>
    <x v="8"/>
  </r>
  <r>
    <x v="0"/>
  </r>
  <r>
    <x v="13"/>
  </r>
  <r>
    <x v="7"/>
  </r>
  <r>
    <x v="1"/>
  </r>
  <r>
    <x v="10"/>
  </r>
  <r>
    <x v="7"/>
  </r>
  <r>
    <x v="3"/>
  </r>
  <r>
    <x v="10"/>
  </r>
  <r>
    <x v="10"/>
  </r>
  <r>
    <x v="10"/>
  </r>
  <r>
    <x v="3"/>
  </r>
  <r>
    <x v="11"/>
  </r>
  <r>
    <x v="0"/>
  </r>
  <r>
    <x v="1"/>
  </r>
  <r>
    <x v="0"/>
  </r>
  <r>
    <x v="0"/>
  </r>
  <r>
    <x v="0"/>
  </r>
  <r>
    <x v="11"/>
  </r>
  <r>
    <x v="0"/>
  </r>
  <r>
    <x v="9"/>
  </r>
  <r>
    <x v="13"/>
  </r>
  <r>
    <x v="10"/>
  </r>
  <r>
    <x v="9"/>
  </r>
  <r>
    <x v="7"/>
  </r>
  <r>
    <x v="4"/>
  </r>
  <r>
    <x v="4"/>
  </r>
  <r>
    <x v="1"/>
  </r>
  <r>
    <x v="3"/>
  </r>
  <r>
    <x v="1"/>
  </r>
  <r>
    <x v="7"/>
  </r>
  <r>
    <x v="11"/>
  </r>
  <r>
    <x v="1"/>
  </r>
  <r>
    <x v="1"/>
  </r>
  <r>
    <x v="11"/>
  </r>
  <r>
    <x v="13"/>
  </r>
  <r>
    <x v="0"/>
  </r>
  <r>
    <x v="11"/>
  </r>
  <r>
    <x v="13"/>
  </r>
  <r>
    <x v="4"/>
  </r>
  <r>
    <x v="11"/>
  </r>
  <r>
    <x v="0"/>
  </r>
  <r>
    <x v="0"/>
  </r>
  <r>
    <x v="1"/>
  </r>
  <r>
    <x v="10"/>
  </r>
  <r>
    <x v="11"/>
  </r>
  <r>
    <x v="10"/>
  </r>
  <r>
    <x v="9"/>
  </r>
  <r>
    <x v="10"/>
  </r>
  <r>
    <x v="9"/>
  </r>
  <r>
    <x v="10"/>
  </r>
  <r>
    <x v="7"/>
  </r>
  <r>
    <x v="7"/>
  </r>
  <r>
    <x v="1"/>
  </r>
  <r>
    <x v="10"/>
  </r>
  <r>
    <x v="10"/>
  </r>
  <r>
    <x v="4"/>
  </r>
  <r>
    <x v="0"/>
  </r>
  <r>
    <x v="1"/>
  </r>
  <r>
    <x v="10"/>
  </r>
  <r>
    <x v="11"/>
  </r>
  <r>
    <x v="13"/>
  </r>
  <r>
    <x v="1"/>
  </r>
  <r>
    <x v="13"/>
  </r>
  <r>
    <x v="11"/>
  </r>
  <r>
    <x v="14"/>
  </r>
  <r>
    <x v="1"/>
  </r>
  <r>
    <x v="10"/>
  </r>
  <r>
    <x v="1"/>
  </r>
  <r>
    <x v="1"/>
  </r>
  <r>
    <x v="11"/>
  </r>
  <r>
    <x v="10"/>
  </r>
  <r>
    <x v="10"/>
  </r>
  <r>
    <x v="7"/>
  </r>
  <r>
    <x v="1"/>
  </r>
  <r>
    <x v="0"/>
  </r>
  <r>
    <x v="11"/>
  </r>
  <r>
    <x v="7"/>
  </r>
  <r>
    <x v="13"/>
  </r>
  <r>
    <x v="7"/>
  </r>
  <r>
    <x v="12"/>
  </r>
  <r>
    <x v="9"/>
  </r>
  <r>
    <x v="0"/>
  </r>
  <r>
    <x v="0"/>
  </r>
  <r>
    <x v="1"/>
  </r>
  <r>
    <x v="8"/>
  </r>
  <r>
    <x v="10"/>
  </r>
  <r>
    <x v="0"/>
  </r>
  <r>
    <x v="7"/>
  </r>
  <r>
    <x v="0"/>
  </r>
  <r>
    <x v="10"/>
  </r>
  <r>
    <x v="11"/>
  </r>
  <r>
    <x v="0"/>
  </r>
  <r>
    <x v="11"/>
  </r>
  <r>
    <x v="9"/>
  </r>
  <r>
    <x v="1"/>
  </r>
  <r>
    <x v="11"/>
  </r>
  <r>
    <x v="3"/>
  </r>
  <r>
    <x v="10"/>
  </r>
  <r>
    <x v="13"/>
  </r>
  <r>
    <x v="0"/>
  </r>
  <r>
    <x v="0"/>
  </r>
  <r>
    <x v="1"/>
  </r>
  <r>
    <x v="12"/>
  </r>
  <r>
    <x v="9"/>
  </r>
  <r>
    <x v="9"/>
  </r>
  <r>
    <x v="9"/>
  </r>
  <r>
    <x v="13"/>
  </r>
  <r>
    <x v="0"/>
  </r>
  <r>
    <x v="1"/>
  </r>
  <r>
    <x v="0"/>
  </r>
  <r>
    <x v="0"/>
  </r>
  <r>
    <x v="11"/>
  </r>
  <r>
    <x v="11"/>
  </r>
  <r>
    <x v="8"/>
  </r>
  <r>
    <x v="10"/>
  </r>
  <r>
    <x v="13"/>
  </r>
  <r>
    <x v="1"/>
  </r>
  <r>
    <x v="13"/>
  </r>
  <r>
    <x v="9"/>
  </r>
  <r>
    <x v="1"/>
  </r>
  <r>
    <x v="12"/>
  </r>
  <r>
    <x v="7"/>
  </r>
  <r>
    <x v="13"/>
  </r>
  <r>
    <x v="15"/>
  </r>
  <r>
    <x v="13"/>
  </r>
  <r>
    <x v="1"/>
  </r>
  <r>
    <x v="12"/>
  </r>
  <r>
    <x v="12"/>
  </r>
  <r>
    <x v="8"/>
  </r>
  <r>
    <x v="0"/>
  </r>
  <r>
    <x v="0"/>
  </r>
  <r>
    <x v="7"/>
  </r>
  <r>
    <x v="7"/>
  </r>
  <r>
    <x v="0"/>
  </r>
  <r>
    <x v="0"/>
  </r>
  <r>
    <x v="0"/>
  </r>
  <r>
    <x v="0"/>
  </r>
  <r>
    <x v="11"/>
  </r>
  <r>
    <x v="7"/>
  </r>
  <r>
    <x v="1"/>
  </r>
  <r>
    <x v="7"/>
  </r>
  <r>
    <x v="11"/>
  </r>
  <r>
    <x v="7"/>
  </r>
  <r>
    <x v="1"/>
  </r>
  <r>
    <x v="1"/>
  </r>
  <r>
    <x v="11"/>
  </r>
  <r>
    <x v="3"/>
  </r>
  <r>
    <x v="7"/>
  </r>
  <r>
    <x v="1"/>
  </r>
  <r>
    <x v="11"/>
  </r>
  <r>
    <x v="0"/>
  </r>
  <r>
    <x v="0"/>
  </r>
  <r>
    <x v="14"/>
  </r>
  <r>
    <x v="11"/>
  </r>
  <r>
    <x v="9"/>
  </r>
  <r>
    <x v="1"/>
  </r>
  <r>
    <x v="7"/>
  </r>
  <r>
    <x v="10"/>
  </r>
  <r>
    <x v="14"/>
  </r>
  <r>
    <x v="1"/>
  </r>
  <r>
    <x v="0"/>
  </r>
  <r>
    <x v="0"/>
  </r>
  <r>
    <x v="7"/>
  </r>
  <r>
    <x v="0"/>
  </r>
  <r>
    <x v="7"/>
  </r>
  <r>
    <x v="1"/>
  </r>
  <r>
    <x v="16"/>
  </r>
  <r>
    <x v="12"/>
  </r>
  <r>
    <x v="1"/>
  </r>
  <r>
    <x v="14"/>
  </r>
  <r>
    <x v="1"/>
  </r>
  <r>
    <x v="0"/>
  </r>
  <r>
    <x v="15"/>
  </r>
  <r>
    <x v="1"/>
  </r>
  <r>
    <x v="12"/>
  </r>
  <r>
    <x v="14"/>
  </r>
  <r>
    <x v="7"/>
  </r>
  <r>
    <x v="12"/>
  </r>
  <r>
    <x v="12"/>
  </r>
  <r>
    <x v="1"/>
  </r>
  <r>
    <x v="16"/>
  </r>
  <r>
    <x v="1"/>
  </r>
  <r>
    <x v="1"/>
  </r>
  <r>
    <x v="13"/>
  </r>
  <r>
    <x v="9"/>
  </r>
  <r>
    <x v="1"/>
  </r>
  <r>
    <x v="7"/>
  </r>
  <r>
    <x v="11"/>
  </r>
  <r>
    <x v="0"/>
  </r>
  <r>
    <x v="11"/>
  </r>
  <r>
    <x v="7"/>
  </r>
  <r>
    <x v="1"/>
  </r>
  <r>
    <x v="7"/>
  </r>
  <r>
    <x v="9"/>
  </r>
  <r>
    <x v="11"/>
  </r>
  <r>
    <x v="7"/>
  </r>
  <r>
    <x v="11"/>
  </r>
  <r>
    <x v="8"/>
  </r>
  <r>
    <x v="9"/>
  </r>
  <r>
    <x v="9"/>
  </r>
  <r>
    <x v="0"/>
  </r>
  <r>
    <x v="1"/>
  </r>
  <r>
    <x v="13"/>
  </r>
  <r>
    <x v="0"/>
  </r>
  <r>
    <x v="11"/>
  </r>
  <r>
    <x v="7"/>
  </r>
  <r>
    <x v="11"/>
  </r>
  <r>
    <x v="11"/>
  </r>
  <r>
    <x v="0"/>
  </r>
  <r>
    <x v="0"/>
  </r>
  <r>
    <x v="11"/>
  </r>
  <r>
    <x v="0"/>
  </r>
  <r>
    <x v="9"/>
  </r>
  <r>
    <x v="13"/>
  </r>
  <r>
    <x v="7"/>
  </r>
  <r>
    <x v="1"/>
  </r>
  <r>
    <x v="0"/>
  </r>
  <r>
    <x v="9"/>
  </r>
  <r>
    <x v="9"/>
  </r>
  <r>
    <x v="11"/>
  </r>
  <r>
    <x v="1"/>
  </r>
  <r>
    <x v="1"/>
  </r>
  <r>
    <x v="1"/>
  </r>
  <r>
    <x v="7"/>
  </r>
  <r>
    <x v="1"/>
  </r>
  <r>
    <x v="9"/>
  </r>
  <r>
    <x v="7"/>
  </r>
  <r>
    <x v="9"/>
  </r>
  <r>
    <x v="0"/>
  </r>
  <r>
    <x v="13"/>
  </r>
  <r>
    <x v="9"/>
  </r>
  <r>
    <x v="13"/>
  </r>
  <r>
    <x v="1"/>
  </r>
  <r>
    <x v="11"/>
  </r>
  <r>
    <x v="10"/>
  </r>
  <r>
    <x v="1"/>
  </r>
  <r>
    <x v="13"/>
  </r>
  <r>
    <x v="0"/>
  </r>
  <r>
    <x v="4"/>
  </r>
  <r>
    <x v="11"/>
  </r>
  <r>
    <x v="0"/>
  </r>
  <r>
    <x v="9"/>
  </r>
  <r>
    <x v="0"/>
  </r>
  <r>
    <x v="11"/>
  </r>
  <r>
    <x v="13"/>
  </r>
  <r>
    <x v="7"/>
  </r>
  <r>
    <x v="11"/>
  </r>
  <r>
    <x v="1"/>
  </r>
  <r>
    <x v="13"/>
  </r>
  <r>
    <x v="10"/>
  </r>
  <r>
    <x v="7"/>
  </r>
  <r>
    <x v="1"/>
  </r>
  <r>
    <x v="0"/>
  </r>
  <r>
    <x v="13"/>
  </r>
  <r>
    <x v="0"/>
  </r>
  <r>
    <x v="13"/>
  </r>
  <r>
    <x v="1"/>
  </r>
  <r>
    <x v="1"/>
  </r>
  <r>
    <x v="11"/>
  </r>
  <r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amica" cacheId="3" applyNumberFormats="0" applyBorderFormats="0" applyFontFormats="0" applyPatternFormats="0" applyAlignmentFormats="0" applyWidthHeightFormats="0" dataCaption="" updatedVersion="6" compact="0" compactData="0">
  <location ref="A3:A21" firstHeaderRow="1" firstDataRow="1" firstDataCol="1"/>
  <pivotFields count="1">
    <pivotField name="Acel" axis="axisRow" compact="0" outline="0" multipleItemSelectionAllowed="1" showAll="0" sortType="ascending">
      <items count="18">
        <item x="5"/>
        <item x="6"/>
        <item x="2"/>
        <item x="4"/>
        <item x="3"/>
        <item x="10"/>
        <item x="7"/>
        <item x="1"/>
        <item x="0"/>
        <item x="11"/>
        <item x="13"/>
        <item x="9"/>
        <item x="12"/>
        <item x="8"/>
        <item x="14"/>
        <item x="15"/>
        <item x="16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E1" zoomScale="73" zoomScaleNormal="85" workbookViewId="0">
      <selection activeCell="F27" sqref="F27"/>
    </sheetView>
  </sheetViews>
  <sheetFormatPr baseColWidth="10" defaultColWidth="12.625" defaultRowHeight="15" customHeight="1" x14ac:dyDescent="0.2"/>
  <cols>
    <col min="1" max="2" width="6.25" customWidth="1"/>
    <col min="3" max="4" width="12.25" customWidth="1"/>
    <col min="5" max="5" width="30.625" customWidth="1"/>
    <col min="6" max="6" width="9.375" customWidth="1"/>
    <col min="7" max="7" width="10.875" customWidth="1"/>
    <col min="8" max="11" width="9.375" customWidth="1"/>
    <col min="12" max="12" width="10" customWidth="1"/>
    <col min="13" max="15" width="9.375" customWidth="1"/>
    <col min="16" max="16" width="18.625" customWidth="1"/>
    <col min="17" max="24" width="9.375" customWidth="1"/>
    <col min="25" max="25" width="14.875" customWidth="1"/>
    <col min="26" max="29" width="9.375" customWidth="1"/>
  </cols>
  <sheetData>
    <row r="1" spans="1:36" ht="54.75" customHeight="1" x14ac:dyDescent="0.25">
      <c r="A1" s="1" t="s">
        <v>0</v>
      </c>
      <c r="C1" s="2" t="s">
        <v>1</v>
      </c>
      <c r="D1" s="22" t="s">
        <v>2</v>
      </c>
      <c r="E1" s="22"/>
    </row>
    <row r="2" spans="1:36" x14ac:dyDescent="0.25">
      <c r="A2" s="1">
        <v>16</v>
      </c>
      <c r="C2" s="1">
        <v>8</v>
      </c>
    </row>
    <row r="3" spans="1:36" x14ac:dyDescent="0.25">
      <c r="A3" s="1">
        <v>15</v>
      </c>
      <c r="C3" s="1">
        <v>9</v>
      </c>
      <c r="D3" s="18" t="s">
        <v>3</v>
      </c>
    </row>
    <row r="4" spans="1:36" x14ac:dyDescent="0.25">
      <c r="A4" s="1">
        <v>16</v>
      </c>
      <c r="C4" s="1">
        <v>9</v>
      </c>
      <c r="D4" s="1" t="s">
        <v>4</v>
      </c>
    </row>
    <row r="5" spans="1:36" x14ac:dyDescent="0.25">
      <c r="A5" s="1">
        <v>16</v>
      </c>
      <c r="C5" s="1">
        <v>9</v>
      </c>
    </row>
    <row r="6" spans="1:36" x14ac:dyDescent="0.25">
      <c r="A6" s="1">
        <v>10</v>
      </c>
      <c r="C6" s="1">
        <v>10</v>
      </c>
      <c r="X6" s="1" t="s">
        <v>5</v>
      </c>
    </row>
    <row r="7" spans="1:36" x14ac:dyDescent="0.25">
      <c r="A7" s="1">
        <v>12</v>
      </c>
      <c r="C7" s="1">
        <v>10</v>
      </c>
      <c r="G7" s="1" t="s">
        <v>6</v>
      </c>
      <c r="L7" s="1" t="s">
        <v>7</v>
      </c>
      <c r="P7" s="1" t="s">
        <v>8</v>
      </c>
      <c r="R7" s="1" t="s">
        <v>9</v>
      </c>
      <c r="U7" s="1" t="s">
        <v>10</v>
      </c>
      <c r="AA7" s="1" t="s">
        <v>11</v>
      </c>
      <c r="AD7" s="13" t="s">
        <v>190</v>
      </c>
      <c r="AG7" s="13" t="s">
        <v>192</v>
      </c>
      <c r="AJ7" s="13" t="s">
        <v>194</v>
      </c>
    </row>
    <row r="8" spans="1:36" x14ac:dyDescent="0.25">
      <c r="A8" s="1">
        <v>11</v>
      </c>
      <c r="C8" s="1">
        <v>10</v>
      </c>
      <c r="E8" s="1" t="s">
        <v>12</v>
      </c>
      <c r="F8" s="1">
        <f>COUNT(acelera)</f>
        <v>393</v>
      </c>
      <c r="K8" s="1" t="s">
        <v>13</v>
      </c>
      <c r="L8" s="1" t="s">
        <v>14</v>
      </c>
      <c r="M8" s="1" t="s">
        <v>15</v>
      </c>
      <c r="N8" s="1" t="s">
        <v>16</v>
      </c>
      <c r="P8" s="1" t="s">
        <v>17</v>
      </c>
      <c r="R8" s="1" t="s">
        <v>18</v>
      </c>
      <c r="S8" s="1" t="s">
        <v>19</v>
      </c>
      <c r="U8" s="1" t="s">
        <v>20</v>
      </c>
      <c r="V8" s="1" t="s">
        <v>21</v>
      </c>
      <c r="X8" s="1" t="s">
        <v>22</v>
      </c>
      <c r="Y8" s="1" t="s">
        <v>23</v>
      </c>
      <c r="AA8" s="1" t="s">
        <v>24</v>
      </c>
      <c r="AB8" s="1" t="s">
        <v>25</v>
      </c>
      <c r="AD8" s="15" t="s">
        <v>191</v>
      </c>
      <c r="AE8">
        <f>(F17-F30)/F23</f>
        <v>0.24416827849699066</v>
      </c>
      <c r="AG8" s="13" t="s">
        <v>193</v>
      </c>
      <c r="AH8" s="1">
        <f>F23/F17</f>
        <v>0.17555147449539343</v>
      </c>
    </row>
    <row r="9" spans="1:36" x14ac:dyDescent="0.25">
      <c r="A9" s="1">
        <v>11</v>
      </c>
      <c r="C9" s="1">
        <v>10</v>
      </c>
      <c r="D9" s="19" t="s">
        <v>157</v>
      </c>
      <c r="E9" s="1" t="s">
        <v>26</v>
      </c>
      <c r="F9" s="1">
        <f>C2</f>
        <v>8</v>
      </c>
      <c r="K9" s="1">
        <v>8</v>
      </c>
      <c r="L9" s="1">
        <v>1</v>
      </c>
      <c r="M9" s="1">
        <f t="shared" ref="M9:M25" si="0">LOG10(K9)</f>
        <v>0.90308998699194354</v>
      </c>
      <c r="N9" s="1">
        <f t="shared" ref="N9:N25" si="1">L9*M9</f>
        <v>0.90308998699194354</v>
      </c>
      <c r="P9" s="1">
        <f t="shared" ref="P9:P25" si="2">L9/K9</f>
        <v>0.125</v>
      </c>
      <c r="R9" s="1">
        <f t="shared" ref="R9:R25" si="3">ABS(K9-F$17)</f>
        <v>7.6717557251908399</v>
      </c>
      <c r="S9" s="1">
        <f t="shared" ref="S9:S25" si="4">R9*L9</f>
        <v>7.6717557251908399</v>
      </c>
      <c r="U9" s="1">
        <f t="shared" ref="U9:U25" si="5">(K9-F$17)^2</f>
        <v>58.855835906998429</v>
      </c>
      <c r="V9" s="1">
        <f t="shared" ref="V9:V25" si="6">U9*L9</f>
        <v>58.855835906998429</v>
      </c>
      <c r="X9" s="1">
        <f t="shared" ref="X9:X25" si="7">(K9-F$17)^3</f>
        <v>-451.52759608040782</v>
      </c>
      <c r="Y9" s="1">
        <f>X9*L9</f>
        <v>-451.52759608040782</v>
      </c>
      <c r="AA9" s="1">
        <f>(K9-F17)^4</f>
        <v>3464.0094203115254</v>
      </c>
      <c r="AB9" s="1">
        <f t="shared" ref="AB9:AB25" si="8">AA9*L9</f>
        <v>3464.0094203115254</v>
      </c>
    </row>
    <row r="10" spans="1:36" x14ac:dyDescent="0.25">
      <c r="A10" s="1">
        <v>12</v>
      </c>
      <c r="C10" s="1">
        <v>10</v>
      </c>
      <c r="D10" s="19" t="s">
        <v>158</v>
      </c>
      <c r="E10" s="1" t="s">
        <v>27</v>
      </c>
      <c r="F10" s="1">
        <f>C394</f>
        <v>25</v>
      </c>
      <c r="K10" s="1">
        <v>9</v>
      </c>
      <c r="L10" s="1">
        <v>3</v>
      </c>
      <c r="M10" s="1">
        <f t="shared" si="0"/>
        <v>0.95424250943932487</v>
      </c>
      <c r="N10" s="1">
        <f t="shared" si="1"/>
        <v>2.8627275283179747</v>
      </c>
      <c r="P10" s="1">
        <f t="shared" si="2"/>
        <v>0.33333333333333331</v>
      </c>
      <c r="R10" s="1">
        <f t="shared" si="3"/>
        <v>6.6717557251908399</v>
      </c>
      <c r="S10" s="1">
        <f t="shared" si="4"/>
        <v>20.015267175572518</v>
      </c>
      <c r="U10" s="1">
        <f t="shared" si="5"/>
        <v>44.512324456616753</v>
      </c>
      <c r="V10" s="1">
        <f t="shared" si="6"/>
        <v>133.53697336985027</v>
      </c>
      <c r="X10" s="1">
        <f t="shared" si="7"/>
        <v>-296.97535553498506</v>
      </c>
      <c r="Y10" s="1">
        <f t="shared" ref="Y10:Y25" si="9">X10*L10</f>
        <v>-890.92606660495517</v>
      </c>
      <c r="AA10" s="1">
        <f t="shared" ref="AA10:AA25" si="10">(K10-F18)^4</f>
        <v>4096</v>
      </c>
      <c r="AB10" s="1">
        <f t="shared" si="8"/>
        <v>12288</v>
      </c>
    </row>
    <row r="11" spans="1:36" x14ac:dyDescent="0.25">
      <c r="A11" s="1">
        <v>10</v>
      </c>
      <c r="C11" s="1">
        <v>10</v>
      </c>
      <c r="D11" s="19" t="s">
        <v>159</v>
      </c>
      <c r="E11" s="1" t="s">
        <v>28</v>
      </c>
      <c r="F11" s="1">
        <f>C99</f>
        <v>14</v>
      </c>
      <c r="G11" s="1">
        <f>QUARTILE(acelera,1)</f>
        <v>14</v>
      </c>
      <c r="K11" s="1">
        <v>10</v>
      </c>
      <c r="L11" s="1">
        <v>6</v>
      </c>
      <c r="M11" s="1">
        <f t="shared" si="0"/>
        <v>1</v>
      </c>
      <c r="N11" s="1">
        <f t="shared" si="1"/>
        <v>6</v>
      </c>
      <c r="P11" s="1">
        <f t="shared" si="2"/>
        <v>0.6</v>
      </c>
      <c r="R11" s="1">
        <f t="shared" si="3"/>
        <v>5.6717557251908399</v>
      </c>
      <c r="S11" s="1">
        <f t="shared" si="4"/>
        <v>34.030534351145036</v>
      </c>
      <c r="U11" s="1">
        <f t="shared" si="5"/>
        <v>32.168813006235069</v>
      </c>
      <c r="V11" s="1">
        <f t="shared" si="6"/>
        <v>193.01287803741042</v>
      </c>
      <c r="X11" s="1">
        <f t="shared" si="7"/>
        <v>-182.4536493407073</v>
      </c>
      <c r="Y11" s="1">
        <f t="shared" si="9"/>
        <v>-1094.7218960442437</v>
      </c>
      <c r="AA11" s="1">
        <f t="shared" si="10"/>
        <v>2401</v>
      </c>
      <c r="AB11" s="1">
        <f t="shared" si="8"/>
        <v>14406</v>
      </c>
    </row>
    <row r="12" spans="1:36" x14ac:dyDescent="0.25">
      <c r="A12" s="1">
        <v>8</v>
      </c>
      <c r="C12" s="1">
        <v>11</v>
      </c>
      <c r="D12" s="19" t="s">
        <v>160</v>
      </c>
      <c r="E12" s="1" t="s">
        <v>29</v>
      </c>
      <c r="F12" s="1">
        <f>C299</f>
        <v>17</v>
      </c>
      <c r="G12" s="1">
        <f>QUARTILE(acelera,3)</f>
        <v>17</v>
      </c>
      <c r="K12" s="1">
        <v>11</v>
      </c>
      <c r="L12" s="1">
        <v>13</v>
      </c>
      <c r="M12" s="1">
        <f t="shared" si="0"/>
        <v>1.0413926851582251</v>
      </c>
      <c r="N12" s="1">
        <f t="shared" si="1"/>
        <v>13.538104907056926</v>
      </c>
      <c r="P12" s="1">
        <f t="shared" si="2"/>
        <v>1.1818181818181819</v>
      </c>
      <c r="R12" s="1">
        <f t="shared" si="3"/>
        <v>4.6717557251908399</v>
      </c>
      <c r="S12" s="1">
        <f t="shared" si="4"/>
        <v>60.732824427480921</v>
      </c>
      <c r="U12" s="1">
        <f t="shared" si="5"/>
        <v>21.82530155585339</v>
      </c>
      <c r="V12" s="1">
        <f t="shared" si="6"/>
        <v>283.72892022609409</v>
      </c>
      <c r="X12" s="1">
        <f t="shared" si="7"/>
        <v>-101.96247749757462</v>
      </c>
      <c r="Y12" s="1">
        <f t="shared" si="9"/>
        <v>-1325.51220746847</v>
      </c>
      <c r="AA12" s="1">
        <f t="shared" si="10"/>
        <v>8145.0625</v>
      </c>
      <c r="AB12" s="1">
        <f t="shared" si="8"/>
        <v>105885.8125</v>
      </c>
    </row>
    <row r="13" spans="1:36" x14ac:dyDescent="0.25">
      <c r="A13" s="1">
        <v>12</v>
      </c>
      <c r="C13" s="1">
        <v>11</v>
      </c>
      <c r="E13" s="1" t="s">
        <v>30</v>
      </c>
      <c r="F13" s="1">
        <f>C198</f>
        <v>16</v>
      </c>
      <c r="G13" s="1">
        <f>MEDIAN(acelera)</f>
        <v>16</v>
      </c>
      <c r="K13" s="1">
        <v>12</v>
      </c>
      <c r="L13" s="1">
        <v>21</v>
      </c>
      <c r="M13" s="1">
        <f t="shared" si="0"/>
        <v>1.0791812460476249</v>
      </c>
      <c r="N13" s="1">
        <f t="shared" si="1"/>
        <v>22.662806167000124</v>
      </c>
      <c r="P13" s="1">
        <f t="shared" si="2"/>
        <v>1.75</v>
      </c>
      <c r="R13" s="1">
        <f t="shared" si="3"/>
        <v>3.6717557251908399</v>
      </c>
      <c r="S13" s="1">
        <f t="shared" si="4"/>
        <v>77.10687022900764</v>
      </c>
      <c r="U13" s="1">
        <f t="shared" si="5"/>
        <v>13.481790105471712</v>
      </c>
      <c r="V13" s="1">
        <f t="shared" si="6"/>
        <v>283.11759221490593</v>
      </c>
      <c r="X13" s="1">
        <f t="shared" si="7"/>
        <v>-49.501840005586978</v>
      </c>
      <c r="Y13" s="1">
        <f t="shared" si="9"/>
        <v>-1039.5386401173266</v>
      </c>
      <c r="AA13" s="1">
        <f t="shared" si="10"/>
        <v>9468.4655136277452</v>
      </c>
      <c r="AB13" s="1">
        <f t="shared" si="8"/>
        <v>198837.77578618264</v>
      </c>
    </row>
    <row r="14" spans="1:36" x14ac:dyDescent="0.25">
      <c r="A14" s="1">
        <v>10</v>
      </c>
      <c r="C14" s="1">
        <v>11</v>
      </c>
      <c r="D14" s="19" t="s">
        <v>161</v>
      </c>
      <c r="E14" s="1" t="s">
        <v>31</v>
      </c>
      <c r="F14" s="1">
        <f>N28</f>
        <v>15.428172630948003</v>
      </c>
      <c r="G14" s="1">
        <f>GEOMEAN(acelera)</f>
        <v>15.428172630948005</v>
      </c>
      <c r="K14" s="1">
        <v>13</v>
      </c>
      <c r="L14" s="1">
        <v>35</v>
      </c>
      <c r="M14" s="1">
        <f t="shared" si="0"/>
        <v>1.1139433523068367</v>
      </c>
      <c r="N14" s="1">
        <f t="shared" si="1"/>
        <v>38.988017330739282</v>
      </c>
      <c r="P14" s="1">
        <f t="shared" si="2"/>
        <v>2.6923076923076925</v>
      </c>
      <c r="R14" s="1">
        <f t="shared" si="3"/>
        <v>2.6717557251908399</v>
      </c>
      <c r="S14" s="1">
        <f t="shared" si="4"/>
        <v>93.511450381679396</v>
      </c>
      <c r="U14" s="1">
        <f t="shared" si="5"/>
        <v>7.1382786550900308</v>
      </c>
      <c r="V14" s="1">
        <f t="shared" si="6"/>
        <v>249.83975292815109</v>
      </c>
      <c r="X14" s="1">
        <f t="shared" si="7"/>
        <v>-19.071736864744359</v>
      </c>
      <c r="Y14" s="1">
        <f t="shared" si="9"/>
        <v>-667.5107902660526</v>
      </c>
      <c r="AA14" s="1">
        <f t="shared" si="10"/>
        <v>869.93553474439602</v>
      </c>
      <c r="AB14" s="1">
        <f t="shared" si="8"/>
        <v>30447.743716053861</v>
      </c>
    </row>
    <row r="15" spans="1:36" x14ac:dyDescent="0.25">
      <c r="A15" s="1">
        <v>9</v>
      </c>
      <c r="C15" s="1">
        <v>11</v>
      </c>
      <c r="D15" s="19" t="s">
        <v>162</v>
      </c>
      <c r="E15" s="1" t="s">
        <v>32</v>
      </c>
      <c r="F15" s="1">
        <f>P27</f>
        <v>15.178816474100035</v>
      </c>
      <c r="G15" s="1">
        <f>HARMEAN(acelera)</f>
        <v>15.178816474099998</v>
      </c>
      <c r="K15" s="1">
        <v>14</v>
      </c>
      <c r="L15" s="1">
        <v>50</v>
      </c>
      <c r="M15" s="1">
        <f t="shared" si="0"/>
        <v>1.146128035678238</v>
      </c>
      <c r="N15" s="1">
        <f t="shared" si="1"/>
        <v>57.306401783911895</v>
      </c>
      <c r="P15" s="1">
        <f t="shared" si="2"/>
        <v>3.5714285714285716</v>
      </c>
      <c r="R15" s="1">
        <f t="shared" si="3"/>
        <v>1.6717557251908399</v>
      </c>
      <c r="S15" s="1">
        <f t="shared" si="4"/>
        <v>83.587786259542</v>
      </c>
      <c r="U15" s="1">
        <f t="shared" si="5"/>
        <v>2.7947672047083509</v>
      </c>
      <c r="V15" s="1">
        <f t="shared" si="6"/>
        <v>139.73836023541756</v>
      </c>
      <c r="X15" s="1">
        <f t="shared" si="7"/>
        <v>-4.6721680750467858</v>
      </c>
      <c r="Y15" s="1">
        <f t="shared" si="9"/>
        <v>-233.60840375233929</v>
      </c>
      <c r="AA15" s="1">
        <f t="shared" si="10"/>
        <v>16011.234118249642</v>
      </c>
      <c r="AB15" s="1">
        <f t="shared" si="8"/>
        <v>800561.70591248211</v>
      </c>
    </row>
    <row r="16" spans="1:36" x14ac:dyDescent="0.25">
      <c r="A16" s="1">
        <v>9</v>
      </c>
      <c r="C16" s="1">
        <v>11</v>
      </c>
      <c r="D16" s="19" t="s">
        <v>163</v>
      </c>
      <c r="K16" s="1">
        <v>15</v>
      </c>
      <c r="L16" s="1">
        <v>64</v>
      </c>
      <c r="M16" s="1">
        <f t="shared" si="0"/>
        <v>1.1760912590556813</v>
      </c>
      <c r="N16" s="1">
        <f t="shared" si="1"/>
        <v>75.269840579563606</v>
      </c>
      <c r="P16" s="1">
        <f t="shared" si="2"/>
        <v>4.2666666666666666</v>
      </c>
      <c r="R16" s="1">
        <f t="shared" si="3"/>
        <v>0.67175572519083993</v>
      </c>
      <c r="S16" s="1">
        <f t="shared" si="4"/>
        <v>42.992366412213755</v>
      </c>
      <c r="U16" s="1">
        <f t="shared" si="5"/>
        <v>0.45125575432667125</v>
      </c>
      <c r="V16" s="1">
        <f t="shared" si="6"/>
        <v>28.88036827690696</v>
      </c>
      <c r="X16" s="1">
        <f t="shared" si="7"/>
        <v>-0.30313363649425257</v>
      </c>
      <c r="Y16" s="1">
        <f t="shared" si="9"/>
        <v>-19.400552735632164</v>
      </c>
      <c r="AA16" s="1">
        <f t="shared" si="10"/>
        <v>48296.336164254564</v>
      </c>
      <c r="AB16" s="1">
        <f t="shared" si="8"/>
        <v>3090965.5145122921</v>
      </c>
    </row>
    <row r="17" spans="1:29" x14ac:dyDescent="0.25">
      <c r="A17" s="1">
        <v>10</v>
      </c>
      <c r="C17" s="1">
        <v>11</v>
      </c>
      <c r="E17" s="1" t="s">
        <v>33</v>
      </c>
      <c r="F17" s="1">
        <f>SUM(acelera)/F8</f>
        <v>15.67175572519084</v>
      </c>
      <c r="G17" s="1">
        <f>AVERAGE(acelera)</f>
        <v>15.67175572519084</v>
      </c>
      <c r="K17" s="1">
        <v>16</v>
      </c>
      <c r="L17" s="1">
        <v>64</v>
      </c>
      <c r="M17" s="1">
        <f t="shared" si="0"/>
        <v>1.2041199826559248</v>
      </c>
      <c r="N17" s="1">
        <f t="shared" si="1"/>
        <v>77.063678889979187</v>
      </c>
      <c r="P17" s="1">
        <f t="shared" si="2"/>
        <v>4</v>
      </c>
      <c r="R17" s="1">
        <f t="shared" si="3"/>
        <v>0.32824427480916007</v>
      </c>
      <c r="S17" s="1">
        <f t="shared" si="4"/>
        <v>21.007633587786245</v>
      </c>
      <c r="U17" s="1">
        <f t="shared" si="5"/>
        <v>0.1077443039449914</v>
      </c>
      <c r="V17" s="1">
        <f t="shared" si="6"/>
        <v>6.8956354524794499</v>
      </c>
      <c r="X17" s="1">
        <f t="shared" si="7"/>
        <v>3.5366450913241428E-2</v>
      </c>
      <c r="Y17" s="1">
        <f t="shared" si="9"/>
        <v>2.2634528584474514</v>
      </c>
      <c r="AA17" s="1">
        <f t="shared" si="10"/>
        <v>60623.177290940715</v>
      </c>
      <c r="AB17" s="1">
        <f t="shared" si="8"/>
        <v>3879883.3466202058</v>
      </c>
    </row>
    <row r="18" spans="1:29" x14ac:dyDescent="0.25">
      <c r="A18" s="1">
        <v>9</v>
      </c>
      <c r="C18" s="1">
        <v>11</v>
      </c>
      <c r="D18" s="19" t="s">
        <v>164</v>
      </c>
      <c r="E18" s="1" t="s">
        <v>34</v>
      </c>
      <c r="F18" s="1">
        <f>F10-F9</f>
        <v>17</v>
      </c>
      <c r="K18" s="1">
        <v>17</v>
      </c>
      <c r="L18" s="1">
        <v>48</v>
      </c>
      <c r="M18" s="1">
        <f t="shared" si="0"/>
        <v>1.2304489213782739</v>
      </c>
      <c r="N18" s="1">
        <f t="shared" si="1"/>
        <v>59.061548226157143</v>
      </c>
      <c r="P18" s="1">
        <f t="shared" si="2"/>
        <v>2.8235294117647061</v>
      </c>
      <c r="R18" s="1">
        <f t="shared" si="3"/>
        <v>1.3282442748091601</v>
      </c>
      <c r="S18" s="1">
        <f t="shared" si="4"/>
        <v>63.755725190839684</v>
      </c>
      <c r="U18" s="1">
        <f t="shared" si="5"/>
        <v>1.7642328535633116</v>
      </c>
      <c r="V18" s="1">
        <f t="shared" si="6"/>
        <v>84.683176971038961</v>
      </c>
      <c r="X18" s="1">
        <f t="shared" si="7"/>
        <v>2.343332187175696</v>
      </c>
      <c r="Y18" s="1">
        <f t="shared" si="9"/>
        <v>112.47994498443342</v>
      </c>
      <c r="AA18" s="1">
        <f t="shared" si="10"/>
        <v>78824.996547799412</v>
      </c>
      <c r="AB18" s="1">
        <f t="shared" si="8"/>
        <v>3783599.8342943718</v>
      </c>
    </row>
    <row r="19" spans="1:29" x14ac:dyDescent="0.25">
      <c r="A19" s="1">
        <v>15</v>
      </c>
      <c r="C19" s="1">
        <v>11</v>
      </c>
      <c r="D19" s="19" t="s">
        <v>165</v>
      </c>
      <c r="E19" s="1" t="s">
        <v>35</v>
      </c>
      <c r="F19" s="1">
        <f>F12-F11</f>
        <v>3</v>
      </c>
      <c r="K19" s="1">
        <v>18</v>
      </c>
      <c r="L19" s="1">
        <v>29</v>
      </c>
      <c r="M19" s="1">
        <f t="shared" si="0"/>
        <v>1.255272505103306</v>
      </c>
      <c r="N19" s="1">
        <f t="shared" si="1"/>
        <v>36.402902647995873</v>
      </c>
      <c r="P19" s="1">
        <f t="shared" si="2"/>
        <v>1.6111111111111112</v>
      </c>
      <c r="R19" s="1">
        <f t="shared" si="3"/>
        <v>2.3282442748091601</v>
      </c>
      <c r="S19" s="1">
        <f t="shared" si="4"/>
        <v>67.51908396946564</v>
      </c>
      <c r="U19" s="1">
        <f t="shared" si="5"/>
        <v>5.4207214031816315</v>
      </c>
      <c r="V19" s="1">
        <f t="shared" si="6"/>
        <v>157.20092069226732</v>
      </c>
      <c r="X19" s="1">
        <f t="shared" si="7"/>
        <v>12.620763572293111</v>
      </c>
      <c r="Y19" s="1">
        <f t="shared" si="9"/>
        <v>366.00214359650022</v>
      </c>
      <c r="AA19" s="1" t="e">
        <f>(K19-#REF!)^4</f>
        <v>#REF!</v>
      </c>
      <c r="AB19" s="1" t="e">
        <f t="shared" si="8"/>
        <v>#REF!</v>
      </c>
    </row>
    <row r="20" spans="1:29" x14ac:dyDescent="0.25">
      <c r="A20" s="1">
        <v>14</v>
      </c>
      <c r="C20" s="1">
        <v>11</v>
      </c>
      <c r="D20" s="19" t="s">
        <v>167</v>
      </c>
      <c r="E20" s="1" t="s">
        <v>36</v>
      </c>
      <c r="F20" s="1">
        <f>(F12-F11)/2</f>
        <v>1.5</v>
      </c>
      <c r="K20" s="1">
        <v>19</v>
      </c>
      <c r="L20" s="1">
        <v>28</v>
      </c>
      <c r="M20" s="1">
        <f t="shared" si="0"/>
        <v>1.2787536009528289</v>
      </c>
      <c r="N20" s="1">
        <f t="shared" si="1"/>
        <v>35.805100826679208</v>
      </c>
      <c r="P20" s="1">
        <f t="shared" si="2"/>
        <v>1.4736842105263157</v>
      </c>
      <c r="R20" s="1">
        <f t="shared" si="3"/>
        <v>3.3282442748091601</v>
      </c>
      <c r="S20" s="1">
        <f t="shared" si="4"/>
        <v>93.190839694656489</v>
      </c>
      <c r="U20" s="1">
        <f t="shared" si="5"/>
        <v>11.077209952799953</v>
      </c>
      <c r="V20" s="1">
        <f t="shared" si="6"/>
        <v>310.16187867839869</v>
      </c>
      <c r="X20" s="1">
        <f t="shared" si="7"/>
        <v>36.867660606265488</v>
      </c>
      <c r="Y20" s="1">
        <f t="shared" si="9"/>
        <v>1032.2944969754337</v>
      </c>
      <c r="AA20" s="1">
        <f t="shared" si="10"/>
        <v>130321</v>
      </c>
      <c r="AB20" s="1">
        <f t="shared" si="8"/>
        <v>3648988</v>
      </c>
    </row>
    <row r="21" spans="1:29" ht="15.75" customHeight="1" x14ac:dyDescent="0.25">
      <c r="A21" s="1">
        <v>10</v>
      </c>
      <c r="C21" s="1">
        <v>11</v>
      </c>
      <c r="D21" s="19" t="s">
        <v>168</v>
      </c>
      <c r="E21" s="1" t="s">
        <v>37</v>
      </c>
      <c r="F21" s="1">
        <f>S27</f>
        <v>2.1356175825029622</v>
      </c>
      <c r="G21" s="1">
        <f>_xlfn.STDEV.P(acelera)</f>
        <v>2.7511998254888756</v>
      </c>
      <c r="K21" s="1">
        <v>20</v>
      </c>
      <c r="L21" s="1">
        <v>12</v>
      </c>
      <c r="M21" s="1">
        <f t="shared" si="0"/>
        <v>1.3010299956639813</v>
      </c>
      <c r="N21" s="1">
        <f t="shared" si="1"/>
        <v>15.612359947967775</v>
      </c>
      <c r="P21" s="1">
        <f t="shared" si="2"/>
        <v>0.6</v>
      </c>
      <c r="R21" s="1">
        <f t="shared" si="3"/>
        <v>4.3282442748091601</v>
      </c>
      <c r="S21" s="1">
        <f t="shared" si="4"/>
        <v>51.938931297709921</v>
      </c>
      <c r="U21" s="1">
        <f t="shared" si="5"/>
        <v>18.733698502418271</v>
      </c>
      <c r="V21" s="1">
        <f t="shared" si="6"/>
        <v>224.80438202901925</v>
      </c>
      <c r="X21" s="1">
        <f t="shared" si="7"/>
        <v>81.084023289092812</v>
      </c>
      <c r="Y21" s="1">
        <f t="shared" si="9"/>
        <v>973.00827946911375</v>
      </c>
      <c r="AA21" s="1">
        <f t="shared" si="10"/>
        <v>160000</v>
      </c>
      <c r="AB21" s="1">
        <f t="shared" si="8"/>
        <v>1920000</v>
      </c>
    </row>
    <row r="22" spans="1:29" ht="15.75" customHeight="1" x14ac:dyDescent="0.25">
      <c r="A22" s="1">
        <v>14</v>
      </c>
      <c r="C22" s="1">
        <v>11</v>
      </c>
      <c r="D22" s="19" t="s">
        <v>169</v>
      </c>
      <c r="E22" s="1" t="s">
        <v>38</v>
      </c>
      <c r="F22" s="1">
        <f>V27</f>
        <v>7.5691004797700199</v>
      </c>
      <c r="G22" s="1">
        <f>_xlfn.VAR.P(acelera)</f>
        <v>7.5691004797700208</v>
      </c>
      <c r="K22" s="1">
        <v>21</v>
      </c>
      <c r="L22" s="1">
        <v>8</v>
      </c>
      <c r="M22" s="1">
        <f t="shared" si="0"/>
        <v>1.3222192947339193</v>
      </c>
      <c r="N22" s="1">
        <f t="shared" si="1"/>
        <v>10.577754357871354</v>
      </c>
      <c r="P22" s="1">
        <f t="shared" si="2"/>
        <v>0.38095238095238093</v>
      </c>
      <c r="R22" s="1">
        <f t="shared" si="3"/>
        <v>5.3282442748091601</v>
      </c>
      <c r="S22" s="1">
        <f t="shared" si="4"/>
        <v>42.625954198473281</v>
      </c>
      <c r="U22" s="1">
        <f t="shared" si="5"/>
        <v>28.390187052036591</v>
      </c>
      <c r="V22" s="1">
        <f t="shared" si="6"/>
        <v>227.12149641629273</v>
      </c>
      <c r="X22" s="1">
        <f t="shared" si="7"/>
        <v>151.26985162077511</v>
      </c>
      <c r="Y22" s="1">
        <f t="shared" si="9"/>
        <v>1210.1588129662009</v>
      </c>
      <c r="AA22" s="1">
        <f t="shared" si="10"/>
        <v>1296</v>
      </c>
      <c r="AB22" s="1">
        <f t="shared" si="8"/>
        <v>10368</v>
      </c>
    </row>
    <row r="23" spans="1:29" ht="15.75" customHeight="1" x14ac:dyDescent="0.25">
      <c r="A23" s="1">
        <v>21</v>
      </c>
      <c r="C23" s="1">
        <v>11</v>
      </c>
      <c r="D23" s="19" t="s">
        <v>166</v>
      </c>
      <c r="E23" s="1" t="s">
        <v>39</v>
      </c>
      <c r="F23" s="1">
        <f>SQRT(F22)</f>
        <v>2.7511998254888756</v>
      </c>
      <c r="G23" s="1">
        <f>_xlfn.STDEV.P(acelera)</f>
        <v>2.7511998254888756</v>
      </c>
      <c r="K23" s="1">
        <v>22</v>
      </c>
      <c r="L23" s="1">
        <v>7</v>
      </c>
      <c r="M23" s="1">
        <f t="shared" si="0"/>
        <v>1.3424226808222062</v>
      </c>
      <c r="N23" s="1">
        <f t="shared" si="1"/>
        <v>9.3969587657554428</v>
      </c>
      <c r="P23" s="1">
        <f t="shared" si="2"/>
        <v>0.31818181818181818</v>
      </c>
      <c r="R23" s="1">
        <f t="shared" si="3"/>
        <v>6.3282442748091601</v>
      </c>
      <c r="S23" s="1">
        <f t="shared" si="4"/>
        <v>44.297709923664122</v>
      </c>
      <c r="U23" s="1">
        <f t="shared" si="5"/>
        <v>40.046675601654911</v>
      </c>
      <c r="V23" s="1">
        <f t="shared" si="6"/>
        <v>280.32672921158439</v>
      </c>
      <c r="X23" s="1">
        <f t="shared" si="7"/>
        <v>253.42514560131238</v>
      </c>
      <c r="Y23" s="1">
        <f t="shared" si="9"/>
        <v>1773.9760192091867</v>
      </c>
      <c r="AA23" s="1">
        <f t="shared" si="10"/>
        <v>234256</v>
      </c>
      <c r="AB23" s="1">
        <f t="shared" si="8"/>
        <v>1639792</v>
      </c>
    </row>
    <row r="24" spans="1:29" ht="15.75" customHeight="1" x14ac:dyDescent="0.25">
      <c r="A24" s="1">
        <v>14</v>
      </c>
      <c r="C24" s="1">
        <v>11</v>
      </c>
      <c r="D24" s="19" t="s">
        <v>170</v>
      </c>
      <c r="E24" s="1" t="s">
        <v>40</v>
      </c>
      <c r="F24" s="1">
        <f>F23/F17</f>
        <v>0.17555147449539343</v>
      </c>
      <c r="K24" s="1">
        <v>24</v>
      </c>
      <c r="L24" s="1">
        <v>2</v>
      </c>
      <c r="M24" s="1">
        <f t="shared" si="0"/>
        <v>1.3802112417116059</v>
      </c>
      <c r="N24" s="1">
        <f t="shared" si="1"/>
        <v>2.7604224834232118</v>
      </c>
      <c r="P24" s="1">
        <f t="shared" si="2"/>
        <v>8.3333333333333329E-2</v>
      </c>
      <c r="R24" s="1">
        <f t="shared" si="3"/>
        <v>8.3282442748091601</v>
      </c>
      <c r="S24" s="1">
        <f t="shared" si="4"/>
        <v>16.65648854961832</v>
      </c>
      <c r="U24" s="1">
        <f t="shared" si="5"/>
        <v>69.359652700891559</v>
      </c>
      <c r="V24" s="1">
        <f t="shared" si="6"/>
        <v>138.71930540178312</v>
      </c>
      <c r="X24" s="1">
        <f t="shared" si="7"/>
        <v>577.64413050895178</v>
      </c>
      <c r="Y24" s="1">
        <f t="shared" si="9"/>
        <v>1155.2882610179036</v>
      </c>
      <c r="AA24" s="1">
        <f t="shared" si="10"/>
        <v>331776</v>
      </c>
      <c r="AB24" s="1">
        <f t="shared" si="8"/>
        <v>663552</v>
      </c>
    </row>
    <row r="25" spans="1:29" ht="15.75" customHeight="1" x14ac:dyDescent="0.25">
      <c r="A25" s="1">
        <v>16</v>
      </c>
      <c r="C25" s="1">
        <v>12</v>
      </c>
      <c r="D25" s="19" t="s">
        <v>171</v>
      </c>
      <c r="E25" s="1" t="s">
        <v>41</v>
      </c>
      <c r="F25" s="1">
        <f>Y30</f>
        <v>0.30867297977081404</v>
      </c>
      <c r="G25" s="1">
        <f>SKEW(acelera)</f>
        <v>0.30985689579669856</v>
      </c>
      <c r="K25" s="1">
        <v>25</v>
      </c>
      <c r="L25" s="1">
        <v>2</v>
      </c>
      <c r="M25" s="1">
        <f t="shared" si="0"/>
        <v>1.3979400086720377</v>
      </c>
      <c r="N25" s="1">
        <f t="shared" si="1"/>
        <v>2.7958800173440754</v>
      </c>
      <c r="P25" s="1">
        <f t="shared" si="2"/>
        <v>0.08</v>
      </c>
      <c r="R25" s="1">
        <f t="shared" si="3"/>
        <v>9.3282442748091601</v>
      </c>
      <c r="S25" s="1">
        <f t="shared" si="4"/>
        <v>18.65648854961832</v>
      </c>
      <c r="U25" s="1">
        <f t="shared" si="5"/>
        <v>87.016141250509875</v>
      </c>
      <c r="V25" s="1">
        <f t="shared" si="6"/>
        <v>174.03228250101975</v>
      </c>
      <c r="X25" s="1">
        <f t="shared" si="7"/>
        <v>811.70782143605391</v>
      </c>
      <c r="Y25" s="1">
        <f t="shared" si="9"/>
        <v>1623.4156428721078</v>
      </c>
      <c r="AA25" s="1">
        <f t="shared" si="10"/>
        <v>390625</v>
      </c>
      <c r="AB25" s="1">
        <f t="shared" si="8"/>
        <v>781250</v>
      </c>
    </row>
    <row r="26" spans="1:29" ht="15.75" customHeight="1" x14ac:dyDescent="0.25">
      <c r="A26" s="1">
        <v>19</v>
      </c>
      <c r="C26" s="1">
        <v>12</v>
      </c>
      <c r="D26" s="19" t="s">
        <v>172</v>
      </c>
      <c r="E26" s="1" t="s">
        <v>42</v>
      </c>
      <c r="F26" s="1">
        <f>(F17-F30)/F23</f>
        <v>0.24416827849699066</v>
      </c>
      <c r="G26" s="1"/>
      <c r="K26" s="1" t="s">
        <v>43</v>
      </c>
      <c r="L26" s="1">
        <f t="shared" ref="L26:N26" si="11">SUM(L9:L25)</f>
        <v>393</v>
      </c>
      <c r="M26" s="1">
        <f t="shared" si="11"/>
        <v>20.12648730637196</v>
      </c>
      <c r="N26" s="1">
        <f t="shared" si="11"/>
        <v>467.00759444675498</v>
      </c>
      <c r="O26" s="1" t="s">
        <v>43</v>
      </c>
      <c r="P26" s="1">
        <f>SUM(P9:P25)</f>
        <v>25.891346711424106</v>
      </c>
      <c r="R26" s="1" t="s">
        <v>43</v>
      </c>
      <c r="S26" s="1">
        <f>SUM(S9:S25)</f>
        <v>839.29770992366412</v>
      </c>
      <c r="U26" s="1" t="s">
        <v>43</v>
      </c>
      <c r="V26" s="1">
        <f>SUM(V9:V25)</f>
        <v>2974.6564885496177</v>
      </c>
      <c r="X26" s="1" t="s">
        <v>43</v>
      </c>
      <c r="Y26" s="1">
        <f>SUM(Y9:Y25)</f>
        <v>2526.1409008798992</v>
      </c>
      <c r="AA26" s="1" t="s">
        <v>43</v>
      </c>
      <c r="AB26" s="1" t="e">
        <f>SUM(AB9:AB25)</f>
        <v>#REF!</v>
      </c>
    </row>
    <row r="27" spans="1:29" ht="15.75" customHeight="1" x14ac:dyDescent="0.25">
      <c r="A27" s="1">
        <v>13</v>
      </c>
      <c r="C27" s="1">
        <v>12</v>
      </c>
      <c r="D27" s="19" t="s">
        <v>173</v>
      </c>
      <c r="E27" s="1" t="s">
        <v>44</v>
      </c>
      <c r="F27" s="1">
        <f>KURT(acelera)</f>
        <v>0.52625388319018462</v>
      </c>
      <c r="M27" s="1" t="s">
        <v>45</v>
      </c>
      <c r="N27" s="1">
        <f>N26/L26</f>
        <v>1.1883144896863995</v>
      </c>
      <c r="O27" s="1" t="s">
        <v>46</v>
      </c>
      <c r="P27" s="1">
        <f>L26/P26</f>
        <v>15.178816474100035</v>
      </c>
      <c r="R27" s="1" t="s">
        <v>47</v>
      </c>
      <c r="S27" s="1">
        <f>S26/L26</f>
        <v>2.1356175825029622</v>
      </c>
      <c r="U27" s="1" t="s">
        <v>48</v>
      </c>
      <c r="V27" s="1">
        <f>V26/L26</f>
        <v>7.5691004797700199</v>
      </c>
      <c r="X27" s="1" t="s">
        <v>49</v>
      </c>
      <c r="Y27" s="1">
        <f>Y26/L26</f>
        <v>6.4278394424424912</v>
      </c>
      <c r="AA27" s="1" t="s">
        <v>50</v>
      </c>
      <c r="AB27" s="1" t="e">
        <f>AB26/L26</f>
        <v>#REF!</v>
      </c>
    </row>
    <row r="28" spans="1:29" ht="15.75" customHeight="1" x14ac:dyDescent="0.25">
      <c r="A28" s="1">
        <v>14</v>
      </c>
      <c r="C28" s="1">
        <v>12</v>
      </c>
      <c r="M28" s="1" t="s">
        <v>51</v>
      </c>
      <c r="N28" s="1">
        <f>10^N27</f>
        <v>15.428172630948003</v>
      </c>
      <c r="X28" s="1" t="s">
        <v>52</v>
      </c>
      <c r="Y28" s="1">
        <f>SQRT(V27)</f>
        <v>2.7511998254888756</v>
      </c>
      <c r="AA28" s="1" t="s">
        <v>52</v>
      </c>
      <c r="AB28" s="1">
        <f>SQRT(V27)</f>
        <v>2.7511998254888756</v>
      </c>
    </row>
    <row r="29" spans="1:29" ht="15.75" customHeight="1" x14ac:dyDescent="0.25">
      <c r="A29" s="1">
        <v>15</v>
      </c>
      <c r="C29" s="1">
        <v>12</v>
      </c>
      <c r="U29" s="1" t="s">
        <v>53</v>
      </c>
      <c r="V29" s="1">
        <f>V27^(3/2)</f>
        <v>20.824107919051045</v>
      </c>
      <c r="X29" s="1" t="s">
        <v>54</v>
      </c>
      <c r="Y29" s="1">
        <f>Y28^3</f>
        <v>20.824107919051045</v>
      </c>
      <c r="AA29" s="1" t="s">
        <v>55</v>
      </c>
      <c r="AB29" s="1">
        <f>AB28^4</f>
        <v>57.291282072854742</v>
      </c>
    </row>
    <row r="30" spans="1:29" ht="15.75" customHeight="1" x14ac:dyDescent="0.25">
      <c r="A30" s="1">
        <v>15</v>
      </c>
      <c r="C30" s="1">
        <v>12</v>
      </c>
      <c r="E30" s="1" t="s">
        <v>56</v>
      </c>
      <c r="F30" s="1">
        <f>MODE(acelera)</f>
        <v>15</v>
      </c>
      <c r="X30" s="1" t="s">
        <v>57</v>
      </c>
      <c r="Y30" s="1">
        <f>Y27/Y29</f>
        <v>0.30867297977081404</v>
      </c>
      <c r="AA30" s="1" t="s">
        <v>58</v>
      </c>
      <c r="AB30" s="1" t="e">
        <f>AB27/AB29</f>
        <v>#REF!</v>
      </c>
      <c r="AC30" s="1">
        <v>0</v>
      </c>
    </row>
    <row r="31" spans="1:29" ht="15.75" customHeight="1" x14ac:dyDescent="0.25">
      <c r="A31" s="1">
        <v>16</v>
      </c>
      <c r="C31" s="1">
        <v>12</v>
      </c>
    </row>
    <row r="32" spans="1:29" ht="15.75" customHeight="1" x14ac:dyDescent="0.25">
      <c r="A32" s="1">
        <v>16</v>
      </c>
      <c r="C32" s="1">
        <v>12</v>
      </c>
    </row>
    <row r="33" spans="1:11" ht="15.75" customHeight="1" x14ac:dyDescent="0.25">
      <c r="A33" s="1">
        <v>16</v>
      </c>
      <c r="C33" s="1">
        <v>12</v>
      </c>
      <c r="E33" s="17" t="s">
        <v>145</v>
      </c>
    </row>
    <row r="34" spans="1:11" ht="15.75" customHeight="1" x14ac:dyDescent="0.25">
      <c r="A34" s="1">
        <v>16</v>
      </c>
      <c r="C34" s="1">
        <v>12</v>
      </c>
      <c r="E34" s="13" t="s">
        <v>146</v>
      </c>
    </row>
    <row r="35" spans="1:11" ht="15.75" customHeight="1" x14ac:dyDescent="0.25">
      <c r="A35" s="1">
        <v>13</v>
      </c>
      <c r="C35" s="1">
        <v>12</v>
      </c>
      <c r="E35" s="13" t="s">
        <v>147</v>
      </c>
    </row>
    <row r="36" spans="1:11" ht="15.75" customHeight="1" x14ac:dyDescent="0.25">
      <c r="A36" s="1">
        <v>14</v>
      </c>
      <c r="C36" s="1">
        <v>12</v>
      </c>
      <c r="E36" s="13" t="s">
        <v>148</v>
      </c>
    </row>
    <row r="37" spans="1:11" ht="15.75" customHeight="1" x14ac:dyDescent="0.25">
      <c r="A37" s="1">
        <v>12</v>
      </c>
      <c r="C37" s="1">
        <v>12</v>
      </c>
      <c r="E37" s="13" t="s">
        <v>149</v>
      </c>
    </row>
    <row r="38" spans="1:11" ht="15.75" customHeight="1" x14ac:dyDescent="0.25">
      <c r="A38" s="1">
        <v>12</v>
      </c>
      <c r="C38" s="1">
        <v>12</v>
      </c>
    </row>
    <row r="39" spans="1:11" ht="15.75" customHeight="1" x14ac:dyDescent="0.25">
      <c r="A39" s="1">
        <v>12</v>
      </c>
      <c r="C39" s="1">
        <v>12</v>
      </c>
      <c r="E39" s="13" t="s">
        <v>154</v>
      </c>
      <c r="K39" s="13"/>
    </row>
    <row r="40" spans="1:11" ht="15.75" customHeight="1" x14ac:dyDescent="0.25">
      <c r="A40" s="1">
        <v>12</v>
      </c>
      <c r="C40" s="1">
        <v>12</v>
      </c>
      <c r="E40" s="13" t="s">
        <v>150</v>
      </c>
    </row>
    <row r="41" spans="1:11" ht="15.75" customHeight="1" x14ac:dyDescent="0.25">
      <c r="A41" s="1">
        <v>12</v>
      </c>
      <c r="C41" s="1">
        <v>12</v>
      </c>
      <c r="E41" s="13" t="s">
        <v>151</v>
      </c>
    </row>
    <row r="42" spans="1:11" ht="15.75" customHeight="1" x14ac:dyDescent="0.25">
      <c r="A42" s="1">
        <v>17</v>
      </c>
      <c r="C42" s="1">
        <v>12</v>
      </c>
      <c r="E42" s="13" t="s">
        <v>152</v>
      </c>
    </row>
    <row r="43" spans="1:11" ht="15.75" customHeight="1" x14ac:dyDescent="0.25">
      <c r="A43" s="1">
        <v>15</v>
      </c>
      <c r="C43" s="1">
        <v>12</v>
      </c>
      <c r="E43" s="13" t="s">
        <v>153</v>
      </c>
    </row>
    <row r="44" spans="1:11" ht="15.75" customHeight="1" x14ac:dyDescent="0.25">
      <c r="A44" s="1">
        <v>17</v>
      </c>
      <c r="C44" s="1">
        <v>12</v>
      </c>
    </row>
    <row r="45" spans="1:11" ht="15.75" customHeight="1" x14ac:dyDescent="0.25">
      <c r="A45" s="1">
        <v>16</v>
      </c>
      <c r="C45" s="1">
        <v>12</v>
      </c>
      <c r="E45" s="17" t="s">
        <v>155</v>
      </c>
    </row>
    <row r="46" spans="1:11" ht="15.75" customHeight="1" x14ac:dyDescent="0.25">
      <c r="A46" s="1">
        <v>20</v>
      </c>
      <c r="C46" s="1">
        <v>13</v>
      </c>
      <c r="E46" s="20" t="s">
        <v>156</v>
      </c>
      <c r="F46" s="21"/>
      <c r="G46" s="21"/>
      <c r="H46" s="21"/>
      <c r="I46" s="21"/>
    </row>
    <row r="47" spans="1:11" ht="15.75" customHeight="1" x14ac:dyDescent="0.25">
      <c r="A47" s="1">
        <v>12</v>
      </c>
      <c r="C47" s="1">
        <v>13</v>
      </c>
      <c r="E47" s="13" t="s">
        <v>174</v>
      </c>
    </row>
    <row r="48" spans="1:11" ht="15.75" customHeight="1" x14ac:dyDescent="0.25">
      <c r="A48" s="1">
        <v>13</v>
      </c>
      <c r="C48" s="1">
        <v>13</v>
      </c>
      <c r="E48" s="13" t="s">
        <v>175</v>
      </c>
    </row>
    <row r="49" spans="1:9" ht="15.75" customHeight="1" x14ac:dyDescent="0.25">
      <c r="A49" s="1">
        <v>14</v>
      </c>
      <c r="C49" s="1">
        <v>13</v>
      </c>
      <c r="F49" s="13" t="s">
        <v>176</v>
      </c>
    </row>
    <row r="50" spans="1:9" ht="15.75" customHeight="1" x14ac:dyDescent="0.25">
      <c r="A50" s="1">
        <v>14</v>
      </c>
      <c r="C50" s="1">
        <v>13</v>
      </c>
      <c r="E50" s="13" t="s">
        <v>177</v>
      </c>
    </row>
    <row r="51" spans="1:9" ht="15.75" customHeight="1" x14ac:dyDescent="0.25">
      <c r="A51" s="1">
        <v>13</v>
      </c>
      <c r="C51" s="1">
        <v>13</v>
      </c>
      <c r="E51" s="20" t="s">
        <v>178</v>
      </c>
      <c r="F51" s="21"/>
      <c r="G51" s="21"/>
      <c r="H51" s="21"/>
      <c r="I51" s="21"/>
    </row>
    <row r="52" spans="1:9" ht="15.75" customHeight="1" x14ac:dyDescent="0.25">
      <c r="A52" s="1">
        <v>14</v>
      </c>
      <c r="C52" s="1">
        <v>13</v>
      </c>
      <c r="E52" s="13" t="s">
        <v>179</v>
      </c>
    </row>
    <row r="53" spans="1:9" ht="15.75" customHeight="1" x14ac:dyDescent="0.25">
      <c r="A53" s="1">
        <v>12</v>
      </c>
      <c r="C53" s="1">
        <v>13</v>
      </c>
      <c r="E53" s="13" t="s">
        <v>180</v>
      </c>
    </row>
    <row r="54" spans="1:9" ht="15.75" customHeight="1" x14ac:dyDescent="0.25">
      <c r="A54" s="1">
        <v>16</v>
      </c>
      <c r="C54" s="1">
        <v>13</v>
      </c>
      <c r="E54" s="13" t="s">
        <v>181</v>
      </c>
    </row>
    <row r="55" spans="1:9" ht="15.75" customHeight="1" x14ac:dyDescent="0.25">
      <c r="A55" s="1">
        <v>12</v>
      </c>
      <c r="C55" s="1">
        <v>13</v>
      </c>
      <c r="E55" s="20" t="s">
        <v>182</v>
      </c>
      <c r="F55" s="21"/>
      <c r="G55" s="21"/>
      <c r="H55" s="21"/>
      <c r="I55" s="21"/>
    </row>
    <row r="56" spans="1:9" ht="15.75" customHeight="1" x14ac:dyDescent="0.25">
      <c r="A56" s="1">
        <v>13</v>
      </c>
      <c r="C56" s="1">
        <v>13</v>
      </c>
      <c r="E56" s="13" t="s">
        <v>183</v>
      </c>
    </row>
    <row r="57" spans="1:9" ht="15.75" customHeight="1" x14ac:dyDescent="0.25">
      <c r="A57" s="1">
        <v>14</v>
      </c>
      <c r="C57" s="1">
        <v>13</v>
      </c>
      <c r="E57" s="20" t="s">
        <v>184</v>
      </c>
      <c r="F57" s="21"/>
      <c r="G57" s="21"/>
      <c r="H57" s="21"/>
      <c r="I57" s="21"/>
    </row>
    <row r="58" spans="1:9" ht="15.75" customHeight="1" x14ac:dyDescent="0.25">
      <c r="A58" s="1">
        <v>14</v>
      </c>
      <c r="C58" s="1">
        <v>13</v>
      </c>
      <c r="E58" s="13" t="s">
        <v>186</v>
      </c>
    </row>
    <row r="59" spans="1:9" ht="15.75" customHeight="1" x14ac:dyDescent="0.25">
      <c r="A59" s="1">
        <v>11</v>
      </c>
      <c r="C59" s="1">
        <v>13</v>
      </c>
      <c r="F59" s="13" t="s">
        <v>185</v>
      </c>
    </row>
    <row r="60" spans="1:9" ht="15.75" customHeight="1" x14ac:dyDescent="0.25">
      <c r="A60" s="1">
        <v>19</v>
      </c>
      <c r="C60" s="1">
        <v>13</v>
      </c>
      <c r="E60" s="13" t="s">
        <v>187</v>
      </c>
    </row>
    <row r="61" spans="1:9" ht="15.75" customHeight="1" x14ac:dyDescent="0.25">
      <c r="A61" s="1">
        <v>20</v>
      </c>
      <c r="C61" s="1">
        <v>13</v>
      </c>
      <c r="F61" s="13" t="s">
        <v>188</v>
      </c>
    </row>
    <row r="62" spans="1:9" ht="15.75" customHeight="1" x14ac:dyDescent="0.25">
      <c r="A62" s="1">
        <v>14</v>
      </c>
      <c r="C62" s="1">
        <v>13</v>
      </c>
      <c r="E62" s="13" t="s">
        <v>189</v>
      </c>
    </row>
    <row r="63" spans="1:9" ht="15.75" customHeight="1" x14ac:dyDescent="0.25">
      <c r="A63" s="1">
        <v>15</v>
      </c>
      <c r="C63" s="1">
        <v>13</v>
      </c>
    </row>
    <row r="64" spans="1:9" ht="15.75" customHeight="1" x14ac:dyDescent="0.25">
      <c r="A64" s="1">
        <v>16</v>
      </c>
      <c r="C64" s="1">
        <v>13</v>
      </c>
    </row>
    <row r="65" spans="1:3" ht="15.75" customHeight="1" x14ac:dyDescent="0.25">
      <c r="A65" s="1">
        <v>16</v>
      </c>
      <c r="C65" s="1">
        <v>13</v>
      </c>
    </row>
    <row r="66" spans="1:3" ht="15.75" customHeight="1" x14ac:dyDescent="0.25">
      <c r="A66" s="1">
        <v>17</v>
      </c>
      <c r="C66" s="1">
        <v>13</v>
      </c>
    </row>
    <row r="67" spans="1:3" ht="15.75" customHeight="1" x14ac:dyDescent="0.25">
      <c r="A67" s="1">
        <v>17</v>
      </c>
      <c r="C67" s="1">
        <v>13</v>
      </c>
    </row>
    <row r="68" spans="1:3" ht="15.75" customHeight="1" x14ac:dyDescent="0.25">
      <c r="A68" s="1">
        <v>18</v>
      </c>
      <c r="C68" s="1">
        <v>13</v>
      </c>
    </row>
    <row r="69" spans="1:3" ht="15.75" customHeight="1" x14ac:dyDescent="0.25">
      <c r="A69" s="1">
        <v>11</v>
      </c>
      <c r="C69" s="1">
        <v>13</v>
      </c>
    </row>
    <row r="70" spans="1:3" ht="15.75" customHeight="1" x14ac:dyDescent="0.25">
      <c r="A70" s="1">
        <v>11</v>
      </c>
      <c r="C70" s="1">
        <v>13</v>
      </c>
    </row>
    <row r="71" spans="1:3" ht="15.75" customHeight="1" x14ac:dyDescent="0.25">
      <c r="A71" s="1">
        <v>12</v>
      </c>
      <c r="C71" s="1">
        <v>13</v>
      </c>
    </row>
    <row r="72" spans="1:3" ht="15.75" customHeight="1" x14ac:dyDescent="0.25">
      <c r="A72" s="1">
        <v>13</v>
      </c>
      <c r="C72" s="1">
        <v>13</v>
      </c>
    </row>
    <row r="73" spans="1:3" ht="15.75" customHeight="1" x14ac:dyDescent="0.25">
      <c r="A73" s="1">
        <v>11</v>
      </c>
      <c r="C73" s="1">
        <v>13</v>
      </c>
    </row>
    <row r="74" spans="1:3" ht="15.75" customHeight="1" x14ac:dyDescent="0.25">
      <c r="A74" s="1">
        <v>13</v>
      </c>
      <c r="C74" s="1">
        <v>13</v>
      </c>
    </row>
    <row r="75" spans="1:3" ht="15.75" customHeight="1" x14ac:dyDescent="0.25">
      <c r="A75" s="1">
        <v>15</v>
      </c>
      <c r="C75" s="1">
        <v>13</v>
      </c>
    </row>
    <row r="76" spans="1:3" ht="15.75" customHeight="1" x14ac:dyDescent="0.25">
      <c r="A76" s="1">
        <v>13</v>
      </c>
      <c r="C76" s="1">
        <v>13</v>
      </c>
    </row>
    <row r="77" spans="1:3" ht="15.75" customHeight="1" x14ac:dyDescent="0.25">
      <c r="A77" s="1">
        <v>13</v>
      </c>
      <c r="C77" s="1">
        <v>13</v>
      </c>
    </row>
    <row r="78" spans="1:3" ht="15.75" customHeight="1" x14ac:dyDescent="0.25">
      <c r="A78" s="1">
        <v>15</v>
      </c>
      <c r="C78" s="1">
        <v>13</v>
      </c>
    </row>
    <row r="79" spans="1:3" ht="15.75" customHeight="1" x14ac:dyDescent="0.25">
      <c r="A79" s="1">
        <v>10</v>
      </c>
      <c r="C79" s="1">
        <v>13</v>
      </c>
    </row>
    <row r="80" spans="1:3" ht="15.75" customHeight="1" x14ac:dyDescent="0.25">
      <c r="A80" s="1">
        <v>13</v>
      </c>
      <c r="C80" s="1">
        <v>13</v>
      </c>
    </row>
    <row r="81" spans="1:3" ht="15.75" customHeight="1" x14ac:dyDescent="0.25">
      <c r="A81" s="1">
        <v>12</v>
      </c>
      <c r="C81" s="1">
        <v>14</v>
      </c>
    </row>
    <row r="82" spans="1:3" ht="15.75" customHeight="1" x14ac:dyDescent="0.25">
      <c r="A82" s="1">
        <v>13</v>
      </c>
      <c r="C82" s="1">
        <v>14</v>
      </c>
    </row>
    <row r="83" spans="1:3" ht="15.75" customHeight="1" x14ac:dyDescent="0.25">
      <c r="A83" s="1">
        <v>13</v>
      </c>
      <c r="C83" s="1">
        <v>14</v>
      </c>
    </row>
    <row r="84" spans="1:3" ht="15.75" customHeight="1" x14ac:dyDescent="0.25">
      <c r="A84" s="1">
        <v>11</v>
      </c>
      <c r="C84" s="1">
        <v>14</v>
      </c>
    </row>
    <row r="85" spans="1:3" ht="15.75" customHeight="1" x14ac:dyDescent="0.25">
      <c r="A85" s="1">
        <v>13</v>
      </c>
      <c r="C85" s="1">
        <v>14</v>
      </c>
    </row>
    <row r="86" spans="1:3" ht="15.75" customHeight="1" x14ac:dyDescent="0.25">
      <c r="A86" s="1">
        <v>12</v>
      </c>
      <c r="C86" s="1">
        <v>14</v>
      </c>
    </row>
    <row r="87" spans="1:3" ht="15.75" customHeight="1" x14ac:dyDescent="0.25">
      <c r="A87" s="1">
        <v>11</v>
      </c>
      <c r="C87" s="1">
        <v>14</v>
      </c>
    </row>
    <row r="88" spans="1:3" ht="15.75" customHeight="1" x14ac:dyDescent="0.25">
      <c r="A88" s="1">
        <v>14</v>
      </c>
      <c r="C88" s="1">
        <v>14</v>
      </c>
    </row>
    <row r="89" spans="1:3" ht="15.75" customHeight="1" x14ac:dyDescent="0.25">
      <c r="A89" s="1">
        <v>15</v>
      </c>
      <c r="C89" s="1">
        <v>14</v>
      </c>
    </row>
    <row r="90" spans="1:3" ht="15.75" customHeight="1" x14ac:dyDescent="0.25">
      <c r="A90" s="1">
        <v>17</v>
      </c>
      <c r="C90" s="1">
        <v>14</v>
      </c>
    </row>
    <row r="91" spans="1:3" ht="15.75" customHeight="1" x14ac:dyDescent="0.25">
      <c r="A91" s="1">
        <v>17</v>
      </c>
      <c r="C91" s="1">
        <v>14</v>
      </c>
    </row>
    <row r="92" spans="1:3" ht="15.75" customHeight="1" x14ac:dyDescent="0.25">
      <c r="A92" s="1">
        <v>17</v>
      </c>
      <c r="C92" s="1">
        <v>14</v>
      </c>
    </row>
    <row r="93" spans="1:3" ht="15.75" customHeight="1" x14ac:dyDescent="0.25">
      <c r="A93" s="1">
        <v>16</v>
      </c>
      <c r="C93" s="1">
        <v>14</v>
      </c>
    </row>
    <row r="94" spans="1:3" ht="15.75" customHeight="1" x14ac:dyDescent="0.25">
      <c r="A94" s="1">
        <v>17</v>
      </c>
      <c r="C94" s="1">
        <v>14</v>
      </c>
    </row>
    <row r="95" spans="1:3" ht="15.75" customHeight="1" x14ac:dyDescent="0.25">
      <c r="A95" s="1">
        <v>17</v>
      </c>
      <c r="C95" s="1">
        <v>14</v>
      </c>
    </row>
    <row r="96" spans="1:3" ht="15.75" customHeight="1" x14ac:dyDescent="0.25">
      <c r="A96" s="1">
        <v>17</v>
      </c>
      <c r="C96" s="1">
        <v>14</v>
      </c>
    </row>
    <row r="97" spans="1:3" ht="15.75" customHeight="1" x14ac:dyDescent="0.25">
      <c r="A97" s="1">
        <v>18</v>
      </c>
      <c r="C97" s="1">
        <v>14</v>
      </c>
    </row>
    <row r="98" spans="1:3" ht="15.75" customHeight="1" x14ac:dyDescent="0.25">
      <c r="A98" s="1">
        <v>17</v>
      </c>
      <c r="C98" s="1">
        <v>14</v>
      </c>
    </row>
    <row r="99" spans="1:3" ht="15.75" customHeight="1" x14ac:dyDescent="0.25">
      <c r="A99" s="1">
        <v>14</v>
      </c>
      <c r="C99" s="1">
        <v>14</v>
      </c>
    </row>
    <row r="100" spans="1:3" ht="15.75" customHeight="1" x14ac:dyDescent="0.25">
      <c r="A100" s="1">
        <v>16</v>
      </c>
      <c r="C100" s="1">
        <v>14</v>
      </c>
    </row>
    <row r="101" spans="1:3" ht="15.75" customHeight="1" x14ac:dyDescent="0.25">
      <c r="A101" s="1">
        <v>14</v>
      </c>
      <c r="C101" s="1">
        <v>14</v>
      </c>
    </row>
    <row r="102" spans="1:3" ht="15.75" customHeight="1" x14ac:dyDescent="0.25">
      <c r="A102" s="1">
        <v>16</v>
      </c>
      <c r="C102" s="1">
        <v>14</v>
      </c>
    </row>
    <row r="103" spans="1:3" ht="15.75" customHeight="1" x14ac:dyDescent="0.25">
      <c r="A103" s="1">
        <v>15</v>
      </c>
      <c r="C103" s="1">
        <v>14</v>
      </c>
    </row>
    <row r="104" spans="1:3" ht="15.75" customHeight="1" x14ac:dyDescent="0.25">
      <c r="A104" s="1">
        <v>19</v>
      </c>
      <c r="C104" s="1">
        <v>14</v>
      </c>
    </row>
    <row r="105" spans="1:3" ht="15.75" customHeight="1" x14ac:dyDescent="0.25">
      <c r="A105" s="1">
        <v>17</v>
      </c>
      <c r="C105" s="1">
        <v>14</v>
      </c>
    </row>
    <row r="106" spans="1:3" ht="15.75" customHeight="1" x14ac:dyDescent="0.25">
      <c r="A106" s="1">
        <v>16</v>
      </c>
      <c r="C106" s="1">
        <v>14</v>
      </c>
    </row>
    <row r="107" spans="1:3" ht="15.75" customHeight="1" x14ac:dyDescent="0.25">
      <c r="A107" s="1">
        <v>15</v>
      </c>
      <c r="C107" s="1">
        <v>14</v>
      </c>
    </row>
    <row r="108" spans="1:3" ht="15.75" customHeight="1" x14ac:dyDescent="0.25">
      <c r="A108" s="1">
        <v>15</v>
      </c>
      <c r="C108" s="1">
        <v>14</v>
      </c>
    </row>
    <row r="109" spans="1:3" ht="15.75" customHeight="1" x14ac:dyDescent="0.25">
      <c r="A109" s="1">
        <v>20</v>
      </c>
      <c r="C109" s="1">
        <v>14</v>
      </c>
    </row>
    <row r="110" spans="1:3" ht="15.75" customHeight="1" x14ac:dyDescent="0.25">
      <c r="A110" s="1">
        <v>12</v>
      </c>
      <c r="C110" s="1">
        <v>14</v>
      </c>
    </row>
    <row r="111" spans="1:3" ht="15.75" customHeight="1" x14ac:dyDescent="0.25">
      <c r="A111" s="1">
        <v>17</v>
      </c>
      <c r="C111" s="1">
        <v>14</v>
      </c>
    </row>
    <row r="112" spans="1:3" ht="15.75" customHeight="1" x14ac:dyDescent="0.25">
      <c r="A112" s="1">
        <v>14</v>
      </c>
      <c r="C112" s="1">
        <v>14</v>
      </c>
    </row>
    <row r="113" spans="1:3" ht="15.75" customHeight="1" x14ac:dyDescent="0.25">
      <c r="A113" s="1">
        <v>16</v>
      </c>
      <c r="C113" s="1">
        <v>14</v>
      </c>
    </row>
    <row r="114" spans="1:3" ht="15.75" customHeight="1" x14ac:dyDescent="0.25">
      <c r="A114" s="1">
        <v>21</v>
      </c>
      <c r="C114" s="1">
        <v>14</v>
      </c>
    </row>
    <row r="115" spans="1:3" ht="15.75" customHeight="1" x14ac:dyDescent="0.25">
      <c r="A115" s="1">
        <v>16</v>
      </c>
      <c r="C115" s="1">
        <v>14</v>
      </c>
    </row>
    <row r="116" spans="1:3" ht="15.75" customHeight="1" x14ac:dyDescent="0.25">
      <c r="A116" s="1">
        <v>19</v>
      </c>
      <c r="C116" s="1">
        <v>14</v>
      </c>
    </row>
    <row r="117" spans="1:3" ht="15.75" customHeight="1" x14ac:dyDescent="0.25">
      <c r="A117" s="1">
        <v>19</v>
      </c>
      <c r="C117" s="1">
        <v>14</v>
      </c>
    </row>
    <row r="118" spans="1:3" ht="15.75" customHeight="1" x14ac:dyDescent="0.25">
      <c r="A118" s="1">
        <v>19</v>
      </c>
      <c r="C118" s="1">
        <v>14</v>
      </c>
    </row>
    <row r="119" spans="1:3" ht="15.75" customHeight="1" x14ac:dyDescent="0.25">
      <c r="A119" s="1">
        <v>21</v>
      </c>
      <c r="C119" s="1">
        <v>14</v>
      </c>
    </row>
    <row r="120" spans="1:3" ht="15.75" customHeight="1" x14ac:dyDescent="0.25">
      <c r="A120" s="1">
        <v>14</v>
      </c>
      <c r="C120" s="1">
        <v>14</v>
      </c>
    </row>
    <row r="121" spans="1:3" ht="15.75" customHeight="1" x14ac:dyDescent="0.25">
      <c r="A121" s="1">
        <v>15</v>
      </c>
      <c r="C121" s="1">
        <v>14</v>
      </c>
    </row>
    <row r="122" spans="1:3" ht="15.75" customHeight="1" x14ac:dyDescent="0.25">
      <c r="A122" s="1">
        <v>14</v>
      </c>
      <c r="C122" s="1">
        <v>14</v>
      </c>
    </row>
    <row r="123" spans="1:3" ht="15.75" customHeight="1" x14ac:dyDescent="0.25">
      <c r="A123" s="1">
        <v>12</v>
      </c>
      <c r="C123" s="1">
        <v>14</v>
      </c>
    </row>
    <row r="124" spans="1:3" ht="15.75" customHeight="1" x14ac:dyDescent="0.25">
      <c r="A124" s="1">
        <v>22</v>
      </c>
      <c r="C124" s="1">
        <v>14</v>
      </c>
    </row>
    <row r="125" spans="1:3" ht="15.75" customHeight="1" x14ac:dyDescent="0.25">
      <c r="A125" s="1">
        <v>22</v>
      </c>
      <c r="C125" s="1">
        <v>14</v>
      </c>
    </row>
    <row r="126" spans="1:3" ht="15.75" customHeight="1" x14ac:dyDescent="0.25">
      <c r="A126" s="1">
        <v>18</v>
      </c>
      <c r="C126" s="1">
        <v>14</v>
      </c>
    </row>
    <row r="127" spans="1:3" ht="15.75" customHeight="1" x14ac:dyDescent="0.25">
      <c r="A127" s="1">
        <v>14</v>
      </c>
      <c r="C127" s="1">
        <v>14</v>
      </c>
    </row>
    <row r="128" spans="1:3" ht="15.75" customHeight="1" x14ac:dyDescent="0.25">
      <c r="A128" s="1">
        <v>15</v>
      </c>
      <c r="C128" s="1">
        <v>14</v>
      </c>
    </row>
    <row r="129" spans="1:3" ht="15.75" customHeight="1" x14ac:dyDescent="0.25">
      <c r="A129" s="1">
        <v>18</v>
      </c>
      <c r="C129" s="1">
        <v>14</v>
      </c>
    </row>
    <row r="130" spans="1:3" ht="15.75" customHeight="1" x14ac:dyDescent="0.25">
      <c r="A130" s="1">
        <v>18</v>
      </c>
      <c r="C130" s="1">
        <v>14</v>
      </c>
    </row>
    <row r="131" spans="1:3" ht="15.75" customHeight="1" x14ac:dyDescent="0.25">
      <c r="A131" s="1">
        <v>18</v>
      </c>
      <c r="C131" s="1">
        <v>15</v>
      </c>
    </row>
    <row r="132" spans="1:3" ht="15.75" customHeight="1" x14ac:dyDescent="0.25">
      <c r="A132" s="1">
        <v>15</v>
      </c>
      <c r="C132" s="1">
        <v>15</v>
      </c>
    </row>
    <row r="133" spans="1:3" ht="15.75" customHeight="1" x14ac:dyDescent="0.25">
      <c r="A133" s="1">
        <v>15</v>
      </c>
      <c r="C133" s="1">
        <v>15</v>
      </c>
    </row>
    <row r="134" spans="1:3" ht="15.75" customHeight="1" x14ac:dyDescent="0.25">
      <c r="A134" s="1">
        <v>21</v>
      </c>
      <c r="C134" s="1">
        <v>15</v>
      </c>
    </row>
    <row r="135" spans="1:3" ht="15.75" customHeight="1" x14ac:dyDescent="0.25">
      <c r="A135" s="1">
        <v>16</v>
      </c>
      <c r="C135" s="1">
        <v>15</v>
      </c>
    </row>
    <row r="136" spans="1:3" ht="15.75" customHeight="1" x14ac:dyDescent="0.25">
      <c r="A136" s="1">
        <v>18</v>
      </c>
      <c r="C136" s="1">
        <v>15</v>
      </c>
    </row>
    <row r="137" spans="1:3" ht="15.75" customHeight="1" x14ac:dyDescent="0.25">
      <c r="A137" s="1">
        <v>14</v>
      </c>
      <c r="C137" s="1">
        <v>15</v>
      </c>
    </row>
    <row r="138" spans="1:3" ht="15.75" customHeight="1" x14ac:dyDescent="0.25">
      <c r="A138" s="1">
        <v>15</v>
      </c>
      <c r="C138" s="1">
        <v>15</v>
      </c>
    </row>
    <row r="139" spans="1:3" ht="15.75" customHeight="1" x14ac:dyDescent="0.25">
      <c r="A139" s="1">
        <v>13</v>
      </c>
      <c r="C139" s="1">
        <v>15</v>
      </c>
    </row>
    <row r="140" spans="1:3" ht="15.75" customHeight="1" x14ac:dyDescent="0.25">
      <c r="A140" s="1">
        <v>14</v>
      </c>
      <c r="C140" s="1">
        <v>15</v>
      </c>
    </row>
    <row r="141" spans="1:3" ht="15.75" customHeight="1" x14ac:dyDescent="0.25">
      <c r="A141" s="1">
        <v>12</v>
      </c>
      <c r="C141" s="1">
        <v>15</v>
      </c>
    </row>
    <row r="142" spans="1:3" ht="15.75" customHeight="1" x14ac:dyDescent="0.25">
      <c r="A142" s="1">
        <v>13</v>
      </c>
      <c r="C142" s="1">
        <v>15</v>
      </c>
    </row>
    <row r="143" spans="1:3" ht="15.75" customHeight="1" x14ac:dyDescent="0.25">
      <c r="A143" s="1">
        <v>13</v>
      </c>
      <c r="C143" s="1">
        <v>15</v>
      </c>
    </row>
    <row r="144" spans="1:3" ht="15.75" customHeight="1" x14ac:dyDescent="0.25">
      <c r="A144" s="1">
        <v>13</v>
      </c>
      <c r="C144" s="1">
        <v>15</v>
      </c>
    </row>
    <row r="145" spans="1:3" ht="15.75" customHeight="1" x14ac:dyDescent="0.25">
      <c r="A145" s="1">
        <v>12</v>
      </c>
      <c r="C145" s="1">
        <v>15</v>
      </c>
    </row>
    <row r="146" spans="1:3" ht="15.75" customHeight="1" x14ac:dyDescent="0.25">
      <c r="A146" s="1">
        <v>17</v>
      </c>
      <c r="C146" s="1">
        <v>15</v>
      </c>
    </row>
    <row r="147" spans="1:3" ht="15.75" customHeight="1" x14ac:dyDescent="0.25">
      <c r="A147" s="1">
        <v>16</v>
      </c>
      <c r="C147" s="1">
        <v>15</v>
      </c>
    </row>
    <row r="148" spans="1:3" ht="15.75" customHeight="1" x14ac:dyDescent="0.25">
      <c r="A148" s="1">
        <v>15</v>
      </c>
      <c r="C148" s="1">
        <v>15</v>
      </c>
    </row>
    <row r="149" spans="1:3" ht="15.75" customHeight="1" x14ac:dyDescent="0.25">
      <c r="A149" s="1">
        <v>16</v>
      </c>
      <c r="C149" s="1">
        <v>15</v>
      </c>
    </row>
    <row r="150" spans="1:3" ht="15.75" customHeight="1" x14ac:dyDescent="0.25">
      <c r="A150" s="1">
        <v>16</v>
      </c>
      <c r="C150" s="1">
        <v>15</v>
      </c>
    </row>
    <row r="151" spans="1:3" ht="15.75" customHeight="1" x14ac:dyDescent="0.25">
      <c r="A151" s="1">
        <v>16</v>
      </c>
      <c r="C151" s="1">
        <v>15</v>
      </c>
    </row>
    <row r="152" spans="1:3" ht="15.75" customHeight="1" x14ac:dyDescent="0.25">
      <c r="A152" s="1">
        <v>17</v>
      </c>
      <c r="C152" s="1">
        <v>15</v>
      </c>
    </row>
    <row r="153" spans="1:3" ht="15.75" customHeight="1" x14ac:dyDescent="0.25">
      <c r="A153" s="1">
        <v>16</v>
      </c>
      <c r="C153" s="1">
        <v>15</v>
      </c>
    </row>
    <row r="154" spans="1:3" ht="15.75" customHeight="1" x14ac:dyDescent="0.25">
      <c r="A154" s="1">
        <v>19</v>
      </c>
      <c r="C154" s="1">
        <v>15</v>
      </c>
    </row>
    <row r="155" spans="1:3" ht="15.75" customHeight="1" x14ac:dyDescent="0.25">
      <c r="A155" s="1">
        <v>18</v>
      </c>
      <c r="C155" s="1">
        <v>15</v>
      </c>
    </row>
    <row r="156" spans="1:3" ht="15.75" customHeight="1" x14ac:dyDescent="0.25">
      <c r="A156" s="1">
        <v>13</v>
      </c>
      <c r="C156" s="1">
        <v>15</v>
      </c>
    </row>
    <row r="157" spans="1:3" ht="15.75" customHeight="1" x14ac:dyDescent="0.25">
      <c r="A157" s="1">
        <v>19</v>
      </c>
      <c r="C157" s="1">
        <v>15</v>
      </c>
    </row>
    <row r="158" spans="1:3" ht="15.75" customHeight="1" x14ac:dyDescent="0.25">
      <c r="A158" s="1">
        <v>14</v>
      </c>
      <c r="C158" s="1">
        <v>15</v>
      </c>
    </row>
    <row r="159" spans="1:3" ht="15.75" customHeight="1" x14ac:dyDescent="0.25">
      <c r="A159" s="1">
        <v>11</v>
      </c>
      <c r="C159" s="1">
        <v>15</v>
      </c>
    </row>
    <row r="160" spans="1:3" ht="15.75" customHeight="1" x14ac:dyDescent="0.25">
      <c r="A160" s="1">
        <v>11</v>
      </c>
      <c r="C160" s="1">
        <v>15</v>
      </c>
    </row>
    <row r="161" spans="1:3" ht="15.75" customHeight="1" x14ac:dyDescent="0.25">
      <c r="A161" s="1">
        <v>15</v>
      </c>
      <c r="C161" s="1">
        <v>15</v>
      </c>
    </row>
    <row r="162" spans="1:3" ht="15.75" customHeight="1" x14ac:dyDescent="0.25">
      <c r="A162" s="1">
        <v>12</v>
      </c>
      <c r="C162" s="1">
        <v>15</v>
      </c>
    </row>
    <row r="163" spans="1:3" ht="15.75" customHeight="1" x14ac:dyDescent="0.25">
      <c r="A163" s="1">
        <v>15</v>
      </c>
      <c r="C163" s="1">
        <v>15</v>
      </c>
    </row>
    <row r="164" spans="1:3" ht="15.75" customHeight="1" x14ac:dyDescent="0.25">
      <c r="A164" s="1">
        <v>14</v>
      </c>
      <c r="C164" s="1">
        <v>15</v>
      </c>
    </row>
    <row r="165" spans="1:3" ht="15.75" customHeight="1" x14ac:dyDescent="0.25">
      <c r="A165" s="1">
        <v>17</v>
      </c>
      <c r="C165" s="1">
        <v>15</v>
      </c>
    </row>
    <row r="166" spans="1:3" ht="15.75" customHeight="1" x14ac:dyDescent="0.25">
      <c r="A166" s="1">
        <v>15</v>
      </c>
      <c r="C166" s="1">
        <v>15</v>
      </c>
    </row>
    <row r="167" spans="1:3" ht="15.75" customHeight="1" x14ac:dyDescent="0.25">
      <c r="A167" s="1">
        <v>15</v>
      </c>
      <c r="C167" s="1">
        <v>15</v>
      </c>
    </row>
    <row r="168" spans="1:3" ht="15.75" customHeight="1" x14ac:dyDescent="0.25">
      <c r="A168" s="1">
        <v>17</v>
      </c>
      <c r="C168" s="1">
        <v>15</v>
      </c>
    </row>
    <row r="169" spans="1:3" ht="15.75" customHeight="1" x14ac:dyDescent="0.25">
      <c r="A169" s="1">
        <v>18</v>
      </c>
      <c r="C169" s="1">
        <v>15</v>
      </c>
    </row>
    <row r="170" spans="1:3" ht="15.75" customHeight="1" x14ac:dyDescent="0.25">
      <c r="A170" s="1">
        <v>16</v>
      </c>
      <c r="C170" s="1">
        <v>15</v>
      </c>
    </row>
    <row r="171" spans="1:3" ht="15.75" customHeight="1" x14ac:dyDescent="0.25">
      <c r="A171" s="1">
        <v>17</v>
      </c>
      <c r="C171" s="1">
        <v>15</v>
      </c>
    </row>
    <row r="172" spans="1:3" ht="15.75" customHeight="1" x14ac:dyDescent="0.25">
      <c r="A172" s="1">
        <v>18</v>
      </c>
      <c r="C172" s="1">
        <v>15</v>
      </c>
    </row>
    <row r="173" spans="1:3" ht="15.75" customHeight="1" x14ac:dyDescent="0.25">
      <c r="A173" s="1">
        <v>11</v>
      </c>
      <c r="C173" s="1">
        <v>15</v>
      </c>
    </row>
    <row r="174" spans="1:3" ht="15.75" customHeight="1" x14ac:dyDescent="0.25">
      <c r="A174" s="1">
        <v>17</v>
      </c>
      <c r="C174" s="1">
        <v>15</v>
      </c>
    </row>
    <row r="175" spans="1:3" ht="15.75" customHeight="1" x14ac:dyDescent="0.25">
      <c r="A175" s="1">
        <v>16</v>
      </c>
      <c r="C175" s="1">
        <v>15</v>
      </c>
    </row>
    <row r="176" spans="1:3" ht="15.75" customHeight="1" x14ac:dyDescent="0.25">
      <c r="A176" s="1">
        <v>16</v>
      </c>
      <c r="C176" s="1">
        <v>15</v>
      </c>
    </row>
    <row r="177" spans="1:3" ht="15.75" customHeight="1" x14ac:dyDescent="0.25">
      <c r="A177" s="1">
        <v>15</v>
      </c>
      <c r="C177" s="1">
        <v>15</v>
      </c>
    </row>
    <row r="178" spans="1:3" ht="15.75" customHeight="1" x14ac:dyDescent="0.25">
      <c r="A178" s="1">
        <v>13</v>
      </c>
      <c r="C178" s="1">
        <v>15</v>
      </c>
    </row>
    <row r="179" spans="1:3" ht="15.75" customHeight="1" x14ac:dyDescent="0.25">
      <c r="A179" s="1">
        <v>17</v>
      </c>
      <c r="C179" s="1">
        <v>15</v>
      </c>
    </row>
    <row r="180" spans="1:3" ht="15.75" customHeight="1" x14ac:dyDescent="0.25">
      <c r="A180" s="1">
        <v>13</v>
      </c>
      <c r="C180" s="1">
        <v>15</v>
      </c>
    </row>
    <row r="181" spans="1:3" ht="15.75" customHeight="1" x14ac:dyDescent="0.25">
      <c r="A181" s="1">
        <v>19</v>
      </c>
      <c r="C181" s="1">
        <v>15</v>
      </c>
    </row>
    <row r="182" spans="1:3" ht="15.75" customHeight="1" x14ac:dyDescent="0.25">
      <c r="A182" s="1">
        <v>13</v>
      </c>
      <c r="C182" s="1">
        <v>15</v>
      </c>
    </row>
    <row r="183" spans="1:3" ht="15.75" customHeight="1" x14ac:dyDescent="0.25">
      <c r="A183" s="1">
        <v>19</v>
      </c>
      <c r="C183" s="1">
        <v>15</v>
      </c>
    </row>
    <row r="184" spans="1:3" ht="15.75" customHeight="1" x14ac:dyDescent="0.25">
      <c r="A184" s="1">
        <v>13</v>
      </c>
      <c r="C184" s="1">
        <v>15</v>
      </c>
    </row>
    <row r="185" spans="1:3" ht="15.75" customHeight="1" x14ac:dyDescent="0.25">
      <c r="A185" s="1">
        <v>14</v>
      </c>
      <c r="C185" s="1">
        <v>15</v>
      </c>
    </row>
    <row r="186" spans="1:3" ht="15.75" customHeight="1" x14ac:dyDescent="0.25">
      <c r="A186" s="1">
        <v>14</v>
      </c>
      <c r="C186" s="1">
        <v>15</v>
      </c>
    </row>
    <row r="187" spans="1:3" ht="15.75" customHeight="1" x14ac:dyDescent="0.25">
      <c r="A187" s="1">
        <v>15</v>
      </c>
      <c r="C187" s="1">
        <v>15</v>
      </c>
    </row>
    <row r="188" spans="1:3" ht="15.75" customHeight="1" x14ac:dyDescent="0.25">
      <c r="A188" s="1">
        <v>13</v>
      </c>
      <c r="C188" s="1">
        <v>15</v>
      </c>
    </row>
    <row r="189" spans="1:3" ht="15.75" customHeight="1" x14ac:dyDescent="0.25">
      <c r="A189" s="1">
        <v>13</v>
      </c>
      <c r="C189" s="1">
        <v>15</v>
      </c>
    </row>
    <row r="190" spans="1:3" ht="15.75" customHeight="1" x14ac:dyDescent="0.25">
      <c r="A190" s="1">
        <v>11</v>
      </c>
      <c r="C190" s="1">
        <v>15</v>
      </c>
    </row>
    <row r="191" spans="1:3" ht="15.75" customHeight="1" x14ac:dyDescent="0.25">
      <c r="A191" s="1">
        <v>16</v>
      </c>
      <c r="C191" s="1">
        <v>15</v>
      </c>
    </row>
    <row r="192" spans="1:3" ht="15.75" customHeight="1" x14ac:dyDescent="0.25">
      <c r="A192" s="1">
        <v>15</v>
      </c>
      <c r="C192" s="1">
        <v>15</v>
      </c>
    </row>
    <row r="193" spans="1:3" ht="15.75" customHeight="1" x14ac:dyDescent="0.25">
      <c r="A193" s="1">
        <v>13</v>
      </c>
      <c r="C193" s="1">
        <v>15</v>
      </c>
    </row>
    <row r="194" spans="1:3" ht="15.75" customHeight="1" x14ac:dyDescent="0.25">
      <c r="A194" s="1">
        <v>17</v>
      </c>
      <c r="C194" s="1">
        <v>15</v>
      </c>
    </row>
    <row r="195" spans="1:3" ht="15.75" customHeight="1" x14ac:dyDescent="0.25">
      <c r="A195" s="1">
        <v>18</v>
      </c>
      <c r="C195" s="1">
        <v>16</v>
      </c>
    </row>
    <row r="196" spans="1:3" ht="15.75" customHeight="1" x14ac:dyDescent="0.25">
      <c r="A196" s="1">
        <v>15</v>
      </c>
      <c r="C196" s="1">
        <v>16</v>
      </c>
    </row>
    <row r="197" spans="1:3" ht="15.75" customHeight="1" x14ac:dyDescent="0.25">
      <c r="A197" s="1">
        <v>18</v>
      </c>
      <c r="C197" s="1">
        <v>16</v>
      </c>
    </row>
    <row r="198" spans="1:3" ht="15.75" customHeight="1" x14ac:dyDescent="0.25">
      <c r="A198" s="1">
        <v>17</v>
      </c>
      <c r="C198" s="1">
        <v>16</v>
      </c>
    </row>
    <row r="199" spans="1:3" ht="15.75" customHeight="1" x14ac:dyDescent="0.25">
      <c r="A199" s="1">
        <v>22</v>
      </c>
      <c r="C199" s="1">
        <v>16</v>
      </c>
    </row>
    <row r="200" spans="1:3" ht="15.75" customHeight="1" x14ac:dyDescent="0.25">
      <c r="A200" s="1">
        <v>15</v>
      </c>
      <c r="C200" s="1">
        <v>16</v>
      </c>
    </row>
    <row r="201" spans="1:3" ht="15.75" customHeight="1" x14ac:dyDescent="0.25">
      <c r="A201" s="1">
        <v>13</v>
      </c>
      <c r="C201" s="1">
        <v>16</v>
      </c>
    </row>
    <row r="202" spans="1:3" ht="15.75" customHeight="1" x14ac:dyDescent="0.25">
      <c r="A202" s="1">
        <v>15</v>
      </c>
      <c r="C202" s="1">
        <v>16</v>
      </c>
    </row>
    <row r="203" spans="1:3" ht="15.75" customHeight="1" x14ac:dyDescent="0.25">
      <c r="A203" s="1">
        <v>15</v>
      </c>
      <c r="C203" s="1">
        <v>16</v>
      </c>
    </row>
    <row r="204" spans="1:3" ht="15.75" customHeight="1" x14ac:dyDescent="0.25">
      <c r="A204" s="1">
        <v>17</v>
      </c>
      <c r="C204" s="1">
        <v>16</v>
      </c>
    </row>
    <row r="205" spans="1:3" ht="15.75" customHeight="1" x14ac:dyDescent="0.25">
      <c r="A205" s="1">
        <v>13</v>
      </c>
      <c r="C205" s="1">
        <v>16</v>
      </c>
    </row>
    <row r="206" spans="1:3" ht="15.75" customHeight="1" x14ac:dyDescent="0.25">
      <c r="A206" s="1">
        <v>13</v>
      </c>
      <c r="C206" s="1">
        <v>16</v>
      </c>
    </row>
    <row r="207" spans="1:3" ht="15.75" customHeight="1" x14ac:dyDescent="0.25">
      <c r="A207" s="1">
        <v>14</v>
      </c>
      <c r="C207" s="1">
        <v>16</v>
      </c>
    </row>
    <row r="208" spans="1:3" ht="15.75" customHeight="1" x14ac:dyDescent="0.25">
      <c r="A208" s="1">
        <v>15</v>
      </c>
      <c r="C208" s="1">
        <v>16</v>
      </c>
    </row>
    <row r="209" spans="1:3" ht="15.75" customHeight="1" x14ac:dyDescent="0.25">
      <c r="A209" s="1">
        <v>16</v>
      </c>
      <c r="C209" s="1">
        <v>16</v>
      </c>
    </row>
    <row r="210" spans="1:3" ht="15.75" customHeight="1" x14ac:dyDescent="0.25">
      <c r="A210" s="1">
        <v>17</v>
      </c>
      <c r="C210" s="1">
        <v>16</v>
      </c>
    </row>
    <row r="211" spans="1:3" ht="15.75" customHeight="1" x14ac:dyDescent="0.25">
      <c r="A211" s="1">
        <v>14</v>
      </c>
      <c r="C211" s="1">
        <v>16</v>
      </c>
    </row>
    <row r="212" spans="1:3" ht="15.75" customHeight="1" x14ac:dyDescent="0.25">
      <c r="A212" s="1">
        <v>18</v>
      </c>
      <c r="C212" s="1">
        <v>16</v>
      </c>
    </row>
    <row r="213" spans="1:3" ht="15.75" customHeight="1" x14ac:dyDescent="0.25">
      <c r="A213" s="1">
        <v>14</v>
      </c>
      <c r="C213" s="1">
        <v>16</v>
      </c>
    </row>
    <row r="214" spans="1:3" ht="15.75" customHeight="1" x14ac:dyDescent="0.25">
      <c r="A214" s="1">
        <v>20</v>
      </c>
      <c r="C214" s="1">
        <v>16</v>
      </c>
    </row>
    <row r="215" spans="1:3" ht="15.75" customHeight="1" x14ac:dyDescent="0.25">
      <c r="A215" s="1">
        <v>19</v>
      </c>
      <c r="C215" s="1">
        <v>16</v>
      </c>
    </row>
    <row r="216" spans="1:3" ht="15.75" customHeight="1" x14ac:dyDescent="0.25">
      <c r="A216" s="1">
        <v>16</v>
      </c>
      <c r="C216" s="1">
        <v>16</v>
      </c>
    </row>
    <row r="217" spans="1:3" ht="15.75" customHeight="1" x14ac:dyDescent="0.25">
      <c r="A217" s="1">
        <v>16</v>
      </c>
      <c r="C217" s="1">
        <v>16</v>
      </c>
    </row>
    <row r="218" spans="1:3" ht="15.75" customHeight="1" x14ac:dyDescent="0.25">
      <c r="A218" s="1">
        <v>15</v>
      </c>
      <c r="C218" s="1">
        <v>16</v>
      </c>
    </row>
    <row r="219" spans="1:3" ht="15.75" customHeight="1" x14ac:dyDescent="0.25">
      <c r="A219" s="1">
        <v>21</v>
      </c>
      <c r="C219" s="1">
        <v>16</v>
      </c>
    </row>
    <row r="220" spans="1:3" ht="15.75" customHeight="1" x14ac:dyDescent="0.25">
      <c r="A220" s="1">
        <v>13</v>
      </c>
      <c r="C220" s="1">
        <v>16</v>
      </c>
    </row>
    <row r="221" spans="1:3" ht="15.75" customHeight="1" x14ac:dyDescent="0.25">
      <c r="A221" s="1">
        <v>16</v>
      </c>
      <c r="C221" s="1">
        <v>16</v>
      </c>
    </row>
    <row r="222" spans="1:3" ht="15.75" customHeight="1" x14ac:dyDescent="0.25">
      <c r="A222" s="1">
        <v>14</v>
      </c>
      <c r="C222" s="1">
        <v>16</v>
      </c>
    </row>
    <row r="223" spans="1:3" ht="15.75" customHeight="1" x14ac:dyDescent="0.25">
      <c r="A223" s="1">
        <v>16</v>
      </c>
      <c r="C223" s="1">
        <v>16</v>
      </c>
    </row>
    <row r="224" spans="1:3" ht="15.75" customHeight="1" x14ac:dyDescent="0.25">
      <c r="A224" s="1">
        <v>13</v>
      </c>
      <c r="C224" s="1">
        <v>16</v>
      </c>
    </row>
    <row r="225" spans="1:3" ht="15.75" customHeight="1" x14ac:dyDescent="0.25">
      <c r="A225" s="1">
        <v>17</v>
      </c>
      <c r="C225" s="1">
        <v>16</v>
      </c>
    </row>
    <row r="226" spans="1:3" ht="15.75" customHeight="1" x14ac:dyDescent="0.25">
      <c r="A226" s="1">
        <v>16</v>
      </c>
      <c r="C226" s="1">
        <v>16</v>
      </c>
    </row>
    <row r="227" spans="1:3" ht="15.75" customHeight="1" x14ac:dyDescent="0.25">
      <c r="A227" s="1">
        <v>17</v>
      </c>
      <c r="C227" s="1">
        <v>16</v>
      </c>
    </row>
    <row r="228" spans="1:3" ht="15.75" customHeight="1" x14ac:dyDescent="0.25">
      <c r="A228" s="1">
        <v>19</v>
      </c>
      <c r="C228" s="1">
        <v>16</v>
      </c>
    </row>
    <row r="229" spans="1:3" ht="15.75" customHeight="1" x14ac:dyDescent="0.25">
      <c r="A229" s="1">
        <v>15</v>
      </c>
      <c r="C229" s="1">
        <v>16</v>
      </c>
    </row>
    <row r="230" spans="1:3" ht="15.75" customHeight="1" x14ac:dyDescent="0.25">
      <c r="A230" s="1">
        <v>17</v>
      </c>
      <c r="C230" s="1">
        <v>16</v>
      </c>
    </row>
    <row r="231" spans="1:3" ht="15.75" customHeight="1" x14ac:dyDescent="0.25">
      <c r="A231" s="1">
        <v>12</v>
      </c>
      <c r="C231" s="1">
        <v>16</v>
      </c>
    </row>
    <row r="232" spans="1:3" ht="15.75" customHeight="1" x14ac:dyDescent="0.25">
      <c r="A232" s="1">
        <v>13</v>
      </c>
      <c r="C232" s="1">
        <v>16</v>
      </c>
    </row>
    <row r="233" spans="1:3" ht="15.75" customHeight="1" x14ac:dyDescent="0.25">
      <c r="A233" s="1">
        <v>18</v>
      </c>
      <c r="C233" s="1">
        <v>16</v>
      </c>
    </row>
    <row r="234" spans="1:3" ht="15.75" customHeight="1" x14ac:dyDescent="0.25">
      <c r="A234" s="1">
        <v>16</v>
      </c>
      <c r="C234" s="1">
        <v>16</v>
      </c>
    </row>
    <row r="235" spans="1:3" ht="15.75" customHeight="1" x14ac:dyDescent="0.25">
      <c r="A235" s="1">
        <v>16</v>
      </c>
      <c r="C235" s="1">
        <v>16</v>
      </c>
    </row>
    <row r="236" spans="1:3" ht="15.75" customHeight="1" x14ac:dyDescent="0.25">
      <c r="A236" s="1">
        <v>15</v>
      </c>
      <c r="C236" s="1">
        <v>16</v>
      </c>
    </row>
    <row r="237" spans="1:3" ht="15.75" customHeight="1" x14ac:dyDescent="0.25">
      <c r="A237" s="1">
        <v>20</v>
      </c>
      <c r="C237" s="1">
        <v>16</v>
      </c>
    </row>
    <row r="238" spans="1:3" ht="15.75" customHeight="1" x14ac:dyDescent="0.25">
      <c r="A238" s="1">
        <v>19</v>
      </c>
      <c r="C238" s="1">
        <v>16</v>
      </c>
    </row>
    <row r="239" spans="1:3" ht="15.75" customHeight="1" x14ac:dyDescent="0.25">
      <c r="A239" s="1">
        <v>19</v>
      </c>
      <c r="C239" s="1">
        <v>16</v>
      </c>
    </row>
    <row r="240" spans="1:3" ht="15.75" customHeight="1" x14ac:dyDescent="0.25">
      <c r="A240" s="1">
        <v>19</v>
      </c>
      <c r="C240" s="1">
        <v>16</v>
      </c>
    </row>
    <row r="241" spans="1:3" ht="15.75" customHeight="1" x14ac:dyDescent="0.25">
      <c r="A241" s="1">
        <v>18</v>
      </c>
      <c r="C241" s="1">
        <v>16</v>
      </c>
    </row>
    <row r="242" spans="1:3" ht="15.75" customHeight="1" x14ac:dyDescent="0.25">
      <c r="A242" s="1">
        <v>16</v>
      </c>
      <c r="C242" s="1">
        <v>16</v>
      </c>
    </row>
    <row r="243" spans="1:3" ht="15.75" customHeight="1" x14ac:dyDescent="0.25">
      <c r="A243" s="1">
        <v>15</v>
      </c>
      <c r="C243" s="1">
        <v>16</v>
      </c>
    </row>
    <row r="244" spans="1:3" ht="15.75" customHeight="1" x14ac:dyDescent="0.25">
      <c r="A244" s="1">
        <v>16</v>
      </c>
      <c r="C244" s="1">
        <v>16</v>
      </c>
    </row>
    <row r="245" spans="1:3" ht="15.75" customHeight="1" x14ac:dyDescent="0.25">
      <c r="A245" s="1">
        <v>16</v>
      </c>
      <c r="C245" s="1">
        <v>16</v>
      </c>
    </row>
    <row r="246" spans="1:3" ht="15.75" customHeight="1" x14ac:dyDescent="0.25">
      <c r="A246" s="1">
        <v>17</v>
      </c>
      <c r="C246" s="1">
        <v>16</v>
      </c>
    </row>
    <row r="247" spans="1:3" ht="15.75" customHeight="1" x14ac:dyDescent="0.25">
      <c r="A247" s="1">
        <v>17</v>
      </c>
      <c r="C247" s="1">
        <v>16</v>
      </c>
    </row>
    <row r="248" spans="1:3" ht="15.75" customHeight="1" x14ac:dyDescent="0.25">
      <c r="A248" s="1">
        <v>21</v>
      </c>
      <c r="C248" s="1">
        <v>16</v>
      </c>
    </row>
    <row r="249" spans="1:3" ht="15.75" customHeight="1" x14ac:dyDescent="0.25">
      <c r="A249" s="1">
        <v>13</v>
      </c>
      <c r="C249" s="1">
        <v>16</v>
      </c>
    </row>
    <row r="250" spans="1:3" ht="15.75" customHeight="1" x14ac:dyDescent="0.25">
      <c r="A250" s="1">
        <v>18</v>
      </c>
      <c r="C250" s="1">
        <v>16</v>
      </c>
    </row>
    <row r="251" spans="1:3" ht="15.75" customHeight="1" x14ac:dyDescent="0.25">
      <c r="A251" s="1">
        <v>15</v>
      </c>
      <c r="C251" s="1">
        <v>16</v>
      </c>
    </row>
    <row r="252" spans="1:3" ht="15.75" customHeight="1" x14ac:dyDescent="0.25">
      <c r="A252" s="1">
        <v>18</v>
      </c>
      <c r="C252" s="1">
        <v>16</v>
      </c>
    </row>
    <row r="253" spans="1:3" ht="15.75" customHeight="1" x14ac:dyDescent="0.25">
      <c r="A253" s="1">
        <v>19</v>
      </c>
      <c r="C253" s="1">
        <v>16</v>
      </c>
    </row>
    <row r="254" spans="1:3" ht="15.75" customHeight="1" x14ac:dyDescent="0.25">
      <c r="A254" s="1">
        <v>15</v>
      </c>
      <c r="C254" s="1">
        <v>16</v>
      </c>
    </row>
    <row r="255" spans="1:3" ht="15.75" customHeight="1" x14ac:dyDescent="0.25">
      <c r="A255" s="1">
        <v>20</v>
      </c>
      <c r="C255" s="1">
        <v>16</v>
      </c>
    </row>
    <row r="256" spans="1:3" ht="15.75" customHeight="1" x14ac:dyDescent="0.25">
      <c r="A256" s="1">
        <v>14</v>
      </c>
      <c r="C256" s="1">
        <v>16</v>
      </c>
    </row>
    <row r="257" spans="1:3" ht="15.75" customHeight="1" x14ac:dyDescent="0.25">
      <c r="A257" s="1">
        <v>18</v>
      </c>
      <c r="C257" s="1">
        <v>16</v>
      </c>
    </row>
    <row r="258" spans="1:3" ht="15.75" customHeight="1" x14ac:dyDescent="0.25">
      <c r="A258" s="1">
        <v>24</v>
      </c>
      <c r="C258" s="1">
        <v>16</v>
      </c>
    </row>
    <row r="259" spans="1:3" ht="15.75" customHeight="1" x14ac:dyDescent="0.25">
      <c r="A259" s="1">
        <v>18</v>
      </c>
      <c r="C259" s="1">
        <v>17</v>
      </c>
    </row>
    <row r="260" spans="1:3" ht="15.75" customHeight="1" x14ac:dyDescent="0.25">
      <c r="A260" s="1">
        <v>15</v>
      </c>
      <c r="C260" s="1">
        <v>17</v>
      </c>
    </row>
    <row r="261" spans="1:3" ht="15.75" customHeight="1" x14ac:dyDescent="0.25">
      <c r="A261" s="1">
        <v>20</v>
      </c>
      <c r="C261" s="1">
        <v>17</v>
      </c>
    </row>
    <row r="262" spans="1:3" ht="15.75" customHeight="1" x14ac:dyDescent="0.25">
      <c r="A262" s="1">
        <v>20</v>
      </c>
      <c r="C262" s="1">
        <v>17</v>
      </c>
    </row>
    <row r="263" spans="1:3" ht="15.75" customHeight="1" x14ac:dyDescent="0.25">
      <c r="A263" s="1">
        <v>21</v>
      </c>
      <c r="C263" s="1">
        <v>17</v>
      </c>
    </row>
    <row r="264" spans="1:3" ht="15.75" customHeight="1" x14ac:dyDescent="0.25">
      <c r="A264" s="1">
        <v>16</v>
      </c>
      <c r="C264" s="1">
        <v>17</v>
      </c>
    </row>
    <row r="265" spans="1:3" ht="15.75" customHeight="1" x14ac:dyDescent="0.25">
      <c r="A265" s="1">
        <v>16</v>
      </c>
      <c r="C265" s="1">
        <v>17</v>
      </c>
    </row>
    <row r="266" spans="1:3" ht="15.75" customHeight="1" x14ac:dyDescent="0.25">
      <c r="A266" s="1">
        <v>14</v>
      </c>
      <c r="C266" s="1">
        <v>17</v>
      </c>
    </row>
    <row r="267" spans="1:3" ht="15.75" customHeight="1" x14ac:dyDescent="0.25">
      <c r="A267" s="1">
        <v>14</v>
      </c>
      <c r="C267" s="1">
        <v>17</v>
      </c>
    </row>
    <row r="268" spans="1:3" ht="15.75" customHeight="1" x14ac:dyDescent="0.25">
      <c r="A268" s="1">
        <v>16</v>
      </c>
      <c r="C268" s="1">
        <v>17</v>
      </c>
    </row>
    <row r="269" spans="1:3" ht="15.75" customHeight="1" x14ac:dyDescent="0.25">
      <c r="A269" s="1">
        <v>16</v>
      </c>
      <c r="C269" s="1">
        <v>17</v>
      </c>
    </row>
    <row r="270" spans="1:3" ht="15.75" customHeight="1" x14ac:dyDescent="0.25">
      <c r="A270" s="1">
        <v>16</v>
      </c>
      <c r="C270" s="1">
        <v>17</v>
      </c>
    </row>
    <row r="271" spans="1:3" ht="15.75" customHeight="1" x14ac:dyDescent="0.25">
      <c r="A271" s="1">
        <v>16</v>
      </c>
      <c r="C271" s="1">
        <v>17</v>
      </c>
    </row>
    <row r="272" spans="1:3" ht="15.75" customHeight="1" x14ac:dyDescent="0.25">
      <c r="A272" s="1">
        <v>17</v>
      </c>
      <c r="C272" s="1">
        <v>17</v>
      </c>
    </row>
    <row r="273" spans="1:3" ht="15.75" customHeight="1" x14ac:dyDescent="0.25">
      <c r="A273" s="1">
        <v>14</v>
      </c>
      <c r="C273" s="1">
        <v>17</v>
      </c>
    </row>
    <row r="274" spans="1:3" ht="15.75" customHeight="1" x14ac:dyDescent="0.25">
      <c r="A274" s="1">
        <v>15</v>
      </c>
      <c r="C274" s="1">
        <v>17</v>
      </c>
    </row>
    <row r="275" spans="1:3" ht="15.75" customHeight="1" x14ac:dyDescent="0.25">
      <c r="A275" s="1">
        <v>14</v>
      </c>
      <c r="C275" s="1">
        <v>17</v>
      </c>
    </row>
    <row r="276" spans="1:3" ht="15.75" customHeight="1" x14ac:dyDescent="0.25">
      <c r="A276" s="1">
        <v>17</v>
      </c>
      <c r="C276" s="1">
        <v>17</v>
      </c>
    </row>
    <row r="277" spans="1:3" ht="15.75" customHeight="1" x14ac:dyDescent="0.25">
      <c r="A277" s="1">
        <v>14</v>
      </c>
      <c r="C277" s="1">
        <v>17</v>
      </c>
    </row>
    <row r="278" spans="1:3" ht="15.75" customHeight="1" x14ac:dyDescent="0.25">
      <c r="A278" s="1">
        <v>15</v>
      </c>
      <c r="C278" s="1">
        <v>17</v>
      </c>
    </row>
    <row r="279" spans="1:3" ht="15.75" customHeight="1" x14ac:dyDescent="0.25">
      <c r="A279" s="1">
        <v>15</v>
      </c>
      <c r="C279" s="1">
        <v>17</v>
      </c>
    </row>
    <row r="280" spans="1:3" ht="15.75" customHeight="1" x14ac:dyDescent="0.25">
      <c r="A280" s="1">
        <v>17</v>
      </c>
      <c r="C280" s="1">
        <v>17</v>
      </c>
    </row>
    <row r="281" spans="1:3" ht="15.75" customHeight="1" x14ac:dyDescent="0.25">
      <c r="A281" s="1">
        <v>12</v>
      </c>
      <c r="C281" s="1">
        <v>17</v>
      </c>
    </row>
    <row r="282" spans="1:3" ht="15.75" customHeight="1" x14ac:dyDescent="0.25">
      <c r="A282" s="1">
        <v>14</v>
      </c>
      <c r="C282" s="1">
        <v>17</v>
      </c>
    </row>
    <row r="283" spans="1:3" ht="15.75" customHeight="1" x14ac:dyDescent="0.25">
      <c r="A283" s="1">
        <v>15</v>
      </c>
      <c r="C283" s="1">
        <v>17</v>
      </c>
    </row>
    <row r="284" spans="1:3" ht="15.75" customHeight="1" x14ac:dyDescent="0.25">
      <c r="A284" s="1">
        <v>17</v>
      </c>
      <c r="C284" s="1">
        <v>17</v>
      </c>
    </row>
    <row r="285" spans="1:3" ht="15.75" customHeight="1" x14ac:dyDescent="0.25">
      <c r="A285" s="1">
        <v>16</v>
      </c>
      <c r="C285" s="1">
        <v>17</v>
      </c>
    </row>
    <row r="286" spans="1:3" ht="15.75" customHeight="1" x14ac:dyDescent="0.25">
      <c r="A286" s="1">
        <v>16</v>
      </c>
      <c r="C286" s="1">
        <v>17</v>
      </c>
    </row>
    <row r="287" spans="1:3" ht="15.75" customHeight="1" x14ac:dyDescent="0.25">
      <c r="A287" s="1">
        <v>22</v>
      </c>
      <c r="C287" s="1">
        <v>17</v>
      </c>
    </row>
    <row r="288" spans="1:3" ht="15.75" customHeight="1" x14ac:dyDescent="0.25">
      <c r="A288" s="1">
        <v>17</v>
      </c>
      <c r="C288" s="1">
        <v>17</v>
      </c>
    </row>
    <row r="289" spans="1:3" ht="15.75" customHeight="1" x14ac:dyDescent="0.25">
      <c r="A289" s="1">
        <v>19</v>
      </c>
      <c r="C289" s="1">
        <v>17</v>
      </c>
    </row>
    <row r="290" spans="1:3" ht="15.75" customHeight="1" x14ac:dyDescent="0.25">
      <c r="A290" s="1">
        <v>15</v>
      </c>
      <c r="C290" s="1">
        <v>17</v>
      </c>
    </row>
    <row r="291" spans="1:3" ht="15.75" customHeight="1" x14ac:dyDescent="0.25">
      <c r="A291" s="1">
        <v>14</v>
      </c>
      <c r="C291" s="1">
        <v>17</v>
      </c>
    </row>
    <row r="292" spans="1:3" ht="15.75" customHeight="1" x14ac:dyDescent="0.25">
      <c r="A292" s="1">
        <v>13</v>
      </c>
      <c r="C292" s="1">
        <v>17</v>
      </c>
    </row>
    <row r="293" spans="1:3" ht="15.75" customHeight="1" x14ac:dyDescent="0.25">
      <c r="A293" s="1">
        <v>22</v>
      </c>
      <c r="C293" s="1">
        <v>17</v>
      </c>
    </row>
    <row r="294" spans="1:3" ht="15.75" customHeight="1" x14ac:dyDescent="0.25">
      <c r="A294" s="1">
        <v>15</v>
      </c>
      <c r="C294" s="1">
        <v>17</v>
      </c>
    </row>
    <row r="295" spans="1:3" ht="15.75" customHeight="1" x14ac:dyDescent="0.25">
      <c r="A295" s="1">
        <v>16</v>
      </c>
      <c r="C295" s="1">
        <v>17</v>
      </c>
    </row>
    <row r="296" spans="1:3" ht="15.75" customHeight="1" x14ac:dyDescent="0.25">
      <c r="A296" s="1">
        <v>16</v>
      </c>
      <c r="C296" s="1">
        <v>17</v>
      </c>
    </row>
    <row r="297" spans="1:3" ht="15.75" customHeight="1" x14ac:dyDescent="0.25">
      <c r="A297" s="1">
        <v>14</v>
      </c>
      <c r="C297" s="1">
        <v>17</v>
      </c>
    </row>
    <row r="298" spans="1:3" ht="15.75" customHeight="1" x14ac:dyDescent="0.25">
      <c r="A298" s="1">
        <v>16</v>
      </c>
      <c r="C298" s="1">
        <v>17</v>
      </c>
    </row>
    <row r="299" spans="1:3" ht="15.75" customHeight="1" x14ac:dyDescent="0.25">
      <c r="A299" s="1">
        <v>14</v>
      </c>
      <c r="C299" s="1">
        <v>17</v>
      </c>
    </row>
    <row r="300" spans="1:3" ht="15.75" customHeight="1" x14ac:dyDescent="0.25">
      <c r="A300" s="1">
        <v>15</v>
      </c>
      <c r="C300" s="1">
        <v>17</v>
      </c>
    </row>
    <row r="301" spans="1:3" ht="15.75" customHeight="1" x14ac:dyDescent="0.25">
      <c r="A301" s="1">
        <v>25</v>
      </c>
      <c r="C301" s="1">
        <v>17</v>
      </c>
    </row>
    <row r="302" spans="1:3" ht="15.75" customHeight="1" x14ac:dyDescent="0.25">
      <c r="A302" s="1">
        <v>20</v>
      </c>
      <c r="C302" s="1">
        <v>17</v>
      </c>
    </row>
    <row r="303" spans="1:3" ht="15.75" customHeight="1" x14ac:dyDescent="0.25">
      <c r="A303" s="1">
        <v>15</v>
      </c>
      <c r="C303" s="1">
        <v>17</v>
      </c>
    </row>
    <row r="304" spans="1:3" ht="15.75" customHeight="1" x14ac:dyDescent="0.25">
      <c r="A304" s="1">
        <v>22</v>
      </c>
      <c r="C304" s="1">
        <v>17</v>
      </c>
    </row>
    <row r="305" spans="1:3" ht="15.75" customHeight="1" x14ac:dyDescent="0.25">
      <c r="A305" s="1">
        <v>15</v>
      </c>
      <c r="C305" s="1">
        <v>17</v>
      </c>
    </row>
    <row r="306" spans="1:3" ht="15.75" customHeight="1" x14ac:dyDescent="0.25">
      <c r="A306" s="1">
        <v>16</v>
      </c>
      <c r="C306" s="1">
        <v>17</v>
      </c>
    </row>
    <row r="307" spans="1:3" ht="15.75" customHeight="1" x14ac:dyDescent="0.25">
      <c r="A307" s="1">
        <v>24</v>
      </c>
      <c r="C307" s="1">
        <v>18</v>
      </c>
    </row>
    <row r="308" spans="1:3" ht="15.75" customHeight="1" x14ac:dyDescent="0.25">
      <c r="A308" s="1">
        <v>15</v>
      </c>
      <c r="C308" s="1">
        <v>18</v>
      </c>
    </row>
    <row r="309" spans="1:3" ht="15.75" customHeight="1" x14ac:dyDescent="0.25">
      <c r="A309" s="1">
        <v>20</v>
      </c>
      <c r="C309" s="1">
        <v>18</v>
      </c>
    </row>
    <row r="310" spans="1:3" ht="15.75" customHeight="1" x14ac:dyDescent="0.25">
      <c r="A310" s="1">
        <v>22</v>
      </c>
      <c r="C310" s="1">
        <v>18</v>
      </c>
    </row>
    <row r="311" spans="1:3" ht="15.75" customHeight="1" x14ac:dyDescent="0.25">
      <c r="A311" s="1">
        <v>14</v>
      </c>
      <c r="C311" s="1">
        <v>18</v>
      </c>
    </row>
    <row r="312" spans="1:3" ht="15.75" customHeight="1" x14ac:dyDescent="0.25">
      <c r="A312" s="1">
        <v>20</v>
      </c>
      <c r="C312" s="1">
        <v>18</v>
      </c>
    </row>
    <row r="313" spans="1:3" ht="15.75" customHeight="1" x14ac:dyDescent="0.25">
      <c r="A313" s="1">
        <v>20</v>
      </c>
      <c r="C313" s="1">
        <v>18</v>
      </c>
    </row>
    <row r="314" spans="1:3" ht="15.75" customHeight="1" x14ac:dyDescent="0.25">
      <c r="A314" s="1">
        <v>15</v>
      </c>
      <c r="C314" s="1">
        <v>18</v>
      </c>
    </row>
    <row r="315" spans="1:3" ht="15.75" customHeight="1" x14ac:dyDescent="0.25">
      <c r="A315" s="1">
        <v>25</v>
      </c>
      <c r="C315" s="1">
        <v>18</v>
      </c>
    </row>
    <row r="316" spans="1:3" ht="15.75" customHeight="1" x14ac:dyDescent="0.25">
      <c r="A316" s="1">
        <v>15</v>
      </c>
      <c r="C316" s="1">
        <v>18</v>
      </c>
    </row>
    <row r="317" spans="1:3" ht="15.75" customHeight="1" x14ac:dyDescent="0.25">
      <c r="A317" s="1">
        <v>15</v>
      </c>
      <c r="C317" s="1">
        <v>18</v>
      </c>
    </row>
    <row r="318" spans="1:3" ht="15.75" customHeight="1" x14ac:dyDescent="0.25">
      <c r="A318" s="1">
        <v>18</v>
      </c>
      <c r="C318" s="1">
        <v>18</v>
      </c>
    </row>
    <row r="319" spans="1:3" ht="15.75" customHeight="1" x14ac:dyDescent="0.25">
      <c r="A319" s="1">
        <v>19</v>
      </c>
      <c r="C319" s="1">
        <v>18</v>
      </c>
    </row>
    <row r="320" spans="1:3" ht="15.75" customHeight="1" x14ac:dyDescent="0.25">
      <c r="A320" s="1">
        <v>15</v>
      </c>
      <c r="C320" s="1">
        <v>18</v>
      </c>
    </row>
    <row r="321" spans="1:3" ht="15.75" customHeight="1" x14ac:dyDescent="0.25">
      <c r="A321" s="1">
        <v>14</v>
      </c>
      <c r="C321" s="1">
        <v>18</v>
      </c>
    </row>
    <row r="322" spans="1:3" ht="15.75" customHeight="1" x14ac:dyDescent="0.25">
      <c r="A322" s="1">
        <v>17</v>
      </c>
      <c r="C322" s="1">
        <v>18</v>
      </c>
    </row>
    <row r="323" spans="1:3" ht="15.75" customHeight="1" x14ac:dyDescent="0.25">
      <c r="A323" s="1">
        <v>16</v>
      </c>
      <c r="C323" s="1">
        <v>18</v>
      </c>
    </row>
    <row r="324" spans="1:3" ht="15.75" customHeight="1" x14ac:dyDescent="0.25">
      <c r="A324" s="1">
        <v>17</v>
      </c>
      <c r="C324" s="1">
        <v>18</v>
      </c>
    </row>
    <row r="325" spans="1:3" ht="15.75" customHeight="1" x14ac:dyDescent="0.25">
      <c r="A325" s="1">
        <v>14</v>
      </c>
      <c r="C325" s="1">
        <v>18</v>
      </c>
    </row>
    <row r="326" spans="1:3" ht="15.75" customHeight="1" x14ac:dyDescent="0.25">
      <c r="A326" s="1">
        <v>15</v>
      </c>
      <c r="C326" s="1">
        <v>18</v>
      </c>
    </row>
    <row r="327" spans="1:3" ht="15.75" customHeight="1" x14ac:dyDescent="0.25">
      <c r="A327" s="1">
        <v>14</v>
      </c>
      <c r="C327" s="1">
        <v>18</v>
      </c>
    </row>
    <row r="328" spans="1:3" ht="15.75" customHeight="1" x14ac:dyDescent="0.25">
      <c r="A328" s="1">
        <v>19</v>
      </c>
      <c r="C328" s="1">
        <v>18</v>
      </c>
    </row>
    <row r="329" spans="1:3" ht="15.75" customHeight="1" x14ac:dyDescent="0.25">
      <c r="A329" s="1">
        <v>17</v>
      </c>
      <c r="C329" s="1">
        <v>18</v>
      </c>
    </row>
    <row r="330" spans="1:3" ht="15.75" customHeight="1" x14ac:dyDescent="0.25">
      <c r="A330" s="1">
        <v>14</v>
      </c>
      <c r="C330" s="1">
        <v>18</v>
      </c>
    </row>
    <row r="331" spans="1:3" ht="15.75" customHeight="1" x14ac:dyDescent="0.25">
      <c r="A331" s="1">
        <v>17</v>
      </c>
      <c r="C331" s="1">
        <v>18</v>
      </c>
    </row>
    <row r="332" spans="1:3" ht="15.75" customHeight="1" x14ac:dyDescent="0.25">
      <c r="A332" s="1">
        <v>21</v>
      </c>
      <c r="C332" s="1">
        <v>18</v>
      </c>
    </row>
    <row r="333" spans="1:3" ht="15.75" customHeight="1" x14ac:dyDescent="0.25">
      <c r="A333" s="1">
        <v>19</v>
      </c>
      <c r="C333" s="1">
        <v>18</v>
      </c>
    </row>
    <row r="334" spans="1:3" ht="15.75" customHeight="1" x14ac:dyDescent="0.25">
      <c r="A334" s="1">
        <v>19</v>
      </c>
      <c r="C334" s="1">
        <v>18</v>
      </c>
    </row>
    <row r="335" spans="1:3" ht="15.75" customHeight="1" x14ac:dyDescent="0.25">
      <c r="A335" s="1">
        <v>16</v>
      </c>
      <c r="C335" s="1">
        <v>18</v>
      </c>
    </row>
    <row r="336" spans="1:3" ht="15.75" customHeight="1" x14ac:dyDescent="0.25">
      <c r="A336" s="1">
        <v>15</v>
      </c>
      <c r="C336" s="1">
        <v>19</v>
      </c>
    </row>
    <row r="337" spans="1:3" ht="15.75" customHeight="1" x14ac:dyDescent="0.25">
      <c r="A337" s="1">
        <v>18</v>
      </c>
      <c r="C337" s="1">
        <v>19</v>
      </c>
    </row>
    <row r="338" spans="1:3" ht="15.75" customHeight="1" x14ac:dyDescent="0.25">
      <c r="A338" s="1">
        <v>16</v>
      </c>
      <c r="C338" s="1">
        <v>19</v>
      </c>
    </row>
    <row r="339" spans="1:3" ht="15.75" customHeight="1" x14ac:dyDescent="0.25">
      <c r="A339" s="1">
        <v>17</v>
      </c>
      <c r="C339" s="1">
        <v>19</v>
      </c>
    </row>
    <row r="340" spans="1:3" ht="15.75" customHeight="1" x14ac:dyDescent="0.25">
      <c r="A340" s="1">
        <v>14</v>
      </c>
      <c r="C340" s="1">
        <v>19</v>
      </c>
    </row>
    <row r="341" spans="1:3" ht="15.75" customHeight="1" x14ac:dyDescent="0.25">
      <c r="A341" s="1">
        <v>17</v>
      </c>
      <c r="C341" s="1">
        <v>19</v>
      </c>
    </row>
    <row r="342" spans="1:3" ht="15.75" customHeight="1" x14ac:dyDescent="0.25">
      <c r="A342" s="1">
        <v>17</v>
      </c>
      <c r="C342" s="1">
        <v>19</v>
      </c>
    </row>
    <row r="343" spans="1:3" ht="15.75" customHeight="1" x14ac:dyDescent="0.25">
      <c r="A343" s="1">
        <v>16</v>
      </c>
      <c r="C343" s="1">
        <v>19</v>
      </c>
    </row>
    <row r="344" spans="1:3" ht="15.75" customHeight="1" x14ac:dyDescent="0.25">
      <c r="A344" s="1">
        <v>16</v>
      </c>
      <c r="C344" s="1">
        <v>19</v>
      </c>
    </row>
    <row r="345" spans="1:3" ht="15.75" customHeight="1" x14ac:dyDescent="0.25">
      <c r="A345" s="1">
        <v>17</v>
      </c>
      <c r="C345" s="1">
        <v>19</v>
      </c>
    </row>
    <row r="346" spans="1:3" ht="15.75" customHeight="1" x14ac:dyDescent="0.25">
      <c r="A346" s="1">
        <v>16</v>
      </c>
      <c r="C346" s="1">
        <v>19</v>
      </c>
    </row>
    <row r="347" spans="1:3" ht="15.75" customHeight="1" x14ac:dyDescent="0.25">
      <c r="A347" s="1">
        <v>19</v>
      </c>
      <c r="C347" s="1">
        <v>19</v>
      </c>
    </row>
    <row r="348" spans="1:3" ht="15.75" customHeight="1" x14ac:dyDescent="0.25">
      <c r="A348" s="1">
        <v>18</v>
      </c>
      <c r="C348" s="1">
        <v>19</v>
      </c>
    </row>
    <row r="349" spans="1:3" ht="15.75" customHeight="1" x14ac:dyDescent="0.25">
      <c r="A349" s="1">
        <v>14</v>
      </c>
      <c r="C349" s="1">
        <v>19</v>
      </c>
    </row>
    <row r="350" spans="1:3" ht="15.75" customHeight="1" x14ac:dyDescent="0.25">
      <c r="A350" s="1">
        <v>15</v>
      </c>
      <c r="C350" s="1">
        <v>19</v>
      </c>
    </row>
    <row r="351" spans="1:3" ht="15.75" customHeight="1" x14ac:dyDescent="0.25">
      <c r="A351" s="1">
        <v>16</v>
      </c>
      <c r="C351" s="1">
        <v>19</v>
      </c>
    </row>
    <row r="352" spans="1:3" ht="15.75" customHeight="1" x14ac:dyDescent="0.25">
      <c r="A352" s="1">
        <v>19</v>
      </c>
      <c r="C352" s="1">
        <v>19</v>
      </c>
    </row>
    <row r="353" spans="1:3" ht="15.75" customHeight="1" x14ac:dyDescent="0.25">
      <c r="A353" s="1">
        <v>19</v>
      </c>
      <c r="C353" s="1">
        <v>19</v>
      </c>
    </row>
    <row r="354" spans="1:3" ht="15.75" customHeight="1" x14ac:dyDescent="0.25">
      <c r="A354" s="1">
        <v>17</v>
      </c>
      <c r="C354" s="1">
        <v>19</v>
      </c>
    </row>
    <row r="355" spans="1:3" ht="15.75" customHeight="1" x14ac:dyDescent="0.25">
      <c r="A355" s="1">
        <v>15</v>
      </c>
      <c r="C355" s="1">
        <v>19</v>
      </c>
    </row>
    <row r="356" spans="1:3" ht="15.75" customHeight="1" x14ac:dyDescent="0.25">
      <c r="A356" s="1">
        <v>15</v>
      </c>
      <c r="C356" s="1">
        <v>19</v>
      </c>
    </row>
    <row r="357" spans="1:3" ht="15.75" customHeight="1" x14ac:dyDescent="0.25">
      <c r="A357" s="1">
        <v>15</v>
      </c>
      <c r="C357" s="1">
        <v>19</v>
      </c>
    </row>
    <row r="358" spans="1:3" ht="15.75" customHeight="1" x14ac:dyDescent="0.25">
      <c r="A358" s="1">
        <v>14</v>
      </c>
      <c r="C358" s="1">
        <v>19</v>
      </c>
    </row>
    <row r="359" spans="1:3" ht="15.75" customHeight="1" x14ac:dyDescent="0.25">
      <c r="A359" s="1">
        <v>15</v>
      </c>
      <c r="C359" s="1">
        <v>19</v>
      </c>
    </row>
    <row r="360" spans="1:3" ht="15.75" customHeight="1" x14ac:dyDescent="0.25">
      <c r="A360" s="1">
        <v>19</v>
      </c>
      <c r="C360" s="1">
        <v>19</v>
      </c>
    </row>
    <row r="361" spans="1:3" ht="15.75" customHeight="1" x14ac:dyDescent="0.25">
      <c r="A361" s="1">
        <v>14</v>
      </c>
      <c r="C361" s="1">
        <v>19</v>
      </c>
    </row>
    <row r="362" spans="1:3" ht="15.75" customHeight="1" x14ac:dyDescent="0.25">
      <c r="A362" s="1">
        <v>19</v>
      </c>
      <c r="C362" s="1">
        <v>19</v>
      </c>
    </row>
    <row r="363" spans="1:3" ht="15.75" customHeight="1" x14ac:dyDescent="0.25">
      <c r="A363" s="1">
        <v>16</v>
      </c>
      <c r="C363" s="1">
        <v>19</v>
      </c>
    </row>
    <row r="364" spans="1:3" ht="15.75" customHeight="1" x14ac:dyDescent="0.25">
      <c r="A364" s="1">
        <v>18</v>
      </c>
      <c r="C364" s="1">
        <v>20</v>
      </c>
    </row>
    <row r="365" spans="1:3" ht="15.75" customHeight="1" x14ac:dyDescent="0.25">
      <c r="A365" s="1">
        <v>19</v>
      </c>
      <c r="C365" s="1">
        <v>20</v>
      </c>
    </row>
    <row r="366" spans="1:3" ht="15.75" customHeight="1" x14ac:dyDescent="0.25">
      <c r="A366" s="1">
        <v>18</v>
      </c>
      <c r="C366" s="1">
        <v>20</v>
      </c>
    </row>
    <row r="367" spans="1:3" ht="15.75" customHeight="1" x14ac:dyDescent="0.25">
      <c r="A367" s="1">
        <v>15</v>
      </c>
      <c r="C367" s="1">
        <v>20</v>
      </c>
    </row>
    <row r="368" spans="1:3" ht="15.75" customHeight="1" x14ac:dyDescent="0.25">
      <c r="A368" s="1">
        <v>17</v>
      </c>
      <c r="C368" s="1">
        <v>20</v>
      </c>
    </row>
    <row r="369" spans="1:3" ht="15.75" customHeight="1" x14ac:dyDescent="0.25">
      <c r="A369" s="1">
        <v>13</v>
      </c>
      <c r="C369" s="1">
        <v>20</v>
      </c>
    </row>
    <row r="370" spans="1:3" ht="15.75" customHeight="1" x14ac:dyDescent="0.25">
      <c r="A370" s="1">
        <v>15</v>
      </c>
      <c r="C370" s="1">
        <v>20</v>
      </c>
    </row>
    <row r="371" spans="1:3" ht="15.75" customHeight="1" x14ac:dyDescent="0.25">
      <c r="A371" s="1">
        <v>18</v>
      </c>
      <c r="C371" s="1">
        <v>20</v>
      </c>
    </row>
    <row r="372" spans="1:3" ht="15.75" customHeight="1" x14ac:dyDescent="0.25">
      <c r="A372" s="1">
        <v>16</v>
      </c>
      <c r="C372" s="1">
        <v>20</v>
      </c>
    </row>
    <row r="373" spans="1:3" ht="15.75" customHeight="1" x14ac:dyDescent="0.25">
      <c r="A373" s="1">
        <v>11</v>
      </c>
      <c r="C373" s="1">
        <v>20</v>
      </c>
    </row>
    <row r="374" spans="1:3" ht="15.75" customHeight="1" x14ac:dyDescent="0.25">
      <c r="A374" s="1">
        <v>17</v>
      </c>
      <c r="C374" s="1">
        <v>20</v>
      </c>
    </row>
    <row r="375" spans="1:3" ht="15.75" customHeight="1" x14ac:dyDescent="0.25">
      <c r="A375" s="1">
        <v>16</v>
      </c>
      <c r="C375" s="1">
        <v>20</v>
      </c>
    </row>
    <row r="376" spans="1:3" ht="15.75" customHeight="1" x14ac:dyDescent="0.25">
      <c r="A376" s="1">
        <v>19</v>
      </c>
      <c r="C376" s="1">
        <v>21</v>
      </c>
    </row>
    <row r="377" spans="1:3" ht="15.75" customHeight="1" x14ac:dyDescent="0.25">
      <c r="A377" s="1">
        <v>16</v>
      </c>
      <c r="C377" s="1">
        <v>21</v>
      </c>
    </row>
    <row r="378" spans="1:3" ht="15.75" customHeight="1" x14ac:dyDescent="0.25">
      <c r="A378" s="1">
        <v>17</v>
      </c>
      <c r="C378" s="1">
        <v>21</v>
      </c>
    </row>
    <row r="379" spans="1:3" ht="15.75" customHeight="1" x14ac:dyDescent="0.25">
      <c r="A379" s="1">
        <v>18</v>
      </c>
      <c r="C379" s="1">
        <v>21</v>
      </c>
    </row>
    <row r="380" spans="1:3" ht="15.75" customHeight="1" x14ac:dyDescent="0.25">
      <c r="A380" s="1">
        <v>14</v>
      </c>
      <c r="C380" s="1">
        <v>21</v>
      </c>
    </row>
    <row r="381" spans="1:3" ht="15.75" customHeight="1" x14ac:dyDescent="0.25">
      <c r="A381" s="1">
        <v>17</v>
      </c>
      <c r="C381" s="1">
        <v>21</v>
      </c>
    </row>
    <row r="382" spans="1:3" ht="15.75" customHeight="1" x14ac:dyDescent="0.25">
      <c r="A382" s="1">
        <v>15</v>
      </c>
      <c r="C382" s="1">
        <v>21</v>
      </c>
    </row>
    <row r="383" spans="1:3" ht="15.75" customHeight="1" x14ac:dyDescent="0.25">
      <c r="A383" s="1">
        <v>18</v>
      </c>
      <c r="C383" s="1">
        <v>21</v>
      </c>
    </row>
    <row r="384" spans="1:3" ht="15.75" customHeight="1" x14ac:dyDescent="0.25">
      <c r="A384" s="1">
        <v>13</v>
      </c>
      <c r="C384" s="1">
        <v>22</v>
      </c>
    </row>
    <row r="385" spans="1:3" ht="15.75" customHeight="1" x14ac:dyDescent="0.25">
      <c r="A385" s="1">
        <v>14</v>
      </c>
      <c r="C385" s="1">
        <v>22</v>
      </c>
    </row>
    <row r="386" spans="1:3" ht="15.75" customHeight="1" x14ac:dyDescent="0.25">
      <c r="A386" s="1">
        <v>15</v>
      </c>
      <c r="C386" s="1">
        <v>22</v>
      </c>
    </row>
    <row r="387" spans="1:3" ht="15.75" customHeight="1" x14ac:dyDescent="0.25">
      <c r="A387" s="1">
        <v>16</v>
      </c>
      <c r="C387" s="1">
        <v>22</v>
      </c>
    </row>
    <row r="388" spans="1:3" ht="15.75" customHeight="1" x14ac:dyDescent="0.25">
      <c r="A388" s="1">
        <v>18</v>
      </c>
      <c r="C388" s="1">
        <v>22</v>
      </c>
    </row>
    <row r="389" spans="1:3" ht="15.75" customHeight="1" x14ac:dyDescent="0.25">
      <c r="A389" s="1">
        <v>16</v>
      </c>
      <c r="C389" s="1">
        <v>22</v>
      </c>
    </row>
    <row r="390" spans="1:3" ht="15.75" customHeight="1" x14ac:dyDescent="0.25">
      <c r="A390" s="1">
        <v>18</v>
      </c>
      <c r="C390" s="1">
        <v>22</v>
      </c>
    </row>
    <row r="391" spans="1:3" ht="15.75" customHeight="1" x14ac:dyDescent="0.25">
      <c r="A391" s="1">
        <v>15</v>
      </c>
      <c r="C391" s="1">
        <v>24</v>
      </c>
    </row>
    <row r="392" spans="1:3" ht="15.75" customHeight="1" x14ac:dyDescent="0.25">
      <c r="A392" s="1">
        <v>15</v>
      </c>
      <c r="C392" s="1">
        <v>24</v>
      </c>
    </row>
    <row r="393" spans="1:3" ht="15.75" customHeight="1" x14ac:dyDescent="0.25">
      <c r="A393" s="1">
        <v>17</v>
      </c>
      <c r="C393" s="1">
        <v>25</v>
      </c>
    </row>
    <row r="394" spans="1:3" ht="15.75" customHeight="1" x14ac:dyDescent="0.25">
      <c r="A394" s="1">
        <v>14</v>
      </c>
      <c r="C394" s="1">
        <v>25</v>
      </c>
    </row>
    <row r="395" spans="1:3" ht="15.75" customHeight="1" x14ac:dyDescent="0.2"/>
    <row r="396" spans="1:3" ht="15.75" customHeight="1" x14ac:dyDescent="0.2"/>
    <row r="397" spans="1:3" ht="15.75" customHeight="1" x14ac:dyDescent="0.2"/>
    <row r="398" spans="1:3" ht="15.75" customHeight="1" x14ac:dyDescent="0.2"/>
    <row r="399" spans="1:3" ht="15.75" customHeight="1" x14ac:dyDescent="0.2"/>
    <row r="400" spans="1:3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1:E1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000"/>
  <sheetViews>
    <sheetView workbookViewId="0"/>
  </sheetViews>
  <sheetFormatPr baseColWidth="10" defaultColWidth="12.625" defaultRowHeight="15" customHeight="1" x14ac:dyDescent="0.2"/>
  <cols>
    <col min="1" max="1" width="24.625" customWidth="1"/>
    <col min="2" max="6" width="19.625" customWidth="1"/>
    <col min="7" max="26" width="9.375" customWidth="1"/>
  </cols>
  <sheetData>
    <row r="3" spans="1:1" ht="14.25" x14ac:dyDescent="0.2">
      <c r="A3" s="7" t="s">
        <v>59</v>
      </c>
    </row>
    <row r="4" spans="1:1" ht="14.25" x14ac:dyDescent="0.2">
      <c r="A4" s="8">
        <v>8</v>
      </c>
    </row>
    <row r="5" spans="1:1" ht="14.25" x14ac:dyDescent="0.2">
      <c r="A5" s="9">
        <v>9</v>
      </c>
    </row>
    <row r="6" spans="1:1" ht="14.25" x14ac:dyDescent="0.2">
      <c r="A6" s="9">
        <v>10</v>
      </c>
    </row>
    <row r="7" spans="1:1" ht="14.25" x14ac:dyDescent="0.2">
      <c r="A7" s="9">
        <v>11</v>
      </c>
    </row>
    <row r="8" spans="1:1" ht="14.25" x14ac:dyDescent="0.2">
      <c r="A8" s="9">
        <v>12</v>
      </c>
    </row>
    <row r="9" spans="1:1" ht="14.25" x14ac:dyDescent="0.2">
      <c r="A9" s="9">
        <v>13</v>
      </c>
    </row>
    <row r="10" spans="1:1" ht="14.25" x14ac:dyDescent="0.2">
      <c r="A10" s="9">
        <v>14</v>
      </c>
    </row>
    <row r="11" spans="1:1" ht="14.25" x14ac:dyDescent="0.2">
      <c r="A11" s="9">
        <v>15</v>
      </c>
    </row>
    <row r="12" spans="1:1" ht="14.25" x14ac:dyDescent="0.2">
      <c r="A12" s="9">
        <v>16</v>
      </c>
    </row>
    <row r="13" spans="1:1" ht="14.25" x14ac:dyDescent="0.2">
      <c r="A13" s="9">
        <v>17</v>
      </c>
    </row>
    <row r="14" spans="1:1" ht="14.25" x14ac:dyDescent="0.2">
      <c r="A14" s="9">
        <v>18</v>
      </c>
    </row>
    <row r="15" spans="1:1" ht="14.25" x14ac:dyDescent="0.2">
      <c r="A15" s="9">
        <v>19</v>
      </c>
    </row>
    <row r="16" spans="1:1" ht="14.25" x14ac:dyDescent="0.2">
      <c r="A16" s="9">
        <v>20</v>
      </c>
    </row>
    <row r="17" spans="1:1" ht="14.25" x14ac:dyDescent="0.2">
      <c r="A17" s="9">
        <v>21</v>
      </c>
    </row>
    <row r="18" spans="1:1" ht="14.25" x14ac:dyDescent="0.2">
      <c r="A18" s="9">
        <v>22</v>
      </c>
    </row>
    <row r="19" spans="1:1" ht="14.25" x14ac:dyDescent="0.2">
      <c r="A19" s="9">
        <v>24</v>
      </c>
    </row>
    <row r="20" spans="1:1" ht="14.25" x14ac:dyDescent="0.2">
      <c r="A20" s="9">
        <v>25</v>
      </c>
    </row>
    <row r="21" spans="1:1" ht="15.75" customHeight="1" x14ac:dyDescent="0.2">
      <c r="A21" s="10" t="s">
        <v>130</v>
      </c>
    </row>
    <row r="22" spans="1:1" ht="15.75" customHeight="1" x14ac:dyDescent="0.25">
      <c r="A22" s="3"/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zoomScale="46" workbookViewId="0">
      <selection activeCell="J17" sqref="J17"/>
    </sheetView>
  </sheetViews>
  <sheetFormatPr baseColWidth="10" defaultColWidth="12.625" defaultRowHeight="15" customHeight="1" x14ac:dyDescent="0.2"/>
  <cols>
    <col min="1" max="1" width="6.25" customWidth="1"/>
    <col min="2" max="2" width="9.375" customWidth="1"/>
    <col min="3" max="3" width="15.875" customWidth="1"/>
    <col min="4" max="5" width="9.375" customWidth="1"/>
    <col min="6" max="6" width="6.25" customWidth="1"/>
    <col min="7" max="7" width="9.375" customWidth="1"/>
    <col min="8" max="8" width="12.25" customWidth="1"/>
    <col min="9" max="26" width="9.375" customWidth="1"/>
  </cols>
  <sheetData>
    <row r="1" spans="1:11" x14ac:dyDescent="0.25">
      <c r="A1" s="1" t="s">
        <v>59</v>
      </c>
      <c r="F1" s="1" t="s">
        <v>59</v>
      </c>
      <c r="H1" s="4"/>
      <c r="I1" s="5"/>
      <c r="J1" s="5"/>
      <c r="K1" s="5"/>
    </row>
    <row r="2" spans="1:11" x14ac:dyDescent="0.25">
      <c r="A2" s="1">
        <v>16</v>
      </c>
      <c r="C2" s="1" t="s">
        <v>60</v>
      </c>
      <c r="F2" s="1">
        <v>8</v>
      </c>
      <c r="H2" s="5" t="s">
        <v>61</v>
      </c>
      <c r="I2" s="5">
        <v>8</v>
      </c>
      <c r="J2" s="5"/>
      <c r="K2" s="5"/>
    </row>
    <row r="3" spans="1:11" x14ac:dyDescent="0.25">
      <c r="A3" s="1">
        <v>15</v>
      </c>
      <c r="C3" s="1" t="s">
        <v>34</v>
      </c>
      <c r="D3" s="1">
        <f>Hoja1!F18</f>
        <v>17</v>
      </c>
      <c r="F3" s="1">
        <v>9</v>
      </c>
      <c r="H3" s="5" t="s">
        <v>62</v>
      </c>
      <c r="I3" s="5">
        <v>25</v>
      </c>
      <c r="J3" s="5"/>
      <c r="K3" s="5"/>
    </row>
    <row r="4" spans="1:11" x14ac:dyDescent="0.25">
      <c r="A4" s="1">
        <v>16</v>
      </c>
      <c r="C4" s="1" t="s">
        <v>63</v>
      </c>
      <c r="F4" s="1">
        <v>9</v>
      </c>
      <c r="H4" s="5" t="s">
        <v>34</v>
      </c>
      <c r="I4" s="5">
        <f>I3-I2</f>
        <v>17</v>
      </c>
      <c r="J4" s="5"/>
      <c r="K4" s="5"/>
    </row>
    <row r="5" spans="1:11" x14ac:dyDescent="0.25">
      <c r="A5" s="1">
        <v>16</v>
      </c>
      <c r="C5" s="1" t="s">
        <v>64</v>
      </c>
      <c r="D5" s="1">
        <v>7</v>
      </c>
      <c r="F5" s="1">
        <v>9</v>
      </c>
      <c r="H5" s="5"/>
      <c r="I5" s="5">
        <v>7</v>
      </c>
      <c r="J5" s="5" t="s">
        <v>65</v>
      </c>
      <c r="K5" s="5"/>
    </row>
    <row r="6" spans="1:11" x14ac:dyDescent="0.25">
      <c r="A6" s="1">
        <v>10</v>
      </c>
      <c r="C6" s="1" t="s">
        <v>66</v>
      </c>
      <c r="F6" s="1">
        <v>10</v>
      </c>
      <c r="H6" s="5" t="s">
        <v>67</v>
      </c>
      <c r="I6" s="5">
        <f>I4/I5</f>
        <v>2.4285714285714284</v>
      </c>
      <c r="J6" s="5"/>
      <c r="K6" s="5"/>
    </row>
    <row r="7" spans="1:11" x14ac:dyDescent="0.25">
      <c r="A7" s="1">
        <v>12</v>
      </c>
      <c r="C7" s="1" t="s">
        <v>68</v>
      </c>
      <c r="D7" s="1">
        <f>D3/D5</f>
        <v>2.4285714285714284</v>
      </c>
      <c r="F7" s="1">
        <v>10</v>
      </c>
      <c r="H7" s="5" t="s">
        <v>69</v>
      </c>
      <c r="I7" s="5">
        <v>3</v>
      </c>
      <c r="J7" s="5" t="s">
        <v>70</v>
      </c>
      <c r="K7" s="5"/>
    </row>
    <row r="8" spans="1:11" x14ac:dyDescent="0.25">
      <c r="A8" s="1">
        <v>11</v>
      </c>
      <c r="C8" s="1" t="s">
        <v>71</v>
      </c>
      <c r="F8" s="1">
        <v>10</v>
      </c>
    </row>
    <row r="9" spans="1:11" x14ac:dyDescent="0.25">
      <c r="A9" s="1">
        <v>11</v>
      </c>
      <c r="F9" s="1">
        <v>10</v>
      </c>
    </row>
    <row r="10" spans="1:11" x14ac:dyDescent="0.25">
      <c r="A10" s="1">
        <v>12</v>
      </c>
      <c r="F10" s="1">
        <v>10</v>
      </c>
    </row>
    <row r="11" spans="1:11" x14ac:dyDescent="0.25">
      <c r="A11" s="1">
        <v>10</v>
      </c>
      <c r="F11" s="1">
        <v>10</v>
      </c>
    </row>
    <row r="12" spans="1:11" x14ac:dyDescent="0.25">
      <c r="A12" s="1">
        <v>8</v>
      </c>
      <c r="F12" s="1">
        <v>11</v>
      </c>
    </row>
    <row r="13" spans="1:11" x14ac:dyDescent="0.25">
      <c r="A13" s="1">
        <v>12</v>
      </c>
      <c r="F13" s="1">
        <v>11</v>
      </c>
    </row>
    <row r="14" spans="1:11" x14ac:dyDescent="0.25">
      <c r="A14" s="1">
        <v>10</v>
      </c>
      <c r="F14" s="1">
        <v>11</v>
      </c>
    </row>
    <row r="15" spans="1:11" x14ac:dyDescent="0.25">
      <c r="A15" s="1">
        <v>9</v>
      </c>
      <c r="F15" s="1">
        <v>11</v>
      </c>
    </row>
    <row r="16" spans="1:11" x14ac:dyDescent="0.25">
      <c r="A16" s="1">
        <v>9</v>
      </c>
      <c r="F16" s="1">
        <v>11</v>
      </c>
    </row>
    <row r="17" spans="1:6" x14ac:dyDescent="0.25">
      <c r="A17" s="1">
        <v>10</v>
      </c>
      <c r="F17" s="1">
        <v>11</v>
      </c>
    </row>
    <row r="18" spans="1:6" x14ac:dyDescent="0.25">
      <c r="A18" s="1">
        <v>9</v>
      </c>
      <c r="F18" s="1">
        <v>11</v>
      </c>
    </row>
    <row r="19" spans="1:6" x14ac:dyDescent="0.25">
      <c r="A19" s="1">
        <v>15</v>
      </c>
      <c r="F19" s="1">
        <v>11</v>
      </c>
    </row>
    <row r="20" spans="1:6" x14ac:dyDescent="0.25">
      <c r="A20" s="1">
        <v>14</v>
      </c>
      <c r="F20" s="1">
        <v>11</v>
      </c>
    </row>
    <row r="21" spans="1:6" ht="15.75" customHeight="1" x14ac:dyDescent="0.25">
      <c r="A21" s="1">
        <v>10</v>
      </c>
      <c r="F21" s="1">
        <v>11</v>
      </c>
    </row>
    <row r="22" spans="1:6" ht="15.75" customHeight="1" x14ac:dyDescent="0.25">
      <c r="A22" s="1">
        <v>14</v>
      </c>
      <c r="F22" s="1">
        <v>11</v>
      </c>
    </row>
    <row r="23" spans="1:6" ht="15.75" customHeight="1" x14ac:dyDescent="0.25">
      <c r="A23" s="1">
        <v>21</v>
      </c>
      <c r="F23" s="1">
        <v>11</v>
      </c>
    </row>
    <row r="24" spans="1:6" ht="15.75" customHeight="1" x14ac:dyDescent="0.25">
      <c r="A24" s="1">
        <v>14</v>
      </c>
      <c r="F24" s="1">
        <v>11</v>
      </c>
    </row>
    <row r="25" spans="1:6" ht="15.75" customHeight="1" x14ac:dyDescent="0.25">
      <c r="A25" s="1">
        <v>16</v>
      </c>
      <c r="F25" s="1">
        <v>12</v>
      </c>
    </row>
    <row r="26" spans="1:6" ht="15.75" customHeight="1" x14ac:dyDescent="0.25">
      <c r="A26" s="1">
        <v>19</v>
      </c>
      <c r="F26" s="1">
        <v>12</v>
      </c>
    </row>
    <row r="27" spans="1:6" ht="15.75" customHeight="1" x14ac:dyDescent="0.25">
      <c r="A27" s="1">
        <v>13</v>
      </c>
      <c r="F27" s="1">
        <v>12</v>
      </c>
    </row>
    <row r="28" spans="1:6" ht="15.75" customHeight="1" x14ac:dyDescent="0.25">
      <c r="A28" s="1">
        <v>14</v>
      </c>
      <c r="F28" s="1">
        <v>12</v>
      </c>
    </row>
    <row r="29" spans="1:6" ht="15.75" customHeight="1" x14ac:dyDescent="0.25">
      <c r="A29" s="1">
        <v>15</v>
      </c>
      <c r="F29" s="1">
        <v>12</v>
      </c>
    </row>
    <row r="30" spans="1:6" ht="15.75" customHeight="1" x14ac:dyDescent="0.25">
      <c r="A30" s="1">
        <v>15</v>
      </c>
      <c r="F30" s="1">
        <v>12</v>
      </c>
    </row>
    <row r="31" spans="1:6" ht="15.75" customHeight="1" x14ac:dyDescent="0.25">
      <c r="A31" s="1">
        <v>16</v>
      </c>
      <c r="F31" s="1">
        <v>12</v>
      </c>
    </row>
    <row r="32" spans="1:6" ht="15.75" customHeight="1" x14ac:dyDescent="0.25">
      <c r="A32" s="1">
        <v>16</v>
      </c>
      <c r="F32" s="1">
        <v>12</v>
      </c>
    </row>
    <row r="33" spans="1:6" ht="15.75" customHeight="1" x14ac:dyDescent="0.25">
      <c r="A33" s="1">
        <v>16</v>
      </c>
      <c r="F33" s="1">
        <v>12</v>
      </c>
    </row>
    <row r="34" spans="1:6" ht="15.75" customHeight="1" x14ac:dyDescent="0.25">
      <c r="A34" s="1">
        <v>16</v>
      </c>
      <c r="F34" s="1">
        <v>12</v>
      </c>
    </row>
    <row r="35" spans="1:6" ht="15.75" customHeight="1" x14ac:dyDescent="0.25">
      <c r="A35" s="1">
        <v>13</v>
      </c>
      <c r="F35" s="1">
        <v>12</v>
      </c>
    </row>
    <row r="36" spans="1:6" ht="15.75" customHeight="1" x14ac:dyDescent="0.25">
      <c r="A36" s="1">
        <v>14</v>
      </c>
      <c r="F36" s="1">
        <v>12</v>
      </c>
    </row>
    <row r="37" spans="1:6" ht="15.75" customHeight="1" x14ac:dyDescent="0.25">
      <c r="A37" s="1">
        <v>12</v>
      </c>
      <c r="F37" s="1">
        <v>12</v>
      </c>
    </row>
    <row r="38" spans="1:6" ht="15.75" customHeight="1" x14ac:dyDescent="0.25">
      <c r="A38" s="1">
        <v>12</v>
      </c>
      <c r="F38" s="1">
        <v>12</v>
      </c>
    </row>
    <row r="39" spans="1:6" ht="15.75" customHeight="1" x14ac:dyDescent="0.25">
      <c r="A39" s="1">
        <v>12</v>
      </c>
      <c r="F39" s="1">
        <v>12</v>
      </c>
    </row>
    <row r="40" spans="1:6" ht="15.75" customHeight="1" x14ac:dyDescent="0.25">
      <c r="A40" s="1">
        <v>12</v>
      </c>
      <c r="F40" s="1">
        <v>12</v>
      </c>
    </row>
    <row r="41" spans="1:6" ht="15.75" customHeight="1" x14ac:dyDescent="0.25">
      <c r="A41" s="1">
        <v>12</v>
      </c>
      <c r="F41" s="1">
        <v>12</v>
      </c>
    </row>
    <row r="42" spans="1:6" ht="15.75" customHeight="1" x14ac:dyDescent="0.25">
      <c r="A42" s="1">
        <v>17</v>
      </c>
      <c r="F42" s="1">
        <v>12</v>
      </c>
    </row>
    <row r="43" spans="1:6" ht="15.75" customHeight="1" x14ac:dyDescent="0.25">
      <c r="A43" s="1">
        <v>15</v>
      </c>
      <c r="F43" s="1">
        <v>12</v>
      </c>
    </row>
    <row r="44" spans="1:6" ht="15.75" customHeight="1" x14ac:dyDescent="0.25">
      <c r="A44" s="1">
        <v>17</v>
      </c>
      <c r="F44" s="1">
        <v>12</v>
      </c>
    </row>
    <row r="45" spans="1:6" ht="15.75" customHeight="1" x14ac:dyDescent="0.25">
      <c r="A45" s="1">
        <v>16</v>
      </c>
      <c r="F45" s="1">
        <v>12</v>
      </c>
    </row>
    <row r="46" spans="1:6" ht="15.75" customHeight="1" x14ac:dyDescent="0.25">
      <c r="A46" s="1">
        <v>20</v>
      </c>
      <c r="F46" s="1">
        <v>13</v>
      </c>
    </row>
    <row r="47" spans="1:6" ht="15.75" customHeight="1" x14ac:dyDescent="0.25">
      <c r="A47" s="1">
        <v>12</v>
      </c>
      <c r="F47" s="1">
        <v>13</v>
      </c>
    </row>
    <row r="48" spans="1:6" ht="15.75" customHeight="1" x14ac:dyDescent="0.25">
      <c r="A48" s="1">
        <v>13</v>
      </c>
      <c r="F48" s="1">
        <v>13</v>
      </c>
    </row>
    <row r="49" spans="1:6" ht="15.75" customHeight="1" x14ac:dyDescent="0.25">
      <c r="A49" s="1">
        <v>14</v>
      </c>
      <c r="F49" s="1">
        <v>13</v>
      </c>
    </row>
    <row r="50" spans="1:6" ht="15.75" customHeight="1" x14ac:dyDescent="0.25">
      <c r="A50" s="1">
        <v>14</v>
      </c>
      <c r="F50" s="1">
        <v>13</v>
      </c>
    </row>
    <row r="51" spans="1:6" ht="15.75" customHeight="1" x14ac:dyDescent="0.25">
      <c r="A51" s="1">
        <v>13</v>
      </c>
      <c r="F51" s="1">
        <v>13</v>
      </c>
    </row>
    <row r="52" spans="1:6" ht="15.75" customHeight="1" x14ac:dyDescent="0.25">
      <c r="A52" s="1">
        <v>14</v>
      </c>
      <c r="F52" s="1">
        <v>13</v>
      </c>
    </row>
    <row r="53" spans="1:6" ht="15.75" customHeight="1" x14ac:dyDescent="0.25">
      <c r="A53" s="1">
        <v>12</v>
      </c>
      <c r="F53" s="1">
        <v>13</v>
      </c>
    </row>
    <row r="54" spans="1:6" ht="15.75" customHeight="1" x14ac:dyDescent="0.25">
      <c r="A54" s="1">
        <v>16</v>
      </c>
      <c r="F54" s="1">
        <v>13</v>
      </c>
    </row>
    <row r="55" spans="1:6" ht="15.75" customHeight="1" x14ac:dyDescent="0.25">
      <c r="A55" s="1">
        <v>12</v>
      </c>
      <c r="F55" s="1">
        <v>13</v>
      </c>
    </row>
    <row r="56" spans="1:6" ht="15.75" customHeight="1" x14ac:dyDescent="0.25">
      <c r="A56" s="1">
        <v>13</v>
      </c>
      <c r="F56" s="1">
        <v>13</v>
      </c>
    </row>
    <row r="57" spans="1:6" ht="15.75" customHeight="1" x14ac:dyDescent="0.25">
      <c r="A57" s="1">
        <v>14</v>
      </c>
      <c r="F57" s="1">
        <v>13</v>
      </c>
    </row>
    <row r="58" spans="1:6" ht="15.75" customHeight="1" x14ac:dyDescent="0.25">
      <c r="A58" s="1">
        <v>14</v>
      </c>
      <c r="F58" s="1">
        <v>13</v>
      </c>
    </row>
    <row r="59" spans="1:6" ht="15.75" customHeight="1" x14ac:dyDescent="0.25">
      <c r="A59" s="1">
        <v>11</v>
      </c>
      <c r="F59" s="1">
        <v>13</v>
      </c>
    </row>
    <row r="60" spans="1:6" ht="15.75" customHeight="1" x14ac:dyDescent="0.25">
      <c r="A60" s="1">
        <v>19</v>
      </c>
      <c r="F60" s="1">
        <v>13</v>
      </c>
    </row>
    <row r="61" spans="1:6" ht="15.75" customHeight="1" x14ac:dyDescent="0.25">
      <c r="A61" s="1">
        <v>20</v>
      </c>
      <c r="F61" s="1">
        <v>13</v>
      </c>
    </row>
    <row r="62" spans="1:6" ht="15.75" customHeight="1" x14ac:dyDescent="0.25">
      <c r="A62" s="1">
        <v>14</v>
      </c>
      <c r="F62" s="1">
        <v>13</v>
      </c>
    </row>
    <row r="63" spans="1:6" ht="15.75" customHeight="1" x14ac:dyDescent="0.25">
      <c r="A63" s="1">
        <v>15</v>
      </c>
      <c r="F63" s="1">
        <v>13</v>
      </c>
    </row>
    <row r="64" spans="1:6" ht="15.75" customHeight="1" x14ac:dyDescent="0.25">
      <c r="A64" s="1">
        <v>16</v>
      </c>
      <c r="F64" s="1">
        <v>13</v>
      </c>
    </row>
    <row r="65" spans="1:6" ht="15.75" customHeight="1" x14ac:dyDescent="0.25">
      <c r="A65" s="1">
        <v>16</v>
      </c>
      <c r="F65" s="1">
        <v>13</v>
      </c>
    </row>
    <row r="66" spans="1:6" ht="15.75" customHeight="1" x14ac:dyDescent="0.25">
      <c r="A66" s="1">
        <v>17</v>
      </c>
      <c r="F66" s="1">
        <v>13</v>
      </c>
    </row>
    <row r="67" spans="1:6" ht="15.75" customHeight="1" x14ac:dyDescent="0.25">
      <c r="A67" s="1">
        <v>17</v>
      </c>
      <c r="F67" s="1">
        <v>13</v>
      </c>
    </row>
    <row r="68" spans="1:6" ht="15.75" customHeight="1" x14ac:dyDescent="0.25">
      <c r="A68" s="1">
        <v>18</v>
      </c>
      <c r="F68" s="1">
        <v>13</v>
      </c>
    </row>
    <row r="69" spans="1:6" ht="15.75" customHeight="1" x14ac:dyDescent="0.25">
      <c r="A69" s="1">
        <v>11</v>
      </c>
      <c r="F69" s="1">
        <v>13</v>
      </c>
    </row>
    <row r="70" spans="1:6" ht="15.75" customHeight="1" x14ac:dyDescent="0.25">
      <c r="A70" s="1">
        <v>11</v>
      </c>
      <c r="F70" s="1">
        <v>13</v>
      </c>
    </row>
    <row r="71" spans="1:6" ht="15.75" customHeight="1" x14ac:dyDescent="0.25">
      <c r="A71" s="1">
        <v>12</v>
      </c>
      <c r="F71" s="1">
        <v>13</v>
      </c>
    </row>
    <row r="72" spans="1:6" ht="15.75" customHeight="1" x14ac:dyDescent="0.25">
      <c r="A72" s="1">
        <v>13</v>
      </c>
      <c r="F72" s="1">
        <v>13</v>
      </c>
    </row>
    <row r="73" spans="1:6" ht="15.75" customHeight="1" x14ac:dyDescent="0.25">
      <c r="A73" s="1">
        <v>11</v>
      </c>
      <c r="F73" s="1">
        <v>13</v>
      </c>
    </row>
    <row r="74" spans="1:6" ht="15.75" customHeight="1" x14ac:dyDescent="0.25">
      <c r="A74" s="1">
        <v>13</v>
      </c>
      <c r="F74" s="1">
        <v>13</v>
      </c>
    </row>
    <row r="75" spans="1:6" ht="15.75" customHeight="1" x14ac:dyDescent="0.25">
      <c r="A75" s="1">
        <v>15</v>
      </c>
      <c r="F75" s="1">
        <v>13</v>
      </c>
    </row>
    <row r="76" spans="1:6" ht="15.75" customHeight="1" x14ac:dyDescent="0.25">
      <c r="A76" s="1">
        <v>13</v>
      </c>
      <c r="F76" s="1">
        <v>13</v>
      </c>
    </row>
    <row r="77" spans="1:6" ht="15.75" customHeight="1" x14ac:dyDescent="0.25">
      <c r="A77" s="1">
        <v>13</v>
      </c>
      <c r="F77" s="1">
        <v>13</v>
      </c>
    </row>
    <row r="78" spans="1:6" ht="15.75" customHeight="1" x14ac:dyDescent="0.25">
      <c r="A78" s="1">
        <v>15</v>
      </c>
      <c r="F78" s="1">
        <v>13</v>
      </c>
    </row>
    <row r="79" spans="1:6" ht="15.75" customHeight="1" x14ac:dyDescent="0.25">
      <c r="A79" s="1">
        <v>10</v>
      </c>
      <c r="F79" s="1">
        <v>13</v>
      </c>
    </row>
    <row r="80" spans="1:6" ht="15.75" customHeight="1" x14ac:dyDescent="0.25">
      <c r="A80" s="1">
        <v>13</v>
      </c>
      <c r="F80" s="1">
        <v>13</v>
      </c>
    </row>
    <row r="81" spans="1:6" ht="15.75" customHeight="1" x14ac:dyDescent="0.25">
      <c r="A81" s="1">
        <v>12</v>
      </c>
      <c r="F81" s="1">
        <v>14</v>
      </c>
    </row>
    <row r="82" spans="1:6" ht="15.75" customHeight="1" x14ac:dyDescent="0.25">
      <c r="A82" s="1">
        <v>13</v>
      </c>
      <c r="F82" s="1">
        <v>14</v>
      </c>
    </row>
    <row r="83" spans="1:6" ht="15.75" customHeight="1" x14ac:dyDescent="0.25">
      <c r="A83" s="1">
        <v>13</v>
      </c>
      <c r="F83" s="1">
        <v>14</v>
      </c>
    </row>
    <row r="84" spans="1:6" ht="15.75" customHeight="1" x14ac:dyDescent="0.25">
      <c r="A84" s="1">
        <v>11</v>
      </c>
      <c r="F84" s="1">
        <v>14</v>
      </c>
    </row>
    <row r="85" spans="1:6" ht="15.75" customHeight="1" x14ac:dyDescent="0.25">
      <c r="A85" s="1">
        <v>13</v>
      </c>
      <c r="F85" s="1">
        <v>14</v>
      </c>
    </row>
    <row r="86" spans="1:6" ht="15.75" customHeight="1" x14ac:dyDescent="0.25">
      <c r="A86" s="1">
        <v>12</v>
      </c>
      <c r="F86" s="1">
        <v>14</v>
      </c>
    </row>
    <row r="87" spans="1:6" ht="15.75" customHeight="1" x14ac:dyDescent="0.25">
      <c r="A87" s="1">
        <v>11</v>
      </c>
      <c r="F87" s="1">
        <v>14</v>
      </c>
    </row>
    <row r="88" spans="1:6" ht="15.75" customHeight="1" x14ac:dyDescent="0.25">
      <c r="A88" s="1">
        <v>14</v>
      </c>
      <c r="F88" s="1">
        <v>14</v>
      </c>
    </row>
    <row r="89" spans="1:6" ht="15.75" customHeight="1" x14ac:dyDescent="0.25">
      <c r="A89" s="1">
        <v>15</v>
      </c>
      <c r="F89" s="1">
        <v>14</v>
      </c>
    </row>
    <row r="90" spans="1:6" ht="15.75" customHeight="1" x14ac:dyDescent="0.25">
      <c r="A90" s="1">
        <v>17</v>
      </c>
      <c r="F90" s="1">
        <v>14</v>
      </c>
    </row>
    <row r="91" spans="1:6" ht="15.75" customHeight="1" x14ac:dyDescent="0.25">
      <c r="A91" s="1">
        <v>17</v>
      </c>
      <c r="F91" s="1">
        <v>14</v>
      </c>
    </row>
    <row r="92" spans="1:6" ht="15.75" customHeight="1" x14ac:dyDescent="0.25">
      <c r="A92" s="1">
        <v>17</v>
      </c>
      <c r="F92" s="1">
        <v>14</v>
      </c>
    </row>
    <row r="93" spans="1:6" ht="15.75" customHeight="1" x14ac:dyDescent="0.25">
      <c r="A93" s="1">
        <v>16</v>
      </c>
      <c r="F93" s="1">
        <v>14</v>
      </c>
    </row>
    <row r="94" spans="1:6" ht="15.75" customHeight="1" x14ac:dyDescent="0.25">
      <c r="A94" s="1">
        <v>17</v>
      </c>
      <c r="F94" s="1">
        <v>14</v>
      </c>
    </row>
    <row r="95" spans="1:6" ht="15.75" customHeight="1" x14ac:dyDescent="0.25">
      <c r="A95" s="1">
        <v>17</v>
      </c>
      <c r="F95" s="1">
        <v>14</v>
      </c>
    </row>
    <row r="96" spans="1:6" ht="15.75" customHeight="1" x14ac:dyDescent="0.25">
      <c r="A96" s="1">
        <v>17</v>
      </c>
      <c r="F96" s="1">
        <v>14</v>
      </c>
    </row>
    <row r="97" spans="1:6" ht="15.75" customHeight="1" x14ac:dyDescent="0.25">
      <c r="A97" s="1">
        <v>18</v>
      </c>
      <c r="F97" s="1">
        <v>14</v>
      </c>
    </row>
    <row r="98" spans="1:6" ht="15.75" customHeight="1" x14ac:dyDescent="0.25">
      <c r="A98" s="1">
        <v>17</v>
      </c>
      <c r="F98" s="1">
        <v>14</v>
      </c>
    </row>
    <row r="99" spans="1:6" ht="15.75" customHeight="1" x14ac:dyDescent="0.25">
      <c r="A99" s="1">
        <v>14</v>
      </c>
      <c r="F99" s="1">
        <v>14</v>
      </c>
    </row>
    <row r="100" spans="1:6" ht="15.75" customHeight="1" x14ac:dyDescent="0.25">
      <c r="A100" s="1">
        <v>16</v>
      </c>
      <c r="F100" s="1">
        <v>14</v>
      </c>
    </row>
    <row r="101" spans="1:6" ht="15.75" customHeight="1" x14ac:dyDescent="0.25">
      <c r="A101" s="1">
        <v>14</v>
      </c>
      <c r="F101" s="1">
        <v>14</v>
      </c>
    </row>
    <row r="102" spans="1:6" ht="15.75" customHeight="1" x14ac:dyDescent="0.25">
      <c r="A102" s="1">
        <v>16</v>
      </c>
      <c r="F102" s="1">
        <v>14</v>
      </c>
    </row>
    <row r="103" spans="1:6" ht="15.75" customHeight="1" x14ac:dyDescent="0.25">
      <c r="A103" s="1">
        <v>15</v>
      </c>
      <c r="F103" s="1">
        <v>14</v>
      </c>
    </row>
    <row r="104" spans="1:6" ht="15.75" customHeight="1" x14ac:dyDescent="0.25">
      <c r="A104" s="1">
        <v>19</v>
      </c>
      <c r="F104" s="1">
        <v>14</v>
      </c>
    </row>
    <row r="105" spans="1:6" ht="15.75" customHeight="1" x14ac:dyDescent="0.25">
      <c r="A105" s="1">
        <v>17</v>
      </c>
      <c r="F105" s="1">
        <v>14</v>
      </c>
    </row>
    <row r="106" spans="1:6" ht="15.75" customHeight="1" x14ac:dyDescent="0.25">
      <c r="A106" s="1">
        <v>16</v>
      </c>
      <c r="F106" s="1">
        <v>14</v>
      </c>
    </row>
    <row r="107" spans="1:6" ht="15.75" customHeight="1" x14ac:dyDescent="0.25">
      <c r="A107" s="1">
        <v>15</v>
      </c>
      <c r="F107" s="1">
        <v>14</v>
      </c>
    </row>
    <row r="108" spans="1:6" ht="15.75" customHeight="1" x14ac:dyDescent="0.25">
      <c r="A108" s="1">
        <v>15</v>
      </c>
      <c r="F108" s="1">
        <v>14</v>
      </c>
    </row>
    <row r="109" spans="1:6" ht="15.75" customHeight="1" x14ac:dyDescent="0.25">
      <c r="A109" s="1">
        <v>20</v>
      </c>
      <c r="F109" s="1">
        <v>14</v>
      </c>
    </row>
    <row r="110" spans="1:6" ht="15.75" customHeight="1" x14ac:dyDescent="0.25">
      <c r="A110" s="1">
        <v>12</v>
      </c>
      <c r="F110" s="1">
        <v>14</v>
      </c>
    </row>
    <row r="111" spans="1:6" ht="15.75" customHeight="1" x14ac:dyDescent="0.25">
      <c r="A111" s="1">
        <v>17</v>
      </c>
      <c r="F111" s="1">
        <v>14</v>
      </c>
    </row>
    <row r="112" spans="1:6" ht="15.75" customHeight="1" x14ac:dyDescent="0.25">
      <c r="A112" s="1">
        <v>14</v>
      </c>
      <c r="F112" s="1">
        <v>14</v>
      </c>
    </row>
    <row r="113" spans="1:6" ht="15.75" customHeight="1" x14ac:dyDescent="0.25">
      <c r="A113" s="1">
        <v>16</v>
      </c>
      <c r="F113" s="1">
        <v>14</v>
      </c>
    </row>
    <row r="114" spans="1:6" ht="15.75" customHeight="1" x14ac:dyDescent="0.25">
      <c r="A114" s="1">
        <v>21</v>
      </c>
      <c r="F114" s="1">
        <v>14</v>
      </c>
    </row>
    <row r="115" spans="1:6" ht="15.75" customHeight="1" x14ac:dyDescent="0.25">
      <c r="A115" s="1">
        <v>16</v>
      </c>
      <c r="F115" s="1">
        <v>14</v>
      </c>
    </row>
    <row r="116" spans="1:6" ht="15.75" customHeight="1" x14ac:dyDescent="0.25">
      <c r="A116" s="1">
        <v>19</v>
      </c>
      <c r="F116" s="1">
        <v>14</v>
      </c>
    </row>
    <row r="117" spans="1:6" ht="15.75" customHeight="1" x14ac:dyDescent="0.25">
      <c r="A117" s="1">
        <v>19</v>
      </c>
      <c r="F117" s="1">
        <v>14</v>
      </c>
    </row>
    <row r="118" spans="1:6" ht="15.75" customHeight="1" x14ac:dyDescent="0.25">
      <c r="A118" s="1">
        <v>19</v>
      </c>
      <c r="F118" s="1">
        <v>14</v>
      </c>
    </row>
    <row r="119" spans="1:6" ht="15.75" customHeight="1" x14ac:dyDescent="0.25">
      <c r="A119" s="1">
        <v>21</v>
      </c>
      <c r="F119" s="1">
        <v>14</v>
      </c>
    </row>
    <row r="120" spans="1:6" ht="15.75" customHeight="1" x14ac:dyDescent="0.25">
      <c r="A120" s="1">
        <v>14</v>
      </c>
      <c r="F120" s="1">
        <v>14</v>
      </c>
    </row>
    <row r="121" spans="1:6" ht="15.75" customHeight="1" x14ac:dyDescent="0.25">
      <c r="A121" s="1">
        <v>15</v>
      </c>
      <c r="F121" s="1">
        <v>14</v>
      </c>
    </row>
    <row r="122" spans="1:6" ht="15.75" customHeight="1" x14ac:dyDescent="0.25">
      <c r="A122" s="1">
        <v>14</v>
      </c>
      <c r="F122" s="1">
        <v>14</v>
      </c>
    </row>
    <row r="123" spans="1:6" ht="15.75" customHeight="1" x14ac:dyDescent="0.25">
      <c r="A123" s="1">
        <v>12</v>
      </c>
      <c r="F123" s="1">
        <v>14</v>
      </c>
    </row>
    <row r="124" spans="1:6" ht="15.75" customHeight="1" x14ac:dyDescent="0.25">
      <c r="A124" s="1">
        <v>22</v>
      </c>
      <c r="F124" s="1">
        <v>14</v>
      </c>
    </row>
    <row r="125" spans="1:6" ht="15.75" customHeight="1" x14ac:dyDescent="0.25">
      <c r="A125" s="1">
        <v>22</v>
      </c>
      <c r="F125" s="1">
        <v>14</v>
      </c>
    </row>
    <row r="126" spans="1:6" ht="15.75" customHeight="1" x14ac:dyDescent="0.25">
      <c r="A126" s="1">
        <v>18</v>
      </c>
      <c r="F126" s="1">
        <v>14</v>
      </c>
    </row>
    <row r="127" spans="1:6" ht="15.75" customHeight="1" x14ac:dyDescent="0.25">
      <c r="A127" s="1">
        <v>14</v>
      </c>
      <c r="F127" s="1">
        <v>14</v>
      </c>
    </row>
    <row r="128" spans="1:6" ht="15.75" customHeight="1" x14ac:dyDescent="0.25">
      <c r="A128" s="1">
        <v>15</v>
      </c>
      <c r="F128" s="1">
        <v>14</v>
      </c>
    </row>
    <row r="129" spans="1:6" ht="15.75" customHeight="1" x14ac:dyDescent="0.25">
      <c r="A129" s="1">
        <v>18</v>
      </c>
      <c r="F129" s="1">
        <v>14</v>
      </c>
    </row>
    <row r="130" spans="1:6" ht="15.75" customHeight="1" x14ac:dyDescent="0.25">
      <c r="A130" s="1">
        <v>18</v>
      </c>
      <c r="F130" s="1">
        <v>14</v>
      </c>
    </row>
    <row r="131" spans="1:6" ht="15.75" customHeight="1" x14ac:dyDescent="0.25">
      <c r="A131" s="1">
        <v>18</v>
      </c>
      <c r="F131" s="1">
        <v>15</v>
      </c>
    </row>
    <row r="132" spans="1:6" ht="15.75" customHeight="1" x14ac:dyDescent="0.25">
      <c r="A132" s="1">
        <v>15</v>
      </c>
      <c r="F132" s="1">
        <v>15</v>
      </c>
    </row>
    <row r="133" spans="1:6" ht="15.75" customHeight="1" x14ac:dyDescent="0.25">
      <c r="A133" s="1">
        <v>15</v>
      </c>
      <c r="F133" s="1">
        <v>15</v>
      </c>
    </row>
    <row r="134" spans="1:6" ht="15.75" customHeight="1" x14ac:dyDescent="0.25">
      <c r="A134" s="1">
        <v>21</v>
      </c>
      <c r="F134" s="1">
        <v>15</v>
      </c>
    </row>
    <row r="135" spans="1:6" ht="15.75" customHeight="1" x14ac:dyDescent="0.25">
      <c r="A135" s="1">
        <v>16</v>
      </c>
      <c r="F135" s="1">
        <v>15</v>
      </c>
    </row>
    <row r="136" spans="1:6" ht="15.75" customHeight="1" x14ac:dyDescent="0.25">
      <c r="A136" s="1">
        <v>18</v>
      </c>
      <c r="F136" s="1">
        <v>15</v>
      </c>
    </row>
    <row r="137" spans="1:6" ht="15.75" customHeight="1" x14ac:dyDescent="0.25">
      <c r="A137" s="1">
        <v>14</v>
      </c>
      <c r="F137" s="1">
        <v>15</v>
      </c>
    </row>
    <row r="138" spans="1:6" ht="15.75" customHeight="1" x14ac:dyDescent="0.25">
      <c r="A138" s="1">
        <v>15</v>
      </c>
      <c r="F138" s="1">
        <v>15</v>
      </c>
    </row>
    <row r="139" spans="1:6" ht="15.75" customHeight="1" x14ac:dyDescent="0.25">
      <c r="A139" s="1">
        <v>13</v>
      </c>
      <c r="F139" s="1">
        <v>15</v>
      </c>
    </row>
    <row r="140" spans="1:6" ht="15.75" customHeight="1" x14ac:dyDescent="0.25">
      <c r="A140" s="1">
        <v>14</v>
      </c>
      <c r="F140" s="1">
        <v>15</v>
      </c>
    </row>
    <row r="141" spans="1:6" ht="15.75" customHeight="1" x14ac:dyDescent="0.25">
      <c r="A141" s="1">
        <v>12</v>
      </c>
      <c r="F141" s="1">
        <v>15</v>
      </c>
    </row>
    <row r="142" spans="1:6" ht="15.75" customHeight="1" x14ac:dyDescent="0.25">
      <c r="A142" s="1">
        <v>13</v>
      </c>
      <c r="F142" s="1">
        <v>15</v>
      </c>
    </row>
    <row r="143" spans="1:6" ht="15.75" customHeight="1" x14ac:dyDescent="0.25">
      <c r="A143" s="1">
        <v>13</v>
      </c>
      <c r="F143" s="1">
        <v>15</v>
      </c>
    </row>
    <row r="144" spans="1:6" ht="15.75" customHeight="1" x14ac:dyDescent="0.25">
      <c r="A144" s="1">
        <v>13</v>
      </c>
      <c r="F144" s="1">
        <v>15</v>
      </c>
    </row>
    <row r="145" spans="1:6" ht="15.75" customHeight="1" x14ac:dyDescent="0.25">
      <c r="A145" s="1">
        <v>12</v>
      </c>
      <c r="F145" s="1">
        <v>15</v>
      </c>
    </row>
    <row r="146" spans="1:6" ht="15.75" customHeight="1" x14ac:dyDescent="0.25">
      <c r="A146" s="1">
        <v>17</v>
      </c>
      <c r="F146" s="1">
        <v>15</v>
      </c>
    </row>
    <row r="147" spans="1:6" ht="15.75" customHeight="1" x14ac:dyDescent="0.25">
      <c r="A147" s="1">
        <v>16</v>
      </c>
      <c r="F147" s="1">
        <v>15</v>
      </c>
    </row>
    <row r="148" spans="1:6" ht="15.75" customHeight="1" x14ac:dyDescent="0.25">
      <c r="A148" s="1">
        <v>15</v>
      </c>
      <c r="F148" s="1">
        <v>15</v>
      </c>
    </row>
    <row r="149" spans="1:6" ht="15.75" customHeight="1" x14ac:dyDescent="0.25">
      <c r="A149" s="1">
        <v>16</v>
      </c>
      <c r="F149" s="1">
        <v>15</v>
      </c>
    </row>
    <row r="150" spans="1:6" ht="15.75" customHeight="1" x14ac:dyDescent="0.25">
      <c r="A150" s="1">
        <v>16</v>
      </c>
      <c r="F150" s="1">
        <v>15</v>
      </c>
    </row>
    <row r="151" spans="1:6" ht="15.75" customHeight="1" x14ac:dyDescent="0.25">
      <c r="A151" s="1">
        <v>16</v>
      </c>
      <c r="F151" s="1">
        <v>15</v>
      </c>
    </row>
    <row r="152" spans="1:6" ht="15.75" customHeight="1" x14ac:dyDescent="0.25">
      <c r="A152" s="1">
        <v>17</v>
      </c>
      <c r="F152" s="1">
        <v>15</v>
      </c>
    </row>
    <row r="153" spans="1:6" ht="15.75" customHeight="1" x14ac:dyDescent="0.25">
      <c r="A153" s="1">
        <v>16</v>
      </c>
      <c r="F153" s="1">
        <v>15</v>
      </c>
    </row>
    <row r="154" spans="1:6" ht="15.75" customHeight="1" x14ac:dyDescent="0.25">
      <c r="A154" s="1">
        <v>19</v>
      </c>
      <c r="F154" s="1">
        <v>15</v>
      </c>
    </row>
    <row r="155" spans="1:6" ht="15.75" customHeight="1" x14ac:dyDescent="0.25">
      <c r="A155" s="1">
        <v>18</v>
      </c>
      <c r="F155" s="1">
        <v>15</v>
      </c>
    </row>
    <row r="156" spans="1:6" ht="15.75" customHeight="1" x14ac:dyDescent="0.25">
      <c r="A156" s="1">
        <v>13</v>
      </c>
      <c r="F156" s="1">
        <v>15</v>
      </c>
    </row>
    <row r="157" spans="1:6" ht="15.75" customHeight="1" x14ac:dyDescent="0.25">
      <c r="A157" s="1">
        <v>19</v>
      </c>
      <c r="F157" s="1">
        <v>15</v>
      </c>
    </row>
    <row r="158" spans="1:6" ht="15.75" customHeight="1" x14ac:dyDescent="0.25">
      <c r="A158" s="1">
        <v>14</v>
      </c>
      <c r="F158" s="1">
        <v>15</v>
      </c>
    </row>
    <row r="159" spans="1:6" ht="15.75" customHeight="1" x14ac:dyDescent="0.25">
      <c r="A159" s="1">
        <v>11</v>
      </c>
      <c r="F159" s="1">
        <v>15</v>
      </c>
    </row>
    <row r="160" spans="1:6" ht="15.75" customHeight="1" x14ac:dyDescent="0.25">
      <c r="A160" s="1">
        <v>11</v>
      </c>
      <c r="F160" s="1">
        <v>15</v>
      </c>
    </row>
    <row r="161" spans="1:6" ht="15.75" customHeight="1" x14ac:dyDescent="0.25">
      <c r="A161" s="1">
        <v>15</v>
      </c>
      <c r="F161" s="1">
        <v>15</v>
      </c>
    </row>
    <row r="162" spans="1:6" ht="15.75" customHeight="1" x14ac:dyDescent="0.25">
      <c r="A162" s="1">
        <v>12</v>
      </c>
      <c r="F162" s="1">
        <v>15</v>
      </c>
    </row>
    <row r="163" spans="1:6" ht="15.75" customHeight="1" x14ac:dyDescent="0.25">
      <c r="A163" s="1">
        <v>15</v>
      </c>
      <c r="F163" s="1">
        <v>15</v>
      </c>
    </row>
    <row r="164" spans="1:6" ht="15.75" customHeight="1" x14ac:dyDescent="0.25">
      <c r="A164" s="1">
        <v>14</v>
      </c>
      <c r="F164" s="1">
        <v>15</v>
      </c>
    </row>
    <row r="165" spans="1:6" ht="15.75" customHeight="1" x14ac:dyDescent="0.25">
      <c r="A165" s="1">
        <v>17</v>
      </c>
      <c r="F165" s="1">
        <v>15</v>
      </c>
    </row>
    <row r="166" spans="1:6" ht="15.75" customHeight="1" x14ac:dyDescent="0.25">
      <c r="A166" s="1">
        <v>15</v>
      </c>
      <c r="F166" s="1">
        <v>15</v>
      </c>
    </row>
    <row r="167" spans="1:6" ht="15.75" customHeight="1" x14ac:dyDescent="0.25">
      <c r="A167" s="1">
        <v>15</v>
      </c>
      <c r="F167" s="1">
        <v>15</v>
      </c>
    </row>
    <row r="168" spans="1:6" ht="15.75" customHeight="1" x14ac:dyDescent="0.25">
      <c r="A168" s="1">
        <v>17</v>
      </c>
      <c r="F168" s="1">
        <v>15</v>
      </c>
    </row>
    <row r="169" spans="1:6" ht="15.75" customHeight="1" x14ac:dyDescent="0.25">
      <c r="A169" s="1">
        <v>18</v>
      </c>
      <c r="F169" s="1">
        <v>15</v>
      </c>
    </row>
    <row r="170" spans="1:6" ht="15.75" customHeight="1" x14ac:dyDescent="0.25">
      <c r="A170" s="1">
        <v>16</v>
      </c>
      <c r="F170" s="1">
        <v>15</v>
      </c>
    </row>
    <row r="171" spans="1:6" ht="15.75" customHeight="1" x14ac:dyDescent="0.25">
      <c r="A171" s="1">
        <v>17</v>
      </c>
      <c r="F171" s="1">
        <v>15</v>
      </c>
    </row>
    <row r="172" spans="1:6" ht="15.75" customHeight="1" x14ac:dyDescent="0.25">
      <c r="A172" s="1">
        <v>18</v>
      </c>
      <c r="F172" s="1">
        <v>15</v>
      </c>
    </row>
    <row r="173" spans="1:6" ht="15.75" customHeight="1" x14ac:dyDescent="0.25">
      <c r="A173" s="1">
        <v>11</v>
      </c>
      <c r="F173" s="1">
        <v>15</v>
      </c>
    </row>
    <row r="174" spans="1:6" ht="15.75" customHeight="1" x14ac:dyDescent="0.25">
      <c r="A174" s="1">
        <v>17</v>
      </c>
      <c r="F174" s="1">
        <v>15</v>
      </c>
    </row>
    <row r="175" spans="1:6" ht="15.75" customHeight="1" x14ac:dyDescent="0.25">
      <c r="A175" s="1">
        <v>16</v>
      </c>
      <c r="F175" s="1">
        <v>15</v>
      </c>
    </row>
    <row r="176" spans="1:6" ht="15.75" customHeight="1" x14ac:dyDescent="0.25">
      <c r="A176" s="1">
        <v>16</v>
      </c>
      <c r="F176" s="1">
        <v>15</v>
      </c>
    </row>
    <row r="177" spans="1:6" ht="15.75" customHeight="1" x14ac:dyDescent="0.25">
      <c r="A177" s="1">
        <v>15</v>
      </c>
      <c r="F177" s="1">
        <v>15</v>
      </c>
    </row>
    <row r="178" spans="1:6" ht="15.75" customHeight="1" x14ac:dyDescent="0.25">
      <c r="A178" s="1">
        <v>13</v>
      </c>
      <c r="F178" s="1">
        <v>15</v>
      </c>
    </row>
    <row r="179" spans="1:6" ht="15.75" customHeight="1" x14ac:dyDescent="0.25">
      <c r="A179" s="1">
        <v>17</v>
      </c>
      <c r="F179" s="1">
        <v>15</v>
      </c>
    </row>
    <row r="180" spans="1:6" ht="15.75" customHeight="1" x14ac:dyDescent="0.25">
      <c r="A180" s="1">
        <v>13</v>
      </c>
      <c r="F180" s="1">
        <v>15</v>
      </c>
    </row>
    <row r="181" spans="1:6" ht="15.75" customHeight="1" x14ac:dyDescent="0.25">
      <c r="A181" s="1">
        <v>19</v>
      </c>
      <c r="F181" s="1">
        <v>15</v>
      </c>
    </row>
    <row r="182" spans="1:6" ht="15.75" customHeight="1" x14ac:dyDescent="0.25">
      <c r="A182" s="1">
        <v>13</v>
      </c>
      <c r="F182" s="1">
        <v>15</v>
      </c>
    </row>
    <row r="183" spans="1:6" ht="15.75" customHeight="1" x14ac:dyDescent="0.25">
      <c r="A183" s="1">
        <v>19</v>
      </c>
      <c r="F183" s="1">
        <v>15</v>
      </c>
    </row>
    <row r="184" spans="1:6" ht="15.75" customHeight="1" x14ac:dyDescent="0.25">
      <c r="A184" s="1">
        <v>13</v>
      </c>
      <c r="F184" s="1">
        <v>15</v>
      </c>
    </row>
    <row r="185" spans="1:6" ht="15.75" customHeight="1" x14ac:dyDescent="0.25">
      <c r="A185" s="1">
        <v>14</v>
      </c>
      <c r="F185" s="1">
        <v>15</v>
      </c>
    </row>
    <row r="186" spans="1:6" ht="15.75" customHeight="1" x14ac:dyDescent="0.25">
      <c r="A186" s="1">
        <v>14</v>
      </c>
      <c r="F186" s="1">
        <v>15</v>
      </c>
    </row>
    <row r="187" spans="1:6" ht="15.75" customHeight="1" x14ac:dyDescent="0.25">
      <c r="A187" s="1">
        <v>15</v>
      </c>
      <c r="F187" s="1">
        <v>15</v>
      </c>
    </row>
    <row r="188" spans="1:6" ht="15.75" customHeight="1" x14ac:dyDescent="0.25">
      <c r="A188" s="1">
        <v>13</v>
      </c>
      <c r="F188" s="1">
        <v>15</v>
      </c>
    </row>
    <row r="189" spans="1:6" ht="15.75" customHeight="1" x14ac:dyDescent="0.25">
      <c r="A189" s="1">
        <v>13</v>
      </c>
      <c r="F189" s="1">
        <v>15</v>
      </c>
    </row>
    <row r="190" spans="1:6" ht="15.75" customHeight="1" x14ac:dyDescent="0.25">
      <c r="A190" s="1">
        <v>11</v>
      </c>
      <c r="F190" s="1">
        <v>15</v>
      </c>
    </row>
    <row r="191" spans="1:6" ht="15.75" customHeight="1" x14ac:dyDescent="0.25">
      <c r="A191" s="1">
        <v>16</v>
      </c>
      <c r="F191" s="1">
        <v>15</v>
      </c>
    </row>
    <row r="192" spans="1:6" ht="15.75" customHeight="1" x14ac:dyDescent="0.25">
      <c r="A192" s="1">
        <v>15</v>
      </c>
      <c r="F192" s="1">
        <v>15</v>
      </c>
    </row>
    <row r="193" spans="1:6" ht="15.75" customHeight="1" x14ac:dyDescent="0.25">
      <c r="A193" s="1">
        <v>13</v>
      </c>
      <c r="F193" s="1">
        <v>15</v>
      </c>
    </row>
    <row r="194" spans="1:6" ht="15.75" customHeight="1" x14ac:dyDescent="0.25">
      <c r="A194" s="1">
        <v>17</v>
      </c>
      <c r="F194" s="1">
        <v>15</v>
      </c>
    </row>
    <row r="195" spans="1:6" ht="15.75" customHeight="1" x14ac:dyDescent="0.25">
      <c r="A195" s="1">
        <v>18</v>
      </c>
      <c r="F195" s="1">
        <v>16</v>
      </c>
    </row>
    <row r="196" spans="1:6" ht="15.75" customHeight="1" x14ac:dyDescent="0.25">
      <c r="A196" s="1">
        <v>15</v>
      </c>
      <c r="F196" s="1">
        <v>16</v>
      </c>
    </row>
    <row r="197" spans="1:6" ht="15.75" customHeight="1" x14ac:dyDescent="0.25">
      <c r="A197" s="1">
        <v>18</v>
      </c>
      <c r="F197" s="1">
        <v>16</v>
      </c>
    </row>
    <row r="198" spans="1:6" ht="15.75" customHeight="1" x14ac:dyDescent="0.25">
      <c r="A198" s="1">
        <v>17</v>
      </c>
      <c r="F198" s="1">
        <v>16</v>
      </c>
    </row>
    <row r="199" spans="1:6" ht="15.75" customHeight="1" x14ac:dyDescent="0.25">
      <c r="A199" s="1">
        <v>22</v>
      </c>
      <c r="F199" s="1">
        <v>16</v>
      </c>
    </row>
    <row r="200" spans="1:6" ht="15.75" customHeight="1" x14ac:dyDescent="0.25">
      <c r="A200" s="1">
        <v>15</v>
      </c>
      <c r="F200" s="1">
        <v>16</v>
      </c>
    </row>
    <row r="201" spans="1:6" ht="15.75" customHeight="1" x14ac:dyDescent="0.25">
      <c r="A201" s="1">
        <v>13</v>
      </c>
      <c r="F201" s="1">
        <v>16</v>
      </c>
    </row>
    <row r="202" spans="1:6" ht="15.75" customHeight="1" x14ac:dyDescent="0.25">
      <c r="A202" s="1">
        <v>15</v>
      </c>
      <c r="F202" s="1">
        <v>16</v>
      </c>
    </row>
    <row r="203" spans="1:6" ht="15.75" customHeight="1" x14ac:dyDescent="0.25">
      <c r="A203" s="1">
        <v>15</v>
      </c>
      <c r="F203" s="1">
        <v>16</v>
      </c>
    </row>
    <row r="204" spans="1:6" ht="15.75" customHeight="1" x14ac:dyDescent="0.25">
      <c r="A204" s="1">
        <v>17</v>
      </c>
      <c r="F204" s="1">
        <v>16</v>
      </c>
    </row>
    <row r="205" spans="1:6" ht="15.75" customHeight="1" x14ac:dyDescent="0.25">
      <c r="A205" s="1">
        <v>13</v>
      </c>
      <c r="F205" s="1">
        <v>16</v>
      </c>
    </row>
    <row r="206" spans="1:6" ht="15.75" customHeight="1" x14ac:dyDescent="0.25">
      <c r="A206" s="1">
        <v>13</v>
      </c>
      <c r="F206" s="1">
        <v>16</v>
      </c>
    </row>
    <row r="207" spans="1:6" ht="15.75" customHeight="1" x14ac:dyDescent="0.25">
      <c r="A207" s="1">
        <v>14</v>
      </c>
      <c r="F207" s="1">
        <v>16</v>
      </c>
    </row>
    <row r="208" spans="1:6" ht="15.75" customHeight="1" x14ac:dyDescent="0.25">
      <c r="A208" s="1">
        <v>15</v>
      </c>
      <c r="F208" s="1">
        <v>16</v>
      </c>
    </row>
    <row r="209" spans="1:6" ht="15.75" customHeight="1" x14ac:dyDescent="0.25">
      <c r="A209" s="1">
        <v>16</v>
      </c>
      <c r="F209" s="1">
        <v>16</v>
      </c>
    </row>
    <row r="210" spans="1:6" ht="15.75" customHeight="1" x14ac:dyDescent="0.25">
      <c r="A210" s="1">
        <v>17</v>
      </c>
      <c r="F210" s="1">
        <v>16</v>
      </c>
    </row>
    <row r="211" spans="1:6" ht="15.75" customHeight="1" x14ac:dyDescent="0.25">
      <c r="A211" s="1">
        <v>14</v>
      </c>
      <c r="F211" s="1">
        <v>16</v>
      </c>
    </row>
    <row r="212" spans="1:6" ht="15.75" customHeight="1" x14ac:dyDescent="0.25">
      <c r="A212" s="1">
        <v>18</v>
      </c>
      <c r="F212" s="1">
        <v>16</v>
      </c>
    </row>
    <row r="213" spans="1:6" ht="15.75" customHeight="1" x14ac:dyDescent="0.25">
      <c r="A213" s="1">
        <v>14</v>
      </c>
      <c r="F213" s="1">
        <v>16</v>
      </c>
    </row>
    <row r="214" spans="1:6" ht="15.75" customHeight="1" x14ac:dyDescent="0.25">
      <c r="A214" s="1">
        <v>20</v>
      </c>
      <c r="F214" s="1">
        <v>16</v>
      </c>
    </row>
    <row r="215" spans="1:6" ht="15.75" customHeight="1" x14ac:dyDescent="0.25">
      <c r="A215" s="1">
        <v>19</v>
      </c>
      <c r="F215" s="1">
        <v>16</v>
      </c>
    </row>
    <row r="216" spans="1:6" ht="15.75" customHeight="1" x14ac:dyDescent="0.25">
      <c r="A216" s="1">
        <v>16</v>
      </c>
      <c r="F216" s="1">
        <v>16</v>
      </c>
    </row>
    <row r="217" spans="1:6" ht="15.75" customHeight="1" x14ac:dyDescent="0.25">
      <c r="A217" s="1">
        <v>16</v>
      </c>
      <c r="F217" s="1">
        <v>16</v>
      </c>
    </row>
    <row r="218" spans="1:6" ht="15.75" customHeight="1" x14ac:dyDescent="0.25">
      <c r="A218" s="1">
        <v>15</v>
      </c>
      <c r="F218" s="1">
        <v>16</v>
      </c>
    </row>
    <row r="219" spans="1:6" ht="15.75" customHeight="1" x14ac:dyDescent="0.25">
      <c r="A219" s="1">
        <v>21</v>
      </c>
      <c r="F219" s="1">
        <v>16</v>
      </c>
    </row>
    <row r="220" spans="1:6" ht="15.75" customHeight="1" x14ac:dyDescent="0.25">
      <c r="A220" s="1">
        <v>13</v>
      </c>
      <c r="F220" s="1">
        <v>16</v>
      </c>
    </row>
    <row r="221" spans="1:6" ht="15.75" customHeight="1" x14ac:dyDescent="0.25">
      <c r="A221" s="1">
        <v>16</v>
      </c>
      <c r="F221" s="1">
        <v>16</v>
      </c>
    </row>
    <row r="222" spans="1:6" ht="15.75" customHeight="1" x14ac:dyDescent="0.25">
      <c r="A222" s="1">
        <v>14</v>
      </c>
      <c r="F222" s="1">
        <v>16</v>
      </c>
    </row>
    <row r="223" spans="1:6" ht="15.75" customHeight="1" x14ac:dyDescent="0.25">
      <c r="A223" s="1">
        <v>16</v>
      </c>
      <c r="F223" s="1">
        <v>16</v>
      </c>
    </row>
    <row r="224" spans="1:6" ht="15.75" customHeight="1" x14ac:dyDescent="0.25">
      <c r="A224" s="1">
        <v>13</v>
      </c>
      <c r="F224" s="1">
        <v>16</v>
      </c>
    </row>
    <row r="225" spans="1:6" ht="15.75" customHeight="1" x14ac:dyDescent="0.25">
      <c r="A225" s="1">
        <v>17</v>
      </c>
      <c r="F225" s="1">
        <v>16</v>
      </c>
    </row>
    <row r="226" spans="1:6" ht="15.75" customHeight="1" x14ac:dyDescent="0.25">
      <c r="A226" s="1">
        <v>16</v>
      </c>
      <c r="F226" s="1">
        <v>16</v>
      </c>
    </row>
    <row r="227" spans="1:6" ht="15.75" customHeight="1" x14ac:dyDescent="0.25">
      <c r="A227" s="1">
        <v>17</v>
      </c>
      <c r="F227" s="1">
        <v>16</v>
      </c>
    </row>
    <row r="228" spans="1:6" ht="15.75" customHeight="1" x14ac:dyDescent="0.25">
      <c r="A228" s="1">
        <v>19</v>
      </c>
      <c r="F228" s="1">
        <v>16</v>
      </c>
    </row>
    <row r="229" spans="1:6" ht="15.75" customHeight="1" x14ac:dyDescent="0.25">
      <c r="A229" s="1">
        <v>15</v>
      </c>
      <c r="F229" s="1">
        <v>16</v>
      </c>
    </row>
    <row r="230" spans="1:6" ht="15.75" customHeight="1" x14ac:dyDescent="0.25">
      <c r="A230" s="1">
        <v>17</v>
      </c>
      <c r="F230" s="1">
        <v>16</v>
      </c>
    </row>
    <row r="231" spans="1:6" ht="15.75" customHeight="1" x14ac:dyDescent="0.25">
      <c r="A231" s="1">
        <v>12</v>
      </c>
      <c r="F231" s="1">
        <v>16</v>
      </c>
    </row>
    <row r="232" spans="1:6" ht="15.75" customHeight="1" x14ac:dyDescent="0.25">
      <c r="A232" s="1">
        <v>13</v>
      </c>
      <c r="F232" s="1">
        <v>16</v>
      </c>
    </row>
    <row r="233" spans="1:6" ht="15.75" customHeight="1" x14ac:dyDescent="0.25">
      <c r="A233" s="1">
        <v>18</v>
      </c>
      <c r="F233" s="1">
        <v>16</v>
      </c>
    </row>
    <row r="234" spans="1:6" ht="15.75" customHeight="1" x14ac:dyDescent="0.25">
      <c r="A234" s="1">
        <v>16</v>
      </c>
      <c r="F234" s="1">
        <v>16</v>
      </c>
    </row>
    <row r="235" spans="1:6" ht="15.75" customHeight="1" x14ac:dyDescent="0.25">
      <c r="A235" s="1">
        <v>16</v>
      </c>
      <c r="F235" s="1">
        <v>16</v>
      </c>
    </row>
    <row r="236" spans="1:6" ht="15.75" customHeight="1" x14ac:dyDescent="0.25">
      <c r="A236" s="1">
        <v>15</v>
      </c>
      <c r="F236" s="1">
        <v>16</v>
      </c>
    </row>
    <row r="237" spans="1:6" ht="15.75" customHeight="1" x14ac:dyDescent="0.25">
      <c r="A237" s="1">
        <v>20</v>
      </c>
      <c r="F237" s="1">
        <v>16</v>
      </c>
    </row>
    <row r="238" spans="1:6" ht="15.75" customHeight="1" x14ac:dyDescent="0.25">
      <c r="A238" s="1">
        <v>19</v>
      </c>
      <c r="F238" s="1">
        <v>16</v>
      </c>
    </row>
    <row r="239" spans="1:6" ht="15.75" customHeight="1" x14ac:dyDescent="0.25">
      <c r="A239" s="1">
        <v>19</v>
      </c>
      <c r="F239" s="1">
        <v>16</v>
      </c>
    </row>
    <row r="240" spans="1:6" ht="15.75" customHeight="1" x14ac:dyDescent="0.25">
      <c r="A240" s="1">
        <v>19</v>
      </c>
      <c r="F240" s="1">
        <v>16</v>
      </c>
    </row>
    <row r="241" spans="1:6" ht="15.75" customHeight="1" x14ac:dyDescent="0.25">
      <c r="A241" s="1">
        <v>18</v>
      </c>
      <c r="F241" s="1">
        <v>16</v>
      </c>
    </row>
    <row r="242" spans="1:6" ht="15.75" customHeight="1" x14ac:dyDescent="0.25">
      <c r="A242" s="1">
        <v>16</v>
      </c>
      <c r="F242" s="1">
        <v>16</v>
      </c>
    </row>
    <row r="243" spans="1:6" ht="15.75" customHeight="1" x14ac:dyDescent="0.25">
      <c r="A243" s="1">
        <v>15</v>
      </c>
      <c r="F243" s="1">
        <v>16</v>
      </c>
    </row>
    <row r="244" spans="1:6" ht="15.75" customHeight="1" x14ac:dyDescent="0.25">
      <c r="A244" s="1">
        <v>16</v>
      </c>
      <c r="F244" s="1">
        <v>16</v>
      </c>
    </row>
    <row r="245" spans="1:6" ht="15.75" customHeight="1" x14ac:dyDescent="0.25">
      <c r="A245" s="1">
        <v>16</v>
      </c>
      <c r="F245" s="1">
        <v>16</v>
      </c>
    </row>
    <row r="246" spans="1:6" ht="15.75" customHeight="1" x14ac:dyDescent="0.25">
      <c r="A246" s="1">
        <v>17</v>
      </c>
      <c r="F246" s="1">
        <v>16</v>
      </c>
    </row>
    <row r="247" spans="1:6" ht="15.75" customHeight="1" x14ac:dyDescent="0.25">
      <c r="A247" s="1">
        <v>17</v>
      </c>
      <c r="F247" s="1">
        <v>16</v>
      </c>
    </row>
    <row r="248" spans="1:6" ht="15.75" customHeight="1" x14ac:dyDescent="0.25">
      <c r="A248" s="1">
        <v>21</v>
      </c>
      <c r="F248" s="1">
        <v>16</v>
      </c>
    </row>
    <row r="249" spans="1:6" ht="15.75" customHeight="1" x14ac:dyDescent="0.25">
      <c r="A249" s="1">
        <v>13</v>
      </c>
      <c r="F249" s="1">
        <v>16</v>
      </c>
    </row>
    <row r="250" spans="1:6" ht="15.75" customHeight="1" x14ac:dyDescent="0.25">
      <c r="A250" s="1">
        <v>18</v>
      </c>
      <c r="F250" s="1">
        <v>16</v>
      </c>
    </row>
    <row r="251" spans="1:6" ht="15.75" customHeight="1" x14ac:dyDescent="0.25">
      <c r="A251" s="1">
        <v>15</v>
      </c>
      <c r="F251" s="1">
        <v>16</v>
      </c>
    </row>
    <row r="252" spans="1:6" ht="15.75" customHeight="1" x14ac:dyDescent="0.25">
      <c r="A252" s="1">
        <v>18</v>
      </c>
      <c r="F252" s="1">
        <v>16</v>
      </c>
    </row>
    <row r="253" spans="1:6" ht="15.75" customHeight="1" x14ac:dyDescent="0.25">
      <c r="A253" s="1">
        <v>19</v>
      </c>
      <c r="F253" s="1">
        <v>16</v>
      </c>
    </row>
    <row r="254" spans="1:6" ht="15.75" customHeight="1" x14ac:dyDescent="0.25">
      <c r="A254" s="1">
        <v>15</v>
      </c>
      <c r="F254" s="1">
        <v>16</v>
      </c>
    </row>
    <row r="255" spans="1:6" ht="15.75" customHeight="1" x14ac:dyDescent="0.25">
      <c r="A255" s="1">
        <v>20</v>
      </c>
      <c r="F255" s="1">
        <v>16</v>
      </c>
    </row>
    <row r="256" spans="1:6" ht="15.75" customHeight="1" x14ac:dyDescent="0.25">
      <c r="A256" s="1">
        <v>14</v>
      </c>
      <c r="F256" s="1">
        <v>16</v>
      </c>
    </row>
    <row r="257" spans="1:6" ht="15.75" customHeight="1" x14ac:dyDescent="0.25">
      <c r="A257" s="1">
        <v>18</v>
      </c>
      <c r="F257" s="1">
        <v>16</v>
      </c>
    </row>
    <row r="258" spans="1:6" ht="15.75" customHeight="1" x14ac:dyDescent="0.25">
      <c r="A258" s="1">
        <v>24</v>
      </c>
      <c r="F258" s="1">
        <v>16</v>
      </c>
    </row>
    <row r="259" spans="1:6" ht="15.75" customHeight="1" x14ac:dyDescent="0.25">
      <c r="A259" s="1">
        <v>18</v>
      </c>
      <c r="F259" s="1">
        <v>17</v>
      </c>
    </row>
    <row r="260" spans="1:6" ht="15.75" customHeight="1" x14ac:dyDescent="0.25">
      <c r="A260" s="1">
        <v>15</v>
      </c>
      <c r="F260" s="1">
        <v>17</v>
      </c>
    </row>
    <row r="261" spans="1:6" ht="15.75" customHeight="1" x14ac:dyDescent="0.25">
      <c r="A261" s="1">
        <v>20</v>
      </c>
      <c r="F261" s="1">
        <v>17</v>
      </c>
    </row>
    <row r="262" spans="1:6" ht="15.75" customHeight="1" x14ac:dyDescent="0.25">
      <c r="A262" s="1">
        <v>20</v>
      </c>
      <c r="F262" s="1">
        <v>17</v>
      </c>
    </row>
    <row r="263" spans="1:6" ht="15.75" customHeight="1" x14ac:dyDescent="0.25">
      <c r="A263" s="1">
        <v>21</v>
      </c>
      <c r="F263" s="1">
        <v>17</v>
      </c>
    </row>
    <row r="264" spans="1:6" ht="15.75" customHeight="1" x14ac:dyDescent="0.25">
      <c r="A264" s="1">
        <v>16</v>
      </c>
      <c r="F264" s="1">
        <v>17</v>
      </c>
    </row>
    <row r="265" spans="1:6" ht="15.75" customHeight="1" x14ac:dyDescent="0.25">
      <c r="A265" s="1">
        <v>16</v>
      </c>
      <c r="F265" s="1">
        <v>17</v>
      </c>
    </row>
    <row r="266" spans="1:6" ht="15.75" customHeight="1" x14ac:dyDescent="0.25">
      <c r="A266" s="1">
        <v>14</v>
      </c>
      <c r="F266" s="1">
        <v>17</v>
      </c>
    </row>
    <row r="267" spans="1:6" ht="15.75" customHeight="1" x14ac:dyDescent="0.25">
      <c r="A267" s="1">
        <v>14</v>
      </c>
      <c r="F267" s="1">
        <v>17</v>
      </c>
    </row>
    <row r="268" spans="1:6" ht="15.75" customHeight="1" x14ac:dyDescent="0.25">
      <c r="A268" s="1">
        <v>16</v>
      </c>
      <c r="F268" s="1">
        <v>17</v>
      </c>
    </row>
    <row r="269" spans="1:6" ht="15.75" customHeight="1" x14ac:dyDescent="0.25">
      <c r="A269" s="1">
        <v>16</v>
      </c>
      <c r="F269" s="1">
        <v>17</v>
      </c>
    </row>
    <row r="270" spans="1:6" ht="15.75" customHeight="1" x14ac:dyDescent="0.25">
      <c r="A270" s="1">
        <v>16</v>
      </c>
      <c r="F270" s="1">
        <v>17</v>
      </c>
    </row>
    <row r="271" spans="1:6" ht="15.75" customHeight="1" x14ac:dyDescent="0.25">
      <c r="A271" s="1">
        <v>16</v>
      </c>
      <c r="F271" s="1">
        <v>17</v>
      </c>
    </row>
    <row r="272" spans="1:6" ht="15.75" customHeight="1" x14ac:dyDescent="0.25">
      <c r="A272" s="1">
        <v>17</v>
      </c>
      <c r="F272" s="1">
        <v>17</v>
      </c>
    </row>
    <row r="273" spans="1:6" ht="15.75" customHeight="1" x14ac:dyDescent="0.25">
      <c r="A273" s="1">
        <v>14</v>
      </c>
      <c r="F273" s="1">
        <v>17</v>
      </c>
    </row>
    <row r="274" spans="1:6" ht="15.75" customHeight="1" x14ac:dyDescent="0.25">
      <c r="A274" s="1">
        <v>15</v>
      </c>
      <c r="F274" s="1">
        <v>17</v>
      </c>
    </row>
    <row r="275" spans="1:6" ht="15.75" customHeight="1" x14ac:dyDescent="0.25">
      <c r="A275" s="1">
        <v>14</v>
      </c>
      <c r="F275" s="1">
        <v>17</v>
      </c>
    </row>
    <row r="276" spans="1:6" ht="15.75" customHeight="1" x14ac:dyDescent="0.25">
      <c r="A276" s="1">
        <v>17</v>
      </c>
      <c r="F276" s="1">
        <v>17</v>
      </c>
    </row>
    <row r="277" spans="1:6" ht="15.75" customHeight="1" x14ac:dyDescent="0.25">
      <c r="A277" s="1">
        <v>14</v>
      </c>
      <c r="F277" s="1">
        <v>17</v>
      </c>
    </row>
    <row r="278" spans="1:6" ht="15.75" customHeight="1" x14ac:dyDescent="0.25">
      <c r="A278" s="1">
        <v>15</v>
      </c>
      <c r="F278" s="1">
        <v>17</v>
      </c>
    </row>
    <row r="279" spans="1:6" ht="15.75" customHeight="1" x14ac:dyDescent="0.25">
      <c r="A279" s="1">
        <v>15</v>
      </c>
      <c r="F279" s="1">
        <v>17</v>
      </c>
    </row>
    <row r="280" spans="1:6" ht="15.75" customHeight="1" x14ac:dyDescent="0.25">
      <c r="A280" s="1">
        <v>17</v>
      </c>
      <c r="F280" s="1">
        <v>17</v>
      </c>
    </row>
    <row r="281" spans="1:6" ht="15.75" customHeight="1" x14ac:dyDescent="0.25">
      <c r="A281" s="1">
        <v>12</v>
      </c>
      <c r="F281" s="1">
        <v>17</v>
      </c>
    </row>
    <row r="282" spans="1:6" ht="15.75" customHeight="1" x14ac:dyDescent="0.25">
      <c r="A282" s="1">
        <v>14</v>
      </c>
      <c r="F282" s="1">
        <v>17</v>
      </c>
    </row>
    <row r="283" spans="1:6" ht="15.75" customHeight="1" x14ac:dyDescent="0.25">
      <c r="A283" s="1">
        <v>15</v>
      </c>
      <c r="F283" s="1">
        <v>17</v>
      </c>
    </row>
    <row r="284" spans="1:6" ht="15.75" customHeight="1" x14ac:dyDescent="0.25">
      <c r="A284" s="1">
        <v>17</v>
      </c>
      <c r="F284" s="1">
        <v>17</v>
      </c>
    </row>
    <row r="285" spans="1:6" ht="15.75" customHeight="1" x14ac:dyDescent="0.25">
      <c r="A285" s="1">
        <v>16</v>
      </c>
      <c r="F285" s="1">
        <v>17</v>
      </c>
    </row>
    <row r="286" spans="1:6" ht="15.75" customHeight="1" x14ac:dyDescent="0.25">
      <c r="A286" s="1">
        <v>16</v>
      </c>
      <c r="F286" s="1">
        <v>17</v>
      </c>
    </row>
    <row r="287" spans="1:6" ht="15.75" customHeight="1" x14ac:dyDescent="0.25">
      <c r="A287" s="1">
        <v>22</v>
      </c>
      <c r="F287" s="1">
        <v>17</v>
      </c>
    </row>
    <row r="288" spans="1:6" ht="15.75" customHeight="1" x14ac:dyDescent="0.25">
      <c r="A288" s="1">
        <v>17</v>
      </c>
      <c r="F288" s="1">
        <v>17</v>
      </c>
    </row>
    <row r="289" spans="1:6" ht="15.75" customHeight="1" x14ac:dyDescent="0.25">
      <c r="A289" s="1">
        <v>19</v>
      </c>
      <c r="F289" s="1">
        <v>17</v>
      </c>
    </row>
    <row r="290" spans="1:6" ht="15.75" customHeight="1" x14ac:dyDescent="0.25">
      <c r="A290" s="1">
        <v>15</v>
      </c>
      <c r="F290" s="1">
        <v>17</v>
      </c>
    </row>
    <row r="291" spans="1:6" ht="15.75" customHeight="1" x14ac:dyDescent="0.25">
      <c r="A291" s="1">
        <v>14</v>
      </c>
      <c r="F291" s="1">
        <v>17</v>
      </c>
    </row>
    <row r="292" spans="1:6" ht="15.75" customHeight="1" x14ac:dyDescent="0.25">
      <c r="A292" s="1">
        <v>13</v>
      </c>
      <c r="F292" s="1">
        <v>17</v>
      </c>
    </row>
    <row r="293" spans="1:6" ht="15.75" customHeight="1" x14ac:dyDescent="0.25">
      <c r="A293" s="1">
        <v>22</v>
      </c>
      <c r="F293" s="1">
        <v>17</v>
      </c>
    </row>
    <row r="294" spans="1:6" ht="15.75" customHeight="1" x14ac:dyDescent="0.25">
      <c r="A294" s="1">
        <v>15</v>
      </c>
      <c r="F294" s="1">
        <v>17</v>
      </c>
    </row>
    <row r="295" spans="1:6" ht="15.75" customHeight="1" x14ac:dyDescent="0.25">
      <c r="A295" s="1">
        <v>16</v>
      </c>
      <c r="F295" s="1">
        <v>17</v>
      </c>
    </row>
    <row r="296" spans="1:6" ht="15.75" customHeight="1" x14ac:dyDescent="0.25">
      <c r="A296" s="1">
        <v>16</v>
      </c>
      <c r="F296" s="1">
        <v>17</v>
      </c>
    </row>
    <row r="297" spans="1:6" ht="15.75" customHeight="1" x14ac:dyDescent="0.25">
      <c r="A297" s="1">
        <v>14</v>
      </c>
      <c r="F297" s="1">
        <v>17</v>
      </c>
    </row>
    <row r="298" spans="1:6" ht="15.75" customHeight="1" x14ac:dyDescent="0.25">
      <c r="A298" s="1">
        <v>16</v>
      </c>
      <c r="F298" s="1">
        <v>17</v>
      </c>
    </row>
    <row r="299" spans="1:6" ht="15.75" customHeight="1" x14ac:dyDescent="0.25">
      <c r="A299" s="1">
        <v>14</v>
      </c>
      <c r="F299" s="1">
        <v>17</v>
      </c>
    </row>
    <row r="300" spans="1:6" ht="15.75" customHeight="1" x14ac:dyDescent="0.25">
      <c r="A300" s="1">
        <v>15</v>
      </c>
      <c r="F300" s="1">
        <v>17</v>
      </c>
    </row>
    <row r="301" spans="1:6" ht="15.75" customHeight="1" x14ac:dyDescent="0.25">
      <c r="A301" s="1">
        <v>25</v>
      </c>
      <c r="F301" s="1">
        <v>17</v>
      </c>
    </row>
    <row r="302" spans="1:6" ht="15.75" customHeight="1" x14ac:dyDescent="0.25">
      <c r="A302" s="1">
        <v>20</v>
      </c>
      <c r="F302" s="1">
        <v>17</v>
      </c>
    </row>
    <row r="303" spans="1:6" ht="15.75" customHeight="1" x14ac:dyDescent="0.25">
      <c r="A303" s="1">
        <v>15</v>
      </c>
      <c r="F303" s="1">
        <v>17</v>
      </c>
    </row>
    <row r="304" spans="1:6" ht="15.75" customHeight="1" x14ac:dyDescent="0.25">
      <c r="A304" s="1">
        <v>22</v>
      </c>
      <c r="F304" s="1">
        <v>17</v>
      </c>
    </row>
    <row r="305" spans="1:6" ht="15.75" customHeight="1" x14ac:dyDescent="0.25">
      <c r="A305" s="1">
        <v>15</v>
      </c>
      <c r="F305" s="1">
        <v>17</v>
      </c>
    </row>
    <row r="306" spans="1:6" ht="15.75" customHeight="1" x14ac:dyDescent="0.25">
      <c r="A306" s="1">
        <v>16</v>
      </c>
      <c r="F306" s="1">
        <v>17</v>
      </c>
    </row>
    <row r="307" spans="1:6" ht="15.75" customHeight="1" x14ac:dyDescent="0.25">
      <c r="A307" s="1">
        <v>24</v>
      </c>
      <c r="F307" s="1">
        <v>18</v>
      </c>
    </row>
    <row r="308" spans="1:6" ht="15.75" customHeight="1" x14ac:dyDescent="0.25">
      <c r="A308" s="1">
        <v>15</v>
      </c>
      <c r="F308" s="1">
        <v>18</v>
      </c>
    </row>
    <row r="309" spans="1:6" ht="15.75" customHeight="1" x14ac:dyDescent="0.25">
      <c r="A309" s="1">
        <v>20</v>
      </c>
      <c r="F309" s="1">
        <v>18</v>
      </c>
    </row>
    <row r="310" spans="1:6" ht="15.75" customHeight="1" x14ac:dyDescent="0.25">
      <c r="A310" s="1">
        <v>22</v>
      </c>
      <c r="F310" s="1">
        <v>18</v>
      </c>
    </row>
    <row r="311" spans="1:6" ht="15.75" customHeight="1" x14ac:dyDescent="0.25">
      <c r="A311" s="1">
        <v>14</v>
      </c>
      <c r="F311" s="1">
        <v>18</v>
      </c>
    </row>
    <row r="312" spans="1:6" ht="15.75" customHeight="1" x14ac:dyDescent="0.25">
      <c r="A312" s="1">
        <v>20</v>
      </c>
      <c r="F312" s="1">
        <v>18</v>
      </c>
    </row>
    <row r="313" spans="1:6" ht="15.75" customHeight="1" x14ac:dyDescent="0.25">
      <c r="A313" s="1">
        <v>20</v>
      </c>
      <c r="F313" s="1">
        <v>18</v>
      </c>
    </row>
    <row r="314" spans="1:6" ht="15.75" customHeight="1" x14ac:dyDescent="0.25">
      <c r="A314" s="1">
        <v>15</v>
      </c>
      <c r="F314" s="1">
        <v>18</v>
      </c>
    </row>
    <row r="315" spans="1:6" ht="15.75" customHeight="1" x14ac:dyDescent="0.25">
      <c r="A315" s="1">
        <v>25</v>
      </c>
      <c r="F315" s="1">
        <v>18</v>
      </c>
    </row>
    <row r="316" spans="1:6" ht="15.75" customHeight="1" x14ac:dyDescent="0.25">
      <c r="A316" s="1">
        <v>15</v>
      </c>
      <c r="F316" s="1">
        <v>18</v>
      </c>
    </row>
    <row r="317" spans="1:6" ht="15.75" customHeight="1" x14ac:dyDescent="0.25">
      <c r="A317" s="1">
        <v>15</v>
      </c>
      <c r="F317" s="1">
        <v>18</v>
      </c>
    </row>
    <row r="318" spans="1:6" ht="15.75" customHeight="1" x14ac:dyDescent="0.25">
      <c r="A318" s="1">
        <v>18</v>
      </c>
      <c r="F318" s="1">
        <v>18</v>
      </c>
    </row>
    <row r="319" spans="1:6" ht="15.75" customHeight="1" x14ac:dyDescent="0.25">
      <c r="A319" s="1">
        <v>19</v>
      </c>
      <c r="F319" s="1">
        <v>18</v>
      </c>
    </row>
    <row r="320" spans="1:6" ht="15.75" customHeight="1" x14ac:dyDescent="0.25">
      <c r="A320" s="1">
        <v>15</v>
      </c>
      <c r="F320" s="1">
        <v>18</v>
      </c>
    </row>
    <row r="321" spans="1:6" ht="15.75" customHeight="1" x14ac:dyDescent="0.25">
      <c r="A321" s="1">
        <v>14</v>
      </c>
      <c r="F321" s="1">
        <v>18</v>
      </c>
    </row>
    <row r="322" spans="1:6" ht="15.75" customHeight="1" x14ac:dyDescent="0.25">
      <c r="A322" s="1">
        <v>17</v>
      </c>
      <c r="F322" s="1">
        <v>18</v>
      </c>
    </row>
    <row r="323" spans="1:6" ht="15.75" customHeight="1" x14ac:dyDescent="0.25">
      <c r="A323" s="1">
        <v>16</v>
      </c>
      <c r="F323" s="1">
        <v>18</v>
      </c>
    </row>
    <row r="324" spans="1:6" ht="15.75" customHeight="1" x14ac:dyDescent="0.25">
      <c r="A324" s="1">
        <v>17</v>
      </c>
      <c r="F324" s="1">
        <v>18</v>
      </c>
    </row>
    <row r="325" spans="1:6" ht="15.75" customHeight="1" x14ac:dyDescent="0.25">
      <c r="A325" s="1">
        <v>14</v>
      </c>
      <c r="F325" s="1">
        <v>18</v>
      </c>
    </row>
    <row r="326" spans="1:6" ht="15.75" customHeight="1" x14ac:dyDescent="0.25">
      <c r="A326" s="1">
        <v>15</v>
      </c>
      <c r="F326" s="1">
        <v>18</v>
      </c>
    </row>
    <row r="327" spans="1:6" ht="15.75" customHeight="1" x14ac:dyDescent="0.25">
      <c r="A327" s="1">
        <v>14</v>
      </c>
      <c r="F327" s="1">
        <v>18</v>
      </c>
    </row>
    <row r="328" spans="1:6" ht="15.75" customHeight="1" x14ac:dyDescent="0.25">
      <c r="A328" s="1">
        <v>19</v>
      </c>
      <c r="F328" s="1">
        <v>18</v>
      </c>
    </row>
    <row r="329" spans="1:6" ht="15.75" customHeight="1" x14ac:dyDescent="0.25">
      <c r="A329" s="1">
        <v>17</v>
      </c>
      <c r="F329" s="1">
        <v>18</v>
      </c>
    </row>
    <row r="330" spans="1:6" ht="15.75" customHeight="1" x14ac:dyDescent="0.25">
      <c r="A330" s="1">
        <v>14</v>
      </c>
      <c r="F330" s="1">
        <v>18</v>
      </c>
    </row>
    <row r="331" spans="1:6" ht="15.75" customHeight="1" x14ac:dyDescent="0.25">
      <c r="A331" s="1">
        <v>17</v>
      </c>
      <c r="F331" s="1">
        <v>18</v>
      </c>
    </row>
    <row r="332" spans="1:6" ht="15.75" customHeight="1" x14ac:dyDescent="0.25">
      <c r="A332" s="1">
        <v>21</v>
      </c>
      <c r="F332" s="1">
        <v>18</v>
      </c>
    </row>
    <row r="333" spans="1:6" ht="15.75" customHeight="1" x14ac:dyDescent="0.25">
      <c r="A333" s="1">
        <v>19</v>
      </c>
      <c r="F333" s="1">
        <v>18</v>
      </c>
    </row>
    <row r="334" spans="1:6" ht="15.75" customHeight="1" x14ac:dyDescent="0.25">
      <c r="A334" s="1">
        <v>19</v>
      </c>
      <c r="F334" s="1">
        <v>18</v>
      </c>
    </row>
    <row r="335" spans="1:6" ht="15.75" customHeight="1" x14ac:dyDescent="0.25">
      <c r="A335" s="1">
        <v>16</v>
      </c>
      <c r="F335" s="1">
        <v>18</v>
      </c>
    </row>
    <row r="336" spans="1:6" ht="15.75" customHeight="1" x14ac:dyDescent="0.25">
      <c r="A336" s="1">
        <v>15</v>
      </c>
      <c r="F336" s="1">
        <v>19</v>
      </c>
    </row>
    <row r="337" spans="1:6" ht="15.75" customHeight="1" x14ac:dyDescent="0.25">
      <c r="A337" s="1">
        <v>18</v>
      </c>
      <c r="F337" s="1">
        <v>19</v>
      </c>
    </row>
    <row r="338" spans="1:6" ht="15.75" customHeight="1" x14ac:dyDescent="0.25">
      <c r="A338" s="1">
        <v>16</v>
      </c>
      <c r="F338" s="1">
        <v>19</v>
      </c>
    </row>
    <row r="339" spans="1:6" ht="15.75" customHeight="1" x14ac:dyDescent="0.25">
      <c r="A339" s="1">
        <v>17</v>
      </c>
      <c r="F339" s="1">
        <v>19</v>
      </c>
    </row>
    <row r="340" spans="1:6" ht="15.75" customHeight="1" x14ac:dyDescent="0.25">
      <c r="A340" s="1">
        <v>14</v>
      </c>
      <c r="F340" s="1">
        <v>19</v>
      </c>
    </row>
    <row r="341" spans="1:6" ht="15.75" customHeight="1" x14ac:dyDescent="0.25">
      <c r="A341" s="1">
        <v>17</v>
      </c>
      <c r="F341" s="1">
        <v>19</v>
      </c>
    </row>
    <row r="342" spans="1:6" ht="15.75" customHeight="1" x14ac:dyDescent="0.25">
      <c r="A342" s="1">
        <v>17</v>
      </c>
      <c r="F342" s="1">
        <v>19</v>
      </c>
    </row>
    <row r="343" spans="1:6" ht="15.75" customHeight="1" x14ac:dyDescent="0.25">
      <c r="A343" s="1">
        <v>16</v>
      </c>
      <c r="F343" s="1">
        <v>19</v>
      </c>
    </row>
    <row r="344" spans="1:6" ht="15.75" customHeight="1" x14ac:dyDescent="0.25">
      <c r="A344" s="1">
        <v>16</v>
      </c>
      <c r="F344" s="1">
        <v>19</v>
      </c>
    </row>
    <row r="345" spans="1:6" ht="15.75" customHeight="1" x14ac:dyDescent="0.25">
      <c r="A345" s="1">
        <v>17</v>
      </c>
      <c r="F345" s="1">
        <v>19</v>
      </c>
    </row>
    <row r="346" spans="1:6" ht="15.75" customHeight="1" x14ac:dyDescent="0.25">
      <c r="A346" s="1">
        <v>16</v>
      </c>
      <c r="F346" s="1">
        <v>19</v>
      </c>
    </row>
    <row r="347" spans="1:6" ht="15.75" customHeight="1" x14ac:dyDescent="0.25">
      <c r="A347" s="1">
        <v>19</v>
      </c>
      <c r="F347" s="1">
        <v>19</v>
      </c>
    </row>
    <row r="348" spans="1:6" ht="15.75" customHeight="1" x14ac:dyDescent="0.25">
      <c r="A348" s="1">
        <v>18</v>
      </c>
      <c r="F348" s="1">
        <v>19</v>
      </c>
    </row>
    <row r="349" spans="1:6" ht="15.75" customHeight="1" x14ac:dyDescent="0.25">
      <c r="A349" s="1">
        <v>14</v>
      </c>
      <c r="F349" s="1">
        <v>19</v>
      </c>
    </row>
    <row r="350" spans="1:6" ht="15.75" customHeight="1" x14ac:dyDescent="0.25">
      <c r="A350" s="1">
        <v>15</v>
      </c>
      <c r="F350" s="1">
        <v>19</v>
      </c>
    </row>
    <row r="351" spans="1:6" ht="15.75" customHeight="1" x14ac:dyDescent="0.25">
      <c r="A351" s="1">
        <v>16</v>
      </c>
      <c r="F351" s="1">
        <v>19</v>
      </c>
    </row>
    <row r="352" spans="1:6" ht="15.75" customHeight="1" x14ac:dyDescent="0.25">
      <c r="A352" s="1">
        <v>19</v>
      </c>
      <c r="F352" s="1">
        <v>19</v>
      </c>
    </row>
    <row r="353" spans="1:6" ht="15.75" customHeight="1" x14ac:dyDescent="0.25">
      <c r="A353" s="1">
        <v>19</v>
      </c>
      <c r="F353" s="1">
        <v>19</v>
      </c>
    </row>
    <row r="354" spans="1:6" ht="15.75" customHeight="1" x14ac:dyDescent="0.25">
      <c r="A354" s="1">
        <v>17</v>
      </c>
      <c r="F354" s="1">
        <v>19</v>
      </c>
    </row>
    <row r="355" spans="1:6" ht="15.75" customHeight="1" x14ac:dyDescent="0.25">
      <c r="A355" s="1">
        <v>15</v>
      </c>
      <c r="F355" s="1">
        <v>19</v>
      </c>
    </row>
    <row r="356" spans="1:6" ht="15.75" customHeight="1" x14ac:dyDescent="0.25">
      <c r="A356" s="1">
        <v>15</v>
      </c>
      <c r="F356" s="1">
        <v>19</v>
      </c>
    </row>
    <row r="357" spans="1:6" ht="15.75" customHeight="1" x14ac:dyDescent="0.25">
      <c r="A357" s="1">
        <v>15</v>
      </c>
      <c r="F357" s="1">
        <v>19</v>
      </c>
    </row>
    <row r="358" spans="1:6" ht="15.75" customHeight="1" x14ac:dyDescent="0.25">
      <c r="A358" s="1">
        <v>14</v>
      </c>
      <c r="F358" s="1">
        <v>19</v>
      </c>
    </row>
    <row r="359" spans="1:6" ht="15.75" customHeight="1" x14ac:dyDescent="0.25">
      <c r="A359" s="1">
        <v>15</v>
      </c>
      <c r="F359" s="1">
        <v>19</v>
      </c>
    </row>
    <row r="360" spans="1:6" ht="15.75" customHeight="1" x14ac:dyDescent="0.25">
      <c r="A360" s="1">
        <v>19</v>
      </c>
      <c r="F360" s="1">
        <v>19</v>
      </c>
    </row>
    <row r="361" spans="1:6" ht="15.75" customHeight="1" x14ac:dyDescent="0.25">
      <c r="A361" s="1">
        <v>14</v>
      </c>
      <c r="F361" s="1">
        <v>19</v>
      </c>
    </row>
    <row r="362" spans="1:6" ht="15.75" customHeight="1" x14ac:dyDescent="0.25">
      <c r="A362" s="1">
        <v>19</v>
      </c>
      <c r="F362" s="1">
        <v>19</v>
      </c>
    </row>
    <row r="363" spans="1:6" ht="15.75" customHeight="1" x14ac:dyDescent="0.25">
      <c r="A363" s="1">
        <v>16</v>
      </c>
      <c r="F363" s="1">
        <v>19</v>
      </c>
    </row>
    <row r="364" spans="1:6" ht="15.75" customHeight="1" x14ac:dyDescent="0.25">
      <c r="A364" s="1">
        <v>18</v>
      </c>
      <c r="F364" s="1">
        <v>20</v>
      </c>
    </row>
    <row r="365" spans="1:6" ht="15.75" customHeight="1" x14ac:dyDescent="0.25">
      <c r="A365" s="1">
        <v>19</v>
      </c>
      <c r="F365" s="1">
        <v>20</v>
      </c>
    </row>
    <row r="366" spans="1:6" ht="15.75" customHeight="1" x14ac:dyDescent="0.25">
      <c r="A366" s="1">
        <v>18</v>
      </c>
      <c r="F366" s="1">
        <v>20</v>
      </c>
    </row>
    <row r="367" spans="1:6" ht="15.75" customHeight="1" x14ac:dyDescent="0.25">
      <c r="A367" s="1">
        <v>15</v>
      </c>
      <c r="F367" s="1">
        <v>20</v>
      </c>
    </row>
    <row r="368" spans="1:6" ht="15.75" customHeight="1" x14ac:dyDescent="0.25">
      <c r="A368" s="1">
        <v>17</v>
      </c>
      <c r="F368" s="1">
        <v>20</v>
      </c>
    </row>
    <row r="369" spans="1:6" ht="15.75" customHeight="1" x14ac:dyDescent="0.25">
      <c r="A369" s="1">
        <v>13</v>
      </c>
      <c r="F369" s="1">
        <v>20</v>
      </c>
    </row>
    <row r="370" spans="1:6" ht="15.75" customHeight="1" x14ac:dyDescent="0.25">
      <c r="A370" s="1">
        <v>15</v>
      </c>
      <c r="F370" s="1">
        <v>20</v>
      </c>
    </row>
    <row r="371" spans="1:6" ht="15.75" customHeight="1" x14ac:dyDescent="0.25">
      <c r="A371" s="1">
        <v>18</v>
      </c>
      <c r="F371" s="1">
        <v>20</v>
      </c>
    </row>
    <row r="372" spans="1:6" ht="15.75" customHeight="1" x14ac:dyDescent="0.25">
      <c r="A372" s="1">
        <v>16</v>
      </c>
      <c r="F372" s="1">
        <v>20</v>
      </c>
    </row>
    <row r="373" spans="1:6" ht="15.75" customHeight="1" x14ac:dyDescent="0.25">
      <c r="A373" s="1">
        <v>11</v>
      </c>
      <c r="F373" s="1">
        <v>20</v>
      </c>
    </row>
    <row r="374" spans="1:6" ht="15.75" customHeight="1" x14ac:dyDescent="0.25">
      <c r="A374" s="1">
        <v>17</v>
      </c>
      <c r="F374" s="1">
        <v>20</v>
      </c>
    </row>
    <row r="375" spans="1:6" ht="15.75" customHeight="1" x14ac:dyDescent="0.25">
      <c r="A375" s="1">
        <v>16</v>
      </c>
      <c r="F375" s="1">
        <v>20</v>
      </c>
    </row>
    <row r="376" spans="1:6" ht="15.75" customHeight="1" x14ac:dyDescent="0.25">
      <c r="A376" s="1">
        <v>19</v>
      </c>
      <c r="F376" s="1">
        <v>21</v>
      </c>
    </row>
    <row r="377" spans="1:6" ht="15.75" customHeight="1" x14ac:dyDescent="0.25">
      <c r="A377" s="1">
        <v>16</v>
      </c>
      <c r="F377" s="1">
        <v>21</v>
      </c>
    </row>
    <row r="378" spans="1:6" ht="15.75" customHeight="1" x14ac:dyDescent="0.25">
      <c r="A378" s="1">
        <v>17</v>
      </c>
      <c r="F378" s="1">
        <v>21</v>
      </c>
    </row>
    <row r="379" spans="1:6" ht="15.75" customHeight="1" x14ac:dyDescent="0.25">
      <c r="A379" s="1">
        <v>18</v>
      </c>
      <c r="F379" s="1">
        <v>21</v>
      </c>
    </row>
    <row r="380" spans="1:6" ht="15.75" customHeight="1" x14ac:dyDescent="0.25">
      <c r="A380" s="1">
        <v>14</v>
      </c>
      <c r="F380" s="1">
        <v>21</v>
      </c>
    </row>
    <row r="381" spans="1:6" ht="15.75" customHeight="1" x14ac:dyDescent="0.25">
      <c r="A381" s="1">
        <v>17</v>
      </c>
      <c r="F381" s="1">
        <v>21</v>
      </c>
    </row>
    <row r="382" spans="1:6" ht="15.75" customHeight="1" x14ac:dyDescent="0.25">
      <c r="A382" s="1">
        <v>15</v>
      </c>
      <c r="F382" s="1">
        <v>21</v>
      </c>
    </row>
    <row r="383" spans="1:6" ht="15.75" customHeight="1" x14ac:dyDescent="0.25">
      <c r="A383" s="1">
        <v>18</v>
      </c>
      <c r="F383" s="1">
        <v>21</v>
      </c>
    </row>
    <row r="384" spans="1:6" ht="15.75" customHeight="1" x14ac:dyDescent="0.25">
      <c r="A384" s="1">
        <v>13</v>
      </c>
      <c r="F384" s="1">
        <v>22</v>
      </c>
    </row>
    <row r="385" spans="1:6" ht="15.75" customHeight="1" x14ac:dyDescent="0.25">
      <c r="A385" s="1">
        <v>14</v>
      </c>
      <c r="F385" s="1">
        <v>22</v>
      </c>
    </row>
    <row r="386" spans="1:6" ht="15.75" customHeight="1" x14ac:dyDescent="0.25">
      <c r="A386" s="1">
        <v>15</v>
      </c>
      <c r="F386" s="1">
        <v>22</v>
      </c>
    </row>
    <row r="387" spans="1:6" ht="15.75" customHeight="1" x14ac:dyDescent="0.25">
      <c r="A387" s="1">
        <v>16</v>
      </c>
      <c r="F387" s="1">
        <v>22</v>
      </c>
    </row>
    <row r="388" spans="1:6" ht="15.75" customHeight="1" x14ac:dyDescent="0.25">
      <c r="A388" s="1">
        <v>18</v>
      </c>
      <c r="F388" s="1">
        <v>22</v>
      </c>
    </row>
    <row r="389" spans="1:6" ht="15.75" customHeight="1" x14ac:dyDescent="0.25">
      <c r="A389" s="1">
        <v>16</v>
      </c>
      <c r="F389" s="1">
        <v>22</v>
      </c>
    </row>
    <row r="390" spans="1:6" ht="15.75" customHeight="1" x14ac:dyDescent="0.25">
      <c r="A390" s="1">
        <v>18</v>
      </c>
      <c r="F390" s="1">
        <v>22</v>
      </c>
    </row>
    <row r="391" spans="1:6" ht="15.75" customHeight="1" x14ac:dyDescent="0.25">
      <c r="A391" s="1">
        <v>15</v>
      </c>
      <c r="F391" s="1">
        <v>24</v>
      </c>
    </row>
    <row r="392" spans="1:6" ht="15.75" customHeight="1" x14ac:dyDescent="0.25">
      <c r="A392" s="1">
        <v>15</v>
      </c>
      <c r="F392" s="1">
        <v>24</v>
      </c>
    </row>
    <row r="393" spans="1:6" ht="15.75" customHeight="1" x14ac:dyDescent="0.25">
      <c r="A393" s="1">
        <v>17</v>
      </c>
      <c r="F393" s="1">
        <v>25</v>
      </c>
    </row>
    <row r="394" spans="1:6" ht="15.75" customHeight="1" x14ac:dyDescent="0.25">
      <c r="A394" s="1">
        <v>14</v>
      </c>
      <c r="F394" s="1">
        <v>25</v>
      </c>
    </row>
    <row r="395" spans="1:6" ht="15.75" customHeight="1" x14ac:dyDescent="0.2"/>
    <row r="396" spans="1:6" ht="15.75" customHeight="1" x14ac:dyDescent="0.2"/>
    <row r="397" spans="1:6" ht="15.75" customHeight="1" x14ac:dyDescent="0.2"/>
    <row r="398" spans="1:6" ht="15.75" customHeight="1" x14ac:dyDescent="0.2"/>
    <row r="399" spans="1:6" ht="15.75" customHeight="1" x14ac:dyDescent="0.2"/>
    <row r="400" spans="1:6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01"/>
  <sheetViews>
    <sheetView zoomScale="64" workbookViewId="0">
      <selection activeCell="B30" sqref="B30"/>
    </sheetView>
  </sheetViews>
  <sheetFormatPr baseColWidth="10" defaultColWidth="12.625" defaultRowHeight="15" customHeight="1" x14ac:dyDescent="0.2"/>
  <cols>
    <col min="1" max="31" width="9.375" customWidth="1"/>
  </cols>
  <sheetData>
    <row r="1" spans="1:19" x14ac:dyDescent="0.25">
      <c r="A1" s="1" t="s">
        <v>119</v>
      </c>
      <c r="D1" s="13" t="s">
        <v>195</v>
      </c>
      <c r="I1" s="1" t="s">
        <v>120</v>
      </c>
      <c r="L1" s="1" t="s">
        <v>121</v>
      </c>
      <c r="O1" s="1" t="s">
        <v>122</v>
      </c>
      <c r="R1" s="1" t="s">
        <v>123</v>
      </c>
    </row>
    <row r="2" spans="1:19" ht="15" customHeight="1" x14ac:dyDescent="0.25">
      <c r="D2" s="1" t="s">
        <v>111</v>
      </c>
    </row>
    <row r="3" spans="1:19" x14ac:dyDescent="0.25">
      <c r="A3" s="1" t="s">
        <v>12</v>
      </c>
      <c r="B3" s="1">
        <v>393</v>
      </c>
      <c r="C3" s="1"/>
      <c r="D3" s="1" t="s">
        <v>26</v>
      </c>
      <c r="E3" s="1">
        <f>Hoja1!I10</f>
        <v>0</v>
      </c>
      <c r="I3" s="1" t="s">
        <v>124</v>
      </c>
      <c r="L3" s="1" t="s">
        <v>124</v>
      </c>
      <c r="O3" s="1" t="s">
        <v>124</v>
      </c>
      <c r="R3" s="1" t="s">
        <v>124</v>
      </c>
    </row>
    <row r="4" spans="1:19" x14ac:dyDescent="0.25">
      <c r="A4" s="1" t="s">
        <v>26</v>
      </c>
      <c r="B4" s="1">
        <v>8</v>
      </c>
      <c r="C4" s="1"/>
      <c r="D4" s="1" t="s">
        <v>112</v>
      </c>
      <c r="I4" s="1" t="s">
        <v>125</v>
      </c>
      <c r="J4" s="1">
        <f>SQRT(B3)</f>
        <v>19.824227601599009</v>
      </c>
      <c r="L4" s="1" t="s">
        <v>76</v>
      </c>
      <c r="M4" s="1">
        <f>1+LOG(B3,2)</f>
        <v>9.6183855022586062</v>
      </c>
      <c r="O4" s="1" t="s">
        <v>76</v>
      </c>
      <c r="P4" s="1">
        <f>2*(B3^(1/3))*B6/(7*B7)</f>
        <v>12.93171898572407</v>
      </c>
      <c r="R4" s="1" t="s">
        <v>76</v>
      </c>
      <c r="S4" s="1">
        <f>(B3^(1/3)*B6)/(2*(B9-B8))</f>
        <v>20.753683426463891</v>
      </c>
    </row>
    <row r="5" spans="1:19" x14ac:dyDescent="0.25">
      <c r="A5" s="1" t="s">
        <v>27</v>
      </c>
      <c r="B5" s="1">
        <v>25</v>
      </c>
      <c r="C5" s="1"/>
      <c r="D5" s="1" t="s">
        <v>64</v>
      </c>
      <c r="E5" s="1">
        <v>5</v>
      </c>
      <c r="I5" s="1" t="s">
        <v>76</v>
      </c>
      <c r="J5" s="1">
        <f>20</f>
        <v>20</v>
      </c>
      <c r="L5" s="1" t="s">
        <v>76</v>
      </c>
      <c r="M5" s="1">
        <v>10</v>
      </c>
      <c r="O5" s="1" t="s">
        <v>76</v>
      </c>
      <c r="P5" s="1">
        <v>13</v>
      </c>
      <c r="R5" s="1" t="s">
        <v>76</v>
      </c>
      <c r="S5" s="1">
        <v>21</v>
      </c>
    </row>
    <row r="6" spans="1:19" x14ac:dyDescent="0.25">
      <c r="A6" s="1" t="s">
        <v>34</v>
      </c>
      <c r="B6" s="1">
        <f>B5-B4</f>
        <v>17</v>
      </c>
      <c r="C6" s="1"/>
      <c r="D6" s="1" t="s">
        <v>113</v>
      </c>
    </row>
    <row r="7" spans="1:19" x14ac:dyDescent="0.25">
      <c r="A7" s="1" t="s">
        <v>39</v>
      </c>
      <c r="B7" s="1">
        <v>2.7511998254888756</v>
      </c>
      <c r="C7" s="1"/>
      <c r="D7" s="1" t="s">
        <v>114</v>
      </c>
    </row>
    <row r="8" spans="1:19" x14ac:dyDescent="0.25">
      <c r="A8" s="1" t="s">
        <v>28</v>
      </c>
      <c r="B8" s="1">
        <v>14</v>
      </c>
      <c r="C8" s="1"/>
      <c r="D8" s="1" t="s">
        <v>115</v>
      </c>
    </row>
    <row r="9" spans="1:19" x14ac:dyDescent="0.25">
      <c r="A9" s="1" t="s">
        <v>29</v>
      </c>
      <c r="B9" s="1">
        <v>17</v>
      </c>
      <c r="C9" s="1"/>
      <c r="D9" s="1" t="s">
        <v>116</v>
      </c>
      <c r="E9" s="1">
        <f>(B5-B4)/E5</f>
        <v>3.4</v>
      </c>
      <c r="I9" s="1" t="s">
        <v>126</v>
      </c>
    </row>
    <row r="10" spans="1:19" x14ac:dyDescent="0.25">
      <c r="A10" s="1" t="s">
        <v>30</v>
      </c>
      <c r="B10" s="1">
        <v>16</v>
      </c>
      <c r="C10" s="1"/>
      <c r="D10" s="1" t="s">
        <v>117</v>
      </c>
      <c r="E10" s="1">
        <f>(B5-B4)/(E5-1)</f>
        <v>4.25</v>
      </c>
      <c r="I10" s="1" t="s">
        <v>127</v>
      </c>
    </row>
    <row r="11" spans="1:19" x14ac:dyDescent="0.25">
      <c r="D11" s="1" t="s">
        <v>118</v>
      </c>
      <c r="I11" s="1" t="s">
        <v>128</v>
      </c>
    </row>
    <row r="12" spans="1:19" x14ac:dyDescent="0.25">
      <c r="D12" s="1">
        <v>4</v>
      </c>
      <c r="I12" s="1" t="s">
        <v>129</v>
      </c>
    </row>
    <row r="13" spans="1:19" ht="15" customHeight="1" x14ac:dyDescent="0.25">
      <c r="D13" s="1"/>
    </row>
    <row r="15" spans="1:19" ht="15" customHeight="1" x14ac:dyDescent="0.2">
      <c r="A15" s="20" t="s">
        <v>196</v>
      </c>
      <c r="B15" s="21"/>
    </row>
    <row r="16" spans="1:19" ht="15" customHeight="1" x14ac:dyDescent="0.2">
      <c r="B16" s="13" t="s">
        <v>197</v>
      </c>
    </row>
    <row r="17" spans="2:5" ht="15" customHeight="1" x14ac:dyDescent="0.2">
      <c r="C17" s="13" t="s">
        <v>198</v>
      </c>
    </row>
    <row r="18" spans="2:5" ht="15" customHeight="1" x14ac:dyDescent="0.2">
      <c r="B18" s="13" t="s">
        <v>199</v>
      </c>
    </row>
    <row r="19" spans="2:5" ht="15" customHeight="1" x14ac:dyDescent="0.2">
      <c r="C19" t="s">
        <v>200</v>
      </c>
    </row>
    <row r="20" spans="2:5" ht="15" customHeight="1" x14ac:dyDescent="0.2">
      <c r="B20" s="13" t="s">
        <v>201</v>
      </c>
    </row>
    <row r="21" spans="2:5" ht="15.75" customHeight="1" x14ac:dyDescent="0.2">
      <c r="C21" s="13" t="s">
        <v>202</v>
      </c>
    </row>
    <row r="22" spans="2:5" ht="15.75" customHeight="1" x14ac:dyDescent="0.2">
      <c r="B22" s="13" t="s">
        <v>205</v>
      </c>
    </row>
    <row r="23" spans="2:5" ht="15.75" customHeight="1" x14ac:dyDescent="0.2">
      <c r="B23" s="13" t="s">
        <v>203</v>
      </c>
    </row>
    <row r="24" spans="2:5" ht="15.75" customHeight="1" x14ac:dyDescent="0.2">
      <c r="B24" s="13"/>
    </row>
    <row r="25" spans="2:5" ht="15.75" customHeight="1" x14ac:dyDescent="0.2">
      <c r="B25" s="20" t="s">
        <v>204</v>
      </c>
      <c r="C25" s="21"/>
      <c r="D25" s="21"/>
      <c r="E25" s="21"/>
    </row>
    <row r="26" spans="2:5" ht="15.75" customHeight="1" x14ac:dyDescent="0.2">
      <c r="B26" s="13" t="s">
        <v>206</v>
      </c>
    </row>
    <row r="27" spans="2:5" ht="15.75" customHeight="1" x14ac:dyDescent="0.2">
      <c r="B27" t="s">
        <v>207</v>
      </c>
    </row>
    <row r="28" spans="2:5" ht="15.75" customHeight="1" x14ac:dyDescent="0.2">
      <c r="B28" s="13" t="s">
        <v>208</v>
      </c>
    </row>
    <row r="29" spans="2:5" ht="15.75" customHeight="1" x14ac:dyDescent="0.2">
      <c r="B29" s="13" t="s">
        <v>209</v>
      </c>
    </row>
    <row r="30" spans="2:5" ht="15.75" customHeight="1" x14ac:dyDescent="0.2"/>
    <row r="31" spans="2:5" ht="15.75" customHeight="1" x14ac:dyDescent="0.2"/>
    <row r="32" spans="2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zoomScale="35" workbookViewId="0">
      <selection activeCell="G14" sqref="G14"/>
    </sheetView>
  </sheetViews>
  <sheetFormatPr baseColWidth="10" defaultColWidth="12.625" defaultRowHeight="15" customHeight="1" x14ac:dyDescent="0.2"/>
  <cols>
    <col min="1" max="1" width="9.375" customWidth="1"/>
    <col min="2" max="2" width="17.375" customWidth="1"/>
    <col min="3" max="7" width="9.375" customWidth="1"/>
    <col min="8" max="8" width="11.125" customWidth="1"/>
    <col min="9" max="13" width="9.375" customWidth="1"/>
    <col min="14" max="14" width="10.25" customWidth="1"/>
    <col min="15" max="15" width="9.875" customWidth="1"/>
    <col min="16" max="16" width="12.25" customWidth="1"/>
    <col min="17" max="17" width="11.125" customWidth="1"/>
    <col min="18" max="28" width="9.375" customWidth="1"/>
  </cols>
  <sheetData>
    <row r="1" spans="1:25" ht="47.25" customHeight="1" x14ac:dyDescent="0.25">
      <c r="A1" s="1" t="s">
        <v>72</v>
      </c>
      <c r="S1" s="11" t="s">
        <v>139</v>
      </c>
      <c r="U1" s="13" t="s">
        <v>141</v>
      </c>
      <c r="X1" s="13" t="s">
        <v>144</v>
      </c>
    </row>
    <row r="2" spans="1:25" ht="43.5" x14ac:dyDescent="0.25">
      <c r="B2" s="1" t="s">
        <v>73</v>
      </c>
      <c r="E2" s="1" t="s">
        <v>74</v>
      </c>
      <c r="I2" s="11" t="s">
        <v>131</v>
      </c>
      <c r="J2" s="11" t="s">
        <v>88</v>
      </c>
      <c r="K2" s="11" t="s">
        <v>89</v>
      </c>
      <c r="L2" s="11" t="s">
        <v>132</v>
      </c>
      <c r="M2" s="11" t="s">
        <v>137</v>
      </c>
      <c r="N2" s="11" t="s">
        <v>133</v>
      </c>
      <c r="O2" s="11" t="s">
        <v>134</v>
      </c>
      <c r="P2" s="11" t="s">
        <v>135</v>
      </c>
      <c r="Q2" s="11" t="s">
        <v>136</v>
      </c>
      <c r="S2" s="11" t="s">
        <v>140</v>
      </c>
      <c r="U2" s="11" t="s">
        <v>142</v>
      </c>
      <c r="V2" s="16" t="s">
        <v>143</v>
      </c>
      <c r="X2" s="16" t="s">
        <v>52</v>
      </c>
      <c r="Y2">
        <f>SQRT(V24)</f>
        <v>2.7511998254888761</v>
      </c>
    </row>
    <row r="3" spans="1:25" x14ac:dyDescent="0.25">
      <c r="B3" s="1" t="s">
        <v>75</v>
      </c>
      <c r="C3" s="1">
        <f>COUNT(acelera)</f>
        <v>393</v>
      </c>
      <c r="I3">
        <v>1</v>
      </c>
      <c r="J3">
        <v>6.5</v>
      </c>
      <c r="K3">
        <v>7.5</v>
      </c>
      <c r="L3">
        <f>(J3+K3)/2</f>
        <v>7</v>
      </c>
      <c r="M3" s="12" t="str">
        <f>CONCATENATE("(",J3,",",K3,"]")</f>
        <v>(6.5,7.5]</v>
      </c>
      <c r="N3" cm="1">
        <f t="array" ref="N3:N23">FREQUENCY(acelera,K3:K22)</f>
        <v>0</v>
      </c>
      <c r="O3" s="14">
        <f t="shared" ref="O3:O23" si="0">N3/N$24</f>
        <v>0</v>
      </c>
      <c r="P3">
        <f>N3</f>
        <v>0</v>
      </c>
      <c r="Q3" s="14">
        <f>O3</f>
        <v>0</v>
      </c>
      <c r="S3">
        <f>L3*O3</f>
        <v>0</v>
      </c>
      <c r="U3">
        <f>(L3-S$24)^2</f>
        <v>75.199347357380077</v>
      </c>
      <c r="V3">
        <f>U3*O3</f>
        <v>0</v>
      </c>
    </row>
    <row r="4" spans="1:25" x14ac:dyDescent="0.25">
      <c r="B4" s="1" t="s">
        <v>76</v>
      </c>
      <c r="C4" s="1">
        <f>SQRT(C3)</f>
        <v>19.824227601599009</v>
      </c>
      <c r="E4" s="1" t="s">
        <v>77</v>
      </c>
      <c r="F4" s="1" t="s">
        <v>78</v>
      </c>
      <c r="G4" s="1"/>
      <c r="I4">
        <v>2</v>
      </c>
      <c r="J4">
        <v>7.5</v>
      </c>
      <c r="K4">
        <v>8.5</v>
      </c>
      <c r="L4">
        <f t="shared" ref="L4:L22" si="1">(J4+K4)/2</f>
        <v>8</v>
      </c>
      <c r="M4" s="12" t="str">
        <f t="shared" ref="M4:M22" si="2">CONCATENATE("(",J4,",",K4,"]")</f>
        <v>(7.5,8.5]</v>
      </c>
      <c r="N4">
        <v>1</v>
      </c>
      <c r="O4" s="14">
        <f t="shared" si="0"/>
        <v>2.5445292620865142E-3</v>
      </c>
      <c r="P4">
        <f>P3+N4</f>
        <v>1</v>
      </c>
      <c r="Q4" s="14">
        <f>Q3+O4</f>
        <v>2.5445292620865142E-3</v>
      </c>
      <c r="S4">
        <f t="shared" ref="S4:S22" si="3">L4*O4</f>
        <v>2.0356234096692113E-2</v>
      </c>
      <c r="U4">
        <f t="shared" ref="U4:U22" si="4">(L4-S$24)^2</f>
        <v>58.855835906998401</v>
      </c>
      <c r="V4">
        <f t="shared" ref="V4:V22" si="5">U4*O4</f>
        <v>0.14976039670991961</v>
      </c>
    </row>
    <row r="5" spans="1:25" x14ac:dyDescent="0.25">
      <c r="A5" s="1" t="s">
        <v>79</v>
      </c>
      <c r="E5" s="1">
        <f>C11</f>
        <v>6.5878861992004953</v>
      </c>
      <c r="F5" s="1">
        <f>E5+C$4</f>
        <v>26.412113800799503</v>
      </c>
      <c r="G5" s="1"/>
      <c r="I5">
        <v>3</v>
      </c>
      <c r="J5">
        <v>8.5</v>
      </c>
      <c r="K5">
        <v>9.5</v>
      </c>
      <c r="L5">
        <f t="shared" si="1"/>
        <v>9</v>
      </c>
      <c r="M5" s="12" t="str">
        <f t="shared" si="2"/>
        <v>(8.5,9.5]</v>
      </c>
      <c r="N5">
        <v>3</v>
      </c>
      <c r="O5" s="14">
        <f t="shared" si="0"/>
        <v>7.6335877862595417E-3</v>
      </c>
      <c r="P5">
        <f t="shared" ref="P5:P21" si="6">P4+N5</f>
        <v>4</v>
      </c>
      <c r="Q5" s="14">
        <f t="shared" ref="Q5:Q22" si="7">Q4+O5</f>
        <v>1.0178117048346057E-2</v>
      </c>
      <c r="S5">
        <f t="shared" si="3"/>
        <v>6.8702290076335881E-2</v>
      </c>
      <c r="U5">
        <f t="shared" si="4"/>
        <v>44.512324456616724</v>
      </c>
      <c r="V5">
        <f t="shared" si="5"/>
        <v>0.3397887363100513</v>
      </c>
    </row>
    <row r="6" spans="1:25" x14ac:dyDescent="0.25">
      <c r="B6" s="1" t="s">
        <v>80</v>
      </c>
      <c r="C6" s="1">
        <f>(MAX(acelera)-MIN(acelera))/C4</f>
        <v>0.85753656291904112</v>
      </c>
      <c r="I6">
        <v>4</v>
      </c>
      <c r="J6">
        <v>9.5</v>
      </c>
      <c r="K6">
        <v>10.5</v>
      </c>
      <c r="L6">
        <f t="shared" si="1"/>
        <v>10</v>
      </c>
      <c r="M6" s="12" t="str">
        <f t="shared" si="2"/>
        <v>(9.5,10.5]</v>
      </c>
      <c r="N6">
        <v>6</v>
      </c>
      <c r="O6" s="14">
        <f t="shared" si="0"/>
        <v>1.5267175572519083E-2</v>
      </c>
      <c r="P6">
        <f t="shared" si="6"/>
        <v>10</v>
      </c>
      <c r="Q6" s="14">
        <f t="shared" si="7"/>
        <v>2.5445292620865138E-2</v>
      </c>
      <c r="S6">
        <f t="shared" si="3"/>
        <v>0.15267175572519084</v>
      </c>
      <c r="U6">
        <f t="shared" si="4"/>
        <v>32.168813006235048</v>
      </c>
      <c r="V6">
        <f t="shared" si="5"/>
        <v>0.4911269161257259</v>
      </c>
    </row>
    <row r="7" spans="1:25" x14ac:dyDescent="0.25">
      <c r="B7" s="1" t="s">
        <v>81</v>
      </c>
      <c r="C7" s="1">
        <f>1</f>
        <v>1</v>
      </c>
      <c r="I7">
        <v>5</v>
      </c>
      <c r="J7">
        <v>10.5</v>
      </c>
      <c r="K7">
        <v>11.5</v>
      </c>
      <c r="L7">
        <f t="shared" si="1"/>
        <v>11</v>
      </c>
      <c r="M7" s="12" t="str">
        <f t="shared" si="2"/>
        <v>(10.5,11.5]</v>
      </c>
      <c r="N7">
        <v>13</v>
      </c>
      <c r="O7" s="14">
        <f t="shared" si="0"/>
        <v>3.3078880407124679E-2</v>
      </c>
      <c r="P7">
        <f t="shared" si="6"/>
        <v>23</v>
      </c>
      <c r="Q7" s="14">
        <f t="shared" si="7"/>
        <v>5.8524173027989818E-2</v>
      </c>
      <c r="S7">
        <f t="shared" si="3"/>
        <v>0.36386768447837148</v>
      </c>
      <c r="U7">
        <f t="shared" si="4"/>
        <v>21.825301555853375</v>
      </c>
      <c r="V7">
        <f t="shared" si="5"/>
        <v>0.72195654001550602</v>
      </c>
    </row>
    <row r="8" spans="1:25" ht="15" customHeight="1" x14ac:dyDescent="0.2">
      <c r="I8">
        <v>6</v>
      </c>
      <c r="J8">
        <v>11.5</v>
      </c>
      <c r="K8">
        <v>12.5</v>
      </c>
      <c r="L8">
        <f t="shared" si="1"/>
        <v>12</v>
      </c>
      <c r="M8" s="12" t="str">
        <f t="shared" si="2"/>
        <v>(11.5,12.5]</v>
      </c>
      <c r="N8">
        <v>21</v>
      </c>
      <c r="O8" s="14">
        <f t="shared" si="0"/>
        <v>5.3435114503816793E-2</v>
      </c>
      <c r="P8">
        <f t="shared" si="6"/>
        <v>44</v>
      </c>
      <c r="Q8" s="14">
        <f t="shared" si="7"/>
        <v>0.11195928753180662</v>
      </c>
      <c r="S8">
        <f t="shared" si="3"/>
        <v>0.64122137404580148</v>
      </c>
      <c r="U8">
        <f t="shared" si="4"/>
        <v>13.481790105471697</v>
      </c>
      <c r="V8">
        <f t="shared" si="5"/>
        <v>0.72040099800230439</v>
      </c>
    </row>
    <row r="9" spans="1:25" x14ac:dyDescent="0.25">
      <c r="A9" s="1" t="s">
        <v>82</v>
      </c>
      <c r="I9">
        <v>7</v>
      </c>
      <c r="J9">
        <v>12.5</v>
      </c>
      <c r="K9">
        <v>13.5</v>
      </c>
      <c r="L9">
        <f t="shared" si="1"/>
        <v>13</v>
      </c>
      <c r="M9" s="12" t="str">
        <f t="shared" si="2"/>
        <v>(12.5,13.5]</v>
      </c>
      <c r="N9">
        <v>35</v>
      </c>
      <c r="O9" s="14">
        <f t="shared" si="0"/>
        <v>8.9058524173027995E-2</v>
      </c>
      <c r="P9">
        <f t="shared" si="6"/>
        <v>79</v>
      </c>
      <c r="Q9" s="14">
        <f t="shared" si="7"/>
        <v>0.20101781170483463</v>
      </c>
      <c r="S9">
        <f t="shared" si="3"/>
        <v>1.1577608142493638</v>
      </c>
      <c r="U9">
        <f t="shared" si="4"/>
        <v>7.138278655090021</v>
      </c>
      <c r="V9">
        <f t="shared" si="5"/>
        <v>0.63572456215814444</v>
      </c>
    </row>
    <row r="10" spans="1:25" x14ac:dyDescent="0.25">
      <c r="B10" s="1" t="s">
        <v>83</v>
      </c>
      <c r="C10" s="1">
        <f>MAX(acelera)-MIN(acelera)</f>
        <v>17</v>
      </c>
      <c r="I10">
        <v>8</v>
      </c>
      <c r="J10">
        <v>13.5</v>
      </c>
      <c r="K10">
        <v>14.5</v>
      </c>
      <c r="L10">
        <f t="shared" si="1"/>
        <v>14</v>
      </c>
      <c r="M10" s="12" t="str">
        <f t="shared" si="2"/>
        <v>(13.5,14.5]</v>
      </c>
      <c r="N10">
        <v>50</v>
      </c>
      <c r="O10" s="14">
        <f t="shared" si="0"/>
        <v>0.1272264631043257</v>
      </c>
      <c r="P10">
        <f t="shared" si="6"/>
        <v>129</v>
      </c>
      <c r="Q10" s="14">
        <f t="shared" si="7"/>
        <v>0.3282442748091603</v>
      </c>
      <c r="S10">
        <f t="shared" si="3"/>
        <v>1.7811704834605597</v>
      </c>
      <c r="U10">
        <f t="shared" si="4"/>
        <v>2.7947672047083452</v>
      </c>
      <c r="V10">
        <f t="shared" si="5"/>
        <v>0.35556834665500575</v>
      </c>
    </row>
    <row r="11" spans="1:25" x14ac:dyDescent="0.25">
      <c r="B11" s="1" t="s">
        <v>84</v>
      </c>
      <c r="C11" s="1">
        <f>MIN(acelera)-((C4*C7)-C10)/2</f>
        <v>6.5878861992004953</v>
      </c>
      <c r="I11">
        <v>9</v>
      </c>
      <c r="J11">
        <v>14.5</v>
      </c>
      <c r="K11">
        <v>15.5</v>
      </c>
      <c r="L11">
        <f t="shared" si="1"/>
        <v>15</v>
      </c>
      <c r="M11" s="12" t="str">
        <f t="shared" si="2"/>
        <v>(14.5,15.5]</v>
      </c>
      <c r="N11">
        <v>64</v>
      </c>
      <c r="O11" s="14">
        <f t="shared" si="0"/>
        <v>0.16284987277353691</v>
      </c>
      <c r="P11">
        <f t="shared" si="6"/>
        <v>193</v>
      </c>
      <c r="Q11" s="14">
        <f t="shared" si="7"/>
        <v>0.4910941475826972</v>
      </c>
      <c r="S11">
        <f t="shared" si="3"/>
        <v>2.4427480916030535</v>
      </c>
      <c r="U11">
        <f t="shared" si="4"/>
        <v>0.45125575432666887</v>
      </c>
      <c r="V11">
        <f t="shared" si="5"/>
        <v>7.3486942180424453E-2</v>
      </c>
    </row>
    <row r="12" spans="1:25" x14ac:dyDescent="0.25">
      <c r="B12" s="1" t="s">
        <v>85</v>
      </c>
      <c r="C12" s="1">
        <f>C11+(C4*C7)</f>
        <v>26.412113800799503</v>
      </c>
      <c r="H12" s="13" t="s">
        <v>216</v>
      </c>
      <c r="I12">
        <v>10</v>
      </c>
      <c r="J12">
        <v>15.5</v>
      </c>
      <c r="K12">
        <v>16.5</v>
      </c>
      <c r="L12">
        <f t="shared" si="1"/>
        <v>16</v>
      </c>
      <c r="M12" s="12" t="str">
        <f t="shared" si="2"/>
        <v>(15.5,16.5]</v>
      </c>
      <c r="N12">
        <v>64</v>
      </c>
      <c r="O12" s="14">
        <f t="shared" si="0"/>
        <v>0.16284987277353691</v>
      </c>
      <c r="P12">
        <f t="shared" si="6"/>
        <v>257</v>
      </c>
      <c r="Q12" s="14">
        <f t="shared" si="7"/>
        <v>0.65394402035623411</v>
      </c>
      <c r="S12">
        <f t="shared" si="3"/>
        <v>2.6055979643765905</v>
      </c>
      <c r="U12">
        <f t="shared" si="4"/>
        <v>0.10774430394499257</v>
      </c>
      <c r="V12">
        <f t="shared" si="5"/>
        <v>1.7546146189515329E-2</v>
      </c>
    </row>
    <row r="13" spans="1:25" x14ac:dyDescent="0.25">
      <c r="B13" s="1" t="s">
        <v>86</v>
      </c>
      <c r="C13" s="1">
        <f>MAX(acelera)+((C4*C7-C10)/2)</f>
        <v>26.412113800799503</v>
      </c>
      <c r="G13" s="13" t="s">
        <v>217</v>
      </c>
      <c r="H13" s="13" t="s">
        <v>216</v>
      </c>
      <c r="I13">
        <v>11</v>
      </c>
      <c r="J13">
        <v>16.5</v>
      </c>
      <c r="K13">
        <v>17.5</v>
      </c>
      <c r="L13">
        <f t="shared" si="1"/>
        <v>17</v>
      </c>
      <c r="M13" s="12" t="str">
        <f t="shared" si="2"/>
        <v>(16.5,17.5]</v>
      </c>
      <c r="N13">
        <v>48</v>
      </c>
      <c r="O13" s="14">
        <f t="shared" si="0"/>
        <v>0.12213740458015267</v>
      </c>
      <c r="P13">
        <f t="shared" si="6"/>
        <v>305</v>
      </c>
      <c r="Q13" s="14">
        <f t="shared" si="7"/>
        <v>0.77608142493638677</v>
      </c>
      <c r="S13">
        <f t="shared" si="3"/>
        <v>2.0763358778625953</v>
      </c>
      <c r="U13">
        <f t="shared" si="4"/>
        <v>1.7642328535633163</v>
      </c>
      <c r="V13">
        <f t="shared" si="5"/>
        <v>0.21547882180926001</v>
      </c>
    </row>
    <row r="14" spans="1:25" x14ac:dyDescent="0.25">
      <c r="B14" s="1" t="s">
        <v>87</v>
      </c>
      <c r="C14" s="1">
        <f>C13-(C4*C7)</f>
        <v>6.5878861992004936</v>
      </c>
      <c r="I14">
        <v>12</v>
      </c>
      <c r="J14">
        <v>17.5</v>
      </c>
      <c r="K14">
        <v>18.5</v>
      </c>
      <c r="L14">
        <f t="shared" si="1"/>
        <v>18</v>
      </c>
      <c r="M14" s="12" t="str">
        <f t="shared" si="2"/>
        <v>(17.5,18.5]</v>
      </c>
      <c r="N14">
        <v>29</v>
      </c>
      <c r="O14" s="14">
        <f t="shared" si="0"/>
        <v>7.3791348600508899E-2</v>
      </c>
      <c r="P14">
        <f t="shared" si="6"/>
        <v>334</v>
      </c>
      <c r="Q14" s="14">
        <f t="shared" si="7"/>
        <v>0.84987277353689561</v>
      </c>
      <c r="S14">
        <f t="shared" si="3"/>
        <v>1.3282442748091601</v>
      </c>
      <c r="U14">
        <f t="shared" si="4"/>
        <v>5.4207214031816395</v>
      </c>
      <c r="V14">
        <f t="shared" si="5"/>
        <v>0.40000234272841612</v>
      </c>
    </row>
    <row r="15" spans="1:25" x14ac:dyDescent="0.25">
      <c r="A15" s="1" t="s">
        <v>74</v>
      </c>
      <c r="I15">
        <v>13</v>
      </c>
      <c r="J15">
        <v>18.5</v>
      </c>
      <c r="K15">
        <v>19.5</v>
      </c>
      <c r="L15">
        <f t="shared" si="1"/>
        <v>19</v>
      </c>
      <c r="M15" s="12" t="str">
        <f t="shared" si="2"/>
        <v>(18.5,19.5]</v>
      </c>
      <c r="N15">
        <v>28</v>
      </c>
      <c r="O15" s="14">
        <f t="shared" si="0"/>
        <v>7.124681933842239E-2</v>
      </c>
      <c r="P15">
        <f t="shared" si="6"/>
        <v>362</v>
      </c>
      <c r="Q15" s="14">
        <f t="shared" si="7"/>
        <v>0.92111959287531797</v>
      </c>
      <c r="S15">
        <f t="shared" si="3"/>
        <v>1.3536895674300253</v>
      </c>
      <c r="U15">
        <f t="shared" si="4"/>
        <v>11.077209952799963</v>
      </c>
      <c r="V15">
        <f t="shared" si="5"/>
        <v>0.78921597628091344</v>
      </c>
    </row>
    <row r="16" spans="1:25" ht="15" customHeight="1" x14ac:dyDescent="0.2">
      <c r="I16">
        <v>14</v>
      </c>
      <c r="J16">
        <v>19.5</v>
      </c>
      <c r="K16">
        <v>20.5</v>
      </c>
      <c r="L16">
        <f t="shared" si="1"/>
        <v>20</v>
      </c>
      <c r="M16" s="12" t="str">
        <f t="shared" si="2"/>
        <v>(19.5,20.5]</v>
      </c>
      <c r="N16">
        <v>12</v>
      </c>
      <c r="O16" s="14">
        <f t="shared" si="0"/>
        <v>3.0534351145038167E-2</v>
      </c>
      <c r="P16">
        <f t="shared" si="6"/>
        <v>374</v>
      </c>
      <c r="Q16" s="14">
        <f t="shared" si="7"/>
        <v>0.95165394402035619</v>
      </c>
      <c r="S16">
        <f t="shared" si="3"/>
        <v>0.61068702290076338</v>
      </c>
      <c r="U16">
        <f t="shared" si="4"/>
        <v>18.733698502418289</v>
      </c>
      <c r="V16">
        <f t="shared" si="5"/>
        <v>0.5720213283181157</v>
      </c>
    </row>
    <row r="17" spans="1:22" x14ac:dyDescent="0.25">
      <c r="A17" s="5"/>
      <c r="B17" s="5" t="s">
        <v>88</v>
      </c>
      <c r="C17" s="5" t="s">
        <v>89</v>
      </c>
      <c r="I17">
        <v>15</v>
      </c>
      <c r="J17">
        <v>20.5</v>
      </c>
      <c r="K17">
        <v>21.5</v>
      </c>
      <c r="L17">
        <f t="shared" si="1"/>
        <v>21</v>
      </c>
      <c r="M17" s="12" t="str">
        <f t="shared" si="2"/>
        <v>(20.5,21.5]</v>
      </c>
      <c r="N17">
        <v>8</v>
      </c>
      <c r="O17" s="14">
        <f t="shared" si="0"/>
        <v>2.0356234096692113E-2</v>
      </c>
      <c r="P17">
        <f t="shared" si="6"/>
        <v>382</v>
      </c>
      <c r="Q17" s="14">
        <f t="shared" si="7"/>
        <v>0.97201017811704826</v>
      </c>
      <c r="S17">
        <f t="shared" si="3"/>
        <v>0.4274809160305344</v>
      </c>
      <c r="U17">
        <f t="shared" si="4"/>
        <v>28.390187052036612</v>
      </c>
      <c r="V17">
        <f t="shared" si="5"/>
        <v>0.57791729368013467</v>
      </c>
    </row>
    <row r="18" spans="1:22" x14ac:dyDescent="0.25">
      <c r="A18" s="5" t="s">
        <v>90</v>
      </c>
      <c r="B18" s="5">
        <f>C11</f>
        <v>6.5878861992004953</v>
      </c>
      <c r="C18" s="5">
        <f t="shared" ref="C18:C37" si="8">B18+$C$7</f>
        <v>7.5878861992004953</v>
      </c>
      <c r="I18">
        <v>16</v>
      </c>
      <c r="J18">
        <v>21.5</v>
      </c>
      <c r="K18">
        <v>22.5</v>
      </c>
      <c r="L18">
        <f t="shared" si="1"/>
        <v>22</v>
      </c>
      <c r="M18" s="12" t="str">
        <f t="shared" si="2"/>
        <v>(21.5,22.5]</v>
      </c>
      <c r="N18">
        <v>7</v>
      </c>
      <c r="O18" s="14">
        <f t="shared" si="0"/>
        <v>1.7811704834605598E-2</v>
      </c>
      <c r="P18">
        <f t="shared" si="6"/>
        <v>389</v>
      </c>
      <c r="Q18" s="14">
        <f t="shared" si="7"/>
        <v>0.98982188295165385</v>
      </c>
      <c r="S18">
        <f t="shared" si="3"/>
        <v>0.39185750636132316</v>
      </c>
      <c r="U18">
        <f t="shared" si="4"/>
        <v>40.046675601654933</v>
      </c>
      <c r="V18">
        <f t="shared" si="5"/>
        <v>0.71329956542387918</v>
      </c>
    </row>
    <row r="19" spans="1:22" x14ac:dyDescent="0.25">
      <c r="A19" s="5" t="s">
        <v>91</v>
      </c>
      <c r="B19" s="5">
        <f t="shared" ref="B19:B37" si="9">C18</f>
        <v>7.5878861992004953</v>
      </c>
      <c r="C19" s="5">
        <f t="shared" si="8"/>
        <v>8.5878861992004953</v>
      </c>
      <c r="I19">
        <v>17</v>
      </c>
      <c r="J19">
        <v>22.5</v>
      </c>
      <c r="K19">
        <v>23.5</v>
      </c>
      <c r="L19">
        <f t="shared" si="1"/>
        <v>23</v>
      </c>
      <c r="M19" s="12" t="str">
        <f t="shared" si="2"/>
        <v>(22.5,23.5]</v>
      </c>
      <c r="N19">
        <v>0</v>
      </c>
      <c r="O19" s="14">
        <f t="shared" si="0"/>
        <v>0</v>
      </c>
      <c r="P19">
        <f t="shared" si="6"/>
        <v>389</v>
      </c>
      <c r="Q19" s="14">
        <f t="shared" si="7"/>
        <v>0.98982188295165385</v>
      </c>
      <c r="S19">
        <f t="shared" si="3"/>
        <v>0</v>
      </c>
      <c r="U19">
        <f t="shared" si="4"/>
        <v>53.703164151273256</v>
      </c>
      <c r="V19">
        <f t="shared" si="5"/>
        <v>0</v>
      </c>
    </row>
    <row r="20" spans="1:22" x14ac:dyDescent="0.25">
      <c r="A20" s="5" t="s">
        <v>92</v>
      </c>
      <c r="B20" s="5">
        <f t="shared" si="9"/>
        <v>8.5878861992004953</v>
      </c>
      <c r="C20" s="5">
        <f t="shared" si="8"/>
        <v>9.5878861992004953</v>
      </c>
      <c r="I20">
        <v>18</v>
      </c>
      <c r="J20">
        <v>23.5</v>
      </c>
      <c r="K20">
        <v>24.5</v>
      </c>
      <c r="L20">
        <f t="shared" si="1"/>
        <v>24</v>
      </c>
      <c r="M20" s="12" t="str">
        <f t="shared" si="2"/>
        <v>(23.5,24.5]</v>
      </c>
      <c r="N20">
        <v>2</v>
      </c>
      <c r="O20" s="14">
        <f t="shared" si="0"/>
        <v>5.0890585241730284E-3</v>
      </c>
      <c r="P20">
        <f t="shared" si="6"/>
        <v>391</v>
      </c>
      <c r="Q20" s="14">
        <f t="shared" si="7"/>
        <v>0.99491094147582693</v>
      </c>
      <c r="S20">
        <f t="shared" si="3"/>
        <v>0.12213740458015268</v>
      </c>
      <c r="U20">
        <f t="shared" si="4"/>
        <v>69.359652700891587</v>
      </c>
      <c r="V20">
        <f t="shared" si="5"/>
        <v>0.35297533181115315</v>
      </c>
    </row>
    <row r="21" spans="1:22" ht="15.75" customHeight="1" x14ac:dyDescent="0.25">
      <c r="A21" s="5" t="s">
        <v>93</v>
      </c>
      <c r="B21" s="5">
        <f t="shared" si="9"/>
        <v>9.5878861992004953</v>
      </c>
      <c r="C21" s="5">
        <f t="shared" si="8"/>
        <v>10.587886199200495</v>
      </c>
      <c r="I21">
        <v>19</v>
      </c>
      <c r="J21">
        <v>24.5</v>
      </c>
      <c r="K21">
        <v>25.5</v>
      </c>
      <c r="L21">
        <f t="shared" si="1"/>
        <v>25</v>
      </c>
      <c r="M21" s="12" t="str">
        <f t="shared" si="2"/>
        <v>(24.5,25.5]</v>
      </c>
      <c r="N21">
        <v>2</v>
      </c>
      <c r="O21" s="14">
        <f t="shared" si="0"/>
        <v>5.0890585241730284E-3</v>
      </c>
      <c r="P21">
        <f t="shared" si="6"/>
        <v>393</v>
      </c>
      <c r="Q21" s="14">
        <f t="shared" si="7"/>
        <v>1</v>
      </c>
      <c r="S21">
        <f t="shared" si="3"/>
        <v>0.1272264631043257</v>
      </c>
      <c r="U21">
        <f t="shared" si="4"/>
        <v>87.016141250509904</v>
      </c>
      <c r="V21">
        <f t="shared" si="5"/>
        <v>0.44283023537155169</v>
      </c>
    </row>
    <row r="22" spans="1:22" ht="15.75" customHeight="1" x14ac:dyDescent="0.25">
      <c r="A22" s="5" t="s">
        <v>94</v>
      </c>
      <c r="B22" s="5">
        <f t="shared" si="9"/>
        <v>10.587886199200495</v>
      </c>
      <c r="C22" s="5">
        <f t="shared" si="8"/>
        <v>11.587886199200495</v>
      </c>
      <c r="I22">
        <v>20</v>
      </c>
      <c r="J22">
        <v>25.5</v>
      </c>
      <c r="K22">
        <v>26.5</v>
      </c>
      <c r="L22">
        <f t="shared" si="1"/>
        <v>26</v>
      </c>
      <c r="M22" s="12" t="str">
        <f t="shared" si="2"/>
        <v>(25.5,26.5]</v>
      </c>
      <c r="N22">
        <v>0</v>
      </c>
      <c r="O22" s="14">
        <f t="shared" si="0"/>
        <v>0</v>
      </c>
      <c r="P22">
        <f>P21+N22</f>
        <v>393</v>
      </c>
      <c r="Q22" s="14">
        <f t="shared" si="7"/>
        <v>1</v>
      </c>
      <c r="S22">
        <f t="shared" si="3"/>
        <v>0</v>
      </c>
      <c r="U22">
        <f t="shared" si="4"/>
        <v>106.67262980012823</v>
      </c>
      <c r="V22">
        <f t="shared" si="5"/>
        <v>0</v>
      </c>
    </row>
    <row r="23" spans="1:22" ht="15.75" customHeight="1" x14ac:dyDescent="0.25">
      <c r="A23" s="5" t="s">
        <v>95</v>
      </c>
      <c r="B23" s="5">
        <f t="shared" si="9"/>
        <v>11.587886199200495</v>
      </c>
      <c r="C23" s="5">
        <f t="shared" si="8"/>
        <v>12.587886199200495</v>
      </c>
      <c r="M23" s="12"/>
      <c r="N23">
        <v>0</v>
      </c>
      <c r="O23" s="14">
        <f t="shared" si="0"/>
        <v>0</v>
      </c>
      <c r="R23" s="13" t="s">
        <v>43</v>
      </c>
      <c r="S23">
        <f>SUM(S3:S22)</f>
        <v>15.671755725190838</v>
      </c>
      <c r="T23" s="13"/>
      <c r="U23" s="13" t="s">
        <v>43</v>
      </c>
      <c r="V23">
        <f>SUM(V3:V22)</f>
        <v>7.5691004797700216</v>
      </c>
    </row>
    <row r="24" spans="1:22" ht="15.75" customHeight="1" x14ac:dyDescent="0.25">
      <c r="A24" s="5" t="s">
        <v>96</v>
      </c>
      <c r="B24" s="5">
        <f t="shared" si="9"/>
        <v>12.587886199200495</v>
      </c>
      <c r="C24" s="5">
        <f t="shared" si="8"/>
        <v>13.587886199200495</v>
      </c>
      <c r="M24" s="13" t="s">
        <v>12</v>
      </c>
      <c r="N24">
        <f>SUM(N3:N22)</f>
        <v>393</v>
      </c>
      <c r="O24" s="14">
        <f>SUM(O3:O22)</f>
        <v>1</v>
      </c>
      <c r="R24" s="13" t="s">
        <v>33</v>
      </c>
      <c r="S24">
        <f>S23</f>
        <v>15.671755725190838</v>
      </c>
      <c r="U24" s="13" t="s">
        <v>38</v>
      </c>
      <c r="V24" s="13">
        <f>V23</f>
        <v>7.5691004797700216</v>
      </c>
    </row>
    <row r="25" spans="1:22" ht="15.75" customHeight="1" x14ac:dyDescent="0.25">
      <c r="A25" s="5" t="s">
        <v>97</v>
      </c>
      <c r="B25" s="5">
        <f t="shared" si="9"/>
        <v>13.587886199200495</v>
      </c>
      <c r="C25" s="5">
        <f t="shared" si="8"/>
        <v>14.587886199200495</v>
      </c>
    </row>
    <row r="26" spans="1:22" ht="15.75" customHeight="1" x14ac:dyDescent="0.25">
      <c r="A26" s="5" t="s">
        <v>98</v>
      </c>
      <c r="B26" s="5">
        <f t="shared" si="9"/>
        <v>14.587886199200495</v>
      </c>
      <c r="C26" s="5">
        <f t="shared" si="8"/>
        <v>15.587886199200495</v>
      </c>
    </row>
    <row r="27" spans="1:22" ht="15.75" customHeight="1" x14ac:dyDescent="0.25">
      <c r="A27" s="5" t="s">
        <v>99</v>
      </c>
      <c r="B27" s="5">
        <f t="shared" si="9"/>
        <v>15.587886199200495</v>
      </c>
      <c r="C27" s="5">
        <f t="shared" si="8"/>
        <v>16.587886199200497</v>
      </c>
    </row>
    <row r="28" spans="1:22" ht="15.75" customHeight="1" x14ac:dyDescent="0.25">
      <c r="A28" s="5" t="s">
        <v>100</v>
      </c>
      <c r="B28" s="5">
        <f t="shared" si="9"/>
        <v>16.587886199200497</v>
      </c>
      <c r="C28" s="5">
        <f t="shared" si="8"/>
        <v>17.587886199200497</v>
      </c>
    </row>
    <row r="29" spans="1:22" ht="15.75" customHeight="1" x14ac:dyDescent="0.25">
      <c r="A29" s="5" t="s">
        <v>101</v>
      </c>
      <c r="B29" s="5">
        <f t="shared" si="9"/>
        <v>17.587886199200497</v>
      </c>
      <c r="C29" s="5">
        <f t="shared" si="8"/>
        <v>18.587886199200497</v>
      </c>
    </row>
    <row r="30" spans="1:22" ht="15.75" customHeight="1" x14ac:dyDescent="0.25">
      <c r="A30" s="5" t="s">
        <v>102</v>
      </c>
      <c r="B30" s="5">
        <f t="shared" si="9"/>
        <v>18.587886199200497</v>
      </c>
      <c r="C30" s="5">
        <f t="shared" si="8"/>
        <v>19.587886199200497</v>
      </c>
    </row>
    <row r="31" spans="1:22" ht="15.75" customHeight="1" x14ac:dyDescent="0.25">
      <c r="A31" s="5" t="s">
        <v>103</v>
      </c>
      <c r="B31" s="5">
        <f t="shared" si="9"/>
        <v>19.587886199200497</v>
      </c>
      <c r="C31" s="5">
        <f t="shared" si="8"/>
        <v>20.587886199200497</v>
      </c>
    </row>
    <row r="32" spans="1:22" ht="15.75" customHeight="1" x14ac:dyDescent="0.25">
      <c r="A32" s="5" t="s">
        <v>104</v>
      </c>
      <c r="B32" s="5">
        <f t="shared" si="9"/>
        <v>20.587886199200497</v>
      </c>
      <c r="C32" s="5">
        <f t="shared" si="8"/>
        <v>21.587886199200497</v>
      </c>
    </row>
    <row r="33" spans="1:3" ht="15.75" customHeight="1" x14ac:dyDescent="0.25">
      <c r="A33" s="5" t="s">
        <v>105</v>
      </c>
      <c r="B33" s="5">
        <f t="shared" si="9"/>
        <v>21.587886199200497</v>
      </c>
      <c r="C33" s="5">
        <f t="shared" si="8"/>
        <v>22.587886199200497</v>
      </c>
    </row>
    <row r="34" spans="1:3" ht="15.75" customHeight="1" x14ac:dyDescent="0.25">
      <c r="A34" s="5" t="s">
        <v>106</v>
      </c>
      <c r="B34" s="5">
        <f t="shared" si="9"/>
        <v>22.587886199200497</v>
      </c>
      <c r="C34" s="5">
        <f t="shared" si="8"/>
        <v>23.587886199200497</v>
      </c>
    </row>
    <row r="35" spans="1:3" ht="15.75" customHeight="1" x14ac:dyDescent="0.25">
      <c r="A35" s="5" t="s">
        <v>107</v>
      </c>
      <c r="B35" s="5">
        <f t="shared" si="9"/>
        <v>23.587886199200497</v>
      </c>
      <c r="C35" s="5">
        <f t="shared" si="8"/>
        <v>24.587886199200497</v>
      </c>
    </row>
    <row r="36" spans="1:3" ht="15.75" customHeight="1" x14ac:dyDescent="0.25">
      <c r="A36" s="5" t="s">
        <v>108</v>
      </c>
      <c r="B36" s="5">
        <f t="shared" si="9"/>
        <v>24.587886199200497</v>
      </c>
      <c r="C36" s="5">
        <f t="shared" si="8"/>
        <v>25.587886199200497</v>
      </c>
    </row>
    <row r="37" spans="1:3" ht="15.75" customHeight="1" x14ac:dyDescent="0.25">
      <c r="A37" s="5" t="s">
        <v>109</v>
      </c>
      <c r="B37" s="5">
        <f t="shared" si="9"/>
        <v>25.587886199200497</v>
      </c>
      <c r="C37" s="5">
        <f t="shared" si="8"/>
        <v>26.587886199200497</v>
      </c>
    </row>
    <row r="38" spans="1:3" ht="15.75" customHeight="1" x14ac:dyDescent="0.2"/>
    <row r="39" spans="1:3" ht="15.75" customHeight="1" x14ac:dyDescent="0.2"/>
    <row r="40" spans="1:3" ht="15.75" customHeight="1" x14ac:dyDescent="0.2"/>
    <row r="41" spans="1:3" ht="36" customHeight="1" x14ac:dyDescent="0.5">
      <c r="A41" s="6" t="s">
        <v>110</v>
      </c>
    </row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5">
      <c r="A45" s="5"/>
      <c r="B45" s="5" t="s">
        <v>88</v>
      </c>
      <c r="C45" s="5" t="s">
        <v>89</v>
      </c>
    </row>
    <row r="46" spans="1:3" ht="15.75" customHeight="1" x14ac:dyDescent="0.25">
      <c r="A46" s="5" t="s">
        <v>90</v>
      </c>
      <c r="B46" s="5">
        <v>6.5</v>
      </c>
      <c r="C46" s="5">
        <f t="shared" ref="C46:C65" si="10">B46+$C$7</f>
        <v>7.5</v>
      </c>
    </row>
    <row r="47" spans="1:3" ht="15.75" customHeight="1" x14ac:dyDescent="0.25">
      <c r="A47" s="5" t="s">
        <v>91</v>
      </c>
      <c r="B47" s="5">
        <f t="shared" ref="B47:B65" si="11">C46</f>
        <v>7.5</v>
      </c>
      <c r="C47" s="5">
        <f>B47+$C$7</f>
        <v>8.5</v>
      </c>
    </row>
    <row r="48" spans="1:3" ht="15.75" customHeight="1" x14ac:dyDescent="0.25">
      <c r="A48" s="5" t="s">
        <v>92</v>
      </c>
      <c r="B48" s="5">
        <f t="shared" si="11"/>
        <v>8.5</v>
      </c>
      <c r="C48" s="5">
        <f t="shared" si="10"/>
        <v>9.5</v>
      </c>
    </row>
    <row r="49" spans="1:3" ht="15.75" customHeight="1" x14ac:dyDescent="0.25">
      <c r="A49" s="5" t="s">
        <v>93</v>
      </c>
      <c r="B49" s="5">
        <f t="shared" si="11"/>
        <v>9.5</v>
      </c>
      <c r="C49" s="5">
        <f t="shared" si="10"/>
        <v>10.5</v>
      </c>
    </row>
    <row r="50" spans="1:3" ht="15.75" customHeight="1" x14ac:dyDescent="0.25">
      <c r="A50" s="5" t="s">
        <v>94</v>
      </c>
      <c r="B50" s="5">
        <f t="shared" si="11"/>
        <v>10.5</v>
      </c>
      <c r="C50" s="5">
        <f t="shared" si="10"/>
        <v>11.5</v>
      </c>
    </row>
    <row r="51" spans="1:3" ht="15.75" customHeight="1" x14ac:dyDescent="0.25">
      <c r="A51" s="5" t="s">
        <v>95</v>
      </c>
      <c r="B51" s="5">
        <f t="shared" si="11"/>
        <v>11.5</v>
      </c>
      <c r="C51" s="5">
        <f t="shared" si="10"/>
        <v>12.5</v>
      </c>
    </row>
    <row r="52" spans="1:3" ht="15.75" customHeight="1" x14ac:dyDescent="0.25">
      <c r="A52" s="5" t="s">
        <v>96</v>
      </c>
      <c r="B52" s="5">
        <f t="shared" si="11"/>
        <v>12.5</v>
      </c>
      <c r="C52" s="5">
        <f t="shared" si="10"/>
        <v>13.5</v>
      </c>
    </row>
    <row r="53" spans="1:3" ht="15.75" customHeight="1" x14ac:dyDescent="0.25">
      <c r="A53" s="5" t="s">
        <v>97</v>
      </c>
      <c r="B53" s="5">
        <f t="shared" si="11"/>
        <v>13.5</v>
      </c>
      <c r="C53" s="5">
        <f t="shared" si="10"/>
        <v>14.5</v>
      </c>
    </row>
    <row r="54" spans="1:3" ht="15.75" customHeight="1" x14ac:dyDescent="0.25">
      <c r="A54" s="5" t="s">
        <v>98</v>
      </c>
      <c r="B54" s="5">
        <f t="shared" si="11"/>
        <v>14.5</v>
      </c>
      <c r="C54" s="5">
        <f t="shared" si="10"/>
        <v>15.5</v>
      </c>
    </row>
    <row r="55" spans="1:3" ht="15.75" customHeight="1" x14ac:dyDescent="0.25">
      <c r="A55" s="5" t="s">
        <v>99</v>
      </c>
      <c r="B55" s="5">
        <f t="shared" si="11"/>
        <v>15.5</v>
      </c>
      <c r="C55" s="5">
        <f t="shared" si="10"/>
        <v>16.5</v>
      </c>
    </row>
    <row r="56" spans="1:3" ht="15.75" customHeight="1" x14ac:dyDescent="0.25">
      <c r="A56" s="5" t="s">
        <v>100</v>
      </c>
      <c r="B56" s="5">
        <f t="shared" si="11"/>
        <v>16.5</v>
      </c>
      <c r="C56" s="5">
        <f t="shared" si="10"/>
        <v>17.5</v>
      </c>
    </row>
    <row r="57" spans="1:3" ht="15.75" customHeight="1" x14ac:dyDescent="0.25">
      <c r="A57" s="5" t="s">
        <v>101</v>
      </c>
      <c r="B57" s="5">
        <f t="shared" si="11"/>
        <v>17.5</v>
      </c>
      <c r="C57" s="5">
        <f t="shared" si="10"/>
        <v>18.5</v>
      </c>
    </row>
    <row r="58" spans="1:3" ht="15.75" customHeight="1" x14ac:dyDescent="0.25">
      <c r="A58" s="5" t="s">
        <v>102</v>
      </c>
      <c r="B58" s="5">
        <f t="shared" si="11"/>
        <v>18.5</v>
      </c>
      <c r="C58" s="5">
        <f t="shared" si="10"/>
        <v>19.5</v>
      </c>
    </row>
    <row r="59" spans="1:3" ht="15.75" customHeight="1" x14ac:dyDescent="0.25">
      <c r="A59" s="5" t="s">
        <v>103</v>
      </c>
      <c r="B59" s="5">
        <f t="shared" si="11"/>
        <v>19.5</v>
      </c>
      <c r="C59" s="5">
        <f t="shared" si="10"/>
        <v>20.5</v>
      </c>
    </row>
    <row r="60" spans="1:3" ht="15.75" customHeight="1" x14ac:dyDescent="0.25">
      <c r="A60" s="5" t="s">
        <v>104</v>
      </c>
      <c r="B60" s="5">
        <f t="shared" si="11"/>
        <v>20.5</v>
      </c>
      <c r="C60" s="5">
        <f t="shared" si="10"/>
        <v>21.5</v>
      </c>
    </row>
    <row r="61" spans="1:3" ht="15.75" customHeight="1" x14ac:dyDescent="0.25">
      <c r="A61" s="5" t="s">
        <v>105</v>
      </c>
      <c r="B61" s="5">
        <f t="shared" si="11"/>
        <v>21.5</v>
      </c>
      <c r="C61" s="5">
        <f t="shared" si="10"/>
        <v>22.5</v>
      </c>
    </row>
    <row r="62" spans="1:3" ht="15.75" customHeight="1" x14ac:dyDescent="0.25">
      <c r="A62" s="5" t="s">
        <v>106</v>
      </c>
      <c r="B62" s="5">
        <f t="shared" si="11"/>
        <v>22.5</v>
      </c>
      <c r="C62" s="5">
        <f t="shared" si="10"/>
        <v>23.5</v>
      </c>
    </row>
    <row r="63" spans="1:3" ht="15.75" customHeight="1" x14ac:dyDescent="0.25">
      <c r="A63" s="5" t="s">
        <v>107</v>
      </c>
      <c r="B63" s="5">
        <f t="shared" si="11"/>
        <v>23.5</v>
      </c>
      <c r="C63" s="5">
        <f t="shared" si="10"/>
        <v>24.5</v>
      </c>
    </row>
    <row r="64" spans="1:3" ht="15.75" customHeight="1" x14ac:dyDescent="0.25">
      <c r="A64" s="5" t="s">
        <v>108</v>
      </c>
      <c r="B64" s="5">
        <f t="shared" si="11"/>
        <v>24.5</v>
      </c>
      <c r="C64" s="5">
        <f t="shared" si="10"/>
        <v>25.5</v>
      </c>
    </row>
    <row r="65" spans="1:3" ht="15.75" customHeight="1" x14ac:dyDescent="0.25">
      <c r="A65" s="5" t="s">
        <v>109</v>
      </c>
      <c r="B65" s="5">
        <f t="shared" si="11"/>
        <v>25.5</v>
      </c>
      <c r="C65" s="5">
        <f t="shared" si="10"/>
        <v>26.5</v>
      </c>
    </row>
    <row r="66" spans="1:3" ht="15.75" customHeight="1" x14ac:dyDescent="0.2"/>
    <row r="67" spans="1:3" ht="15.75" customHeight="1" x14ac:dyDescent="0.2"/>
    <row r="68" spans="1:3" ht="15.75" customHeight="1" x14ac:dyDescent="0.2"/>
    <row r="69" spans="1:3" ht="15.75" customHeight="1" x14ac:dyDescent="0.2"/>
    <row r="70" spans="1:3" ht="15.75" customHeight="1" x14ac:dyDescent="0.2"/>
    <row r="71" spans="1:3" ht="15.75" customHeight="1" x14ac:dyDescent="0.2"/>
    <row r="72" spans="1:3" ht="15.75" customHeight="1" x14ac:dyDescent="0.2"/>
    <row r="73" spans="1:3" ht="15.75" customHeight="1" x14ac:dyDescent="0.2"/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4296-8D49-45B9-AF7B-63B29E0BDEF9}">
  <dimension ref="A1:U23"/>
  <sheetViews>
    <sheetView zoomScale="57" workbookViewId="0">
      <selection activeCell="D8" sqref="D8"/>
    </sheetView>
  </sheetViews>
  <sheetFormatPr baseColWidth="10" defaultRowHeight="14.25" x14ac:dyDescent="0.2"/>
  <cols>
    <col min="4" max="4" width="11.875" customWidth="1"/>
    <col min="17" max="17" width="13.25" customWidth="1"/>
  </cols>
  <sheetData>
    <row r="1" spans="1:21" ht="28.5" x14ac:dyDescent="0.2">
      <c r="O1" s="11" t="s">
        <v>139</v>
      </c>
      <c r="Q1" s="13" t="s">
        <v>141</v>
      </c>
      <c r="T1" s="13" t="s">
        <v>144</v>
      </c>
    </row>
    <row r="2" spans="1:21" ht="42.75" x14ac:dyDescent="0.2">
      <c r="A2" t="s">
        <v>121</v>
      </c>
      <c r="E2" s="11" t="s">
        <v>131</v>
      </c>
      <c r="F2" s="11" t="s">
        <v>88</v>
      </c>
      <c r="G2" s="11" t="s">
        <v>89</v>
      </c>
      <c r="H2" s="11" t="s">
        <v>132</v>
      </c>
      <c r="I2" s="11" t="s">
        <v>137</v>
      </c>
      <c r="J2" s="11" t="s">
        <v>133</v>
      </c>
      <c r="K2" s="11" t="s">
        <v>134</v>
      </c>
      <c r="L2" s="11" t="s">
        <v>135</v>
      </c>
      <c r="M2" s="11" t="s">
        <v>136</v>
      </c>
      <c r="O2" s="11" t="s">
        <v>140</v>
      </c>
      <c r="Q2" s="11" t="s">
        <v>142</v>
      </c>
      <c r="R2" s="16" t="s">
        <v>143</v>
      </c>
      <c r="T2" s="16" t="s">
        <v>52</v>
      </c>
      <c r="U2">
        <f>SQRT(R14)</f>
        <v>2.7953527243140939</v>
      </c>
    </row>
    <row r="3" spans="1:21" x14ac:dyDescent="0.2">
      <c r="E3">
        <v>1</v>
      </c>
      <c r="F3">
        <v>7.5</v>
      </c>
      <c r="G3">
        <f t="shared" ref="G3:G12" si="0">F3+B$23</f>
        <v>9.5</v>
      </c>
      <c r="H3">
        <f>(F3+G3)/2</f>
        <v>8.5</v>
      </c>
      <c r="I3" t="str">
        <f>CONCATENATE("(",F3,",",G3,"]")</f>
        <v>(7.5,9.5]</v>
      </c>
      <c r="J3" cm="1">
        <f t="array" ref="J3:J13">FREQUENCY(acelera,G3:G12)</f>
        <v>4</v>
      </c>
      <c r="K3">
        <f t="shared" ref="K3:K12" si="1">J3/J$20</f>
        <v>1.0178117048346057E-2</v>
      </c>
      <c r="L3">
        <f>J3</f>
        <v>4</v>
      </c>
      <c r="M3">
        <f>K3</f>
        <v>1.0178117048346057E-2</v>
      </c>
      <c r="O3">
        <f>H3*K3</f>
        <v>8.6513994910941486E-2</v>
      </c>
      <c r="Q3">
        <f>(H3-O$14)^2</f>
        <v>51.269972612318597</v>
      </c>
      <c r="R3">
        <f>Q3*K3</f>
        <v>0.52183178231367533</v>
      </c>
    </row>
    <row r="4" spans="1:21" x14ac:dyDescent="0.2">
      <c r="A4" t="s">
        <v>124</v>
      </c>
      <c r="E4">
        <v>2</v>
      </c>
      <c r="F4">
        <f>G3</f>
        <v>9.5</v>
      </c>
      <c r="G4">
        <f t="shared" si="0"/>
        <v>11.5</v>
      </c>
      <c r="H4">
        <f t="shared" ref="H4:H12" si="2">(F4+G4)/2</f>
        <v>10.5</v>
      </c>
      <c r="I4" t="str">
        <f t="shared" ref="I4:I12" si="3">CONCATENATE("(",F4,",",G4,"]")</f>
        <v>(9.5,11.5]</v>
      </c>
      <c r="J4">
        <v>19</v>
      </c>
      <c r="K4">
        <f t="shared" si="1"/>
        <v>4.8346055979643768E-2</v>
      </c>
      <c r="L4">
        <f>L3+J4</f>
        <v>23</v>
      </c>
      <c r="M4">
        <f>M3+K4</f>
        <v>5.8524173027989825E-2</v>
      </c>
      <c r="O4">
        <f t="shared" ref="O4:O12" si="4">H4*K4</f>
        <v>0.50763358778625955</v>
      </c>
      <c r="Q4">
        <f t="shared" ref="Q4:Q12" si="5">(H4-O$14)^2</f>
        <v>26.628751238272802</v>
      </c>
      <c r="R4">
        <f t="shared" ref="R4:R12" si="6">Q4*K4</f>
        <v>1.2873950980335451</v>
      </c>
    </row>
    <row r="5" spans="1:21" x14ac:dyDescent="0.2">
      <c r="A5" t="s">
        <v>76</v>
      </c>
      <c r="B5">
        <v>9.6183855022586062</v>
      </c>
      <c r="E5">
        <v>3</v>
      </c>
      <c r="F5">
        <f>G4</f>
        <v>11.5</v>
      </c>
      <c r="G5">
        <f t="shared" si="0"/>
        <v>13.5</v>
      </c>
      <c r="H5">
        <f t="shared" si="2"/>
        <v>12.5</v>
      </c>
      <c r="I5" t="str">
        <f t="shared" si="3"/>
        <v>(11.5,13.5]</v>
      </c>
      <c r="J5">
        <v>56</v>
      </c>
      <c r="K5">
        <f t="shared" si="1"/>
        <v>0.14249363867684478</v>
      </c>
      <c r="L5">
        <f t="shared" ref="L5:L12" si="7">L4+J5</f>
        <v>79</v>
      </c>
      <c r="M5">
        <f t="shared" ref="M5:M12" si="8">M4+K5</f>
        <v>0.2010178117048346</v>
      </c>
      <c r="O5">
        <f t="shared" si="4"/>
        <v>1.7811704834605597</v>
      </c>
      <c r="Q5">
        <f t="shared" si="5"/>
        <v>9.9875298642270103</v>
      </c>
      <c r="R5">
        <f t="shared" si="6"/>
        <v>1.4231594717473601</v>
      </c>
    </row>
    <row r="6" spans="1:21" x14ac:dyDescent="0.2">
      <c r="A6" t="s">
        <v>76</v>
      </c>
      <c r="B6">
        <v>10</v>
      </c>
      <c r="D6" s="13" t="s">
        <v>216</v>
      </c>
      <c r="E6">
        <v>4</v>
      </c>
      <c r="F6">
        <f t="shared" ref="F6:F11" si="9">G5</f>
        <v>13.5</v>
      </c>
      <c r="G6">
        <f t="shared" si="0"/>
        <v>15.5</v>
      </c>
      <c r="H6">
        <f t="shared" si="2"/>
        <v>14.5</v>
      </c>
      <c r="I6" t="str">
        <f t="shared" si="3"/>
        <v>(13.5,15.5]</v>
      </c>
      <c r="J6">
        <v>114</v>
      </c>
      <c r="K6">
        <f t="shared" si="1"/>
        <v>0.29007633587786258</v>
      </c>
      <c r="L6">
        <f t="shared" si="7"/>
        <v>193</v>
      </c>
      <c r="M6">
        <f t="shared" si="8"/>
        <v>0.4910941475826972</v>
      </c>
      <c r="O6">
        <f t="shared" si="4"/>
        <v>4.2061068702290072</v>
      </c>
      <c r="Q6">
        <f t="shared" si="5"/>
        <v>1.346308490181219</v>
      </c>
      <c r="R6">
        <f t="shared" si="6"/>
        <v>0.39053223379302532</v>
      </c>
    </row>
    <row r="7" spans="1:21" x14ac:dyDescent="0.2">
      <c r="D7" s="13" t="s">
        <v>217</v>
      </c>
      <c r="E7">
        <v>5</v>
      </c>
      <c r="F7">
        <f>G6</f>
        <v>15.5</v>
      </c>
      <c r="G7">
        <f t="shared" si="0"/>
        <v>17.5</v>
      </c>
      <c r="H7">
        <f t="shared" si="2"/>
        <v>16.5</v>
      </c>
      <c r="I7" t="str">
        <f t="shared" si="3"/>
        <v>(15.5,17.5]</v>
      </c>
      <c r="J7">
        <v>112</v>
      </c>
      <c r="K7">
        <f t="shared" si="1"/>
        <v>0.28498727735368956</v>
      </c>
      <c r="L7">
        <f t="shared" si="7"/>
        <v>305</v>
      </c>
      <c r="M7">
        <f t="shared" si="8"/>
        <v>0.77608142493638677</v>
      </c>
      <c r="O7">
        <f t="shared" si="4"/>
        <v>4.7022900763358777</v>
      </c>
      <c r="Q7">
        <f t="shared" si="5"/>
        <v>0.70508711613542752</v>
      </c>
      <c r="R7">
        <f t="shared" si="6"/>
        <v>0.2009408575246002</v>
      </c>
    </row>
    <row r="8" spans="1:21" x14ac:dyDescent="0.2">
      <c r="E8">
        <v>6</v>
      </c>
      <c r="F8">
        <f>G7</f>
        <v>17.5</v>
      </c>
      <c r="G8">
        <f t="shared" si="0"/>
        <v>19.5</v>
      </c>
      <c r="H8">
        <f t="shared" si="2"/>
        <v>18.5</v>
      </c>
      <c r="I8" t="str">
        <f t="shared" si="3"/>
        <v>(17.5,19.5]</v>
      </c>
      <c r="J8">
        <v>57</v>
      </c>
      <c r="K8">
        <f t="shared" si="1"/>
        <v>0.14503816793893129</v>
      </c>
      <c r="L8">
        <f t="shared" si="7"/>
        <v>362</v>
      </c>
      <c r="M8">
        <f t="shared" si="8"/>
        <v>0.92111959287531808</v>
      </c>
      <c r="O8">
        <f t="shared" si="4"/>
        <v>2.6832061068702289</v>
      </c>
      <c r="Q8">
        <f t="shared" si="5"/>
        <v>8.0638657420896358</v>
      </c>
      <c r="R8">
        <f t="shared" si="6"/>
        <v>1.1695683137381914</v>
      </c>
    </row>
    <row r="9" spans="1:21" x14ac:dyDescent="0.2">
      <c r="E9">
        <v>7</v>
      </c>
      <c r="F9">
        <f>G8</f>
        <v>19.5</v>
      </c>
      <c r="G9">
        <f t="shared" si="0"/>
        <v>21.5</v>
      </c>
      <c r="H9">
        <f t="shared" si="2"/>
        <v>20.5</v>
      </c>
      <c r="I9" t="str">
        <f t="shared" si="3"/>
        <v>(19.5,21.5]</v>
      </c>
      <c r="J9">
        <v>20</v>
      </c>
      <c r="K9">
        <f t="shared" si="1"/>
        <v>5.0890585241730277E-2</v>
      </c>
      <c r="L9">
        <f t="shared" si="7"/>
        <v>382</v>
      </c>
      <c r="M9">
        <f t="shared" si="8"/>
        <v>0.97201017811704837</v>
      </c>
      <c r="O9">
        <f t="shared" si="4"/>
        <v>1.0432569974554706</v>
      </c>
      <c r="Q9">
        <f t="shared" si="5"/>
        <v>23.422644368043844</v>
      </c>
      <c r="R9">
        <f t="shared" si="6"/>
        <v>1.1919920797986689</v>
      </c>
    </row>
    <row r="10" spans="1:21" ht="15" x14ac:dyDescent="0.25">
      <c r="A10" s="1" t="s">
        <v>119</v>
      </c>
      <c r="E10">
        <v>8</v>
      </c>
      <c r="F10">
        <f>G9</f>
        <v>21.5</v>
      </c>
      <c r="G10">
        <f t="shared" si="0"/>
        <v>23.5</v>
      </c>
      <c r="H10">
        <f t="shared" si="2"/>
        <v>22.5</v>
      </c>
      <c r="I10" t="str">
        <f t="shared" si="3"/>
        <v>(21.5,23.5]</v>
      </c>
      <c r="J10">
        <v>7</v>
      </c>
      <c r="K10">
        <f t="shared" si="1"/>
        <v>1.7811704834605598E-2</v>
      </c>
      <c r="L10">
        <f t="shared" si="7"/>
        <v>389</v>
      </c>
      <c r="M10">
        <f t="shared" si="8"/>
        <v>0.98982188295165396</v>
      </c>
      <c r="O10">
        <f t="shared" si="4"/>
        <v>0.40076335877862596</v>
      </c>
      <c r="Q10">
        <f t="shared" si="5"/>
        <v>46.781422993998056</v>
      </c>
      <c r="R10">
        <f t="shared" si="6"/>
        <v>0.8332568981119246</v>
      </c>
    </row>
    <row r="11" spans="1:21" x14ac:dyDescent="0.2">
      <c r="E11">
        <v>9</v>
      </c>
      <c r="F11">
        <f t="shared" si="9"/>
        <v>23.5</v>
      </c>
      <c r="G11">
        <f t="shared" si="0"/>
        <v>25.5</v>
      </c>
      <c r="H11">
        <f t="shared" si="2"/>
        <v>24.5</v>
      </c>
      <c r="I11" t="str">
        <f t="shared" si="3"/>
        <v>(23.5,25.5]</v>
      </c>
      <c r="J11">
        <v>4</v>
      </c>
      <c r="K11">
        <f t="shared" si="1"/>
        <v>1.0178117048346057E-2</v>
      </c>
      <c r="L11">
        <f t="shared" si="7"/>
        <v>393</v>
      </c>
      <c r="M11">
        <f t="shared" si="8"/>
        <v>1</v>
      </c>
      <c r="O11">
        <f t="shared" si="4"/>
        <v>0.24936386768447838</v>
      </c>
      <c r="Q11">
        <f t="shared" si="5"/>
        <v>78.140201619952265</v>
      </c>
      <c r="R11">
        <f t="shared" si="6"/>
        <v>0.79532011826923432</v>
      </c>
    </row>
    <row r="12" spans="1:21" ht="15" x14ac:dyDescent="0.25">
      <c r="A12" s="1" t="s">
        <v>12</v>
      </c>
      <c r="B12" s="1">
        <v>393</v>
      </c>
      <c r="C12" s="1"/>
      <c r="E12">
        <v>10</v>
      </c>
      <c r="F12">
        <f>G11</f>
        <v>25.5</v>
      </c>
      <c r="G12">
        <f t="shared" si="0"/>
        <v>27.5</v>
      </c>
      <c r="H12">
        <f t="shared" si="2"/>
        <v>26.5</v>
      </c>
      <c r="I12" t="str">
        <f t="shared" si="3"/>
        <v>(25.5,27.5]</v>
      </c>
      <c r="J12">
        <v>0</v>
      </c>
      <c r="K12">
        <f t="shared" si="1"/>
        <v>0</v>
      </c>
      <c r="L12">
        <f t="shared" si="7"/>
        <v>393</v>
      </c>
      <c r="M12">
        <f t="shared" si="8"/>
        <v>1</v>
      </c>
      <c r="O12">
        <f t="shared" si="4"/>
        <v>0</v>
      </c>
      <c r="Q12">
        <f t="shared" si="5"/>
        <v>117.49898024590647</v>
      </c>
      <c r="R12">
        <f t="shared" si="6"/>
        <v>0</v>
      </c>
    </row>
    <row r="13" spans="1:21" ht="15" x14ac:dyDescent="0.25">
      <c r="A13" s="1" t="s">
        <v>26</v>
      </c>
      <c r="B13" s="1">
        <v>8</v>
      </c>
      <c r="C13" s="1"/>
      <c r="J13">
        <v>0</v>
      </c>
      <c r="N13" s="13" t="s">
        <v>43</v>
      </c>
      <c r="O13">
        <f>SUM(O3:O12)</f>
        <v>15.660305343511448</v>
      </c>
      <c r="Q13" s="13" t="s">
        <v>43</v>
      </c>
      <c r="R13">
        <f>SUM(R3:R12)</f>
        <v>7.8139968533302264</v>
      </c>
    </row>
    <row r="14" spans="1:21" ht="15" x14ac:dyDescent="0.25">
      <c r="A14" s="1" t="s">
        <v>27</v>
      </c>
      <c r="B14" s="1">
        <v>25</v>
      </c>
      <c r="C14" s="1"/>
      <c r="N14" s="13" t="s">
        <v>33</v>
      </c>
      <c r="O14">
        <f>O13</f>
        <v>15.660305343511448</v>
      </c>
      <c r="Q14" s="13" t="s">
        <v>38</v>
      </c>
      <c r="R14">
        <f>R13</f>
        <v>7.8139968533302264</v>
      </c>
    </row>
    <row r="15" spans="1:21" ht="15" x14ac:dyDescent="0.25">
      <c r="A15" s="1" t="s">
        <v>34</v>
      </c>
      <c r="B15" s="1">
        <f>B14-B13</f>
        <v>17</v>
      </c>
      <c r="C15" s="1"/>
    </row>
    <row r="16" spans="1:21" ht="15" x14ac:dyDescent="0.25">
      <c r="A16" s="1" t="s">
        <v>39</v>
      </c>
      <c r="B16" s="1">
        <v>2.7511998254888756</v>
      </c>
      <c r="C16" s="1"/>
    </row>
    <row r="17" spans="1:11" ht="15" x14ac:dyDescent="0.25">
      <c r="A17" s="1" t="s">
        <v>28</v>
      </c>
      <c r="B17" s="1">
        <v>14</v>
      </c>
      <c r="C17" s="1"/>
    </row>
    <row r="18" spans="1:11" ht="15" x14ac:dyDescent="0.25">
      <c r="A18" s="1" t="s">
        <v>29</v>
      </c>
      <c r="B18" s="1">
        <v>17</v>
      </c>
      <c r="C18" s="1"/>
    </row>
    <row r="19" spans="1:11" ht="15" x14ac:dyDescent="0.25">
      <c r="A19" s="1" t="s">
        <v>30</v>
      </c>
      <c r="B19" s="1">
        <v>16</v>
      </c>
      <c r="C19" s="1"/>
      <c r="K19">
        <f>J19/J$20</f>
        <v>0</v>
      </c>
    </row>
    <row r="20" spans="1:11" x14ac:dyDescent="0.2">
      <c r="J20">
        <f>SUM(J3:J12)</f>
        <v>393</v>
      </c>
      <c r="K20">
        <f>SUM(K3:K12)</f>
        <v>1</v>
      </c>
    </row>
    <row r="21" spans="1:11" ht="15" x14ac:dyDescent="0.25">
      <c r="A21" s="15" t="s">
        <v>138</v>
      </c>
    </row>
    <row r="22" spans="1:11" ht="15" x14ac:dyDescent="0.25">
      <c r="A22" s="15" t="s">
        <v>67</v>
      </c>
      <c r="B22">
        <f>B15/B6</f>
        <v>1.7</v>
      </c>
    </row>
    <row r="23" spans="1:11" x14ac:dyDescent="0.2">
      <c r="B23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F374-AA73-467C-8075-2FAE852BC1EF}">
  <dimension ref="A1:U25"/>
  <sheetViews>
    <sheetView topLeftCell="A11" zoomScale="48" workbookViewId="0">
      <selection activeCell="C12" sqref="C12"/>
    </sheetView>
  </sheetViews>
  <sheetFormatPr baseColWidth="10" defaultRowHeight="14.25" x14ac:dyDescent="0.2"/>
  <sheetData>
    <row r="1" spans="1:21" ht="28.5" x14ac:dyDescent="0.2">
      <c r="O1" s="11" t="s">
        <v>139</v>
      </c>
      <c r="Q1" s="13" t="s">
        <v>141</v>
      </c>
      <c r="T1" s="13" t="s">
        <v>144</v>
      </c>
    </row>
    <row r="2" spans="1:21" ht="42.75" x14ac:dyDescent="0.2">
      <c r="A2" t="s">
        <v>123</v>
      </c>
      <c r="E2" s="11" t="s">
        <v>131</v>
      </c>
      <c r="F2" s="11" t="s">
        <v>88</v>
      </c>
      <c r="G2" s="11" t="s">
        <v>89</v>
      </c>
      <c r="H2" s="11" t="s">
        <v>132</v>
      </c>
      <c r="I2" s="11" t="s">
        <v>137</v>
      </c>
      <c r="J2" s="11" t="s">
        <v>133</v>
      </c>
      <c r="K2" s="11" t="s">
        <v>134</v>
      </c>
      <c r="L2" s="11" t="s">
        <v>135</v>
      </c>
      <c r="M2" s="11" t="s">
        <v>136</v>
      </c>
      <c r="O2" s="11" t="s">
        <v>140</v>
      </c>
      <c r="Q2" s="11" t="s">
        <v>142</v>
      </c>
      <c r="R2" s="16" t="s">
        <v>143</v>
      </c>
      <c r="T2" s="16" t="s">
        <v>52</v>
      </c>
      <c r="U2">
        <f>SQRT(R25)</f>
        <v>2.7511998254888761</v>
      </c>
    </row>
    <row r="3" spans="1:21" x14ac:dyDescent="0.2">
      <c r="E3">
        <v>1</v>
      </c>
      <c r="F3">
        <f>7.5</f>
        <v>7.5</v>
      </c>
      <c r="G3">
        <f>F3+B$24</f>
        <v>8.5</v>
      </c>
      <c r="H3">
        <f>(F3+G3)/2</f>
        <v>8</v>
      </c>
      <c r="I3" t="str">
        <f>CONCATENATE("(",F3,",",G3,"]")</f>
        <v>(7.5,8.5]</v>
      </c>
      <c r="J3" cm="1">
        <f t="array" ref="J3:J24">FREQUENCY(acelera,G3:G23)</f>
        <v>1</v>
      </c>
      <c r="K3">
        <f>J3/J$25</f>
        <v>2.5445292620865142E-3</v>
      </c>
      <c r="L3">
        <f>J3</f>
        <v>1</v>
      </c>
      <c r="M3">
        <f>K3</f>
        <v>2.5445292620865142E-3</v>
      </c>
      <c r="O3">
        <f>H3*K3</f>
        <v>2.0356234096692113E-2</v>
      </c>
      <c r="Q3">
        <f>(H3-O$25)^2</f>
        <v>58.855835906998401</v>
      </c>
      <c r="R3">
        <f>Q3*K3</f>
        <v>0.14976039670991961</v>
      </c>
    </row>
    <row r="4" spans="1:21" x14ac:dyDescent="0.2">
      <c r="A4" t="s">
        <v>124</v>
      </c>
      <c r="E4">
        <v>2</v>
      </c>
      <c r="F4">
        <f>G3</f>
        <v>8.5</v>
      </c>
      <c r="G4">
        <f>F4+B$24</f>
        <v>9.5</v>
      </c>
      <c r="H4">
        <f t="shared" ref="H4:H23" si="0">(F4+G4)/2</f>
        <v>9</v>
      </c>
      <c r="I4" t="str">
        <f t="shared" ref="I4:I23" si="1">CONCATENATE("(",F4,",",G4,"]")</f>
        <v>(8.5,9.5]</v>
      </c>
      <c r="J4">
        <v>3</v>
      </c>
      <c r="K4">
        <f t="shared" ref="K4:K24" si="2">J4/J$25</f>
        <v>7.6335877862595417E-3</v>
      </c>
      <c r="L4">
        <f>L3+J4</f>
        <v>4</v>
      </c>
      <c r="M4">
        <f>M3+K4</f>
        <v>1.0178117048346057E-2</v>
      </c>
      <c r="O4">
        <f t="shared" ref="O4:O22" si="3">H4*K4</f>
        <v>6.8702290076335881E-2</v>
      </c>
      <c r="Q4">
        <f t="shared" ref="Q4:Q22" si="4">(H4-O$25)^2</f>
        <v>44.512324456616724</v>
      </c>
      <c r="R4">
        <f t="shared" ref="R4:R23" si="5">Q4*K4</f>
        <v>0.3397887363100513</v>
      </c>
    </row>
    <row r="5" spans="1:21" x14ac:dyDescent="0.2">
      <c r="A5" t="s">
        <v>76</v>
      </c>
      <c r="B5">
        <v>20.753683426463891</v>
      </c>
      <c r="E5">
        <v>3</v>
      </c>
      <c r="F5">
        <f>G4</f>
        <v>9.5</v>
      </c>
      <c r="G5">
        <f>F5+B$24</f>
        <v>10.5</v>
      </c>
      <c r="H5">
        <f t="shared" si="0"/>
        <v>10</v>
      </c>
      <c r="I5" t="str">
        <f t="shared" si="1"/>
        <v>(9.5,10.5]</v>
      </c>
      <c r="J5">
        <v>6</v>
      </c>
      <c r="K5">
        <f t="shared" si="2"/>
        <v>1.5267175572519083E-2</v>
      </c>
      <c r="L5">
        <f t="shared" ref="L5:L23" si="6">L4+J5</f>
        <v>10</v>
      </c>
      <c r="M5">
        <f t="shared" ref="M5:M23" si="7">M4+K5</f>
        <v>2.5445292620865138E-2</v>
      </c>
      <c r="O5">
        <f t="shared" si="3"/>
        <v>0.15267175572519084</v>
      </c>
      <c r="Q5">
        <f t="shared" si="4"/>
        <v>32.168813006235048</v>
      </c>
      <c r="R5">
        <f t="shared" si="5"/>
        <v>0.4911269161257259</v>
      </c>
    </row>
    <row r="6" spans="1:21" x14ac:dyDescent="0.2">
      <c r="A6" t="s">
        <v>76</v>
      </c>
      <c r="B6">
        <v>21</v>
      </c>
      <c r="E6">
        <v>4</v>
      </c>
      <c r="F6">
        <f>G5</f>
        <v>10.5</v>
      </c>
      <c r="G6">
        <f t="shared" ref="G6:G23" si="8">F6+B$24</f>
        <v>11.5</v>
      </c>
      <c r="H6">
        <f t="shared" si="0"/>
        <v>11</v>
      </c>
      <c r="I6" t="str">
        <f t="shared" si="1"/>
        <v>(10.5,11.5]</v>
      </c>
      <c r="J6">
        <v>13</v>
      </c>
      <c r="K6">
        <f t="shared" si="2"/>
        <v>3.3078880407124679E-2</v>
      </c>
      <c r="L6">
        <f t="shared" si="6"/>
        <v>23</v>
      </c>
      <c r="M6">
        <f t="shared" si="7"/>
        <v>5.8524173027989818E-2</v>
      </c>
      <c r="O6">
        <f t="shared" si="3"/>
        <v>0.36386768447837148</v>
      </c>
      <c r="Q6">
        <f t="shared" si="4"/>
        <v>21.825301555853375</v>
      </c>
      <c r="R6">
        <f t="shared" si="5"/>
        <v>0.72195654001550602</v>
      </c>
    </row>
    <row r="7" spans="1:21" x14ac:dyDescent="0.2">
      <c r="E7">
        <v>5</v>
      </c>
      <c r="F7">
        <f t="shared" ref="F7:F23" si="9">G6</f>
        <v>11.5</v>
      </c>
      <c r="G7">
        <f t="shared" si="8"/>
        <v>12.5</v>
      </c>
      <c r="H7">
        <f t="shared" si="0"/>
        <v>12</v>
      </c>
      <c r="I7" t="str">
        <f t="shared" si="1"/>
        <v>(11.5,12.5]</v>
      </c>
      <c r="J7">
        <v>21</v>
      </c>
      <c r="K7">
        <f t="shared" si="2"/>
        <v>5.3435114503816793E-2</v>
      </c>
      <c r="L7">
        <f t="shared" si="6"/>
        <v>44</v>
      </c>
      <c r="M7">
        <f t="shared" si="7"/>
        <v>0.11195928753180662</v>
      </c>
      <c r="O7">
        <f t="shared" si="3"/>
        <v>0.64122137404580148</v>
      </c>
      <c r="Q7">
        <f t="shared" si="4"/>
        <v>13.481790105471697</v>
      </c>
      <c r="R7">
        <f t="shared" si="5"/>
        <v>0.72040099800230439</v>
      </c>
    </row>
    <row r="8" spans="1:21" x14ac:dyDescent="0.2">
      <c r="E8">
        <v>6</v>
      </c>
      <c r="F8">
        <f t="shared" si="9"/>
        <v>12.5</v>
      </c>
      <c r="G8">
        <f t="shared" si="8"/>
        <v>13.5</v>
      </c>
      <c r="H8">
        <f t="shared" si="0"/>
        <v>13</v>
      </c>
      <c r="I8" t="str">
        <f t="shared" si="1"/>
        <v>(12.5,13.5]</v>
      </c>
      <c r="J8">
        <v>35</v>
      </c>
      <c r="K8">
        <f t="shared" si="2"/>
        <v>8.9058524173027995E-2</v>
      </c>
      <c r="L8">
        <f t="shared" si="6"/>
        <v>79</v>
      </c>
      <c r="M8">
        <f t="shared" si="7"/>
        <v>0.20101781170483463</v>
      </c>
      <c r="O8">
        <f t="shared" si="3"/>
        <v>1.1577608142493638</v>
      </c>
      <c r="Q8">
        <f t="shared" si="4"/>
        <v>7.138278655090021</v>
      </c>
      <c r="R8">
        <f t="shared" si="5"/>
        <v>0.63572456215814444</v>
      </c>
    </row>
    <row r="9" spans="1:21" x14ac:dyDescent="0.2">
      <c r="E9">
        <v>7</v>
      </c>
      <c r="F9">
        <f t="shared" si="9"/>
        <v>13.5</v>
      </c>
      <c r="G9">
        <f t="shared" si="8"/>
        <v>14.5</v>
      </c>
      <c r="H9">
        <f t="shared" si="0"/>
        <v>14</v>
      </c>
      <c r="I9" t="str">
        <f t="shared" si="1"/>
        <v>(13.5,14.5]</v>
      </c>
      <c r="J9">
        <v>50</v>
      </c>
      <c r="K9">
        <f t="shared" si="2"/>
        <v>0.1272264631043257</v>
      </c>
      <c r="L9">
        <f t="shared" si="6"/>
        <v>129</v>
      </c>
      <c r="M9">
        <f t="shared" si="7"/>
        <v>0.3282442748091603</v>
      </c>
      <c r="O9">
        <f t="shared" si="3"/>
        <v>1.7811704834605597</v>
      </c>
      <c r="Q9">
        <f t="shared" si="4"/>
        <v>2.7947672047083452</v>
      </c>
      <c r="R9">
        <f t="shared" si="5"/>
        <v>0.35556834665500575</v>
      </c>
    </row>
    <row r="10" spans="1:21" x14ac:dyDescent="0.2">
      <c r="D10" s="13" t="s">
        <v>216</v>
      </c>
      <c r="E10">
        <v>8</v>
      </c>
      <c r="F10">
        <f t="shared" si="9"/>
        <v>14.5</v>
      </c>
      <c r="G10">
        <f t="shared" si="8"/>
        <v>15.5</v>
      </c>
      <c r="H10">
        <f t="shared" si="0"/>
        <v>15</v>
      </c>
      <c r="I10" t="str">
        <f t="shared" si="1"/>
        <v>(14.5,15.5]</v>
      </c>
      <c r="J10">
        <v>64</v>
      </c>
      <c r="K10">
        <f t="shared" si="2"/>
        <v>0.16284987277353691</v>
      </c>
      <c r="L10">
        <f t="shared" si="6"/>
        <v>193</v>
      </c>
      <c r="M10">
        <f t="shared" si="7"/>
        <v>0.4910941475826972</v>
      </c>
      <c r="O10">
        <f t="shared" si="3"/>
        <v>2.4427480916030535</v>
      </c>
      <c r="Q10">
        <f t="shared" si="4"/>
        <v>0.45125575432666887</v>
      </c>
      <c r="R10">
        <f t="shared" si="5"/>
        <v>7.3486942180424453E-2</v>
      </c>
    </row>
    <row r="11" spans="1:21" ht="15" x14ac:dyDescent="0.25">
      <c r="A11" s="1" t="s">
        <v>119</v>
      </c>
      <c r="C11" s="13" t="s">
        <v>217</v>
      </c>
      <c r="D11" s="13" t="s">
        <v>216</v>
      </c>
      <c r="E11">
        <v>9</v>
      </c>
      <c r="F11">
        <f t="shared" si="9"/>
        <v>15.5</v>
      </c>
      <c r="G11">
        <f t="shared" si="8"/>
        <v>16.5</v>
      </c>
      <c r="H11">
        <f t="shared" si="0"/>
        <v>16</v>
      </c>
      <c r="I11" t="str">
        <f t="shared" si="1"/>
        <v>(15.5,16.5]</v>
      </c>
      <c r="J11">
        <v>64</v>
      </c>
      <c r="K11">
        <f t="shared" si="2"/>
        <v>0.16284987277353691</v>
      </c>
      <c r="L11">
        <f t="shared" si="6"/>
        <v>257</v>
      </c>
      <c r="M11">
        <f t="shared" si="7"/>
        <v>0.65394402035623411</v>
      </c>
      <c r="O11">
        <f t="shared" si="3"/>
        <v>2.6055979643765905</v>
      </c>
      <c r="Q11">
        <f t="shared" si="4"/>
        <v>0.10774430394499257</v>
      </c>
      <c r="R11">
        <f t="shared" si="5"/>
        <v>1.7546146189515329E-2</v>
      </c>
    </row>
    <row r="12" spans="1:21" x14ac:dyDescent="0.2">
      <c r="E12">
        <v>10</v>
      </c>
      <c r="F12">
        <f t="shared" si="9"/>
        <v>16.5</v>
      </c>
      <c r="G12">
        <f t="shared" si="8"/>
        <v>17.5</v>
      </c>
      <c r="H12">
        <f t="shared" si="0"/>
        <v>17</v>
      </c>
      <c r="I12" t="str">
        <f t="shared" si="1"/>
        <v>(16.5,17.5]</v>
      </c>
      <c r="J12">
        <v>48</v>
      </c>
      <c r="K12">
        <f t="shared" si="2"/>
        <v>0.12213740458015267</v>
      </c>
      <c r="L12">
        <f t="shared" si="6"/>
        <v>305</v>
      </c>
      <c r="M12">
        <f t="shared" si="7"/>
        <v>0.77608142493638677</v>
      </c>
      <c r="O12">
        <f t="shared" si="3"/>
        <v>2.0763358778625953</v>
      </c>
      <c r="Q12">
        <f t="shared" si="4"/>
        <v>1.7642328535633163</v>
      </c>
      <c r="R12">
        <f t="shared" si="5"/>
        <v>0.21547882180926001</v>
      </c>
    </row>
    <row r="13" spans="1:21" ht="15" x14ac:dyDescent="0.25">
      <c r="A13" s="1" t="s">
        <v>12</v>
      </c>
      <c r="B13" s="1">
        <v>393</v>
      </c>
      <c r="E13">
        <v>11</v>
      </c>
      <c r="F13">
        <f t="shared" si="9"/>
        <v>17.5</v>
      </c>
      <c r="G13">
        <f t="shared" si="8"/>
        <v>18.5</v>
      </c>
      <c r="H13">
        <f t="shared" si="0"/>
        <v>18</v>
      </c>
      <c r="I13" t="str">
        <f t="shared" si="1"/>
        <v>(17.5,18.5]</v>
      </c>
      <c r="J13">
        <v>29</v>
      </c>
      <c r="K13">
        <f t="shared" si="2"/>
        <v>7.3791348600508899E-2</v>
      </c>
      <c r="L13">
        <f t="shared" si="6"/>
        <v>334</v>
      </c>
      <c r="M13">
        <f t="shared" si="7"/>
        <v>0.84987277353689561</v>
      </c>
      <c r="O13">
        <f t="shared" si="3"/>
        <v>1.3282442748091601</v>
      </c>
      <c r="Q13">
        <f t="shared" si="4"/>
        <v>5.4207214031816395</v>
      </c>
      <c r="R13">
        <f t="shared" si="5"/>
        <v>0.40000234272841612</v>
      </c>
    </row>
    <row r="14" spans="1:21" ht="15" x14ac:dyDescent="0.25">
      <c r="A14" s="1" t="s">
        <v>26</v>
      </c>
      <c r="B14" s="1">
        <v>8</v>
      </c>
      <c r="E14">
        <v>12</v>
      </c>
      <c r="F14">
        <f t="shared" si="9"/>
        <v>18.5</v>
      </c>
      <c r="G14">
        <f t="shared" si="8"/>
        <v>19.5</v>
      </c>
      <c r="H14">
        <f t="shared" si="0"/>
        <v>19</v>
      </c>
      <c r="I14" t="str">
        <f t="shared" si="1"/>
        <v>(18.5,19.5]</v>
      </c>
      <c r="J14">
        <v>28</v>
      </c>
      <c r="K14">
        <f t="shared" si="2"/>
        <v>7.124681933842239E-2</v>
      </c>
      <c r="L14">
        <f t="shared" si="6"/>
        <v>362</v>
      </c>
      <c r="M14">
        <f t="shared" si="7"/>
        <v>0.92111959287531797</v>
      </c>
      <c r="O14">
        <f t="shared" si="3"/>
        <v>1.3536895674300253</v>
      </c>
      <c r="Q14">
        <f t="shared" si="4"/>
        <v>11.077209952799963</v>
      </c>
      <c r="R14">
        <f t="shared" si="5"/>
        <v>0.78921597628091344</v>
      </c>
    </row>
    <row r="15" spans="1:21" ht="15" x14ac:dyDescent="0.25">
      <c r="A15" s="1" t="s">
        <v>27</v>
      </c>
      <c r="B15" s="1">
        <v>25</v>
      </c>
      <c r="E15">
        <v>13</v>
      </c>
      <c r="F15">
        <f t="shared" si="9"/>
        <v>19.5</v>
      </c>
      <c r="G15">
        <f t="shared" si="8"/>
        <v>20.5</v>
      </c>
      <c r="H15">
        <f t="shared" si="0"/>
        <v>20</v>
      </c>
      <c r="I15" t="str">
        <f t="shared" si="1"/>
        <v>(19.5,20.5]</v>
      </c>
      <c r="J15">
        <v>12</v>
      </c>
      <c r="K15">
        <f t="shared" si="2"/>
        <v>3.0534351145038167E-2</v>
      </c>
      <c r="L15">
        <f t="shared" si="6"/>
        <v>374</v>
      </c>
      <c r="M15">
        <f t="shared" si="7"/>
        <v>0.95165394402035619</v>
      </c>
      <c r="O15">
        <f t="shared" si="3"/>
        <v>0.61068702290076338</v>
      </c>
      <c r="Q15">
        <f t="shared" si="4"/>
        <v>18.733698502418289</v>
      </c>
      <c r="R15">
        <f t="shared" si="5"/>
        <v>0.5720213283181157</v>
      </c>
    </row>
    <row r="16" spans="1:21" ht="15" x14ac:dyDescent="0.25">
      <c r="A16" s="1" t="s">
        <v>34</v>
      </c>
      <c r="B16" s="1">
        <f>B15-B14</f>
        <v>17</v>
      </c>
      <c r="E16">
        <v>14</v>
      </c>
      <c r="F16">
        <f t="shared" si="9"/>
        <v>20.5</v>
      </c>
      <c r="G16">
        <f t="shared" si="8"/>
        <v>21.5</v>
      </c>
      <c r="H16">
        <f t="shared" si="0"/>
        <v>21</v>
      </c>
      <c r="I16" t="str">
        <f t="shared" si="1"/>
        <v>(20.5,21.5]</v>
      </c>
      <c r="J16">
        <v>8</v>
      </c>
      <c r="K16">
        <f t="shared" si="2"/>
        <v>2.0356234096692113E-2</v>
      </c>
      <c r="L16">
        <f t="shared" si="6"/>
        <v>382</v>
      </c>
      <c r="M16">
        <f t="shared" si="7"/>
        <v>0.97201017811704826</v>
      </c>
      <c r="O16">
        <f t="shared" si="3"/>
        <v>0.4274809160305344</v>
      </c>
      <c r="Q16">
        <f t="shared" si="4"/>
        <v>28.390187052036612</v>
      </c>
      <c r="R16">
        <f t="shared" si="5"/>
        <v>0.57791729368013467</v>
      </c>
    </row>
    <row r="17" spans="1:18" ht="15" x14ac:dyDescent="0.25">
      <c r="A17" s="1" t="s">
        <v>39</v>
      </c>
      <c r="B17" s="1">
        <v>2.7511998254888756</v>
      </c>
      <c r="E17">
        <v>15</v>
      </c>
      <c r="F17">
        <f t="shared" si="9"/>
        <v>21.5</v>
      </c>
      <c r="G17">
        <f t="shared" si="8"/>
        <v>22.5</v>
      </c>
      <c r="H17">
        <f t="shared" si="0"/>
        <v>22</v>
      </c>
      <c r="I17" t="str">
        <f t="shared" si="1"/>
        <v>(21.5,22.5]</v>
      </c>
      <c r="J17">
        <v>7</v>
      </c>
      <c r="K17">
        <f t="shared" si="2"/>
        <v>1.7811704834605598E-2</v>
      </c>
      <c r="L17">
        <f t="shared" si="6"/>
        <v>389</v>
      </c>
      <c r="M17">
        <f t="shared" si="7"/>
        <v>0.98982188295165385</v>
      </c>
      <c r="O17">
        <f t="shared" si="3"/>
        <v>0.39185750636132316</v>
      </c>
      <c r="Q17">
        <f t="shared" si="4"/>
        <v>40.046675601654933</v>
      </c>
      <c r="R17">
        <f t="shared" si="5"/>
        <v>0.71329956542387918</v>
      </c>
    </row>
    <row r="18" spans="1:18" ht="15" x14ac:dyDescent="0.25">
      <c r="A18" s="1" t="s">
        <v>28</v>
      </c>
      <c r="B18" s="1">
        <v>14</v>
      </c>
      <c r="E18">
        <v>16</v>
      </c>
      <c r="F18">
        <f t="shared" si="9"/>
        <v>22.5</v>
      </c>
      <c r="G18">
        <f t="shared" si="8"/>
        <v>23.5</v>
      </c>
      <c r="H18">
        <f t="shared" si="0"/>
        <v>23</v>
      </c>
      <c r="I18" t="str">
        <f t="shared" si="1"/>
        <v>(22.5,23.5]</v>
      </c>
      <c r="J18">
        <v>0</v>
      </c>
      <c r="K18">
        <f t="shared" si="2"/>
        <v>0</v>
      </c>
      <c r="L18">
        <f t="shared" si="6"/>
        <v>389</v>
      </c>
      <c r="M18">
        <f t="shared" si="7"/>
        <v>0.98982188295165385</v>
      </c>
      <c r="O18">
        <f t="shared" si="3"/>
        <v>0</v>
      </c>
      <c r="Q18">
        <f t="shared" si="4"/>
        <v>53.703164151273256</v>
      </c>
      <c r="R18">
        <f t="shared" si="5"/>
        <v>0</v>
      </c>
    </row>
    <row r="19" spans="1:18" ht="15" x14ac:dyDescent="0.25">
      <c r="A19" s="1" t="s">
        <v>29</v>
      </c>
      <c r="B19" s="1">
        <v>17</v>
      </c>
      <c r="E19">
        <v>17</v>
      </c>
      <c r="F19">
        <f t="shared" si="9"/>
        <v>23.5</v>
      </c>
      <c r="G19">
        <f t="shared" si="8"/>
        <v>24.5</v>
      </c>
      <c r="H19">
        <f t="shared" si="0"/>
        <v>24</v>
      </c>
      <c r="I19" t="str">
        <f t="shared" si="1"/>
        <v>(23.5,24.5]</v>
      </c>
      <c r="J19">
        <v>2</v>
      </c>
      <c r="K19">
        <f t="shared" si="2"/>
        <v>5.0890585241730284E-3</v>
      </c>
      <c r="L19">
        <f t="shared" si="6"/>
        <v>391</v>
      </c>
      <c r="M19">
        <f t="shared" si="7"/>
        <v>0.99491094147582693</v>
      </c>
      <c r="O19">
        <f t="shared" si="3"/>
        <v>0.12213740458015268</v>
      </c>
      <c r="Q19">
        <f t="shared" si="4"/>
        <v>69.359652700891587</v>
      </c>
      <c r="R19">
        <f t="shared" si="5"/>
        <v>0.35297533181115315</v>
      </c>
    </row>
    <row r="20" spans="1:18" ht="15" x14ac:dyDescent="0.25">
      <c r="A20" s="1" t="s">
        <v>30</v>
      </c>
      <c r="B20" s="1">
        <v>16</v>
      </c>
      <c r="E20">
        <v>18</v>
      </c>
      <c r="F20">
        <f t="shared" si="9"/>
        <v>24.5</v>
      </c>
      <c r="G20">
        <f t="shared" si="8"/>
        <v>25.5</v>
      </c>
      <c r="H20">
        <f t="shared" si="0"/>
        <v>25</v>
      </c>
      <c r="I20" t="str">
        <f t="shared" si="1"/>
        <v>(24.5,25.5]</v>
      </c>
      <c r="J20">
        <v>2</v>
      </c>
      <c r="K20">
        <f t="shared" si="2"/>
        <v>5.0890585241730284E-3</v>
      </c>
      <c r="L20">
        <f t="shared" si="6"/>
        <v>393</v>
      </c>
      <c r="M20">
        <f t="shared" si="7"/>
        <v>1</v>
      </c>
      <c r="O20">
        <f t="shared" si="3"/>
        <v>0.1272264631043257</v>
      </c>
      <c r="Q20">
        <f t="shared" si="4"/>
        <v>87.016141250509904</v>
      </c>
      <c r="R20">
        <f t="shared" si="5"/>
        <v>0.44283023537155169</v>
      </c>
    </row>
    <row r="21" spans="1:18" x14ac:dyDescent="0.2">
      <c r="E21">
        <v>19</v>
      </c>
      <c r="F21">
        <f t="shared" si="9"/>
        <v>25.5</v>
      </c>
      <c r="G21">
        <f t="shared" si="8"/>
        <v>26.5</v>
      </c>
      <c r="H21">
        <f t="shared" si="0"/>
        <v>26</v>
      </c>
      <c r="I21" t="str">
        <f t="shared" si="1"/>
        <v>(25.5,26.5]</v>
      </c>
      <c r="J21">
        <v>0</v>
      </c>
      <c r="K21">
        <f t="shared" si="2"/>
        <v>0</v>
      </c>
      <c r="L21">
        <f t="shared" si="6"/>
        <v>393</v>
      </c>
      <c r="M21">
        <f t="shared" si="7"/>
        <v>1</v>
      </c>
      <c r="O21">
        <f t="shared" si="3"/>
        <v>0</v>
      </c>
      <c r="Q21">
        <f t="shared" si="4"/>
        <v>106.67262980012823</v>
      </c>
      <c r="R21">
        <f t="shared" si="5"/>
        <v>0</v>
      </c>
    </row>
    <row r="22" spans="1:18" ht="15" x14ac:dyDescent="0.25">
      <c r="A22" s="15" t="s">
        <v>138</v>
      </c>
      <c r="E22">
        <v>20</v>
      </c>
      <c r="F22">
        <f t="shared" si="9"/>
        <v>26.5</v>
      </c>
      <c r="G22">
        <f t="shared" si="8"/>
        <v>27.5</v>
      </c>
      <c r="H22">
        <f t="shared" si="0"/>
        <v>27</v>
      </c>
      <c r="I22" t="str">
        <f t="shared" si="1"/>
        <v>(26.5,27.5]</v>
      </c>
      <c r="J22">
        <v>0</v>
      </c>
      <c r="K22">
        <f t="shared" si="2"/>
        <v>0</v>
      </c>
      <c r="L22">
        <f t="shared" si="6"/>
        <v>393</v>
      </c>
      <c r="M22">
        <f t="shared" si="7"/>
        <v>1</v>
      </c>
      <c r="O22">
        <f t="shared" si="3"/>
        <v>0</v>
      </c>
      <c r="Q22">
        <f t="shared" si="4"/>
        <v>128.32911834974655</v>
      </c>
      <c r="R22">
        <f t="shared" si="5"/>
        <v>0</v>
      </c>
    </row>
    <row r="23" spans="1:18" ht="15" x14ac:dyDescent="0.25">
      <c r="A23" s="15" t="s">
        <v>67</v>
      </c>
      <c r="B23">
        <f>B16/B6</f>
        <v>0.80952380952380953</v>
      </c>
      <c r="E23">
        <v>21</v>
      </c>
      <c r="F23">
        <f t="shared" si="9"/>
        <v>27.5</v>
      </c>
      <c r="G23">
        <f t="shared" si="8"/>
        <v>28.5</v>
      </c>
      <c r="H23">
        <f t="shared" si="0"/>
        <v>28</v>
      </c>
      <c r="I23" t="str">
        <f t="shared" si="1"/>
        <v>(27.5,28.5]</v>
      </c>
      <c r="J23">
        <v>0</v>
      </c>
      <c r="K23">
        <f t="shared" si="2"/>
        <v>0</v>
      </c>
      <c r="L23">
        <f t="shared" si="6"/>
        <v>393</v>
      </c>
      <c r="M23">
        <f t="shared" si="7"/>
        <v>1</v>
      </c>
      <c r="O23">
        <f>H23*K23</f>
        <v>0</v>
      </c>
      <c r="Q23">
        <f>(H23-O$25)^2</f>
        <v>151.98560689936488</v>
      </c>
      <c r="R23">
        <f t="shared" si="5"/>
        <v>0</v>
      </c>
    </row>
    <row r="24" spans="1:18" x14ac:dyDescent="0.2">
      <c r="B24">
        <v>1</v>
      </c>
      <c r="J24">
        <v>0</v>
      </c>
      <c r="K24">
        <f t="shared" si="2"/>
        <v>0</v>
      </c>
      <c r="N24" s="13" t="s">
        <v>43</v>
      </c>
      <c r="O24">
        <f>SUM(O3:O23)</f>
        <v>15.671755725190838</v>
      </c>
      <c r="Q24" s="13" t="s">
        <v>43</v>
      </c>
      <c r="R24">
        <f>SUM(R3:R23)</f>
        <v>7.5691004797700216</v>
      </c>
    </row>
    <row r="25" spans="1:18" x14ac:dyDescent="0.2">
      <c r="J25">
        <f>SUM(J3:J23)</f>
        <v>393</v>
      </c>
      <c r="K25">
        <f>SUM(K3:K23)</f>
        <v>1</v>
      </c>
      <c r="N25" s="13" t="s">
        <v>33</v>
      </c>
      <c r="O25">
        <f>O24</f>
        <v>15.671755725190838</v>
      </c>
      <c r="Q25" s="13" t="s">
        <v>38</v>
      </c>
      <c r="R25">
        <f>R24</f>
        <v>7.5691004797700216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79C0-5384-4C05-8448-1A991F8BFCBD}">
  <dimension ref="A1:H21"/>
  <sheetViews>
    <sheetView topLeftCell="A3" zoomScale="88" workbookViewId="0">
      <selection activeCell="A22" sqref="A22"/>
    </sheetView>
  </sheetViews>
  <sheetFormatPr baseColWidth="10" defaultRowHeight="14.25" x14ac:dyDescent="0.2"/>
  <cols>
    <col min="1" max="1" width="18.5" customWidth="1"/>
  </cols>
  <sheetData>
    <row r="1" spans="1:8" x14ac:dyDescent="0.2">
      <c r="A1" s="13" t="s">
        <v>210</v>
      </c>
    </row>
    <row r="3" spans="1:8" ht="20.25" customHeight="1" x14ac:dyDescent="0.2">
      <c r="A3" s="13" t="s">
        <v>211</v>
      </c>
    </row>
    <row r="4" spans="1:8" x14ac:dyDescent="0.2">
      <c r="C4" s="13"/>
    </row>
    <row r="5" spans="1:8" x14ac:dyDescent="0.2">
      <c r="B5" s="13" t="s">
        <v>127</v>
      </c>
      <c r="C5" s="13" t="s">
        <v>128</v>
      </c>
      <c r="D5" s="13" t="s">
        <v>212</v>
      </c>
      <c r="G5" s="13" t="s">
        <v>221</v>
      </c>
    </row>
    <row r="6" spans="1:8" ht="15" x14ac:dyDescent="0.25">
      <c r="A6" t="s">
        <v>33</v>
      </c>
      <c r="B6">
        <v>15.671755725190838</v>
      </c>
      <c r="C6">
        <v>15.660305343511448</v>
      </c>
      <c r="D6">
        <v>15.671755725190838</v>
      </c>
      <c r="G6" s="1" t="s">
        <v>33</v>
      </c>
      <c r="H6" s="1">
        <v>15.67175572519084</v>
      </c>
    </row>
    <row r="7" spans="1:8" ht="15" x14ac:dyDescent="0.25">
      <c r="A7" s="13" t="s">
        <v>38</v>
      </c>
      <c r="B7">
        <v>7.5691004797700216</v>
      </c>
      <c r="C7">
        <v>7.8139968533302264</v>
      </c>
      <c r="D7">
        <v>7.5691004797700216</v>
      </c>
      <c r="G7" s="1" t="s">
        <v>38</v>
      </c>
      <c r="H7" s="1">
        <v>7.5691004797700199</v>
      </c>
    </row>
    <row r="8" spans="1:8" ht="15" x14ac:dyDescent="0.25">
      <c r="A8" s="13" t="s">
        <v>194</v>
      </c>
      <c r="B8">
        <f>SQRT(B7)</f>
        <v>2.7511998254888761</v>
      </c>
      <c r="C8">
        <f t="shared" ref="C8:D8" si="0">SQRT(C7)</f>
        <v>2.7953527243140939</v>
      </c>
      <c r="D8">
        <f t="shared" si="0"/>
        <v>2.7511998254888761</v>
      </c>
      <c r="G8" s="1" t="s">
        <v>37</v>
      </c>
      <c r="H8" s="1">
        <v>2.1356175825029622</v>
      </c>
    </row>
    <row r="11" spans="1:8" x14ac:dyDescent="0.2">
      <c r="A11" s="13" t="s">
        <v>213</v>
      </c>
    </row>
    <row r="12" spans="1:8" x14ac:dyDescent="0.2">
      <c r="A12" s="13" t="s">
        <v>214</v>
      </c>
    </row>
    <row r="13" spans="1:8" x14ac:dyDescent="0.2">
      <c r="A13" s="13"/>
      <c r="B13" s="13" t="s">
        <v>215</v>
      </c>
    </row>
    <row r="14" spans="1:8" x14ac:dyDescent="0.2">
      <c r="A14" s="13" t="s">
        <v>222</v>
      </c>
    </row>
    <row r="15" spans="1:8" x14ac:dyDescent="0.2">
      <c r="B15" s="13" t="s">
        <v>215</v>
      </c>
    </row>
    <row r="16" spans="1:8" x14ac:dyDescent="0.2">
      <c r="A16" s="13" t="s">
        <v>219</v>
      </c>
    </row>
    <row r="17" spans="1:1" x14ac:dyDescent="0.2">
      <c r="A17" s="13" t="s">
        <v>220</v>
      </c>
    </row>
    <row r="18" spans="1:1" x14ac:dyDescent="0.2">
      <c r="A18" s="13" t="s">
        <v>218</v>
      </c>
    </row>
    <row r="20" spans="1:1" x14ac:dyDescent="0.2">
      <c r="A20" s="13" t="s">
        <v>223</v>
      </c>
    </row>
    <row r="21" spans="1:1" x14ac:dyDescent="0.2">
      <c r="A21" s="1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Hoja1</vt:lpstr>
      <vt:lpstr>Tabla dinamica</vt:lpstr>
      <vt:lpstr>NC Met. Clase</vt:lpstr>
      <vt:lpstr>NC Velleman, Sturges, Scott, Fr</vt:lpstr>
      <vt:lpstr>NC Montgomery</vt:lpstr>
      <vt:lpstr>Sturges</vt:lpstr>
      <vt:lpstr>Freedman y Diaconis</vt:lpstr>
      <vt:lpstr>Conclusiones</vt:lpstr>
      <vt:lpstr>acelera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Laura</cp:lastModifiedBy>
  <dcterms:created xsi:type="dcterms:W3CDTF">2020-09-17T05:53:09Z</dcterms:created>
  <dcterms:modified xsi:type="dcterms:W3CDTF">2020-10-19T04:11:37Z</dcterms:modified>
</cp:coreProperties>
</file>