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wnloads\eva4\"/>
    </mc:Choice>
  </mc:AlternateContent>
  <xr:revisionPtr revIDLastSave="0" documentId="13_ncr:1_{EE7D81F8-5E01-440E-A18C-C34BA2F49EDD}" xr6:coauthVersionLast="45" xr6:coauthVersionMax="45" xr10:uidLastSave="{00000000-0000-0000-0000-000000000000}"/>
  <bookViews>
    <workbookView xWindow="-120" yWindow="-120" windowWidth="20730" windowHeight="11160" activeTab="4" xr2:uid="{0C90B50C-736F-4A23-921A-DBA63510979C}"/>
  </bookViews>
  <sheets>
    <sheet name="ANOVA E1" sheetId="1" r:id="rId1"/>
    <sheet name="Cálculos E2" sheetId="3" r:id="rId2"/>
    <sheet name="Cálculos E3" sheetId="4" r:id="rId3"/>
    <sheet name="ANOVA E3" sheetId="5" r:id="rId4"/>
    <sheet name="Hoja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4" l="1"/>
  <c r="L16" i="4"/>
  <c r="L15" i="4"/>
  <c r="L14" i="4"/>
  <c r="L13" i="4"/>
  <c r="R12" i="4"/>
  <c r="M7" i="4"/>
  <c r="W13" i="4"/>
  <c r="W4" i="4"/>
  <c r="W14" i="4"/>
  <c r="W3" i="4"/>
  <c r="R4" i="4"/>
  <c r="W11" i="4" s="1"/>
  <c r="R3" i="4"/>
  <c r="W10" i="4" s="1"/>
  <c r="H4" i="4"/>
  <c r="H5" i="4"/>
  <c r="H7" i="4"/>
  <c r="H14" i="4"/>
  <c r="H15" i="4"/>
  <c r="G20" i="4"/>
  <c r="H20" i="4" s="1"/>
  <c r="G12" i="4"/>
  <c r="H12" i="4" s="1"/>
  <c r="G14" i="4"/>
  <c r="G15" i="4"/>
  <c r="G16" i="4"/>
  <c r="H16" i="4" s="1"/>
  <c r="G17" i="4"/>
  <c r="H17" i="4" s="1"/>
  <c r="G18" i="4"/>
  <c r="H18" i="4" s="1"/>
  <c r="G19" i="4"/>
  <c r="H19" i="4" s="1"/>
  <c r="G11" i="4"/>
  <c r="H11" i="4" s="1"/>
  <c r="G4" i="4"/>
  <c r="G5" i="4"/>
  <c r="G7" i="4"/>
  <c r="G8" i="4"/>
  <c r="H8" i="4" s="1"/>
  <c r="G9" i="4"/>
  <c r="H9" i="4" s="1"/>
  <c r="G10" i="4"/>
  <c r="H10" i="4" s="1"/>
  <c r="G3" i="4"/>
  <c r="H3" i="4" s="1"/>
  <c r="E21" i="4"/>
  <c r="R2" i="4" s="1"/>
  <c r="E20" i="4"/>
  <c r="L5" i="4" s="1"/>
  <c r="M5" i="4" s="1"/>
  <c r="D20" i="4"/>
  <c r="W8" i="4" s="1"/>
  <c r="X8" i="4" s="1"/>
  <c r="Y8" i="4" s="1"/>
  <c r="D17" i="4"/>
  <c r="W7" i="4" s="1"/>
  <c r="X7" i="4" s="1"/>
  <c r="Y7" i="4" s="1"/>
  <c r="E14" i="4"/>
  <c r="W12" i="4" s="1"/>
  <c r="D14" i="4"/>
  <c r="W6" i="4" s="1"/>
  <c r="X6" i="4" s="1"/>
  <c r="Y6" i="4" s="1"/>
  <c r="D11" i="4"/>
  <c r="W5" i="4" s="1"/>
  <c r="X5" i="4" s="1"/>
  <c r="Y5" i="4" s="1"/>
  <c r="E8" i="4"/>
  <c r="W9" i="4" s="1"/>
  <c r="X3" i="4" s="1"/>
  <c r="Y3" i="4" s="1"/>
  <c r="D8" i="4"/>
  <c r="D5" i="4"/>
  <c r="X4" i="4" l="1"/>
  <c r="Y4" i="4" s="1"/>
  <c r="Y10" i="4" s="1"/>
  <c r="Y15" i="4" s="1"/>
  <c r="S4" i="4"/>
  <c r="T4" i="4" s="1"/>
  <c r="S3" i="4"/>
  <c r="T3" i="4" s="1"/>
  <c r="L3" i="4"/>
  <c r="M3" i="4" s="1"/>
  <c r="L4" i="4"/>
  <c r="M4" i="4" s="1"/>
  <c r="G6" i="4"/>
  <c r="H6" i="4" s="1"/>
  <c r="H22" i="4" s="1"/>
  <c r="G13" i="4"/>
  <c r="H13" i="4" s="1"/>
  <c r="O4" i="3"/>
  <c r="O5" i="3"/>
  <c r="N5" i="3"/>
  <c r="N4" i="3"/>
  <c r="C8" i="3"/>
  <c r="T4" i="3" s="1"/>
  <c r="X4" i="3" s="1"/>
  <c r="F3" i="3"/>
  <c r="J3" i="3" s="1"/>
  <c r="K3" i="3" s="1"/>
  <c r="E7" i="3"/>
  <c r="D7" i="3"/>
  <c r="C7" i="3"/>
  <c r="N3" i="3" s="1"/>
  <c r="O3" i="3" s="1"/>
  <c r="O6" i="3" s="1"/>
  <c r="O8" i="3" s="1"/>
  <c r="F4" i="3"/>
  <c r="F5" i="3"/>
  <c r="J5" i="3" s="1"/>
  <c r="K5" i="3" s="1"/>
  <c r="F6" i="3"/>
  <c r="J6" i="3" l="1"/>
  <c r="K6" i="3" s="1"/>
  <c r="M6" i="4"/>
  <c r="T3" i="3"/>
  <c r="X3" i="3" s="1"/>
  <c r="R4" i="3"/>
  <c r="V4" i="3" s="1"/>
  <c r="T6" i="3"/>
  <c r="X6" i="3" s="1"/>
  <c r="R6" i="3"/>
  <c r="V6" i="3" s="1"/>
  <c r="R3" i="3"/>
  <c r="V3" i="3" s="1"/>
  <c r="T5" i="3"/>
  <c r="X5" i="3" s="1"/>
  <c r="S6" i="3"/>
  <c r="W6" i="3" s="1"/>
  <c r="R5" i="3"/>
  <c r="V5" i="3" s="1"/>
  <c r="S4" i="3"/>
  <c r="W4" i="3" s="1"/>
  <c r="S5" i="3"/>
  <c r="W5" i="3" s="1"/>
  <c r="J4" i="3"/>
  <c r="K4" i="3" s="1"/>
  <c r="K7" i="3" s="1"/>
  <c r="K8" i="3" s="1"/>
  <c r="S3" i="3"/>
  <c r="W3" i="3" s="1"/>
  <c r="W7" i="3" l="1"/>
  <c r="J12" i="3" s="1"/>
  <c r="K8" i="1" l="1"/>
  <c r="S7" i="1"/>
  <c r="P7" i="1"/>
  <c r="M7" i="1"/>
  <c r="S3" i="1"/>
  <c r="S4" i="1"/>
  <c r="S5" i="1"/>
  <c r="S6" i="1"/>
  <c r="S2" i="1"/>
  <c r="R3" i="1"/>
  <c r="R4" i="1"/>
  <c r="R5" i="1"/>
  <c r="R6" i="1"/>
  <c r="R2" i="1"/>
  <c r="P3" i="1"/>
  <c r="P4" i="1"/>
  <c r="P5" i="1"/>
  <c r="P6" i="1"/>
  <c r="P2" i="1"/>
  <c r="O4" i="1"/>
  <c r="O2" i="1"/>
  <c r="O3" i="1"/>
  <c r="O5" i="1"/>
  <c r="O6" i="1"/>
  <c r="M3" i="1"/>
  <c r="M4" i="1"/>
  <c r="M5" i="1"/>
  <c r="M6" i="1"/>
  <c r="M2" i="1"/>
  <c r="I3" i="1"/>
  <c r="L3" i="1" s="1"/>
  <c r="B2" i="1"/>
  <c r="E8" i="1"/>
  <c r="F8" i="1"/>
  <c r="D8" i="1"/>
  <c r="E7" i="1"/>
  <c r="E9" i="1" s="1"/>
  <c r="E10" i="1" s="1"/>
  <c r="E11" i="1" s="1"/>
  <c r="F7" i="1"/>
  <c r="D7" i="1"/>
  <c r="I4" i="1" l="1"/>
  <c r="F9" i="1"/>
  <c r="F10" i="1" s="1"/>
  <c r="F11" i="1" s="1"/>
  <c r="I5" i="1"/>
  <c r="L2" i="1"/>
  <c r="L6" i="1"/>
  <c r="L5" i="1"/>
  <c r="L4" i="1"/>
  <c r="D9" i="1"/>
  <c r="D10" i="1" s="1"/>
  <c r="D11" i="1" s="1"/>
  <c r="D12" i="1" s="1"/>
  <c r="D14" i="1" s="1"/>
  <c r="I2" i="1" l="1"/>
</calcChain>
</file>

<file path=xl/sharedStrings.xml><?xml version="1.0" encoding="utf-8"?>
<sst xmlns="http://schemas.openxmlformats.org/spreadsheetml/2006/main" count="212" uniqueCount="122">
  <si>
    <t>n</t>
  </si>
  <si>
    <t>A</t>
  </si>
  <si>
    <t>B</t>
  </si>
  <si>
    <t>C</t>
  </si>
  <si>
    <t xml:space="preserve">Promedio </t>
  </si>
  <si>
    <t>Desv. Est</t>
  </si>
  <si>
    <t>x_i-x</t>
  </si>
  <si>
    <t>x</t>
  </si>
  <si>
    <t>(x_1-x)^2</t>
  </si>
  <si>
    <t>n(x_i-x)^2</t>
  </si>
  <si>
    <t xml:space="preserve">Suma </t>
  </si>
  <si>
    <t xml:space="preserve">Finalmente </t>
  </si>
  <si>
    <t>SST</t>
  </si>
  <si>
    <t>x_Aj-x_A</t>
  </si>
  <si>
    <t>x_A</t>
  </si>
  <si>
    <t>x_B</t>
  </si>
  <si>
    <t>x_C</t>
  </si>
  <si>
    <t>(x_Aj-x_A)^2</t>
  </si>
  <si>
    <t>x_Bj-x_B</t>
  </si>
  <si>
    <t>(x_Bj-x_B)^2</t>
  </si>
  <si>
    <t>x_Cj-x_C</t>
  </si>
  <si>
    <t>(x_Cj-x_C)^2</t>
  </si>
  <si>
    <t>SSE=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</si>
  <si>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</si>
  <si>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</si>
  <si>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</si>
  <si>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</si>
  <si>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</si>
  <si>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</si>
  <si>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</si>
  <si>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Columna 1</t>
  </si>
  <si>
    <t>Columna 2</t>
  </si>
  <si>
    <t>Columna 3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</si>
  <si>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</si>
  <si>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</si>
  <si>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</si>
  <si>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</si>
  <si>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</si>
  <si>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</si>
  <si>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</si>
  <si>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</si>
  <si>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</si>
  <si>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</si>
  <si>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</si>
  <si>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defectos</t>
  </si>
  <si>
    <t>operador</t>
  </si>
  <si>
    <t>tratamiento</t>
  </si>
  <si>
    <t>Tratamiento</t>
  </si>
  <si>
    <t>Operador</t>
  </si>
  <si>
    <t>Media_tratamiento</t>
  </si>
  <si>
    <t>Media_total</t>
  </si>
  <si>
    <t>b</t>
  </si>
  <si>
    <t>p</t>
  </si>
  <si>
    <t>(x_i.-x)</t>
  </si>
  <si>
    <t>(x_i.-x)^2</t>
  </si>
  <si>
    <t>SSTO</t>
  </si>
  <si>
    <t>x_ij - x</t>
  </si>
  <si>
    <t>(x_ij - x)^2</t>
  </si>
  <si>
    <t>(x_ij - x)^3</t>
  </si>
  <si>
    <t>(x_ij - x)^4</t>
  </si>
  <si>
    <t>SSE=SSTO-SST-SSB</t>
  </si>
  <si>
    <t>SSB</t>
  </si>
  <si>
    <t>alto</t>
  </si>
  <si>
    <t>ancho</t>
  </si>
  <si>
    <t>demanda</t>
  </si>
  <si>
    <t>Media (ancho)</t>
  </si>
  <si>
    <t>Media (alto)</t>
  </si>
  <si>
    <t>x_i-X</t>
  </si>
  <si>
    <t>(x_i-X)^2</t>
  </si>
  <si>
    <t>SS(1)</t>
  </si>
  <si>
    <t>SS(2)</t>
  </si>
  <si>
    <t>X_{R}</t>
  </si>
  <si>
    <t>X_{W}</t>
  </si>
  <si>
    <t>a</t>
  </si>
  <si>
    <t>X</t>
  </si>
  <si>
    <t>m</t>
  </si>
  <si>
    <t>SS2(2)</t>
  </si>
  <si>
    <t>SS (int)</t>
  </si>
  <si>
    <t>m=</t>
  </si>
  <si>
    <t>X_{.j}-X</t>
  </si>
  <si>
    <t>(X_{.j}-X)^2</t>
  </si>
  <si>
    <t>X_{i.}-X</t>
  </si>
  <si>
    <t>(X_{i.})^2</t>
  </si>
  <si>
    <t>x_{ij}-X_{i}-X_{.j}+X</t>
  </si>
  <si>
    <t>x_{ij} (BR)</t>
  </si>
  <si>
    <t>x_{ij} (BW)</t>
  </si>
  <si>
    <t>x_{ij} (MR)</t>
  </si>
  <si>
    <t>x_{ij} (MW)</t>
  </si>
  <si>
    <t>x_{ij} (TR)</t>
  </si>
  <si>
    <t>x_{ij} (TW)</t>
  </si>
  <si>
    <t>x_{i.} (B.)</t>
  </si>
  <si>
    <t>x_{.j} (.R)</t>
  </si>
  <si>
    <t>x_{.j} (W)</t>
  </si>
  <si>
    <t>x_{.j} (M)</t>
  </si>
  <si>
    <t>x_{.j} (T.)</t>
  </si>
  <si>
    <t>(x_{ij}-X_{i}-X_{.j}+X)^2</t>
  </si>
  <si>
    <t>Suma=</t>
  </si>
  <si>
    <t>SSTO=</t>
  </si>
  <si>
    <t>SSE</t>
  </si>
  <si>
    <t>SS(Iint)</t>
  </si>
  <si>
    <t>Altura</t>
  </si>
  <si>
    <t>Ancho</t>
  </si>
  <si>
    <t>B 1</t>
  </si>
  <si>
    <t>M 2</t>
  </si>
  <si>
    <t>T 3</t>
  </si>
  <si>
    <t>Regular R 1</t>
  </si>
  <si>
    <t>Ancho W 2</t>
  </si>
  <si>
    <t>Análisis de varianza de dos factores con varias muestras por grupo</t>
  </si>
  <si>
    <t>Muestra</t>
  </si>
  <si>
    <t>Columnas</t>
  </si>
  <si>
    <t>Interacción</t>
  </si>
  <si>
    <t>Dentro del grupo</t>
  </si>
  <si>
    <t>T1</t>
  </si>
  <si>
    <t>T2</t>
  </si>
  <si>
    <t>T3</t>
  </si>
  <si>
    <t>T4</t>
  </si>
  <si>
    <t>O1</t>
  </si>
  <si>
    <t>O2</t>
  </si>
  <si>
    <t>O3</t>
  </si>
  <si>
    <t>Análisis de varianza de dos factores con una sola muestra por grupo</t>
  </si>
  <si>
    <t>Filas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</si>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</sst>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theme="7" tint="0.59999389629810485"/>
        <bgColor indexed="64"/>
      </patternFill>
    </fill>
  </fills>
  <borders count="86">
    <border>
      <left/>
      <right/>
      <top/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FFC000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 style="medium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medium">
        <color rgb="FFFFC000"/>
      </right>
      <top/>
      <bottom style="thick">
        <color rgb="FFFFC00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/>
      <bottom style="medium">
        <color indexed="18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0" borderId="0" xfId="0" applyFill="1" applyBorder="1" applyAlignment="1"/>
    <xf numFmtId="0" fontId="0" fillId="0" borderId="24" xfId="0" applyFill="1" applyBorder="1" applyAlignment="1"/>
    <xf numFmtId="0" fontId="1" fillId="0" borderId="25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Fill="1" applyBorder="1" applyAlignment="1">
      <alignment horizontal="center"/>
    </xf>
    <xf numFmtId="0" fontId="0" fillId="0" borderId="29" xfId="0" applyFill="1" applyBorder="1" applyAlignment="1"/>
    <xf numFmtId="0" fontId="0" fillId="0" borderId="32" xfId="0" applyFill="1" applyBorder="1" applyAlignment="1"/>
    <xf numFmtId="0" fontId="1" fillId="0" borderId="31" xfId="0" applyFont="1" applyFill="1" applyBorder="1" applyAlignment="1">
      <alignment horizont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4" borderId="28" xfId="0" applyFill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30" xfId="0" applyBorder="1" applyAlignment="1">
      <alignment horizontal="center"/>
    </xf>
    <xf numFmtId="164" fontId="0" fillId="0" borderId="29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30" xfId="0" applyNumberFormat="1" applyBorder="1"/>
    <xf numFmtId="165" fontId="0" fillId="0" borderId="34" xfId="0" applyNumberFormat="1" applyBorder="1"/>
    <xf numFmtId="164" fontId="0" fillId="0" borderId="16" xfId="0" applyNumberFormat="1" applyBorder="1"/>
    <xf numFmtId="164" fontId="0" fillId="0" borderId="19" xfId="0" applyNumberFormat="1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1" xfId="0" applyBorder="1"/>
    <xf numFmtId="0" fontId="0" fillId="0" borderId="20" xfId="0" applyBorder="1"/>
    <xf numFmtId="0" fontId="0" fillId="0" borderId="39" xfId="0" applyBorder="1"/>
    <xf numFmtId="164" fontId="0" fillId="0" borderId="40" xfId="0" applyNumberFormat="1" applyBorder="1"/>
    <xf numFmtId="0" fontId="0" fillId="0" borderId="40" xfId="0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164" fontId="0" fillId="0" borderId="45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65" fontId="0" fillId="0" borderId="51" xfId="0" applyNumberFormat="1" applyBorder="1"/>
    <xf numFmtId="0" fontId="0" fillId="0" borderId="52" xfId="0" applyBorder="1"/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5" borderId="62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67" xfId="0" applyFill="1" applyBorder="1"/>
    <xf numFmtId="0" fontId="0" fillId="5" borderId="68" xfId="0" applyFill="1" applyBorder="1"/>
    <xf numFmtId="0" fontId="0" fillId="5" borderId="69" xfId="0" applyFill="1" applyBorder="1"/>
    <xf numFmtId="0" fontId="0" fillId="0" borderId="73" xfId="0" applyBorder="1"/>
    <xf numFmtId="0" fontId="0" fillId="0" borderId="74" xfId="0" applyBorder="1"/>
    <xf numFmtId="0" fontId="0" fillId="7" borderId="70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7" borderId="72" xfId="0" applyFill="1" applyBorder="1" applyAlignment="1">
      <alignment horizontal="center"/>
    </xf>
    <xf numFmtId="0" fontId="0" fillId="7" borderId="76" xfId="0" applyFill="1" applyBorder="1"/>
    <xf numFmtId="0" fontId="0" fillId="7" borderId="77" xfId="0" applyFill="1" applyBorder="1"/>
    <xf numFmtId="0" fontId="0" fillId="7" borderId="75" xfId="0" applyFill="1" applyBorder="1"/>
    <xf numFmtId="0" fontId="0" fillId="0" borderId="1" xfId="0" applyBorder="1"/>
    <xf numFmtId="0" fontId="0" fillId="0" borderId="2" xfId="0" applyBorder="1"/>
    <xf numFmtId="0" fontId="0" fillId="8" borderId="80" xfId="0" applyFill="1" applyBorder="1"/>
    <xf numFmtId="0" fontId="0" fillId="8" borderId="81" xfId="0" applyFill="1" applyBorder="1"/>
    <xf numFmtId="0" fontId="0" fillId="8" borderId="78" xfId="0" applyFill="1" applyBorder="1" applyAlignment="1">
      <alignment horizontal="center"/>
    </xf>
    <xf numFmtId="0" fontId="0" fillId="8" borderId="79" xfId="0" applyFill="1" applyBorder="1" applyAlignment="1">
      <alignment horizontal="center"/>
    </xf>
    <xf numFmtId="0" fontId="3" fillId="0" borderId="82" xfId="0" applyFont="1" applyFill="1" applyBorder="1" applyAlignment="1">
      <alignment horizontal="right"/>
    </xf>
    <xf numFmtId="0" fontId="0" fillId="0" borderId="41" xfId="0" applyBorder="1"/>
    <xf numFmtId="0" fontId="0" fillId="0" borderId="42" xfId="0" applyFill="1" applyBorder="1" applyAlignment="1"/>
    <xf numFmtId="0" fontId="0" fillId="0" borderId="43" xfId="0" applyBorder="1"/>
    <xf numFmtId="0" fontId="1" fillId="0" borderId="53" xfId="0" applyFont="1" applyFill="1" applyBorder="1" applyAlignment="1">
      <alignment horizontal="center"/>
    </xf>
    <xf numFmtId="0" fontId="0" fillId="8" borderId="83" xfId="0" applyFill="1" applyBorder="1" applyAlignment="1">
      <alignment horizontal="center"/>
    </xf>
    <xf numFmtId="0" fontId="0" fillId="8" borderId="85" xfId="0" applyFill="1" applyBorder="1" applyAlignment="1">
      <alignment horizontal="center"/>
    </xf>
    <xf numFmtId="0" fontId="0" fillId="8" borderId="8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0D1E-53B1-4E9B-AE01-C1F8FA5D5C06}">
  <dimension ref="A1:S32"/>
  <sheetViews>
    <sheetView zoomScale="71" workbookViewId="0">
      <selection activeCell="J20" sqref="I20:J26"/>
    </sheetView>
  </sheetViews>
  <sheetFormatPr baseColWidth="10" defaultRowHeight="15" x14ac:dyDescent="0.25"/>
  <cols>
    <col min="4" max="4" width="12.5703125" bestFit="1" customWidth="1"/>
    <col min="5" max="5" width="11.85546875" bestFit="1" customWidth="1"/>
    <col min="6" max="6" width="12.5703125" bestFit="1" customWidth="1"/>
  </cols>
  <sheetData>
    <row r="1" spans="1:19" ht="16.5" thickTop="1" thickBot="1" x14ac:dyDescent="0.3">
      <c r="A1" s="1" t="s">
        <v>0</v>
      </c>
      <c r="B1" s="1">
        <v>5</v>
      </c>
      <c r="C1" s="6" t="s">
        <v>0</v>
      </c>
      <c r="D1" s="7" t="s">
        <v>1</v>
      </c>
      <c r="E1" s="7" t="s">
        <v>2</v>
      </c>
      <c r="F1" s="8" t="s">
        <v>3</v>
      </c>
      <c r="H1" s="1" t="s">
        <v>0</v>
      </c>
      <c r="I1" s="1">
        <v>5</v>
      </c>
      <c r="J1" s="28" t="s">
        <v>0</v>
      </c>
      <c r="K1" s="29" t="s">
        <v>1</v>
      </c>
      <c r="L1" s="29" t="s">
        <v>13</v>
      </c>
      <c r="M1" s="29" t="s">
        <v>17</v>
      </c>
      <c r="N1" s="29" t="s">
        <v>2</v>
      </c>
      <c r="O1" s="29" t="s">
        <v>18</v>
      </c>
      <c r="P1" s="29" t="s">
        <v>19</v>
      </c>
      <c r="Q1" s="30" t="s">
        <v>3</v>
      </c>
      <c r="R1" s="29" t="s">
        <v>20</v>
      </c>
      <c r="S1" s="31" t="s">
        <v>21</v>
      </c>
    </row>
    <row r="2" spans="1:19" ht="15.75" thickTop="1" x14ac:dyDescent="0.25">
      <c r="A2" s="1" t="s">
        <v>7</v>
      </c>
      <c r="B2" s="2">
        <f>AVERAGE(D2:F6)</f>
        <v>35.153333333333329</v>
      </c>
      <c r="C2" s="4">
        <v>1</v>
      </c>
      <c r="D2" s="3">
        <v>34</v>
      </c>
      <c r="E2" s="3">
        <v>35.299999999999997</v>
      </c>
      <c r="F2" s="5">
        <v>33.299999999999997</v>
      </c>
      <c r="H2" s="1" t="s">
        <v>7</v>
      </c>
      <c r="I2" s="2">
        <f>AVERAGE(K2:Q6)</f>
        <v>15.215428571428573</v>
      </c>
      <c r="J2" s="23">
        <v>1</v>
      </c>
      <c r="K2" s="3">
        <v>34</v>
      </c>
      <c r="L2" s="3">
        <f>K2-I$3</f>
        <v>-0.92000000000000171</v>
      </c>
      <c r="M2" s="3">
        <f>L2^2</f>
        <v>0.84640000000000315</v>
      </c>
      <c r="N2" s="3">
        <v>35.299999999999997</v>
      </c>
      <c r="O2" s="3">
        <f>N2-I$4</f>
        <v>-1.259999999999998</v>
      </c>
      <c r="P2" s="3">
        <f>+O2^2</f>
        <v>1.587599999999995</v>
      </c>
      <c r="Q2" s="5">
        <v>33.299999999999997</v>
      </c>
      <c r="R2" s="22">
        <f>Q2-I$5</f>
        <v>-0.68000000000000682</v>
      </c>
      <c r="S2" s="24">
        <f>+R2^2</f>
        <v>0.4624000000000093</v>
      </c>
    </row>
    <row r="3" spans="1:19" x14ac:dyDescent="0.25">
      <c r="C3" s="4">
        <v>2</v>
      </c>
      <c r="D3" s="3">
        <v>35</v>
      </c>
      <c r="E3" s="3">
        <v>36.5</v>
      </c>
      <c r="F3" s="5">
        <v>34</v>
      </c>
      <c r="H3" s="1" t="s">
        <v>14</v>
      </c>
      <c r="I3" s="1">
        <f>D7</f>
        <v>34.92</v>
      </c>
      <c r="J3" s="23">
        <v>2</v>
      </c>
      <c r="K3" s="3">
        <v>35</v>
      </c>
      <c r="L3" s="3">
        <f t="shared" ref="L3:L6" si="0">K3-I$3</f>
        <v>7.9999999999998295E-2</v>
      </c>
      <c r="M3" s="3">
        <f t="shared" ref="M3:M6" si="1">L3^2</f>
        <v>6.3999999999997271E-3</v>
      </c>
      <c r="N3" s="3">
        <v>36.5</v>
      </c>
      <c r="O3" s="3">
        <f t="shared" ref="O3:O6" si="2">N3-I$4</f>
        <v>-5.9999999999995168E-2</v>
      </c>
      <c r="P3" s="3">
        <f t="shared" ref="P3:P6" si="3">+O3^2</f>
        <v>3.5999999999994201E-3</v>
      </c>
      <c r="Q3" s="5">
        <v>34</v>
      </c>
      <c r="R3" s="22">
        <f t="shared" ref="R3:R6" si="4">Q3-I$5</f>
        <v>1.9999999999996021E-2</v>
      </c>
      <c r="S3" s="24">
        <f t="shared" ref="S3:S6" si="5">+R3^2</f>
        <v>3.9999999999984086E-4</v>
      </c>
    </row>
    <row r="4" spans="1:19" x14ac:dyDescent="0.25">
      <c r="C4" s="4">
        <v>3</v>
      </c>
      <c r="D4" s="3">
        <v>34.299999999999997</v>
      </c>
      <c r="E4" s="3">
        <v>36.4</v>
      </c>
      <c r="F4" s="5">
        <v>34.700000000000003</v>
      </c>
      <c r="H4" s="1" t="s">
        <v>15</v>
      </c>
      <c r="I4" s="1">
        <f>E7</f>
        <v>36.559999999999995</v>
      </c>
      <c r="J4" s="23">
        <v>3</v>
      </c>
      <c r="K4" s="3">
        <v>34.299999999999997</v>
      </c>
      <c r="L4" s="3">
        <f t="shared" si="0"/>
        <v>-0.62000000000000455</v>
      </c>
      <c r="M4" s="3">
        <f t="shared" si="1"/>
        <v>0.38440000000000563</v>
      </c>
      <c r="N4" s="3">
        <v>36.4</v>
      </c>
      <c r="O4" s="3">
        <f>N4-I$4</f>
        <v>-0.15999999999999659</v>
      </c>
      <c r="P4" s="3">
        <f t="shared" si="3"/>
        <v>2.5599999999998908E-2</v>
      </c>
      <c r="Q4" s="5">
        <v>34.700000000000003</v>
      </c>
      <c r="R4" s="22">
        <f t="shared" si="4"/>
        <v>0.71999999999999886</v>
      </c>
      <c r="S4" s="24">
        <f t="shared" si="5"/>
        <v>0.51839999999999842</v>
      </c>
    </row>
    <row r="5" spans="1:19" x14ac:dyDescent="0.25">
      <c r="C5" s="4">
        <v>4</v>
      </c>
      <c r="D5" s="3">
        <v>35.5</v>
      </c>
      <c r="E5" s="3">
        <v>37</v>
      </c>
      <c r="F5" s="5">
        <v>33</v>
      </c>
      <c r="H5" s="1" t="s">
        <v>16</v>
      </c>
      <c r="I5" s="1">
        <f>F7</f>
        <v>33.980000000000004</v>
      </c>
      <c r="J5" s="23">
        <v>4</v>
      </c>
      <c r="K5" s="3">
        <v>35.5</v>
      </c>
      <c r="L5" s="3">
        <f t="shared" si="0"/>
        <v>0.57999999999999829</v>
      </c>
      <c r="M5" s="3">
        <f t="shared" si="1"/>
        <v>0.33639999999999803</v>
      </c>
      <c r="N5" s="3">
        <v>37</v>
      </c>
      <c r="O5" s="3">
        <f t="shared" si="2"/>
        <v>0.44000000000000483</v>
      </c>
      <c r="P5" s="3">
        <f t="shared" si="3"/>
        <v>0.19360000000000424</v>
      </c>
      <c r="Q5" s="5">
        <v>33</v>
      </c>
      <c r="R5" s="22">
        <f t="shared" si="4"/>
        <v>-0.98000000000000398</v>
      </c>
      <c r="S5" s="24">
        <f t="shared" si="5"/>
        <v>0.9604000000000078</v>
      </c>
    </row>
    <row r="6" spans="1:19" ht="15.75" thickBot="1" x14ac:dyDescent="0.3">
      <c r="C6" s="4">
        <v>5</v>
      </c>
      <c r="D6" s="3">
        <v>35.799999999999997</v>
      </c>
      <c r="E6" s="3">
        <v>37.6</v>
      </c>
      <c r="F6" s="5">
        <v>34.9</v>
      </c>
      <c r="J6" s="23">
        <v>5</v>
      </c>
      <c r="K6" s="3">
        <v>35.799999999999997</v>
      </c>
      <c r="L6" s="3">
        <f t="shared" si="0"/>
        <v>0.87999999999999545</v>
      </c>
      <c r="M6" s="3">
        <f t="shared" si="1"/>
        <v>0.77439999999999198</v>
      </c>
      <c r="N6" s="3">
        <v>37.6</v>
      </c>
      <c r="O6" s="3">
        <f t="shared" si="2"/>
        <v>1.0400000000000063</v>
      </c>
      <c r="P6" s="3">
        <f t="shared" si="3"/>
        <v>1.081600000000013</v>
      </c>
      <c r="Q6" s="5">
        <v>34.9</v>
      </c>
      <c r="R6" s="22">
        <f t="shared" si="4"/>
        <v>0.9199999999999946</v>
      </c>
      <c r="S6" s="24">
        <f t="shared" si="5"/>
        <v>0.84639999999999005</v>
      </c>
    </row>
    <row r="7" spans="1:19" x14ac:dyDescent="0.25">
      <c r="C7" s="13" t="s">
        <v>4</v>
      </c>
      <c r="D7" s="14">
        <f>AVERAGE(D2:D6)</f>
        <v>34.92</v>
      </c>
      <c r="E7" s="14">
        <f t="shared" ref="E7:F7" si="6">AVERAGE(E2:E6)</f>
        <v>36.559999999999995</v>
      </c>
      <c r="F7" s="15">
        <f t="shared" si="6"/>
        <v>33.980000000000004</v>
      </c>
      <c r="J7" s="25"/>
      <c r="K7" s="22"/>
      <c r="L7" s="22"/>
      <c r="M7" s="21">
        <f>+SUM(M2:M6)</f>
        <v>2.3479999999999985</v>
      </c>
      <c r="N7" s="22"/>
      <c r="O7" s="22"/>
      <c r="P7" s="21">
        <f>+SUM(P2:P6)</f>
        <v>2.8920000000000106</v>
      </c>
      <c r="Q7" s="22"/>
      <c r="R7" s="22"/>
      <c r="S7" s="24">
        <f>+SUM(S2:S6)</f>
        <v>2.7880000000000056</v>
      </c>
    </row>
    <row r="8" spans="1:19" ht="15.75" thickBot="1" x14ac:dyDescent="0.3">
      <c r="C8" s="9" t="s">
        <v>5</v>
      </c>
      <c r="D8" s="16">
        <f>_xlfn.STDEV.S(D2:D6)</f>
        <v>0.76615925237511795</v>
      </c>
      <c r="E8" s="16">
        <f t="shared" ref="E8:F8" si="7">_xlfn.STDEV.S(E2:E6)</f>
        <v>0.85029406677925412</v>
      </c>
      <c r="F8" s="17">
        <f t="shared" si="7"/>
        <v>0.83486525858967287</v>
      </c>
      <c r="J8" s="32" t="s">
        <v>22</v>
      </c>
      <c r="K8" s="33">
        <f>+M7+P7+S7</f>
        <v>8.0280000000000147</v>
      </c>
      <c r="L8" s="26"/>
      <c r="M8" s="26"/>
      <c r="N8" s="26"/>
      <c r="O8" s="26"/>
      <c r="P8" s="26"/>
      <c r="Q8" s="26"/>
      <c r="R8" s="26"/>
      <c r="S8" s="27"/>
    </row>
    <row r="9" spans="1:19" ht="15.75" thickTop="1" x14ac:dyDescent="0.25">
      <c r="C9" s="9" t="s">
        <v>6</v>
      </c>
      <c r="D9" s="16">
        <f>D7-B$2</f>
        <v>-0.23333333333332718</v>
      </c>
      <c r="E9" s="16">
        <f>E7-B$2</f>
        <v>1.4066666666666663</v>
      </c>
      <c r="F9" s="17">
        <f>F7-B$2</f>
        <v>-1.1733333333333249</v>
      </c>
    </row>
    <row r="10" spans="1:19" x14ac:dyDescent="0.25">
      <c r="C10" s="9" t="s">
        <v>8</v>
      </c>
      <c r="D10" s="16">
        <f>D9^2</f>
        <v>5.4444444444441568E-2</v>
      </c>
      <c r="E10" s="16">
        <f t="shared" ref="E10:F10" si="8">E9^2</f>
        <v>1.97871111111111</v>
      </c>
      <c r="F10" s="17">
        <f t="shared" si="8"/>
        <v>1.3767111111110912</v>
      </c>
    </row>
    <row r="11" spans="1:19" ht="15.75" thickBot="1" x14ac:dyDescent="0.3">
      <c r="C11" s="9" t="s">
        <v>9</v>
      </c>
      <c r="D11" s="16">
        <f>5*D10</f>
        <v>0.27222222222220782</v>
      </c>
      <c r="E11" s="16">
        <f t="shared" ref="E11:F11" si="9">5*E10</f>
        <v>9.8935555555555492</v>
      </c>
      <c r="F11" s="17">
        <f t="shared" si="9"/>
        <v>6.8835555555554562</v>
      </c>
    </row>
    <row r="12" spans="1:19" ht="15.75" thickBot="1" x14ac:dyDescent="0.3">
      <c r="C12" s="10" t="s">
        <v>10</v>
      </c>
      <c r="D12" s="18">
        <f>SUM(D11:F11)</f>
        <v>17.049333333333212</v>
      </c>
      <c r="E12" s="12"/>
      <c r="F12" s="11"/>
    </row>
    <row r="13" spans="1:19" x14ac:dyDescent="0.25">
      <c r="C13" s="1" t="s">
        <v>11</v>
      </c>
      <c r="D13" s="1"/>
      <c r="E13" s="1"/>
      <c r="F13" s="1"/>
    </row>
    <row r="14" spans="1:19" x14ac:dyDescent="0.25">
      <c r="C14" s="19" t="s">
        <v>12</v>
      </c>
      <c r="D14" s="20">
        <f>D12</f>
        <v>17.049333333333212</v>
      </c>
      <c r="E14" s="1"/>
      <c r="F14" s="1"/>
    </row>
    <row r="15" spans="1:19" ht="15.75" thickBot="1" x14ac:dyDescent="0.3"/>
    <row r="16" spans="1:19" x14ac:dyDescent="0.25">
      <c r="A16" s="79" t="s">
        <v>23</v>
      </c>
      <c r="B16" s="80"/>
      <c r="C16" s="80"/>
      <c r="D16" s="80"/>
      <c r="E16" s="80"/>
      <c r="F16" s="80"/>
      <c r="G16" s="80"/>
      <c r="H16" s="48"/>
    </row>
    <row r="17" spans="1:8" x14ac:dyDescent="0.25">
      <c r="A17" s="39"/>
      <c r="B17" s="22"/>
      <c r="C17" s="22"/>
      <c r="D17" s="22"/>
      <c r="E17" s="22"/>
      <c r="F17" s="22"/>
      <c r="G17" s="22"/>
      <c r="H17" s="40"/>
    </row>
    <row r="18" spans="1:8" ht="15.75" thickBot="1" x14ac:dyDescent="0.3">
      <c r="A18" s="39" t="s">
        <v>24</v>
      </c>
      <c r="B18" s="22"/>
      <c r="C18" s="22"/>
      <c r="D18" s="22"/>
      <c r="E18" s="22"/>
      <c r="F18" s="22"/>
      <c r="G18" s="22"/>
      <c r="H18" s="40"/>
    </row>
    <row r="19" spans="1:8" x14ac:dyDescent="0.25">
      <c r="A19" s="41" t="s">
        <v>25</v>
      </c>
      <c r="B19" s="36" t="s">
        <v>26</v>
      </c>
      <c r="C19" s="36" t="s">
        <v>27</v>
      </c>
      <c r="D19" s="36" t="s">
        <v>28</v>
      </c>
      <c r="E19" s="36" t="s">
        <v>29</v>
      </c>
      <c r="F19" s="22"/>
      <c r="G19" s="22"/>
      <c r="H19" s="40"/>
    </row>
    <row r="20" spans="1:8" x14ac:dyDescent="0.25">
      <c r="A20" s="42" t="s">
        <v>30</v>
      </c>
      <c r="B20" s="34">
        <v>5</v>
      </c>
      <c r="C20" s="34">
        <v>174.60000000000002</v>
      </c>
      <c r="D20" s="34">
        <v>34.92</v>
      </c>
      <c r="E20" s="34">
        <v>0.58699999999999963</v>
      </c>
      <c r="F20" s="22"/>
      <c r="G20" s="22"/>
      <c r="H20" s="40"/>
    </row>
    <row r="21" spans="1:8" x14ac:dyDescent="0.25">
      <c r="A21" s="42" t="s">
        <v>31</v>
      </c>
      <c r="B21" s="34">
        <v>5</v>
      </c>
      <c r="C21" s="34">
        <v>182.79999999999998</v>
      </c>
      <c r="D21" s="34">
        <v>36.559999999999995</v>
      </c>
      <c r="E21" s="34">
        <v>0.72300000000000264</v>
      </c>
      <c r="F21" s="22"/>
      <c r="G21" s="22"/>
      <c r="H21" s="40"/>
    </row>
    <row r="22" spans="1:8" ht="15.75" thickBot="1" x14ac:dyDescent="0.3">
      <c r="A22" s="43" t="s">
        <v>32</v>
      </c>
      <c r="B22" s="35">
        <v>5</v>
      </c>
      <c r="C22" s="35">
        <v>169.9</v>
      </c>
      <c r="D22" s="35">
        <v>33.980000000000004</v>
      </c>
      <c r="E22" s="35">
        <v>0.6970000000000014</v>
      </c>
      <c r="F22" s="22"/>
      <c r="G22" s="22"/>
      <c r="H22" s="40"/>
    </row>
    <row r="23" spans="1:8" x14ac:dyDescent="0.25">
      <c r="A23" s="39"/>
      <c r="B23" s="22"/>
      <c r="C23" s="22"/>
      <c r="D23" s="22"/>
      <c r="E23" s="22"/>
      <c r="F23" s="22"/>
      <c r="G23" s="22"/>
      <c r="H23" s="40"/>
    </row>
    <row r="24" spans="1:8" x14ac:dyDescent="0.25">
      <c r="A24" s="39"/>
      <c r="B24" s="22"/>
      <c r="C24" s="22"/>
      <c r="D24" s="22"/>
      <c r="E24" s="22"/>
      <c r="F24" s="22"/>
      <c r="G24" s="22"/>
      <c r="H24" s="40"/>
    </row>
    <row r="25" spans="1:8" ht="15.75" thickBot="1" x14ac:dyDescent="0.3">
      <c r="A25" s="39" t="s">
        <v>33</v>
      </c>
      <c r="B25" s="22"/>
      <c r="C25" s="22"/>
      <c r="D25" s="22"/>
      <c r="E25" s="22"/>
      <c r="F25" s="22"/>
      <c r="G25" s="22"/>
      <c r="H25" s="40"/>
    </row>
    <row r="26" spans="1:8" ht="59.25" customHeight="1" x14ac:dyDescent="0.25">
      <c r="A26" s="44" t="s">
        <v>34</v>
      </c>
      <c r="B26" s="37" t="s">
        <v>35</v>
      </c>
      <c r="C26" s="37" t="s">
        <v>36</v>
      </c>
      <c r="D26" s="37" t="s">
        <v>37</v>
      </c>
      <c r="E26" s="37" t="s">
        <v>38</v>
      </c>
      <c r="F26" s="37" t="s">
        <v>39</v>
      </c>
      <c r="G26" s="37" t="s">
        <v>40</v>
      </c>
      <c r="H26" s="40"/>
    </row>
    <row r="27" spans="1:8" x14ac:dyDescent="0.25">
      <c r="A27" s="42" t="s">
        <v>41</v>
      </c>
      <c r="B27" s="34">
        <v>17.04933333333333</v>
      </c>
      <c r="C27" s="34">
        <v>2</v>
      </c>
      <c r="D27" s="34">
        <v>8.5246666666666648</v>
      </c>
      <c r="E27" s="34">
        <v>12.742401594419505</v>
      </c>
      <c r="F27" s="34">
        <v>1.0763563233499554E-3</v>
      </c>
      <c r="G27" s="34">
        <v>3.8852938346523942</v>
      </c>
      <c r="H27" s="40"/>
    </row>
    <row r="28" spans="1:8" x14ac:dyDescent="0.25">
      <c r="A28" s="42" t="s">
        <v>42</v>
      </c>
      <c r="B28" s="34">
        <v>8.0280000000000147</v>
      </c>
      <c r="C28" s="34">
        <v>12</v>
      </c>
      <c r="D28" s="34">
        <v>0.66900000000000126</v>
      </c>
      <c r="E28" s="34"/>
      <c r="F28" s="34"/>
      <c r="G28" s="34"/>
      <c r="H28" s="40"/>
    </row>
    <row r="29" spans="1:8" x14ac:dyDescent="0.25">
      <c r="A29" s="42"/>
      <c r="B29" s="34"/>
      <c r="C29" s="34"/>
      <c r="D29" s="34"/>
      <c r="E29" s="34"/>
      <c r="F29" s="34"/>
      <c r="G29" s="34"/>
      <c r="H29" s="40"/>
    </row>
    <row r="30" spans="1:8" ht="15.75" thickBot="1" x14ac:dyDescent="0.3">
      <c r="A30" s="43" t="s">
        <v>43</v>
      </c>
      <c r="B30" s="35">
        <v>25.077333333333346</v>
      </c>
      <c r="C30" s="35">
        <v>14</v>
      </c>
      <c r="D30" s="35"/>
      <c r="E30" s="35"/>
      <c r="F30" s="35"/>
      <c r="G30" s="35"/>
      <c r="H30" s="40"/>
    </row>
    <row r="31" spans="1:8" x14ac:dyDescent="0.25">
      <c r="A31" s="39"/>
      <c r="B31" s="22"/>
      <c r="C31" s="22"/>
      <c r="D31" s="22"/>
      <c r="E31" s="22"/>
      <c r="F31" s="22"/>
      <c r="G31" s="22"/>
      <c r="H31" s="40"/>
    </row>
    <row r="32" spans="1:8" ht="15.75" thickBot="1" x14ac:dyDescent="0.3">
      <c r="A32" s="45"/>
      <c r="B32" s="46"/>
      <c r="C32" s="46"/>
      <c r="D32" s="46"/>
      <c r="E32" s="46"/>
      <c r="F32" s="46"/>
      <c r="G32" s="46"/>
      <c r="H32" s="47"/>
    </row>
  </sheetData>
  <mergeCells count="1">
    <mergeCell ref="A16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5922-6651-406E-AFEE-714A591B7399}">
  <dimension ref="A1:X26"/>
  <sheetViews>
    <sheetView topLeftCell="A13" zoomScale="92" workbookViewId="0">
      <selection activeCell="J28" sqref="J28"/>
    </sheetView>
  </sheetViews>
  <sheetFormatPr baseColWidth="10" defaultRowHeight="15" x14ac:dyDescent="0.25"/>
  <cols>
    <col min="2" max="2" width="14" customWidth="1"/>
    <col min="6" max="7" width="11.42578125" customWidth="1"/>
    <col min="11" max="15" width="13.42578125" customWidth="1"/>
    <col min="22" max="24" width="18.85546875" bestFit="1" customWidth="1"/>
  </cols>
  <sheetData>
    <row r="1" spans="1:24" ht="35.25" customHeight="1" thickTop="1" thickBot="1" x14ac:dyDescent="0.3">
      <c r="B1" t="s">
        <v>47</v>
      </c>
      <c r="C1" s="81" t="s">
        <v>48</v>
      </c>
      <c r="D1" s="81"/>
      <c r="E1" s="81"/>
      <c r="F1" s="50" t="s">
        <v>49</v>
      </c>
      <c r="G1" s="50"/>
      <c r="I1" s="59"/>
      <c r="J1" s="82" t="s">
        <v>12</v>
      </c>
      <c r="K1" s="83"/>
      <c r="L1" s="3"/>
      <c r="M1" s="6"/>
      <c r="N1" s="7" t="s">
        <v>61</v>
      </c>
      <c r="O1" s="8"/>
      <c r="R1" s="79" t="s">
        <v>55</v>
      </c>
      <c r="S1" s="80"/>
      <c r="T1" s="80"/>
      <c r="U1" s="80"/>
      <c r="V1" s="80"/>
      <c r="W1" s="80"/>
      <c r="X1" s="84"/>
    </row>
    <row r="2" spans="1:24" ht="15.75" thickTop="1" x14ac:dyDescent="0.25">
      <c r="C2" t="s">
        <v>116</v>
      </c>
      <c r="D2" t="s">
        <v>117</v>
      </c>
      <c r="E2" t="s">
        <v>118</v>
      </c>
      <c r="I2" s="25">
        <v>3</v>
      </c>
      <c r="J2" s="61" t="s">
        <v>53</v>
      </c>
      <c r="K2" s="60" t="s">
        <v>54</v>
      </c>
      <c r="L2" s="22"/>
      <c r="M2" s="64">
        <v>4</v>
      </c>
      <c r="N2" s="22" t="s">
        <v>53</v>
      </c>
      <c r="O2" s="66" t="s">
        <v>54</v>
      </c>
      <c r="R2" s="39" t="s">
        <v>56</v>
      </c>
      <c r="S2" s="22" t="s">
        <v>56</v>
      </c>
      <c r="T2" s="22" t="s">
        <v>56</v>
      </c>
      <c r="U2" s="22"/>
      <c r="V2" s="3" t="s">
        <v>57</v>
      </c>
      <c r="W2" s="3" t="s">
        <v>58</v>
      </c>
      <c r="X2" s="51" t="s">
        <v>59</v>
      </c>
    </row>
    <row r="3" spans="1:24" x14ac:dyDescent="0.25">
      <c r="B3" t="s">
        <v>112</v>
      </c>
      <c r="C3">
        <v>9</v>
      </c>
      <c r="D3">
        <v>10</v>
      </c>
      <c r="E3">
        <v>12</v>
      </c>
      <c r="F3" s="49">
        <f>AVERAGE(C3:E3)</f>
        <v>10.333333333333334</v>
      </c>
      <c r="G3" s="49"/>
      <c r="I3" s="25"/>
      <c r="J3" s="53">
        <f>F3-C$8</f>
        <v>2.7500000000000009</v>
      </c>
      <c r="K3" s="57">
        <f>J3^2</f>
        <v>7.5625000000000053</v>
      </c>
      <c r="L3" s="53"/>
      <c r="M3" s="64"/>
      <c r="N3" s="53">
        <f>C7-C$8</f>
        <v>-1.583333333333333</v>
      </c>
      <c r="O3" s="65">
        <f>N3^2</f>
        <v>2.5069444444444433</v>
      </c>
      <c r="R3" s="52">
        <f>C3-C$8</f>
        <v>1.416666666666667</v>
      </c>
      <c r="S3" s="53">
        <f>D3-C$8</f>
        <v>2.416666666666667</v>
      </c>
      <c r="T3" s="53">
        <f>E3-C$8</f>
        <v>4.416666666666667</v>
      </c>
      <c r="U3" s="22"/>
      <c r="V3" s="54">
        <f>R3^2</f>
        <v>2.0069444444444451</v>
      </c>
      <c r="W3" s="54">
        <f t="shared" ref="W3:X3" si="0">S3^2</f>
        <v>5.8402777777777795</v>
      </c>
      <c r="X3" s="55">
        <f t="shared" si="0"/>
        <v>19.506944444444446</v>
      </c>
    </row>
    <row r="4" spans="1:24" x14ac:dyDescent="0.25">
      <c r="B4" t="s">
        <v>113</v>
      </c>
      <c r="C4">
        <v>8</v>
      </c>
      <c r="D4">
        <v>11</v>
      </c>
      <c r="E4">
        <v>12</v>
      </c>
      <c r="F4" s="49">
        <f t="shared" ref="F4:F6" si="1">AVERAGE(C4:E4)</f>
        <v>10.333333333333334</v>
      </c>
      <c r="G4" s="49"/>
      <c r="I4" s="25"/>
      <c r="J4" s="53">
        <f>F4-C$8</f>
        <v>2.7500000000000009</v>
      </c>
      <c r="K4" s="57">
        <f t="shared" ref="K4:K5" si="2">J4^2</f>
        <v>7.5625000000000053</v>
      </c>
      <c r="L4" s="53"/>
      <c r="M4" s="64"/>
      <c r="N4" s="53">
        <f>+D7-C8</f>
        <v>0.16666666666666696</v>
      </c>
      <c r="O4" s="65">
        <f t="shared" ref="O4:O5" si="3">N4^2</f>
        <v>2.7777777777777877E-2</v>
      </c>
      <c r="R4" s="52">
        <f>C4-C8</f>
        <v>0.41666666666666696</v>
      </c>
      <c r="S4" s="53">
        <f>D4-C8</f>
        <v>3.416666666666667</v>
      </c>
      <c r="T4" s="53">
        <f>E4-C8</f>
        <v>4.416666666666667</v>
      </c>
      <c r="U4" s="22"/>
      <c r="V4" s="54">
        <f t="shared" ref="V4:V6" si="4">R4^2</f>
        <v>0.17361111111111135</v>
      </c>
      <c r="W4" s="54">
        <f t="shared" ref="W4:W6" si="5">S4^2</f>
        <v>11.673611111111112</v>
      </c>
      <c r="X4" s="55">
        <f t="shared" ref="X4:X6" si="6">T4^2</f>
        <v>19.506944444444446</v>
      </c>
    </row>
    <row r="5" spans="1:24" x14ac:dyDescent="0.25">
      <c r="B5" t="s">
        <v>114</v>
      </c>
      <c r="C5">
        <v>3</v>
      </c>
      <c r="D5">
        <v>5</v>
      </c>
      <c r="E5">
        <v>7</v>
      </c>
      <c r="F5" s="49">
        <f t="shared" si="1"/>
        <v>5</v>
      </c>
      <c r="G5" s="49"/>
      <c r="I5" s="25"/>
      <c r="J5" s="53">
        <f>F5-C$8</f>
        <v>-2.583333333333333</v>
      </c>
      <c r="K5" s="57">
        <f t="shared" si="2"/>
        <v>6.6736111111111098</v>
      </c>
      <c r="L5" s="53"/>
      <c r="M5" s="64"/>
      <c r="N5" s="53">
        <f>E7-C8</f>
        <v>1.416666666666667</v>
      </c>
      <c r="O5" s="65">
        <f t="shared" si="3"/>
        <v>2.0069444444444451</v>
      </c>
      <c r="R5" s="52">
        <f>C5-C8</f>
        <v>-4.583333333333333</v>
      </c>
      <c r="S5" s="53">
        <f>D5-C8</f>
        <v>-2.583333333333333</v>
      </c>
      <c r="T5" s="53">
        <f>E5-C8</f>
        <v>-0.58333333333333304</v>
      </c>
      <c r="U5" s="22"/>
      <c r="V5" s="54">
        <f t="shared" si="4"/>
        <v>21.006944444444443</v>
      </c>
      <c r="W5" s="54">
        <f t="shared" si="5"/>
        <v>6.6736111111111098</v>
      </c>
      <c r="X5" s="55">
        <f t="shared" si="6"/>
        <v>0.34027777777777746</v>
      </c>
    </row>
    <row r="6" spans="1:24" x14ac:dyDescent="0.25">
      <c r="B6" t="s">
        <v>115</v>
      </c>
      <c r="C6">
        <v>4</v>
      </c>
      <c r="D6">
        <v>5</v>
      </c>
      <c r="E6">
        <v>5</v>
      </c>
      <c r="F6" s="49">
        <f t="shared" si="1"/>
        <v>4.666666666666667</v>
      </c>
      <c r="G6" s="49"/>
      <c r="I6" s="25"/>
      <c r="J6" s="53">
        <f>F6-C$8</f>
        <v>-2.9166666666666661</v>
      </c>
      <c r="K6" s="57">
        <f>J6^2</f>
        <v>8.5069444444444411</v>
      </c>
      <c r="L6" s="53"/>
      <c r="M6" s="64"/>
      <c r="N6" s="53"/>
      <c r="O6" s="65">
        <f>SUM(O3:O5)</f>
        <v>4.5416666666666661</v>
      </c>
      <c r="R6" s="52">
        <f>C6-C8</f>
        <v>-3.583333333333333</v>
      </c>
      <c r="S6" s="53">
        <f>D6-C8</f>
        <v>-2.583333333333333</v>
      </c>
      <c r="T6" s="53">
        <f>E6-C8</f>
        <v>-2.583333333333333</v>
      </c>
      <c r="U6" s="22"/>
      <c r="V6" s="54">
        <f t="shared" si="4"/>
        <v>12.840277777777775</v>
      </c>
      <c r="W6" s="54">
        <f t="shared" si="5"/>
        <v>6.6736111111111098</v>
      </c>
      <c r="X6" s="55">
        <f t="shared" si="6"/>
        <v>6.6736111111111098</v>
      </c>
    </row>
    <row r="7" spans="1:24" ht="32.25" customHeight="1" thickBot="1" x14ac:dyDescent="0.3">
      <c r="B7" s="50" t="s">
        <v>49</v>
      </c>
      <c r="C7">
        <f>AVERAGE(C3:C6)</f>
        <v>6</v>
      </c>
      <c r="D7">
        <f t="shared" ref="D7" si="7">AVERAGE(D3:D6)</f>
        <v>7.75</v>
      </c>
      <c r="E7">
        <f>AVERAGE(E3:E6)</f>
        <v>9</v>
      </c>
      <c r="I7" s="25"/>
      <c r="J7" s="53"/>
      <c r="K7" s="58">
        <f>SUM(K3:K6)</f>
        <v>30.305555555555564</v>
      </c>
      <c r="L7" s="53"/>
      <c r="M7" s="70"/>
      <c r="N7" s="71"/>
      <c r="O7" s="72"/>
      <c r="R7" s="45"/>
      <c r="S7" s="46"/>
      <c r="T7" s="46"/>
      <c r="U7" s="46"/>
      <c r="V7" s="46" t="s">
        <v>55</v>
      </c>
      <c r="W7" s="56">
        <f>SUM(V3:X6)</f>
        <v>112.91666666666667</v>
      </c>
      <c r="X7" s="47"/>
    </row>
    <row r="8" spans="1:24" ht="16.5" thickTop="1" thickBot="1" x14ac:dyDescent="0.3">
      <c r="B8" t="s">
        <v>50</v>
      </c>
      <c r="C8" s="49">
        <f>AVERAGE(C3:E6)</f>
        <v>7.583333333333333</v>
      </c>
      <c r="I8" s="63"/>
      <c r="J8" s="62" t="s">
        <v>12</v>
      </c>
      <c r="K8" s="58">
        <f>I2*K7</f>
        <v>90.916666666666686</v>
      </c>
      <c r="L8" s="53"/>
      <c r="M8" s="67"/>
      <c r="N8" s="68" t="s">
        <v>61</v>
      </c>
      <c r="O8" s="69">
        <f>M2*O6</f>
        <v>18.166666666666664</v>
      </c>
    </row>
    <row r="9" spans="1:24" ht="15.75" thickTop="1" x14ac:dyDescent="0.25"/>
    <row r="10" spans="1:24" ht="15.75" thickBot="1" x14ac:dyDescent="0.3">
      <c r="B10" t="s">
        <v>51</v>
      </c>
      <c r="C10">
        <v>3</v>
      </c>
    </row>
    <row r="11" spans="1:24" x14ac:dyDescent="0.25">
      <c r="B11" t="s">
        <v>52</v>
      </c>
      <c r="C11">
        <v>4</v>
      </c>
      <c r="I11" s="73"/>
      <c r="J11" s="74" t="s">
        <v>60</v>
      </c>
      <c r="K11" s="75"/>
    </row>
    <row r="12" spans="1:24" ht="15.75" thickBot="1" x14ac:dyDescent="0.3">
      <c r="I12" s="76"/>
      <c r="J12" s="77">
        <f>W7-K8-O8</f>
        <v>3.8333333333333215</v>
      </c>
      <c r="K12" s="78"/>
    </row>
    <row r="16" spans="1:24" x14ac:dyDescent="0.25">
      <c r="A16" t="s">
        <v>119</v>
      </c>
    </row>
    <row r="17" spans="1:13" ht="15.75" thickBot="1" x14ac:dyDescent="0.3">
      <c r="G17" t="s">
        <v>33</v>
      </c>
    </row>
    <row r="18" spans="1:13" x14ac:dyDescent="0.25">
      <c r="A18" s="36" t="s">
        <v>24</v>
      </c>
      <c r="B18" s="36" t="s">
        <v>26</v>
      </c>
      <c r="C18" s="36" t="s">
        <v>27</v>
      </c>
      <c r="D18" s="36" t="s">
        <v>28</v>
      </c>
      <c r="E18" s="36" t="s">
        <v>29</v>
      </c>
      <c r="G18" s="36" t="s">
        <v>34</v>
      </c>
      <c r="H18" s="36" t="s">
        <v>35</v>
      </c>
      <c r="I18" s="36" t="s">
        <v>36</v>
      </c>
      <c r="J18" s="36" t="s">
        <v>37</v>
      </c>
      <c r="K18" s="36" t="s">
        <v>38</v>
      </c>
      <c r="L18" s="36" t="s">
        <v>39</v>
      </c>
      <c r="M18" s="36" t="s">
        <v>40</v>
      </c>
    </row>
    <row r="19" spans="1:13" x14ac:dyDescent="0.25">
      <c r="A19" s="34" t="s">
        <v>112</v>
      </c>
      <c r="B19" s="34">
        <v>3</v>
      </c>
      <c r="C19" s="34">
        <v>31</v>
      </c>
      <c r="D19" s="34">
        <v>10.333333333333334</v>
      </c>
      <c r="E19" s="34">
        <v>2.3333333333333428</v>
      </c>
      <c r="G19" s="34" t="s">
        <v>120</v>
      </c>
      <c r="H19" s="34">
        <v>90.916666666666671</v>
      </c>
      <c r="I19" s="34">
        <v>3</v>
      </c>
      <c r="J19" s="34">
        <v>30.305555555555557</v>
      </c>
      <c r="K19" s="34">
        <v>47.434782608695713</v>
      </c>
      <c r="L19" s="34">
        <v>1.426414344392165E-4</v>
      </c>
      <c r="M19" s="34">
        <v>4.7570626630894131</v>
      </c>
    </row>
    <row r="20" spans="1:13" x14ac:dyDescent="0.25">
      <c r="A20" s="34" t="s">
        <v>113</v>
      </c>
      <c r="B20" s="34">
        <v>3</v>
      </c>
      <c r="C20" s="34">
        <v>31</v>
      </c>
      <c r="D20" s="34">
        <v>10.333333333333334</v>
      </c>
      <c r="E20" s="34">
        <v>4.3333333333333428</v>
      </c>
      <c r="G20" s="34" t="s">
        <v>109</v>
      </c>
      <c r="H20" s="34">
        <v>18.166666666666671</v>
      </c>
      <c r="I20" s="34">
        <v>2</v>
      </c>
      <c r="J20" s="34">
        <v>9.0833333333333357</v>
      </c>
      <c r="K20" s="34">
        <v>14.217391304347847</v>
      </c>
      <c r="L20" s="34">
        <v>5.2900736010239946E-3</v>
      </c>
      <c r="M20" s="34">
        <v>5.1432528497847176</v>
      </c>
    </row>
    <row r="21" spans="1:13" x14ac:dyDescent="0.25">
      <c r="A21" s="34" t="s">
        <v>114</v>
      </c>
      <c r="B21" s="34">
        <v>3</v>
      </c>
      <c r="C21" s="34">
        <v>15</v>
      </c>
      <c r="D21" s="34">
        <v>5</v>
      </c>
      <c r="E21" s="34">
        <v>4</v>
      </c>
      <c r="G21" s="34" t="s">
        <v>121</v>
      </c>
      <c r="H21" s="34">
        <v>3.8333333333333286</v>
      </c>
      <c r="I21" s="34">
        <v>6</v>
      </c>
      <c r="J21" s="34">
        <v>0.63888888888888806</v>
      </c>
      <c r="K21" s="34"/>
      <c r="L21" s="34"/>
      <c r="M21" s="34"/>
    </row>
    <row r="22" spans="1:13" x14ac:dyDescent="0.25">
      <c r="A22" s="34" t="s">
        <v>115</v>
      </c>
      <c r="B22" s="34">
        <v>3</v>
      </c>
      <c r="C22" s="34">
        <v>14</v>
      </c>
      <c r="D22" s="34">
        <v>4.666666666666667</v>
      </c>
      <c r="E22" s="34">
        <v>0.3333333333333357</v>
      </c>
      <c r="G22" s="34"/>
      <c r="H22" s="34"/>
      <c r="I22" s="34"/>
      <c r="J22" s="34"/>
      <c r="K22" s="34"/>
      <c r="L22" s="34"/>
      <c r="M22" s="34"/>
    </row>
    <row r="23" spans="1:13" ht="15.75" thickBot="1" x14ac:dyDescent="0.3">
      <c r="A23" s="34"/>
      <c r="B23" s="34"/>
      <c r="C23" s="34"/>
      <c r="D23" s="34"/>
      <c r="E23" s="34"/>
      <c r="G23" s="35" t="s">
        <v>43</v>
      </c>
      <c r="H23" s="35">
        <v>112.91666666666667</v>
      </c>
      <c r="I23" s="35">
        <v>11</v>
      </c>
      <c r="J23" s="35"/>
      <c r="K23" s="35"/>
      <c r="L23" s="35"/>
      <c r="M23" s="35"/>
    </row>
    <row r="24" spans="1:13" x14ac:dyDescent="0.25">
      <c r="A24" s="34" t="s">
        <v>116</v>
      </c>
      <c r="B24" s="34">
        <v>4</v>
      </c>
      <c r="C24" s="34">
        <v>24</v>
      </c>
      <c r="D24" s="34">
        <v>6</v>
      </c>
      <c r="E24" s="34">
        <v>8.6666666666666661</v>
      </c>
    </row>
    <row r="25" spans="1:13" x14ac:dyDescent="0.25">
      <c r="A25" s="34" t="s">
        <v>117</v>
      </c>
      <c r="B25" s="34">
        <v>4</v>
      </c>
      <c r="C25" s="34">
        <v>31</v>
      </c>
      <c r="D25" s="34">
        <v>7.75</v>
      </c>
      <c r="E25" s="34">
        <v>10.25</v>
      </c>
    </row>
    <row r="26" spans="1:13" ht="15.75" thickBot="1" x14ac:dyDescent="0.3">
      <c r="A26" s="35" t="s">
        <v>118</v>
      </c>
      <c r="B26" s="35">
        <v>4</v>
      </c>
      <c r="C26" s="35">
        <v>36</v>
      </c>
      <c r="D26" s="35">
        <v>9</v>
      </c>
      <c r="E26" s="35">
        <v>12.666666666666666</v>
      </c>
    </row>
  </sheetData>
  <mergeCells count="3">
    <mergeCell ref="C1:E1"/>
    <mergeCell ref="J1:K1"/>
    <mergeCell ref="R1:X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4576-67A9-41A5-8DB4-C020AA668054}">
  <dimension ref="A1:Y24"/>
  <sheetViews>
    <sheetView zoomScale="71" zoomScaleNormal="76" workbookViewId="0">
      <selection activeCell="G39" sqref="G39"/>
    </sheetView>
  </sheetViews>
  <sheetFormatPr baseColWidth="10" defaultRowHeight="15" x14ac:dyDescent="0.25"/>
  <cols>
    <col min="7" max="14" width="11.42578125" customWidth="1"/>
    <col min="24" max="24" width="18.42578125" customWidth="1"/>
    <col min="25" max="25" width="21.7109375" bestFit="1" customWidth="1"/>
  </cols>
  <sheetData>
    <row r="1" spans="1:25" ht="16.5" thickTop="1" thickBot="1" x14ac:dyDescent="0.3">
      <c r="G1" s="82" t="s">
        <v>55</v>
      </c>
      <c r="H1" s="83"/>
      <c r="I1" s="38"/>
      <c r="J1" s="91" t="s">
        <v>69</v>
      </c>
      <c r="K1" s="92"/>
      <c r="L1" s="92"/>
      <c r="M1" s="93"/>
      <c r="O1" s="99" t="s">
        <v>70</v>
      </c>
      <c r="P1" s="100"/>
      <c r="Q1" s="100"/>
      <c r="R1" s="100"/>
      <c r="S1" s="100"/>
      <c r="T1" s="101"/>
      <c r="V1" s="107" t="s">
        <v>77</v>
      </c>
      <c r="W1" s="108"/>
      <c r="X1" s="108"/>
      <c r="Y1" s="109"/>
    </row>
    <row r="2" spans="1:25" ht="15.75" thickTop="1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G2" s="23" t="s">
        <v>67</v>
      </c>
      <c r="H2" s="94" t="s">
        <v>68</v>
      </c>
      <c r="J2" s="85" t="s">
        <v>51</v>
      </c>
      <c r="K2" s="3">
        <v>2</v>
      </c>
      <c r="L2" s="3" t="s">
        <v>81</v>
      </c>
      <c r="M2" s="86" t="s">
        <v>82</v>
      </c>
      <c r="O2" s="97" t="s">
        <v>71</v>
      </c>
      <c r="P2" s="22" t="s">
        <v>72</v>
      </c>
      <c r="Q2" s="22" t="s">
        <v>74</v>
      </c>
      <c r="R2" s="22">
        <f>E21</f>
        <v>61.5</v>
      </c>
      <c r="S2" s="22" t="s">
        <v>79</v>
      </c>
      <c r="T2" s="98" t="s">
        <v>80</v>
      </c>
      <c r="V2" s="105" t="s">
        <v>78</v>
      </c>
      <c r="W2" s="22">
        <v>3</v>
      </c>
      <c r="X2" s="22" t="s">
        <v>83</v>
      </c>
      <c r="Y2" s="106" t="s">
        <v>95</v>
      </c>
    </row>
    <row r="3" spans="1:25" x14ac:dyDescent="0.25">
      <c r="A3">
        <v>1</v>
      </c>
      <c r="B3">
        <v>1</v>
      </c>
      <c r="C3">
        <v>58.2</v>
      </c>
      <c r="G3" s="23">
        <f>C3-E$21</f>
        <v>-3.2999999999999972</v>
      </c>
      <c r="H3" s="94">
        <f>G3^2</f>
        <v>10.889999999999981</v>
      </c>
      <c r="J3" s="85" t="s">
        <v>75</v>
      </c>
      <c r="K3" s="3">
        <v>3</v>
      </c>
      <c r="L3" s="3">
        <f>E8-E21</f>
        <v>-5.7000000000000099</v>
      </c>
      <c r="M3" s="86">
        <f>L3^2</f>
        <v>32.490000000000116</v>
      </c>
      <c r="O3" s="97">
        <v>58.2</v>
      </c>
      <c r="P3" s="22">
        <v>55.7</v>
      </c>
      <c r="Q3" s="22" t="s">
        <v>71</v>
      </c>
      <c r="R3" s="22">
        <f>AVERAGE(O3:O11)</f>
        <v>60.79999999999999</v>
      </c>
      <c r="S3" s="22">
        <f>R3-R2</f>
        <v>-0.70000000000000995</v>
      </c>
      <c r="T3" s="98">
        <f>S3^2</f>
        <v>0.49000000000001392</v>
      </c>
      <c r="V3" s="105" t="s">
        <v>84</v>
      </c>
      <c r="W3" s="22">
        <f>D5</f>
        <v>55.9</v>
      </c>
      <c r="X3" s="22">
        <f>W3-W9-W10+W14</f>
        <v>0.80000000000001847</v>
      </c>
      <c r="Y3" s="106">
        <f>X3^2</f>
        <v>0.64000000000002955</v>
      </c>
    </row>
    <row r="4" spans="1:25" x14ac:dyDescent="0.25">
      <c r="A4">
        <v>1</v>
      </c>
      <c r="B4">
        <v>1</v>
      </c>
      <c r="C4">
        <v>53.7</v>
      </c>
      <c r="G4" s="23">
        <f>C4-E$21</f>
        <v>-7.7999999999999972</v>
      </c>
      <c r="H4" s="94">
        <f t="shared" ref="H4:H20" si="0">G4^2</f>
        <v>60.839999999999954</v>
      </c>
      <c r="J4" s="85"/>
      <c r="K4" s="3"/>
      <c r="L4" s="3">
        <f>E14-E21</f>
        <v>15.700000000000003</v>
      </c>
      <c r="M4" s="86">
        <f t="shared" ref="M4:M5" si="1">L4^2</f>
        <v>246.49000000000009</v>
      </c>
      <c r="O4" s="97">
        <v>53.7</v>
      </c>
      <c r="P4" s="22">
        <v>52.5</v>
      </c>
      <c r="Q4" s="22" t="s">
        <v>72</v>
      </c>
      <c r="R4" s="22">
        <f>AVERAGE(P3:P11)</f>
        <v>62.20000000000001</v>
      </c>
      <c r="S4" s="22">
        <f>R4-R2</f>
        <v>0.70000000000000995</v>
      </c>
      <c r="T4" s="98">
        <f>S4^2</f>
        <v>0.49000000000001392</v>
      </c>
      <c r="V4" s="105" t="s">
        <v>85</v>
      </c>
      <c r="W4" s="22">
        <f>D8</f>
        <v>55.699999999999996</v>
      </c>
      <c r="X4" s="22">
        <f>W4-W9-W11+W14</f>
        <v>-0.80000000000000426</v>
      </c>
      <c r="Y4" s="106">
        <f t="shared" ref="Y4:Y8" si="2">X4^2</f>
        <v>0.64000000000000679</v>
      </c>
    </row>
    <row r="5" spans="1:25" x14ac:dyDescent="0.25">
      <c r="A5">
        <v>1</v>
      </c>
      <c r="B5">
        <v>1</v>
      </c>
      <c r="C5">
        <v>55.8</v>
      </c>
      <c r="D5">
        <f>AVERAGE(C3:C5)</f>
        <v>55.9</v>
      </c>
      <c r="G5" s="23">
        <f>C5-E$21</f>
        <v>-5.7000000000000028</v>
      </c>
      <c r="H5" s="94">
        <f t="shared" si="0"/>
        <v>32.49000000000003</v>
      </c>
      <c r="J5" s="85"/>
      <c r="K5" s="3"/>
      <c r="L5" s="3">
        <f>E20-E21</f>
        <v>-10</v>
      </c>
      <c r="M5" s="86">
        <f t="shared" si="1"/>
        <v>100</v>
      </c>
      <c r="O5" s="97">
        <v>55.8</v>
      </c>
      <c r="P5" s="22">
        <v>58.9</v>
      </c>
      <c r="Q5" s="22" t="s">
        <v>73</v>
      </c>
      <c r="R5" s="22">
        <v>3</v>
      </c>
      <c r="S5" s="22"/>
      <c r="T5" s="98"/>
      <c r="V5" s="105" t="s">
        <v>86</v>
      </c>
      <c r="W5" s="22">
        <f>D11</f>
        <v>75.5</v>
      </c>
      <c r="X5" s="22">
        <f>W5-W12-W10+W14</f>
        <v>-0.99999999999999289</v>
      </c>
      <c r="Y5" s="106">
        <f t="shared" si="2"/>
        <v>0.99999999999998579</v>
      </c>
    </row>
    <row r="6" spans="1:25" x14ac:dyDescent="0.25">
      <c r="A6">
        <v>1</v>
      </c>
      <c r="B6">
        <v>2</v>
      </c>
      <c r="C6">
        <v>55.7</v>
      </c>
      <c r="G6" s="23">
        <f>C6-E$21</f>
        <v>-5.7999999999999972</v>
      </c>
      <c r="H6" s="94">
        <f t="shared" si="0"/>
        <v>33.639999999999965</v>
      </c>
      <c r="J6" s="85"/>
      <c r="K6" s="3"/>
      <c r="L6" s="3"/>
      <c r="M6" s="86">
        <f>+SUM(M3:M5)</f>
        <v>378.98000000000019</v>
      </c>
      <c r="O6" s="97">
        <v>73</v>
      </c>
      <c r="P6" s="22">
        <v>76.2</v>
      </c>
      <c r="Q6" s="22" t="s">
        <v>75</v>
      </c>
      <c r="R6" s="22">
        <v>3</v>
      </c>
      <c r="S6" s="22"/>
      <c r="T6" s="98"/>
      <c r="V6" s="105" t="s">
        <v>87</v>
      </c>
      <c r="W6" s="22">
        <f>D14</f>
        <v>78.900000000000006</v>
      </c>
      <c r="X6" s="22">
        <f>W6-W12-W11+W14</f>
        <v>0.99999999999999289</v>
      </c>
      <c r="Y6" s="106">
        <f t="shared" si="2"/>
        <v>0.99999999999998579</v>
      </c>
    </row>
    <row r="7" spans="1:25" ht="15.75" thickBot="1" x14ac:dyDescent="0.3">
      <c r="A7">
        <v>1</v>
      </c>
      <c r="B7">
        <v>2</v>
      </c>
      <c r="C7">
        <v>52.5</v>
      </c>
      <c r="G7" s="23">
        <f>C7-E$21</f>
        <v>-9</v>
      </c>
      <c r="H7" s="94">
        <f t="shared" si="0"/>
        <v>81</v>
      </c>
      <c r="J7" s="87"/>
      <c r="K7" s="88"/>
      <c r="L7" s="89" t="s">
        <v>69</v>
      </c>
      <c r="M7" s="90">
        <f>K2*K3*(M6)</f>
        <v>2273.880000000001</v>
      </c>
      <c r="O7" s="97">
        <v>78.099999999999994</v>
      </c>
      <c r="P7" s="22">
        <v>78.400000000000006</v>
      </c>
      <c r="Q7" s="22"/>
      <c r="R7" s="22"/>
      <c r="S7" s="22"/>
      <c r="T7" s="98"/>
      <c r="V7" s="105" t="s">
        <v>88</v>
      </c>
      <c r="W7" s="22">
        <f>D17</f>
        <v>51</v>
      </c>
      <c r="X7" s="22">
        <f>W7-W13-W10+W14</f>
        <v>0.20000000000000995</v>
      </c>
      <c r="Y7" s="106">
        <f t="shared" si="2"/>
        <v>4.0000000000003977E-2</v>
      </c>
    </row>
    <row r="8" spans="1:25" x14ac:dyDescent="0.25">
      <c r="A8">
        <v>1</v>
      </c>
      <c r="B8">
        <v>2</v>
      </c>
      <c r="C8">
        <v>58.9</v>
      </c>
      <c r="D8">
        <f>AVERAGE(C6:C8)</f>
        <v>55.699999999999996</v>
      </c>
      <c r="E8">
        <f>AVERAGE(C3:C8)</f>
        <v>55.79999999999999</v>
      </c>
      <c r="G8" s="23">
        <f>C8-E$21</f>
        <v>-2.6000000000000014</v>
      </c>
      <c r="H8" s="94">
        <f t="shared" si="0"/>
        <v>6.7600000000000078</v>
      </c>
      <c r="O8" s="97">
        <v>75.400000000000006</v>
      </c>
      <c r="P8" s="22">
        <v>82.1</v>
      </c>
      <c r="Q8" s="22"/>
      <c r="R8" s="22"/>
      <c r="S8" s="22"/>
      <c r="T8" s="98"/>
      <c r="V8" s="105" t="s">
        <v>89</v>
      </c>
      <c r="W8" s="22">
        <f>D20</f>
        <v>52</v>
      </c>
      <c r="X8" s="22">
        <f>W8-W13-W11+W14</f>
        <v>-0.20000000000000995</v>
      </c>
      <c r="Y8" s="106">
        <f t="shared" si="2"/>
        <v>4.0000000000003977E-2</v>
      </c>
    </row>
    <row r="9" spans="1:25" x14ac:dyDescent="0.25">
      <c r="A9">
        <v>2</v>
      </c>
      <c r="B9">
        <v>1</v>
      </c>
      <c r="C9">
        <v>73</v>
      </c>
      <c r="G9" s="23">
        <f>C9-E$21</f>
        <v>11.5</v>
      </c>
      <c r="H9" s="94">
        <f t="shared" si="0"/>
        <v>132.25</v>
      </c>
      <c r="O9" s="97">
        <v>52.4</v>
      </c>
      <c r="P9" s="22">
        <v>54</v>
      </c>
      <c r="Q9" s="22"/>
      <c r="R9" s="22"/>
      <c r="S9" s="22"/>
      <c r="T9" s="98"/>
      <c r="V9" s="105" t="s">
        <v>90</v>
      </c>
      <c r="W9" s="22">
        <f>E8</f>
        <v>55.79999999999999</v>
      </c>
      <c r="X9" s="22"/>
      <c r="Y9" s="106"/>
    </row>
    <row r="10" spans="1:25" x14ac:dyDescent="0.25">
      <c r="A10">
        <v>2</v>
      </c>
      <c r="B10">
        <v>1</v>
      </c>
      <c r="C10">
        <v>78.099999999999994</v>
      </c>
      <c r="G10" s="23">
        <f>C10-E$21</f>
        <v>16.599999999999994</v>
      </c>
      <c r="H10" s="94">
        <f t="shared" si="0"/>
        <v>275.55999999999983</v>
      </c>
      <c r="O10" s="97">
        <v>49.7</v>
      </c>
      <c r="P10" s="22">
        <v>52.1</v>
      </c>
      <c r="Q10" s="22"/>
      <c r="R10" s="22"/>
      <c r="S10" s="22"/>
      <c r="T10" s="98"/>
      <c r="V10" s="105" t="s">
        <v>91</v>
      </c>
      <c r="W10" s="22">
        <f>R3</f>
        <v>60.79999999999999</v>
      </c>
      <c r="X10" s="22" t="s">
        <v>96</v>
      </c>
      <c r="Y10" s="106">
        <f>SUM(Y3:Y8)</f>
        <v>3.3600000000000159</v>
      </c>
    </row>
    <row r="11" spans="1:25" ht="15.75" thickBot="1" x14ac:dyDescent="0.3">
      <c r="A11">
        <v>2</v>
      </c>
      <c r="B11">
        <v>1</v>
      </c>
      <c r="C11">
        <v>75.400000000000006</v>
      </c>
      <c r="D11">
        <f>AVERAGE(C9:C11)</f>
        <v>75.5</v>
      </c>
      <c r="G11" s="23">
        <f>C11-E$21</f>
        <v>13.900000000000006</v>
      </c>
      <c r="H11" s="94">
        <f t="shared" si="0"/>
        <v>193.21000000000015</v>
      </c>
      <c r="O11" s="97">
        <v>50.9</v>
      </c>
      <c r="P11" s="22">
        <v>49.9</v>
      </c>
      <c r="Q11" s="22"/>
      <c r="R11" s="22"/>
      <c r="S11" s="22"/>
      <c r="T11" s="98"/>
      <c r="V11" s="105" t="s">
        <v>92</v>
      </c>
      <c r="W11" s="22">
        <f>R4</f>
        <v>62.20000000000001</v>
      </c>
      <c r="X11" s="22"/>
      <c r="Y11" s="106"/>
    </row>
    <row r="12" spans="1:25" ht="16.5" thickTop="1" thickBot="1" x14ac:dyDescent="0.3">
      <c r="A12">
        <v>2</v>
      </c>
      <c r="B12">
        <v>2</v>
      </c>
      <c r="C12">
        <v>76.2</v>
      </c>
      <c r="G12" s="23">
        <f>C12-E$21</f>
        <v>14.700000000000003</v>
      </c>
      <c r="H12" s="94">
        <f t="shared" si="0"/>
        <v>216.09000000000009</v>
      </c>
      <c r="K12" s="117" t="s">
        <v>98</v>
      </c>
      <c r="L12" s="118"/>
      <c r="O12" s="102"/>
      <c r="P12" s="103"/>
      <c r="Q12" s="103" t="s">
        <v>76</v>
      </c>
      <c r="R12" s="103">
        <f>R5*R6*(T3+T4)</f>
        <v>8.8200000000002508</v>
      </c>
      <c r="S12" s="103"/>
      <c r="T12" s="104"/>
      <c r="V12" s="105" t="s">
        <v>93</v>
      </c>
      <c r="W12" s="22">
        <f>E14</f>
        <v>77.2</v>
      </c>
      <c r="X12" s="22"/>
      <c r="Y12" s="106"/>
    </row>
    <row r="13" spans="1:25" ht="15.75" thickTop="1" x14ac:dyDescent="0.25">
      <c r="A13">
        <v>2</v>
      </c>
      <c r="B13">
        <v>2</v>
      </c>
      <c r="C13">
        <v>78.400000000000006</v>
      </c>
      <c r="G13" s="23">
        <f>C13-E$21</f>
        <v>16.900000000000006</v>
      </c>
      <c r="H13" s="94">
        <f t="shared" si="0"/>
        <v>285.61000000000018</v>
      </c>
      <c r="K13" s="113" t="s">
        <v>55</v>
      </c>
      <c r="L13" s="114">
        <f>H22</f>
        <v>2366.2799999999997</v>
      </c>
      <c r="V13" s="105" t="s">
        <v>94</v>
      </c>
      <c r="W13" s="22">
        <f>E20</f>
        <v>51.5</v>
      </c>
      <c r="X13" s="22"/>
      <c r="Y13" s="106"/>
    </row>
    <row r="14" spans="1:25" x14ac:dyDescent="0.25">
      <c r="A14">
        <v>2</v>
      </c>
      <c r="B14">
        <v>2</v>
      </c>
      <c r="C14">
        <v>82.1</v>
      </c>
      <c r="D14">
        <f>AVERAGE(C12:C14)</f>
        <v>78.900000000000006</v>
      </c>
      <c r="E14">
        <f>AVERAGE(C9:C14)</f>
        <v>77.2</v>
      </c>
      <c r="G14" s="23">
        <f>C14-E$21</f>
        <v>20.599999999999994</v>
      </c>
      <c r="H14" s="94">
        <f t="shared" si="0"/>
        <v>424.35999999999979</v>
      </c>
      <c r="K14" s="113" t="s">
        <v>69</v>
      </c>
      <c r="L14" s="114">
        <f>M7</f>
        <v>2273.880000000001</v>
      </c>
      <c r="V14" s="105" t="s">
        <v>74</v>
      </c>
      <c r="W14" s="22">
        <f>E21</f>
        <v>61.5</v>
      </c>
      <c r="X14" s="22"/>
      <c r="Y14" s="106"/>
    </row>
    <row r="15" spans="1:25" ht="15.75" thickBot="1" x14ac:dyDescent="0.3">
      <c r="A15">
        <v>3</v>
      </c>
      <c r="B15">
        <v>1</v>
      </c>
      <c r="C15">
        <v>52.4</v>
      </c>
      <c r="G15" s="23">
        <f>C15-E$21</f>
        <v>-9.1000000000000014</v>
      </c>
      <c r="H15" s="94">
        <f t="shared" si="0"/>
        <v>82.810000000000031</v>
      </c>
      <c r="K15" s="113" t="s">
        <v>70</v>
      </c>
      <c r="L15" s="114">
        <f>R12</f>
        <v>8.8200000000002508</v>
      </c>
      <c r="V15" s="112"/>
      <c r="W15" s="110"/>
      <c r="X15" s="110" t="s">
        <v>77</v>
      </c>
      <c r="Y15" s="111">
        <f>W2*Y10</f>
        <v>10.080000000000048</v>
      </c>
    </row>
    <row r="16" spans="1:25" ht="15.75" thickTop="1" x14ac:dyDescent="0.25">
      <c r="A16">
        <v>3</v>
      </c>
      <c r="B16">
        <v>1</v>
      </c>
      <c r="C16">
        <v>49.7</v>
      </c>
      <c r="G16" s="23">
        <f>C16-E$21</f>
        <v>-11.799999999999997</v>
      </c>
      <c r="H16" s="94">
        <f t="shared" si="0"/>
        <v>139.23999999999992</v>
      </c>
      <c r="K16" s="113" t="s">
        <v>99</v>
      </c>
      <c r="L16" s="114">
        <f>Y15</f>
        <v>10.080000000000048</v>
      </c>
    </row>
    <row r="17" spans="1:12" x14ac:dyDescent="0.25">
      <c r="A17">
        <v>3</v>
      </c>
      <c r="B17">
        <v>1</v>
      </c>
      <c r="C17">
        <v>50.9</v>
      </c>
      <c r="D17">
        <f>AVERAGE(C15:C17)</f>
        <v>51</v>
      </c>
      <c r="G17" s="23">
        <f>C17-E$21</f>
        <v>-10.600000000000001</v>
      </c>
      <c r="H17" s="94">
        <f t="shared" si="0"/>
        <v>112.36000000000003</v>
      </c>
      <c r="K17" s="113"/>
      <c r="L17" s="114"/>
    </row>
    <row r="18" spans="1:12" ht="15.75" thickBot="1" x14ac:dyDescent="0.3">
      <c r="A18">
        <v>3</v>
      </c>
      <c r="B18">
        <v>2</v>
      </c>
      <c r="C18">
        <v>54</v>
      </c>
      <c r="G18" s="23">
        <f>C18-E$21</f>
        <v>-7.5</v>
      </c>
      <c r="H18" s="94">
        <f t="shared" si="0"/>
        <v>56.25</v>
      </c>
      <c r="K18" s="115" t="s">
        <v>22</v>
      </c>
      <c r="L18" s="116">
        <f>L13-L14-L15-L16</f>
        <v>73.499999999998437</v>
      </c>
    </row>
    <row r="19" spans="1:12" ht="15.75" thickTop="1" x14ac:dyDescent="0.25">
      <c r="A19">
        <v>3</v>
      </c>
      <c r="B19">
        <v>2</v>
      </c>
      <c r="C19">
        <v>52.1</v>
      </c>
      <c r="G19" s="23">
        <f>C19-E$21</f>
        <v>-9.3999999999999986</v>
      </c>
      <c r="H19" s="94">
        <f t="shared" si="0"/>
        <v>88.359999999999971</v>
      </c>
    </row>
    <row r="20" spans="1:12" x14ac:dyDescent="0.25">
      <c r="A20">
        <v>3</v>
      </c>
      <c r="B20">
        <v>2</v>
      </c>
      <c r="C20">
        <v>49.9</v>
      </c>
      <c r="D20">
        <f>AVERAGE(C18:C20)</f>
        <v>52</v>
      </c>
      <c r="E20">
        <f>AVERAGE(C15:C20)</f>
        <v>51.5</v>
      </c>
      <c r="G20" s="23">
        <f>C20-E$21</f>
        <v>-11.600000000000001</v>
      </c>
      <c r="H20" s="94">
        <f t="shared" si="0"/>
        <v>134.56000000000003</v>
      </c>
    </row>
    <row r="21" spans="1:12" x14ac:dyDescent="0.25">
      <c r="E21">
        <f>AVERAGE(C3:C20)</f>
        <v>61.5</v>
      </c>
      <c r="G21" s="25"/>
      <c r="H21" s="24"/>
    </row>
    <row r="22" spans="1:12" ht="15.75" thickBot="1" x14ac:dyDescent="0.3">
      <c r="G22" s="95" t="s">
        <v>97</v>
      </c>
      <c r="H22" s="96">
        <f>SUM(H3:H20)</f>
        <v>2366.2799999999997</v>
      </c>
    </row>
    <row r="23" spans="1:12" ht="15.75" thickTop="1" x14ac:dyDescent="0.25">
      <c r="G23" s="38"/>
      <c r="H23" s="38"/>
    </row>
    <row r="24" spans="1:12" x14ac:dyDescent="0.25">
      <c r="G24" s="38"/>
      <c r="H24" s="38"/>
    </row>
  </sheetData>
  <mergeCells count="5">
    <mergeCell ref="V1:Y1"/>
    <mergeCell ref="K12:L12"/>
    <mergeCell ref="G1:H1"/>
    <mergeCell ref="O1:T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0342-9F90-49FF-86B8-16E647BA1EA1}">
  <dimension ref="A1:M39"/>
  <sheetViews>
    <sheetView topLeftCell="A28" workbookViewId="0">
      <selection activeCell="G46" sqref="G46"/>
    </sheetView>
  </sheetViews>
  <sheetFormatPr baseColWidth="10" defaultRowHeight="15" x14ac:dyDescent="0.25"/>
  <cols>
    <col min="6" max="6" width="19" bestFit="1" customWidth="1"/>
    <col min="7" max="7" width="17.7109375" bestFit="1" customWidth="1"/>
    <col min="8" max="8" width="25.42578125" bestFit="1" customWidth="1"/>
    <col min="11" max="11" width="12.7109375" bestFit="1" customWidth="1"/>
    <col min="12" max="12" width="18" bestFit="1" customWidth="1"/>
  </cols>
  <sheetData>
    <row r="1" spans="1:8" x14ac:dyDescent="0.25">
      <c r="A1" t="s">
        <v>101</v>
      </c>
      <c r="E1" t="s">
        <v>107</v>
      </c>
    </row>
    <row r="2" spans="1:8" x14ac:dyDescent="0.25">
      <c r="A2" t="s">
        <v>100</v>
      </c>
      <c r="B2" t="s">
        <v>105</v>
      </c>
      <c r="C2" t="s">
        <v>106</v>
      </c>
    </row>
    <row r="3" spans="1:8" x14ac:dyDescent="0.25">
      <c r="A3" t="s">
        <v>102</v>
      </c>
      <c r="B3">
        <v>58.2</v>
      </c>
      <c r="C3">
        <v>55.7</v>
      </c>
      <c r="E3" t="s">
        <v>24</v>
      </c>
      <c r="F3" t="s">
        <v>105</v>
      </c>
      <c r="G3" t="s">
        <v>106</v>
      </c>
      <c r="H3" t="s">
        <v>43</v>
      </c>
    </row>
    <row r="4" spans="1:8" ht="15.75" thickBot="1" x14ac:dyDescent="0.3">
      <c r="B4">
        <v>53.7</v>
      </c>
      <c r="C4">
        <v>52.5</v>
      </c>
      <c r="E4" s="119" t="s">
        <v>102</v>
      </c>
      <c r="F4" s="119"/>
      <c r="G4" s="119"/>
      <c r="H4" s="119"/>
    </row>
    <row r="5" spans="1:8" x14ac:dyDescent="0.25">
      <c r="B5">
        <v>55.8</v>
      </c>
      <c r="C5">
        <v>58.9</v>
      </c>
      <c r="E5" s="34" t="s">
        <v>26</v>
      </c>
      <c r="F5" s="34">
        <v>3</v>
      </c>
      <c r="G5" s="34">
        <v>3</v>
      </c>
      <c r="H5" s="34">
        <v>6</v>
      </c>
    </row>
    <row r="6" spans="1:8" x14ac:dyDescent="0.25">
      <c r="A6" t="s">
        <v>103</v>
      </c>
      <c r="B6">
        <v>73</v>
      </c>
      <c r="C6">
        <v>76.2</v>
      </c>
      <c r="E6" s="34" t="s">
        <v>27</v>
      </c>
      <c r="F6" s="34">
        <v>167.7</v>
      </c>
      <c r="G6" s="34">
        <v>167.1</v>
      </c>
      <c r="H6" s="34">
        <v>334.8</v>
      </c>
    </row>
    <row r="7" spans="1:8" x14ac:dyDescent="0.25">
      <c r="B7">
        <v>78.099999999999994</v>
      </c>
      <c r="C7">
        <v>78.400000000000006</v>
      </c>
      <c r="E7" s="34" t="s">
        <v>28</v>
      </c>
      <c r="F7" s="34">
        <v>55.9</v>
      </c>
      <c r="G7" s="34">
        <v>55.699999999999996</v>
      </c>
      <c r="H7" s="34">
        <v>55.800000000000004</v>
      </c>
    </row>
    <row r="8" spans="1:8" x14ac:dyDescent="0.25">
      <c r="B8">
        <v>75.400000000000006</v>
      </c>
      <c r="C8">
        <v>82.1</v>
      </c>
      <c r="E8" s="34" t="s">
        <v>29</v>
      </c>
      <c r="F8" s="34">
        <v>5.07</v>
      </c>
      <c r="G8" s="34">
        <v>10.239999999999995</v>
      </c>
      <c r="H8" s="34">
        <v>6.1359999999999983</v>
      </c>
    </row>
    <row r="9" spans="1:8" x14ac:dyDescent="0.25">
      <c r="A9" t="s">
        <v>104</v>
      </c>
      <c r="B9">
        <v>52.4</v>
      </c>
      <c r="C9">
        <v>54</v>
      </c>
      <c r="E9" s="34"/>
      <c r="F9" s="34"/>
      <c r="G9" s="34"/>
      <c r="H9" s="34"/>
    </row>
    <row r="10" spans="1:8" ht="15.75" thickBot="1" x14ac:dyDescent="0.3">
      <c r="B10">
        <v>49.7</v>
      </c>
      <c r="C10">
        <v>52.1</v>
      </c>
      <c r="E10" s="119" t="s">
        <v>103</v>
      </c>
      <c r="F10" s="119"/>
      <c r="G10" s="119"/>
      <c r="H10" s="119"/>
    </row>
    <row r="11" spans="1:8" x14ac:dyDescent="0.25">
      <c r="B11">
        <v>50.9</v>
      </c>
      <c r="C11">
        <v>49.9</v>
      </c>
      <c r="E11" s="34" t="s">
        <v>26</v>
      </c>
      <c r="F11" s="34">
        <v>3</v>
      </c>
      <c r="G11" s="34">
        <v>3</v>
      </c>
      <c r="H11" s="34">
        <v>6</v>
      </c>
    </row>
    <row r="12" spans="1:8" x14ac:dyDescent="0.25">
      <c r="E12" s="34" t="s">
        <v>27</v>
      </c>
      <c r="F12" s="34">
        <v>226.5</v>
      </c>
      <c r="G12" s="34">
        <v>236.70000000000002</v>
      </c>
      <c r="H12" s="34">
        <v>463.20000000000005</v>
      </c>
    </row>
    <row r="13" spans="1:8" x14ac:dyDescent="0.25">
      <c r="E13" s="34" t="s">
        <v>28</v>
      </c>
      <c r="F13" s="34">
        <v>75.5</v>
      </c>
      <c r="G13" s="34">
        <v>78.900000000000006</v>
      </c>
      <c r="H13" s="34">
        <v>77.2</v>
      </c>
    </row>
    <row r="14" spans="1:8" x14ac:dyDescent="0.25">
      <c r="E14" s="34" t="s">
        <v>29</v>
      </c>
      <c r="F14" s="34">
        <v>6.5099999999999838</v>
      </c>
      <c r="G14" s="34">
        <v>8.8899999999999721</v>
      </c>
      <c r="H14" s="34">
        <v>9.6279999999999859</v>
      </c>
    </row>
    <row r="15" spans="1:8" x14ac:dyDescent="0.25">
      <c r="E15" s="34"/>
      <c r="F15" s="34"/>
      <c r="G15" s="34"/>
      <c r="H15" s="34"/>
    </row>
    <row r="16" spans="1:8" ht="15.75" thickBot="1" x14ac:dyDescent="0.3">
      <c r="E16" s="119" t="s">
        <v>104</v>
      </c>
      <c r="F16" s="119"/>
      <c r="G16" s="119"/>
      <c r="H16" s="119"/>
    </row>
    <row r="17" spans="1:13" x14ac:dyDescent="0.25">
      <c r="E17" s="34" t="s">
        <v>26</v>
      </c>
      <c r="F17" s="34">
        <v>3</v>
      </c>
      <c r="G17" s="34">
        <v>3</v>
      </c>
      <c r="H17" s="34">
        <v>6</v>
      </c>
    </row>
    <row r="18" spans="1:13" x14ac:dyDescent="0.25">
      <c r="E18" s="34" t="s">
        <v>27</v>
      </c>
      <c r="F18" s="34">
        <v>153</v>
      </c>
      <c r="G18" s="34">
        <v>156</v>
      </c>
      <c r="H18" s="34">
        <v>309</v>
      </c>
    </row>
    <row r="19" spans="1:13" x14ac:dyDescent="0.25">
      <c r="E19" s="34" t="s">
        <v>28</v>
      </c>
      <c r="F19" s="34">
        <v>51</v>
      </c>
      <c r="G19" s="34">
        <v>52</v>
      </c>
      <c r="H19" s="34">
        <v>51.5</v>
      </c>
    </row>
    <row r="20" spans="1:13" x14ac:dyDescent="0.25">
      <c r="E20" s="34" t="s">
        <v>29</v>
      </c>
      <c r="F20" s="34">
        <v>1.8299999999999945</v>
      </c>
      <c r="G20" s="34">
        <v>4.2100000000000035</v>
      </c>
      <c r="H20" s="34">
        <v>2.7159999999999984</v>
      </c>
    </row>
    <row r="21" spans="1:13" x14ac:dyDescent="0.25">
      <c r="E21" s="34"/>
      <c r="F21" s="34"/>
      <c r="G21" s="34"/>
      <c r="H21" s="34"/>
    </row>
    <row r="22" spans="1:13" ht="15.75" thickBot="1" x14ac:dyDescent="0.3">
      <c r="E22" s="119" t="s">
        <v>43</v>
      </c>
      <c r="F22" s="119"/>
      <c r="G22" s="119"/>
      <c r="H22" s="119"/>
      <c r="I22" s="119"/>
    </row>
    <row r="23" spans="1:13" x14ac:dyDescent="0.25">
      <c r="E23" s="34" t="s">
        <v>26</v>
      </c>
      <c r="F23" s="34">
        <v>9</v>
      </c>
      <c r="G23" s="34">
        <v>9</v>
      </c>
      <c r="H23" s="34"/>
      <c r="I23" s="34"/>
    </row>
    <row r="24" spans="1:13" x14ac:dyDescent="0.25">
      <c r="E24" s="34" t="s">
        <v>27</v>
      </c>
      <c r="F24" s="34">
        <v>547.20000000000005</v>
      </c>
      <c r="G24" s="34">
        <v>559.79999999999995</v>
      </c>
      <c r="H24" s="34"/>
      <c r="I24" s="34"/>
    </row>
    <row r="25" spans="1:13" x14ac:dyDescent="0.25">
      <c r="E25" s="34" t="s">
        <v>28</v>
      </c>
      <c r="F25" s="34">
        <v>60.79999999999999</v>
      </c>
      <c r="G25" s="34">
        <v>62.20000000000001</v>
      </c>
      <c r="H25" s="34"/>
      <c r="I25" s="34"/>
    </row>
    <row r="26" spans="1:13" x14ac:dyDescent="0.25">
      <c r="E26" s="34" t="s">
        <v>29</v>
      </c>
      <c r="F26" s="34">
        <v>129.40500000000156</v>
      </c>
      <c r="G26" s="34">
        <v>165.27749999999924</v>
      </c>
      <c r="H26" s="34"/>
      <c r="I26" s="34"/>
    </row>
    <row r="27" spans="1:13" x14ac:dyDescent="0.25">
      <c r="E27" s="34"/>
      <c r="F27" s="34"/>
      <c r="G27" s="34"/>
      <c r="H27" s="34"/>
      <c r="I27" s="34"/>
    </row>
    <row r="28" spans="1:13" ht="15.75" thickBot="1" x14ac:dyDescent="0.3"/>
    <row r="29" spans="1:13" x14ac:dyDescent="0.25">
      <c r="A29" t="s">
        <v>101</v>
      </c>
      <c r="E29" s="124" t="s">
        <v>33</v>
      </c>
      <c r="F29" s="125"/>
      <c r="G29" s="125"/>
      <c r="H29" s="125"/>
      <c r="I29" s="125"/>
      <c r="J29" s="125"/>
      <c r="K29" s="125"/>
      <c r="L29" s="125"/>
      <c r="M29" s="126"/>
    </row>
    <row r="30" spans="1:13" x14ac:dyDescent="0.25">
      <c r="A30" t="s">
        <v>100</v>
      </c>
      <c r="B30" t="s">
        <v>105</v>
      </c>
      <c r="C30" t="s">
        <v>106</v>
      </c>
      <c r="E30" s="64"/>
      <c r="F30" s="123" t="s">
        <v>34</v>
      </c>
      <c r="G30" s="123" t="s">
        <v>35</v>
      </c>
      <c r="H30" s="123" t="s">
        <v>36</v>
      </c>
      <c r="I30" s="123" t="s">
        <v>37</v>
      </c>
      <c r="J30" s="123" t="s">
        <v>38</v>
      </c>
      <c r="K30" s="123" t="s">
        <v>39</v>
      </c>
      <c r="L30" s="123" t="s">
        <v>40</v>
      </c>
      <c r="M30" s="66"/>
    </row>
    <row r="31" spans="1:13" x14ac:dyDescent="0.25">
      <c r="A31" t="s">
        <v>102</v>
      </c>
      <c r="B31">
        <v>58.2</v>
      </c>
      <c r="C31">
        <v>55.7</v>
      </c>
      <c r="E31" s="64"/>
      <c r="F31" s="34" t="s">
        <v>108</v>
      </c>
      <c r="G31" s="34">
        <v>2273.8799999999997</v>
      </c>
      <c r="H31" s="34">
        <v>2</v>
      </c>
      <c r="I31" s="34">
        <v>1136.9399999999998</v>
      </c>
      <c r="J31" s="34">
        <v>185.62285714285736</v>
      </c>
      <c r="K31" s="34">
        <v>9.4237473549381941E-10</v>
      </c>
      <c r="L31" s="34">
        <v>3.8852938346523942</v>
      </c>
      <c r="M31" s="66"/>
    </row>
    <row r="32" spans="1:13" x14ac:dyDescent="0.25">
      <c r="B32">
        <v>53.7</v>
      </c>
      <c r="C32">
        <v>52.5</v>
      </c>
      <c r="E32" s="64"/>
      <c r="F32" s="34" t="s">
        <v>109</v>
      </c>
      <c r="G32" s="34">
        <v>8.819999999999709</v>
      </c>
      <c r="H32" s="34">
        <v>1</v>
      </c>
      <c r="I32" s="34">
        <v>8.819999999999709</v>
      </c>
      <c r="J32" s="34">
        <v>1.4399999999999544</v>
      </c>
      <c r="K32" s="34">
        <v>0.25329473025360144</v>
      </c>
      <c r="L32" s="34">
        <v>4.7472253467225149</v>
      </c>
      <c r="M32" s="66"/>
    </row>
    <row r="33" spans="1:13" x14ac:dyDescent="0.25">
      <c r="B33">
        <v>55.8</v>
      </c>
      <c r="C33">
        <v>58.9</v>
      </c>
      <c r="E33" s="64"/>
      <c r="F33" s="34" t="s">
        <v>110</v>
      </c>
      <c r="G33" s="34">
        <v>10.080000000000481</v>
      </c>
      <c r="H33" s="34">
        <v>2</v>
      </c>
      <c r="I33" s="34">
        <v>5.0400000000002407</v>
      </c>
      <c r="J33" s="34">
        <v>0.82285714285718325</v>
      </c>
      <c r="K33" s="34">
        <v>0.46249797297042716</v>
      </c>
      <c r="L33" s="34">
        <v>3.8852938346523942</v>
      </c>
      <c r="M33" s="66"/>
    </row>
    <row r="34" spans="1:13" x14ac:dyDescent="0.25">
      <c r="A34" t="s">
        <v>103</v>
      </c>
      <c r="B34">
        <v>73</v>
      </c>
      <c r="C34">
        <v>76.2</v>
      </c>
      <c r="E34" s="64"/>
      <c r="F34" s="34" t="s">
        <v>111</v>
      </c>
      <c r="G34" s="34">
        <v>73.499999999999901</v>
      </c>
      <c r="H34" s="34">
        <v>12</v>
      </c>
      <c r="I34" s="34">
        <v>6.124999999999992</v>
      </c>
      <c r="J34" s="34"/>
      <c r="K34" s="34"/>
      <c r="L34" s="34"/>
      <c r="M34" s="66"/>
    </row>
    <row r="35" spans="1:13" x14ac:dyDescent="0.25">
      <c r="B35">
        <v>78.099999999999994</v>
      </c>
      <c r="C35">
        <v>78.400000000000006</v>
      </c>
      <c r="E35" s="64"/>
      <c r="F35" s="34"/>
      <c r="G35" s="34"/>
      <c r="H35" s="34"/>
      <c r="I35" s="34"/>
      <c r="J35" s="34"/>
      <c r="K35" s="34"/>
      <c r="L35" s="34"/>
      <c r="M35" s="66"/>
    </row>
    <row r="36" spans="1:13" ht="15.75" thickBot="1" x14ac:dyDescent="0.3">
      <c r="B36">
        <v>75.400000000000006</v>
      </c>
      <c r="C36">
        <v>82.1</v>
      </c>
      <c r="E36" s="120"/>
      <c r="F36" s="121" t="s">
        <v>43</v>
      </c>
      <c r="G36" s="121">
        <v>2366.2799999999997</v>
      </c>
      <c r="H36" s="121">
        <v>17</v>
      </c>
      <c r="I36" s="121"/>
      <c r="J36" s="121"/>
      <c r="K36" s="121"/>
      <c r="L36" s="121"/>
      <c r="M36" s="122"/>
    </row>
    <row r="37" spans="1:13" x14ac:dyDescent="0.25">
      <c r="A37" t="s">
        <v>104</v>
      </c>
      <c r="B37">
        <v>52.4</v>
      </c>
      <c r="C37">
        <v>54</v>
      </c>
    </row>
    <row r="38" spans="1:13" x14ac:dyDescent="0.25">
      <c r="B38">
        <v>49.7</v>
      </c>
      <c r="C38">
        <v>52.1</v>
      </c>
    </row>
    <row r="39" spans="1:13" x14ac:dyDescent="0.25">
      <c r="B39">
        <v>50.9</v>
      </c>
      <c r="C39">
        <v>49.9</v>
      </c>
    </row>
  </sheetData>
  <mergeCells count="1">
    <mergeCell ref="E29:M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641-6A2C-4AE3-A416-EF592D8C197C}">
  <dimension ref="A1:C13"/>
  <sheetViews>
    <sheetView tabSelected="1"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A2">
        <v>9</v>
      </c>
      <c r="B2">
        <v>1</v>
      </c>
      <c r="C2">
        <v>1</v>
      </c>
    </row>
    <row r="3" spans="1:3" x14ac:dyDescent="0.25">
      <c r="A3">
        <v>8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10</v>
      </c>
      <c r="B6">
        <v>2</v>
      </c>
      <c r="C6">
        <v>1</v>
      </c>
    </row>
    <row r="7" spans="1:3" x14ac:dyDescent="0.25">
      <c r="A7">
        <v>11</v>
      </c>
      <c r="B7">
        <v>2</v>
      </c>
      <c r="C7">
        <v>2</v>
      </c>
    </row>
    <row r="8" spans="1:3" x14ac:dyDescent="0.25">
      <c r="A8">
        <v>5</v>
      </c>
      <c r="B8">
        <v>2</v>
      </c>
      <c r="C8">
        <v>3</v>
      </c>
    </row>
    <row r="9" spans="1:3" x14ac:dyDescent="0.25">
      <c r="A9">
        <v>5</v>
      </c>
      <c r="B9">
        <v>2</v>
      </c>
      <c r="C9">
        <v>4</v>
      </c>
    </row>
    <row r="10" spans="1:3" x14ac:dyDescent="0.25">
      <c r="A10">
        <v>12</v>
      </c>
      <c r="B10">
        <v>3</v>
      </c>
      <c r="C10">
        <v>1</v>
      </c>
    </row>
    <row r="11" spans="1:3" x14ac:dyDescent="0.25">
      <c r="A11">
        <v>12</v>
      </c>
      <c r="B11">
        <v>3</v>
      </c>
      <c r="C11">
        <v>2</v>
      </c>
    </row>
    <row r="12" spans="1:3" x14ac:dyDescent="0.25">
      <c r="A12">
        <v>7</v>
      </c>
      <c r="B12">
        <v>3</v>
      </c>
      <c r="C12">
        <v>3</v>
      </c>
    </row>
    <row r="13" spans="1:3" x14ac:dyDescent="0.25">
      <c r="A13">
        <v>5</v>
      </c>
      <c r="B13">
        <v>3</v>
      </c>
      <c r="C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ANOVA E1</vt:lpstr>
      <vt:lpstr>Cálculos E2</vt:lpstr>
      <vt:lpstr>Cálculos E3</vt:lpstr>
      <vt:lpstr>ANOVA E3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Laura</dc:creator>
  <cp:lastModifiedBy>Diana Laura</cp:lastModifiedBy>
  <dcterms:created xsi:type="dcterms:W3CDTF">2020-11-14T06:13:25Z</dcterms:created>
  <dcterms:modified xsi:type="dcterms:W3CDTF">2020-11-20T11:37:59Z</dcterms:modified>
</cp:coreProperties>
</file>