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tables/table6.xml" ContentType="application/vnd.openxmlformats-officedocument.spreadsheetml.table+xml"/>
  <Override PartName="/xl/queryTables/queryTable2.xml" ContentType="application/vnd.openxmlformats-officedocument.spreadsheetml.queryTable+xml"/>
  <Override PartName="/xl/pivotTables/pivotTable5.xml" ContentType="application/vnd.openxmlformats-officedocument.spreadsheetml.pivotTable+xml"/>
  <Override PartName="/xl/tables/table7.xml" ContentType="application/vnd.openxmlformats-officedocument.spreadsheetml.table+xml"/>
  <Override PartName="/xl/queryTables/queryTable3.xml" ContentType="application/vnd.openxmlformats-officedocument.spreadsheetml.queryTable+xml"/>
  <Override PartName="/xl/tables/table8.xml" ContentType="application/vnd.openxmlformats-officedocument.spreadsheetml.table+xml"/>
  <Override PartName="/xl/queryTables/queryTable4.xml" ContentType="application/vnd.openxmlformats-officedocument.spreadsheetml.query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USER\Documents\Excel\"/>
    </mc:Choice>
  </mc:AlternateContent>
  <xr:revisionPtr revIDLastSave="0" documentId="13_ncr:1_{1CD8AF59-4791-4570-A78A-BC73B0147EFD}" xr6:coauthVersionLast="47" xr6:coauthVersionMax="47" xr10:uidLastSave="{00000000-0000-0000-0000-000000000000}"/>
  <bookViews>
    <workbookView xWindow="-110" yWindow="-110" windowWidth="19420" windowHeight="10300" firstSheet="9" activeTab="16" xr2:uid="{26D4546B-D2A1-4444-8EAF-A6228F96F0C1}"/>
  </bookViews>
  <sheets>
    <sheet name="Data" sheetId="1" r:id="rId1"/>
    <sheet name="Profits by Product" sheetId="12" r:id="rId2"/>
    <sheet name="country_sales_report" sheetId="13" r:id="rId3"/>
    <sheet name="Notes" sheetId="3" r:id="rId4"/>
    <sheet name="sales_pivot_tables" sheetId="6" r:id="rId5"/>
    <sheet name="Top 5 products with $per unit" sheetId="9" r:id="rId6"/>
    <sheet name="Are there any anamolies" sheetId="10" r:id="rId7"/>
    <sheet name="Best sales person in the ctry" sheetId="11" r:id="rId8"/>
    <sheet name="quick statistics" sheetId="2" r:id="rId9"/>
    <sheet name="EDA" sheetId="4" r:id="rId10"/>
    <sheet name="Sales_analysis" sheetId="5" r:id="rId11"/>
    <sheet name="Sheet1" sheetId="15" r:id="rId12"/>
    <sheet name="Sheet5" sheetId="19" r:id="rId13"/>
    <sheet name="Sheet4" sheetId="18" r:id="rId14"/>
    <sheet name="Sheet2" sheetId="16" r:id="rId15"/>
    <sheet name="Sheet3" sheetId="17" r:id="rId16"/>
    <sheet name="Final Assesment" sheetId="14" r:id="rId17"/>
  </sheets>
  <externalReferences>
    <externalReference r:id="rId18"/>
  </externalReferences>
  <definedNames>
    <definedName name="_xlnm._FilterDatabase" localSheetId="0" hidden="1">Data!$C$11:$G$11</definedName>
    <definedName name="_xlnm._FilterDatabase" localSheetId="10" hidden="1">Sales_analysis!$A$3:$D$9</definedName>
    <definedName name="_xlchart.v1.0" hidden="1">'Are there any anamolies'!$B$4:$B$303</definedName>
    <definedName name="_xlchart.v1.1" hidden="1">'Are there any anamolies'!$D$4:$D$303</definedName>
    <definedName name="_xlcn.WorksheetConnection_beginnerDAcourse.xlsxdata" hidden="1">[1]!data[#Data]</definedName>
    <definedName name="_xlcn.WorksheetConnection_Sales_data_analysis.xlsxproducts1" hidden="1">products[]</definedName>
    <definedName name="_xlcn.WorksheetConnection_Sales_data_analysis.xlsxTable31" hidden="1">Table3[]</definedName>
    <definedName name="Data">Table3[]</definedName>
    <definedName name="data1">Table3[]</definedName>
    <definedName name="ExternalData_1" localSheetId="11" hidden="1">Sheet1!$A$3:$E$13</definedName>
    <definedName name="ExternalData_1" localSheetId="14" hidden="1">Sheet2!$A$3:$E$18</definedName>
    <definedName name="ExternalData_1" localSheetId="15" hidden="1">Sheet3!$A$3:$E$16</definedName>
    <definedName name="ExternalData_1" localSheetId="12" hidden="1">Sheet5!$A$3:$G$14</definedName>
    <definedName name="Slicer_Sales_Person">#N/A</definedName>
  </definedNames>
  <calcPr calcId="191029"/>
  <pivotCaches>
    <pivotCache cacheId="0" r:id="rId19"/>
    <pivotCache cacheId="60" r:id="rId20"/>
    <pivotCache cacheId="61" r:id="rId21"/>
    <pivotCache cacheId="65" r:id="rId22"/>
  </pivotCaches>
  <extLs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Sales_data_analysis.xlsx!Table3"/>
          <x15:modelTable id="products" name="products" connection="WorksheetConnection_Sales_data_analysis.xlsx!products"/>
          <x15:modelTable id="data-38678055-4e24-499b-84e1-b3c95b72f3d1" name="data" connection="WorksheetConnection_beginner DA course.xlsx!data"/>
        </x15:modelTables>
      </x15:dataModel>
    </ext>
  </extLst>
</workbook>
</file>

<file path=xl/calcChain.xml><?xml version="1.0" encoding="utf-8"?>
<calcChain xmlns="http://schemas.openxmlformats.org/spreadsheetml/2006/main">
  <c r="J312" i="1" l="1"/>
  <c r="I267" i="1"/>
  <c r="I312" i="1"/>
  <c r="H7" i="12"/>
  <c r="H8" i="12"/>
  <c r="H9" i="12"/>
  <c r="H10" i="12"/>
  <c r="H11" i="12"/>
  <c r="H12" i="12"/>
  <c r="H13" i="12"/>
  <c r="H14" i="12"/>
  <c r="H15" i="12"/>
  <c r="H6" i="12"/>
  <c r="G7" i="12"/>
  <c r="I7" i="12" s="1"/>
  <c r="G8" i="12"/>
  <c r="I8" i="12" s="1"/>
  <c r="G9" i="12"/>
  <c r="I9" i="12" s="1"/>
  <c r="G10" i="12"/>
  <c r="I10" i="12" s="1"/>
  <c r="G11" i="12"/>
  <c r="I11" i="12" s="1"/>
  <c r="G12" i="12"/>
  <c r="I12" i="12" s="1"/>
  <c r="G13" i="12"/>
  <c r="I13" i="12" s="1"/>
  <c r="G14" i="12"/>
  <c r="I14" i="12" s="1"/>
  <c r="G15" i="12"/>
  <c r="I15" i="12" s="1"/>
  <c r="G6" i="12"/>
  <c r="I6" i="12" s="1"/>
  <c r="B11" i="12"/>
  <c r="C11" i="12"/>
  <c r="C9" i="12"/>
  <c r="H13" i="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H12" i="1"/>
  <c r="I12" i="1" s="1"/>
  <c r="J173" i="1" s="1"/>
  <c r="B9" i="12"/>
  <c r="B6" i="12"/>
  <c r="J101" i="1" l="1"/>
  <c r="J166" i="1"/>
  <c r="J37" i="1"/>
  <c r="J53" i="1"/>
  <c r="J213" i="1"/>
  <c r="J117" i="1"/>
  <c r="J215" i="1"/>
  <c r="J255" i="1"/>
  <c r="J61" i="1"/>
  <c r="J279" i="1"/>
  <c r="J231" i="1"/>
  <c r="J240" i="1"/>
  <c r="J311" i="1"/>
  <c r="J133" i="1"/>
  <c r="J246" i="1"/>
  <c r="J229" i="1"/>
  <c r="J288" i="1"/>
  <c r="J263" i="1"/>
  <c r="J29" i="1"/>
  <c r="J309" i="1"/>
  <c r="J199" i="1"/>
  <c r="J63" i="1"/>
  <c r="J183" i="1"/>
  <c r="J297" i="1"/>
  <c r="J285" i="1"/>
  <c r="J71" i="1"/>
  <c r="J21" i="1"/>
  <c r="J287" i="1"/>
  <c r="J230" i="1"/>
  <c r="J239" i="1"/>
  <c r="J125" i="1"/>
  <c r="J277" i="1"/>
  <c r="J18" i="1"/>
  <c r="J109" i="1"/>
  <c r="J56" i="1"/>
  <c r="J80" i="1"/>
  <c r="J112" i="1"/>
  <c r="J248" i="1"/>
  <c r="J81" i="1"/>
  <c r="J98" i="1"/>
  <c r="J35" i="1"/>
  <c r="J43" i="1"/>
  <c r="J123" i="1"/>
  <c r="J291" i="1"/>
  <c r="J196" i="1"/>
  <c r="J276" i="1"/>
  <c r="J182" i="1"/>
  <c r="J45" i="1"/>
  <c r="J303" i="1"/>
  <c r="J271" i="1"/>
  <c r="J223" i="1"/>
  <c r="J310" i="1"/>
  <c r="J294" i="1"/>
  <c r="J278" i="1"/>
  <c r="J262" i="1"/>
  <c r="J254" i="1"/>
  <c r="J238" i="1"/>
  <c r="J222" i="1"/>
  <c r="J198" i="1"/>
  <c r="J190" i="1"/>
  <c r="J174" i="1"/>
  <c r="J158" i="1"/>
  <c r="J134" i="1"/>
  <c r="J118" i="1"/>
  <c r="J94" i="1"/>
  <c r="J308" i="1"/>
  <c r="J300" i="1"/>
  <c r="J292" i="1"/>
  <c r="J284" i="1"/>
  <c r="J268" i="1"/>
  <c r="J260" i="1"/>
  <c r="J252" i="1"/>
  <c r="J244" i="1"/>
  <c r="J236" i="1"/>
  <c r="J228" i="1"/>
  <c r="J220" i="1"/>
  <c r="J204" i="1"/>
  <c r="J188" i="1"/>
  <c r="J180" i="1"/>
  <c r="J172" i="1"/>
  <c r="J164" i="1"/>
  <c r="J156" i="1"/>
  <c r="J148" i="1"/>
  <c r="J132" i="1"/>
  <c r="J124" i="1"/>
  <c r="J116" i="1"/>
  <c r="J108" i="1"/>
  <c r="J100" i="1"/>
  <c r="J92" i="1"/>
  <c r="J84" i="1"/>
  <c r="J76" i="1"/>
  <c r="J68" i="1"/>
  <c r="J60" i="1"/>
  <c r="J52" i="1"/>
  <c r="J44" i="1"/>
  <c r="J36" i="1"/>
  <c r="J28" i="1"/>
  <c r="J20" i="1"/>
  <c r="J295" i="1"/>
  <c r="J307" i="1"/>
  <c r="J299" i="1"/>
  <c r="J283" i="1"/>
  <c r="J275" i="1"/>
  <c r="J267" i="1"/>
  <c r="J259" i="1"/>
  <c r="J251" i="1"/>
  <c r="J243" i="1"/>
  <c r="J235" i="1"/>
  <c r="J227" i="1"/>
  <c r="J219" i="1"/>
  <c r="J211" i="1"/>
  <c r="J203" i="1"/>
  <c r="J195" i="1"/>
  <c r="J187" i="1"/>
  <c r="J179" i="1"/>
  <c r="J171" i="1"/>
  <c r="J163" i="1"/>
  <c r="J155" i="1"/>
  <c r="J147" i="1"/>
  <c r="J139" i="1"/>
  <c r="J131" i="1"/>
  <c r="J115" i="1"/>
  <c r="J107" i="1"/>
  <c r="J99" i="1"/>
  <c r="J91" i="1"/>
  <c r="J83" i="1"/>
  <c r="J75" i="1"/>
  <c r="J67" i="1"/>
  <c r="J59" i="1"/>
  <c r="J51" i="1"/>
  <c r="J27" i="1"/>
  <c r="J19" i="1"/>
  <c r="J306" i="1"/>
  <c r="J298" i="1"/>
  <c r="J290" i="1"/>
  <c r="J282" i="1"/>
  <c r="J274" i="1"/>
  <c r="J266" i="1"/>
  <c r="J258" i="1"/>
  <c r="J250" i="1"/>
  <c r="J242" i="1"/>
  <c r="J234" i="1"/>
  <c r="J226" i="1"/>
  <c r="J218" i="1"/>
  <c r="J210" i="1"/>
  <c r="J202" i="1"/>
  <c r="J194" i="1"/>
  <c r="J186" i="1"/>
  <c r="J178" i="1"/>
  <c r="J170" i="1"/>
  <c r="J162" i="1"/>
  <c r="J154" i="1"/>
  <c r="J146" i="1"/>
  <c r="J138" i="1"/>
  <c r="J130" i="1"/>
  <c r="J122" i="1"/>
  <c r="J114" i="1"/>
  <c r="J106" i="1"/>
  <c r="J90" i="1"/>
  <c r="J82" i="1"/>
  <c r="J74" i="1"/>
  <c r="J66" i="1"/>
  <c r="J42" i="1"/>
  <c r="J34" i="1"/>
  <c r="J26" i="1"/>
  <c r="J305" i="1"/>
  <c r="J289" i="1"/>
  <c r="J281" i="1"/>
  <c r="J273" i="1"/>
  <c r="J257" i="1"/>
  <c r="J249" i="1"/>
  <c r="J241" i="1"/>
  <c r="J225" i="1"/>
  <c r="J217" i="1"/>
  <c r="J209" i="1"/>
  <c r="J201" i="1"/>
  <c r="J193" i="1"/>
  <c r="J185" i="1"/>
  <c r="J177" i="1"/>
  <c r="J169" i="1"/>
  <c r="J161" i="1"/>
  <c r="J153" i="1"/>
  <c r="J145" i="1"/>
  <c r="J137" i="1"/>
  <c r="J129" i="1"/>
  <c r="J121" i="1"/>
  <c r="J113" i="1"/>
  <c r="J105" i="1"/>
  <c r="J97" i="1"/>
  <c r="J89" i="1"/>
  <c r="J65" i="1"/>
  <c r="J57" i="1"/>
  <c r="J49" i="1"/>
  <c r="J41" i="1"/>
  <c r="J33" i="1"/>
  <c r="J25" i="1"/>
  <c r="J17" i="1"/>
  <c r="J12" i="1"/>
  <c r="J304" i="1"/>
  <c r="J296" i="1"/>
  <c r="J280" i="1"/>
  <c r="J272" i="1"/>
  <c r="J264" i="1"/>
  <c r="J256" i="1"/>
  <c r="J224" i="1"/>
  <c r="J216" i="1"/>
  <c r="J208" i="1"/>
  <c r="J200" i="1"/>
  <c r="J192" i="1"/>
  <c r="J184" i="1"/>
  <c r="J176" i="1"/>
  <c r="J168" i="1"/>
  <c r="J160" i="1"/>
  <c r="J152" i="1"/>
  <c r="J144" i="1"/>
  <c r="J136" i="1"/>
  <c r="J128" i="1"/>
  <c r="J120" i="1"/>
  <c r="J104" i="1"/>
  <c r="J96" i="1"/>
  <c r="J88" i="1"/>
  <c r="J72" i="1"/>
  <c r="J64" i="1"/>
  <c r="J48" i="1"/>
  <c r="J40" i="1"/>
  <c r="J32" i="1"/>
  <c r="J24" i="1"/>
  <c r="J16" i="1"/>
  <c r="J207" i="1"/>
  <c r="J191" i="1"/>
  <c r="J175" i="1"/>
  <c r="J167" i="1"/>
  <c r="J159" i="1"/>
  <c r="J151" i="1"/>
  <c r="J143" i="1"/>
  <c r="J135" i="1"/>
  <c r="J127" i="1"/>
  <c r="J119" i="1"/>
  <c r="J111" i="1"/>
  <c r="J103" i="1"/>
  <c r="J95" i="1"/>
  <c r="J87" i="1"/>
  <c r="J79" i="1"/>
  <c r="J55" i="1"/>
  <c r="J47" i="1"/>
  <c r="J39" i="1"/>
  <c r="J31" i="1"/>
  <c r="J23" i="1"/>
  <c r="J15" i="1"/>
  <c r="B10" i="12"/>
  <c r="J247" i="1"/>
  <c r="J302" i="1"/>
  <c r="J286" i="1"/>
  <c r="J270" i="1"/>
  <c r="J214" i="1"/>
  <c r="J206" i="1"/>
  <c r="J150" i="1"/>
  <c r="J142" i="1"/>
  <c r="J126" i="1"/>
  <c r="J102" i="1"/>
  <c r="J86" i="1"/>
  <c r="J78" i="1"/>
  <c r="J70" i="1"/>
  <c r="J62" i="1"/>
  <c r="J54" i="1"/>
  <c r="J46" i="1"/>
  <c r="J38" i="1"/>
  <c r="J30" i="1"/>
  <c r="J22" i="1"/>
  <c r="J14" i="1"/>
  <c r="J301" i="1"/>
  <c r="J293" i="1"/>
  <c r="J269" i="1"/>
  <c r="J261" i="1"/>
  <c r="J253" i="1"/>
  <c r="J245" i="1"/>
  <c r="J237" i="1"/>
  <c r="J221" i="1"/>
  <c r="J205" i="1"/>
  <c r="J197" i="1"/>
  <c r="J189" i="1"/>
  <c r="J181" i="1"/>
  <c r="J165" i="1"/>
  <c r="J157" i="1"/>
  <c r="J141" i="1"/>
  <c r="J93" i="1"/>
  <c r="J85" i="1"/>
  <c r="J77" i="1"/>
  <c r="I13" i="1"/>
  <c r="C9" i="13"/>
  <c r="B9" i="13"/>
  <c r="D6" i="13"/>
  <c r="D6" i="5"/>
  <c r="D7" i="5"/>
  <c r="D5" i="5"/>
  <c r="D8" i="5"/>
  <c r="D9" i="5"/>
  <c r="D4" i="5"/>
  <c r="B7" i="5"/>
  <c r="C7" i="5" s="1"/>
  <c r="B5" i="5"/>
  <c r="C5" i="5" s="1"/>
  <c r="B8" i="5"/>
  <c r="C8" i="5" s="1"/>
  <c r="B9" i="5"/>
  <c r="C9" i="5" s="1"/>
  <c r="B4" i="5"/>
  <c r="C4" i="5" s="1"/>
  <c r="B6" i="5"/>
  <c r="C6" i="5" s="1"/>
  <c r="C10" i="2"/>
  <c r="B10" i="2"/>
  <c r="C9" i="2"/>
  <c r="B9" i="2"/>
  <c r="C5" i="2"/>
  <c r="C6" i="2"/>
  <c r="C4" i="2"/>
  <c r="C3" i="2"/>
  <c r="B6" i="2"/>
  <c r="B5" i="2"/>
  <c r="B4" i="2"/>
  <c r="B3" i="2"/>
  <c r="J13" i="1" l="1"/>
  <c r="J69" i="1"/>
  <c r="J149" i="1"/>
  <c r="J110" i="1"/>
  <c r="J232" i="1"/>
  <c r="J73" i="1"/>
  <c r="J233" i="1"/>
  <c r="J265" i="1"/>
  <c r="J50" i="1"/>
  <c r="J58" i="1"/>
  <c r="J140" i="1"/>
  <c r="J212" i="1"/>
  <c r="C7" i="2"/>
  <c r="B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5C1455-76A3-4142-A1A7-35439643025D}" keepAlive="1" name="ModelConnection_ExternalData_1" description="Data Model" type="5" refreshedVersion="8" minRefreshableVersion="5" saveData="1">
    <dbPr connection="Data Model Connection" command="DRILLTHROUGH MAXROWS 1000 SELECT FROM [Model] WHERE (([Measures].[Unit per measure],[Table3].[Product].&amp;[Spicy Special Slims])) RETURN [$Table3].[Sales Person],[$Table3].[Geography],[$Table3].[Product],[$Table3].[Amount],[$Table3].[Units]" commandType="4"/>
    <extLst>
      <ext xmlns:x15="http://schemas.microsoft.com/office/spreadsheetml/2010/11/main" uri="{DE250136-89BD-433C-8126-D09CA5730AF9}">
        <x15:connection id="" model="1"/>
      </ext>
    </extLst>
  </connection>
  <connection id="2" xr16:uid="{C1B0676A-3179-46A0-9394-4D673A13821F}" keepAlive="1" name="ModelConnection_ExternalData_11" description="Data Model" type="5" refreshedVersion="8" minRefreshableVersion="5" saveData="1">
    <dbPr connection="Data Model Connection" command="DRILLTHROUGH MAXROWS 1000 SELECT FROM [Model] WHERE (([Measures].[Sum of Units],[Table3].[Product].&amp;[Fruit &amp; Nut Bars])) RETURN [$Table3].[Sales Person],[$Table3].[Geography],[$Table3].[Product],[$Table3].[Amount],[$Table3].[Units]" commandType="4"/>
    <extLst>
      <ext xmlns:x15="http://schemas.microsoft.com/office/spreadsheetml/2010/11/main" uri="{DE250136-89BD-433C-8126-D09CA5730AF9}">
        <x15:connection id="" model="1"/>
      </ext>
    </extLst>
  </connection>
  <connection id="3" xr16:uid="{77786FBA-543B-4729-8629-D44749699A6B}" keepAlive="1" name="ModelConnection_ExternalData_12" description="Data Model" type="5" refreshedVersion="8" minRefreshableVersion="5" saveData="1">
    <dbPr connection="Data Model Connection" command="DRILLTHROUGH MAXROWS 1000 SELECT FROM [Model] WHERE (([Measures].[Unit per measure],[Table3].[Product].&amp;[Raspberry Choco])) RETURN [$Table3].[Sales Person],[$Table3].[Geography],[$Table3].[Product],[$Table3].[Amount],[$Table3].[Units]" commandType="4"/>
    <extLst>
      <ext xmlns:x15="http://schemas.microsoft.com/office/spreadsheetml/2010/11/main" uri="{DE250136-89BD-433C-8126-D09CA5730AF9}">
        <x15:connection id="" model="1"/>
      </ext>
    </extLst>
  </connection>
  <connection id="4" xr16:uid="{714E9C8A-77CC-4FD8-9B8D-A31CC2404B2F}" keepAlive="1" name="ModelConnection_ExternalData_13" description="Data Model" type="5" refreshedVersion="8" minRefreshableVersion="5" saveData="1">
    <dbPr connection="Data Model Connection" command="DRILLTHROUGH MAXROWS 1000 SELECT FROM [Model] WHERE (([Measures].[Total Profit],[data].[Product].&amp;[Almond Choco])) RETURN [$data].[Sales Person],[$data].[Geography],[$data].[Product],[$data].[Amount],[$data].[Units],[$data].[Cost per unit],[$data].[Cost]" commandType="4"/>
    <extLst>
      <ext xmlns:x15="http://schemas.microsoft.com/office/spreadsheetml/2010/11/main" uri="{DE250136-89BD-433C-8126-D09CA5730AF9}">
        <x15:connection id="" model="1"/>
      </ext>
    </extLst>
  </connection>
  <connection id="5" xr16:uid="{FBB34CBD-9657-4787-9086-0E2098FB0AD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CEB2E4C1-4B67-4A3C-BBDB-2243DB9C3220}" name="WorksheetConnection_beginner DA course.xlsx!data" type="102" refreshedVersion="8" minRefreshableVersion="5">
    <extLst>
      <ext xmlns:x15="http://schemas.microsoft.com/office/spreadsheetml/2010/11/main" uri="{DE250136-89BD-433C-8126-D09CA5730AF9}">
        <x15:connection id="data-38678055-4e24-499b-84e1-b3c95b72f3d1" autoDelete="1">
          <x15:rangePr sourceName="_xlcn.WorksheetConnection_beginnerDAcourse.xlsxdata"/>
        </x15:connection>
      </ext>
    </extLst>
  </connection>
  <connection id="7" xr16:uid="{AA1CFBE0-A875-47D3-A6CC-FD067087AA9B}" name="WorksheetConnection_Sales_data_analysis.xlsx!products" type="102" refreshedVersion="8" minRefreshableVersion="5">
    <extLst>
      <ext xmlns:x15="http://schemas.microsoft.com/office/spreadsheetml/2010/11/main" uri="{DE250136-89BD-433C-8126-D09CA5730AF9}">
        <x15:connection id="products">
          <x15:rangePr sourceName="_xlcn.WorksheetConnection_Sales_data_analysis.xlsxproducts1"/>
        </x15:connection>
      </ext>
    </extLst>
  </connection>
  <connection id="8" xr16:uid="{C55EB7E6-407A-4C79-954D-93F2EB01BD92}" name="WorksheetConnection_Sales_data_analysis.xlsx!Table3" type="102" refreshedVersion="8" minRefreshableVersion="5">
    <extLst>
      <ext xmlns:x15="http://schemas.microsoft.com/office/spreadsheetml/2010/11/main" uri="{DE250136-89BD-433C-8126-D09CA5730AF9}">
        <x15:connection id="Table3" autoDelete="1">
          <x15:rangePr sourceName="_xlcn.WorksheetConnection_Sales_data_analysis.xlsxTable31"/>
        </x15:connection>
      </ext>
    </extLst>
  </connection>
</connections>
</file>

<file path=xl/sharedStrings.xml><?xml version="1.0" encoding="utf-8"?>
<sst xmlns="http://schemas.openxmlformats.org/spreadsheetml/2006/main" count="3135" uniqueCount="127">
  <si>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</si>
  <si>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</si>
  <si>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</si>
  <si>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</si>
  <si>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</si>
  <si>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</si>
  <si>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</si>
  <si>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</si>
  <si>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</si>
  <si>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</si>
  <si>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</si>
  <si>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</si>
  <si>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</si>
  <si>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</si>
  <si>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</si>
  <si>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</si>
  <si>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</si>
  <si>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</si>
  <si>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</si>
  <si>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</si>
  <si>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</si>
  <si>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</si>
  <si>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</si>
  <si>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</si>
  <si>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</si>
  <si>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</si>
  <si>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</si>
  <si>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</si>
  <si>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</si>
  <si>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</si>
  <si>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</si>
  <si>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</si>
  <si>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</si>
  <si>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</si>
  <si>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</si>
  <si>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</si>
  <si>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</si>
  <si>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</si>
  <si>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</si>
  <si>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</si>
  <si>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</si>
  <si>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</si>
  <si>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</si>
  <si>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</si>
  <si>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</si>
  <si>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</si>
  <si>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</si>
  <si>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</si>
  <si>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</si>
  <si>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</si>
  <si>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</si>
  <si>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</si>
  <si>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</si>
  <si>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</si>
  <si>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</si>
  <si>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</si>
  <si>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Data Analysis</t>
  </si>
  <si>
    <t>Average</t>
  </si>
  <si>
    <t>Median</t>
  </si>
  <si>
    <t>min</t>
  </si>
  <si>
    <t>Max</t>
  </si>
  <si>
    <t>Range</t>
  </si>
  <si>
    <t>First Quartile</t>
  </si>
  <si>
    <t>Third Quartile</t>
  </si>
  <si>
    <t>ctrl+T</t>
  </si>
  <si>
    <t>placing the cursor in the table and clicking this you can create a table</t>
  </si>
  <si>
    <t>ctrl+D</t>
  </si>
  <si>
    <t>This can be used when you have to copy the formula to below cell</t>
  </si>
  <si>
    <t>ctrl+shift+L</t>
  </si>
  <si>
    <t>Is used to activate the filter for the resective column in the table</t>
  </si>
  <si>
    <t>Distinct count of products</t>
  </si>
  <si>
    <t>Unique count is only availabel in excel365</t>
  </si>
  <si>
    <t>Exploratory Data Analysis with conditional formatting</t>
  </si>
  <si>
    <t>Sales by country</t>
  </si>
  <si>
    <t>Country</t>
  </si>
  <si>
    <t>Always format your data so that it is pleasant to see</t>
  </si>
  <si>
    <t xml:space="preserve">to edit and format use these tabs </t>
  </si>
  <si>
    <t>1. change the heading background color,make the heading bold</t>
  </si>
  <si>
    <t>2. add currency</t>
  </si>
  <si>
    <t>3.format the text alignment as per the standards</t>
  </si>
  <si>
    <t>4.duplicate the sales amount and then through conditional formatting inclue data bar for the same and edit the mi=utiple data and select only row</t>
  </si>
  <si>
    <t>5.4 is the way to create a visual apperance</t>
  </si>
  <si>
    <t>Sales using pivot tables</t>
  </si>
  <si>
    <t>Row Labels</t>
  </si>
  <si>
    <t>Grand Total</t>
  </si>
  <si>
    <t>Sum of Amount</t>
  </si>
  <si>
    <t>Sum of Units</t>
  </si>
  <si>
    <t xml:space="preserve"> </t>
  </si>
  <si>
    <t>To keep the row empty, place the cursor and then press space</t>
  </si>
  <si>
    <t>To hide the grand total click on the grand total and click design and turn of the grand total</t>
  </si>
  <si>
    <t>How to get the bar data in the column-</t>
  </si>
  <si>
    <t>1.copy the sum of amount data and then go to conditional formatting and select the data bar you like.</t>
  </si>
  <si>
    <t>2. now to delete the numebers go to conditional formatting and then change rules and click the pivot table you created and click on the show bar only option.</t>
  </si>
  <si>
    <t>Unit per measure</t>
  </si>
  <si>
    <t>Are there any anamolies in the data</t>
  </si>
  <si>
    <t>Best sales person in the country</t>
  </si>
  <si>
    <t>Profits by product</t>
  </si>
  <si>
    <t>Pick a country</t>
  </si>
  <si>
    <t>Quick Summary</t>
  </si>
  <si>
    <t xml:space="preserve">Number of transactions </t>
  </si>
  <si>
    <t>Sales</t>
  </si>
  <si>
    <t>Cost</t>
  </si>
  <si>
    <t>Profit</t>
  </si>
  <si>
    <t>Quantity</t>
  </si>
  <si>
    <t>Total</t>
  </si>
  <si>
    <t>Number of transactions</t>
  </si>
  <si>
    <t xml:space="preserve">Total </t>
  </si>
  <si>
    <t>By sales person</t>
  </si>
  <si>
    <r>
      <rPr>
        <b/>
        <sz val="16"/>
        <color theme="1"/>
        <rFont val="Calibri"/>
        <family val="2"/>
        <scheme val="minor"/>
      </rPr>
      <t>10</t>
    </r>
    <r>
      <rPr>
        <sz val="11"/>
        <color theme="1"/>
        <rFont val="Calibri"/>
        <family val="2"/>
        <scheme val="minor"/>
      </rPr>
      <t xml:space="preserve"> .</t>
    </r>
    <r>
      <rPr>
        <sz val="18"/>
        <color theme="1"/>
        <rFont val="Calibri"/>
        <family val="2"/>
        <scheme val="minor"/>
      </rPr>
      <t>Which Products to discontinue?</t>
    </r>
  </si>
  <si>
    <t>Total Profit</t>
  </si>
  <si>
    <t>Table3[Sales Person]</t>
  </si>
  <si>
    <t>Table3[Geography]</t>
  </si>
  <si>
    <t>Table3[Product]</t>
  </si>
  <si>
    <t>Table3[Amount]</t>
  </si>
  <si>
    <t>Table3[Units]</t>
  </si>
  <si>
    <t>Data returned for Unit per measure, Spicy Special Slims (First 1000 rows).</t>
  </si>
  <si>
    <t>Profit %</t>
  </si>
  <si>
    <t>Data returned for Sum of Units, Fruit &amp; Nut Bars (First 1000 rows).</t>
  </si>
  <si>
    <t>Data returned for Unit per measure, Raspberry Choco (First 1000 rows).</t>
  </si>
  <si>
    <t>data[Sales Person]</t>
  </si>
  <si>
    <t>data[Geography]</t>
  </si>
  <si>
    <t>data[Product]</t>
  </si>
  <si>
    <t>data[Amount]</t>
  </si>
  <si>
    <t>data[Units]</t>
  </si>
  <si>
    <t>data[Cost per unit]</t>
  </si>
  <si>
    <t>data[Cost]</t>
  </si>
  <si>
    <t>Data returned for Total Profit, Almond Choco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</si>
</sst>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quot;$&quot;#,##0.00_);[Red]\(&quot;$&quot;#,##0.00\)"/>
    <numFmt numFmtId="166" formatCode="_-[$$-409]* #,##0.00_ ;_-[$$-409]* \-#,##0.00\ ;_-[$$-409]* &quot;-&quot;??_ ;_-@_ "/>
    <numFmt numFmtId="167" formatCode="[$$-409]#,##0.00"/>
    <numFmt numFmtId="168" formatCode="\$#,##0;\(\$#,##0\);\$#,##0"/>
    <numFmt numFmtId="169" formatCode="[$$-409]#,##0"/>
    <numFmt numFmtId="170" formatCode="0.0%;\-0.0%;0.0%"/>
  </numFmts>
  <fonts count="11" x14ac:knownFonts="1">
    <font>
      <sz val="11"/>
      <color theme="1"/>
      <name val="Calibri"/>
      <family val="2"/>
      <scheme val="minor"/>
    </font>
    <font>
      <sz val="28"/>
      <color theme="1"/>
      <name val="Segoe UI Light"/>
      <family val="2"/>
    </font>
    <font>
      <b/>
      <sz val="11"/>
      <color theme="1"/>
      <name val="Calibri"/>
      <family val="2"/>
      <scheme val="minor"/>
    </font>
    <font>
      <sz val="11"/>
      <color theme="2" tint="-0.499984740745262"/>
      <name val="Calibri"/>
      <family val="2"/>
      <scheme val="minor"/>
    </font>
    <font>
      <sz val="16"/>
      <color theme="1"/>
      <name val="Calibri"/>
      <family val="2"/>
      <scheme val="minor"/>
    </font>
    <font>
      <b/>
      <sz val="20"/>
      <color theme="1"/>
      <name val="Calibri"/>
      <family val="2"/>
      <scheme val="minor"/>
    </font>
    <font>
      <b/>
      <sz val="11"/>
      <color theme="0"/>
      <name val="Calibri"/>
      <family val="2"/>
      <scheme val="minor"/>
    </font>
    <font>
      <sz val="18"/>
      <color theme="1"/>
      <name val="Calibri"/>
      <family val="2"/>
      <scheme val="minor"/>
    </font>
    <font>
      <b/>
      <sz val="18"/>
      <color theme="1"/>
      <name val="Calibri"/>
      <family val="2"/>
      <scheme val="minor"/>
    </font>
    <font>
      <b/>
      <sz val="16"/>
      <color theme="1"/>
      <name val="Calibri"/>
      <family val="2"/>
      <scheme val="minor"/>
    </font>
    <font>
      <sz val="8"/>
      <name val="Calibri"/>
      <family val="2"/>
      <scheme val="minor"/>
    </font>
  </fonts>
  <fills count="1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0"/>
        <bgColor indexed="64"/>
      </patternFill>
    </fill>
    <fill>
      <patternFill patternType="solid">
        <fgColor theme="4"/>
        <bgColor theme="4"/>
      </patternFill>
    </fill>
    <fill>
      <patternFill patternType="solid">
        <fgColor theme="5" tint="0.39997558519241921"/>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
      <patternFill patternType="solid">
        <fgColor rgb="FF0070C0"/>
        <bgColor indexed="64"/>
      </patternFill>
    </fill>
    <fill>
      <patternFill patternType="solid">
        <fgColor theme="0" tint="-0.34998626667073579"/>
        <bgColor indexed="64"/>
      </patternFill>
    </fill>
    <fill>
      <patternFill patternType="solid">
        <fgColor theme="0" tint="-0.499984740745262"/>
        <bgColor indexed="64"/>
      </patternFill>
    </fill>
  </fills>
  <borders count="9">
    <border>
      <left/>
      <right/>
      <top/>
      <bottom/>
      <diagonal/>
    </border>
    <border>
      <left/>
      <right/>
      <top style="dotted">
        <color theme="0" tint="-0.24994659260841701"/>
      </top>
      <bottom style="dotted">
        <color theme="0" tint="-0.24994659260841701"/>
      </bottom>
      <diagonal/>
    </border>
    <border>
      <left/>
      <right/>
      <top/>
      <bottom style="thin">
        <color theme="0" tint="-0.499984740745262"/>
      </bottom>
      <diagonal/>
    </border>
    <border>
      <left/>
      <right/>
      <top style="thin">
        <color theme="0" tint="-0.499984740745262"/>
      </top>
      <bottom style="thin">
        <color theme="0" tint="-0.499984740745262"/>
      </bottom>
      <diagonal/>
    </border>
    <border>
      <left/>
      <right/>
      <top style="thin">
        <color theme="0" tint="-0.499984740745262"/>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5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166" fontId="0" fillId="0" borderId="0" xfId="0" applyNumberFormat="1"/>
    <xf numFmtId="0" fontId="0" fillId="5" borderId="0" xfId="0" applyFill="1"/>
    <xf numFmtId="0" fontId="2" fillId="5" borderId="2" xfId="0" applyFont="1" applyFill="1" applyBorder="1"/>
    <xf numFmtId="0" fontId="0" fillId="0" borderId="3" xfId="0" applyBorder="1"/>
    <xf numFmtId="0" fontId="0" fillId="4" borderId="3" xfId="0" applyFill="1" applyBorder="1"/>
    <xf numFmtId="0" fontId="0" fillId="4" borderId="4" xfId="0" applyFill="1" applyBorder="1"/>
    <xf numFmtId="0" fontId="2" fillId="5" borderId="2" xfId="0" applyFont="1" applyFill="1" applyBorder="1" applyAlignment="1">
      <alignment horizontal="right"/>
    </xf>
    <xf numFmtId="166" fontId="0" fillId="0" borderId="3" xfId="0" applyNumberFormat="1" applyBorder="1" applyAlignment="1">
      <alignment horizontal="right"/>
    </xf>
    <xf numFmtId="166" fontId="0" fillId="0" borderId="4" xfId="0" applyNumberFormat="1" applyBorder="1" applyAlignment="1">
      <alignment horizontal="right"/>
    </xf>
    <xf numFmtId="4" fontId="3" fillId="6" borderId="3" xfId="0" applyNumberFormat="1" applyFont="1" applyFill="1" applyBorder="1" applyAlignment="1">
      <alignment horizontal="right"/>
    </xf>
    <xf numFmtId="4" fontId="3" fillId="6" borderId="4" xfId="0" applyNumberFormat="1" applyFont="1" applyFill="1" applyBorder="1" applyAlignment="1">
      <alignment horizontal="right"/>
    </xf>
    <xf numFmtId="0" fontId="0" fillId="0" borderId="0" xfId="0" pivotButton="1"/>
    <xf numFmtId="0" fontId="0" fillId="0" borderId="0" xfId="0" applyAlignment="1">
      <alignment horizontal="left"/>
    </xf>
    <xf numFmtId="0" fontId="0" fillId="0" borderId="0" xfId="0" applyAlignment="1">
      <alignment horizontal="right"/>
    </xf>
    <xf numFmtId="167" fontId="0" fillId="0" borderId="0" xfId="0" applyNumberFormat="1" applyAlignment="1">
      <alignment horizontal="right"/>
    </xf>
    <xf numFmtId="3" fontId="0" fillId="0" borderId="0" xfId="0" applyNumberFormat="1" applyAlignment="1">
      <alignment horizontal="right"/>
    </xf>
    <xf numFmtId="168" fontId="0" fillId="0" borderId="0" xfId="0" applyNumberFormat="1"/>
    <xf numFmtId="169" fontId="0" fillId="0" borderId="0" xfId="0" applyNumberFormat="1"/>
    <xf numFmtId="0" fontId="4" fillId="0" borderId="0" xfId="0" applyFont="1" applyAlignment="1">
      <alignment vertical="center"/>
    </xf>
    <xf numFmtId="0" fontId="5" fillId="0" borderId="0" xfId="0" applyFont="1"/>
    <xf numFmtId="0" fontId="0" fillId="0" borderId="0" xfId="0" applyAlignment="1">
      <alignment horizontal="left" indent="1"/>
    </xf>
    <xf numFmtId="0" fontId="0" fillId="4" borderId="5" xfId="0" applyFill="1" applyBorder="1"/>
    <xf numFmtId="0" fontId="0" fillId="4" borderId="6" xfId="0" applyFill="1" applyBorder="1"/>
    <xf numFmtId="0" fontId="0" fillId="0" borderId="5" xfId="0" applyBorder="1"/>
    <xf numFmtId="0" fontId="0" fillId="0" borderId="6" xfId="0" applyBorder="1"/>
    <xf numFmtId="0" fontId="6" fillId="7" borderId="5" xfId="0" applyFont="1" applyFill="1" applyBorder="1"/>
    <xf numFmtId="0" fontId="6" fillId="7" borderId="6" xfId="0" applyFont="1" applyFill="1" applyBorder="1"/>
    <xf numFmtId="0" fontId="8" fillId="8" borderId="0" xfId="0" applyFont="1"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0" borderId="0" xfId="0" applyAlignment="1">
      <alignment horizontal="center"/>
    </xf>
    <xf numFmtId="0" fontId="0" fillId="15" borderId="0" xfId="0" applyFill="1"/>
    <xf numFmtId="0" fontId="0" fillId="16" borderId="0" xfId="0" applyFill="1"/>
    <xf numFmtId="0" fontId="2" fillId="17" borderId="0" xfId="0" applyFont="1" applyFill="1"/>
    <xf numFmtId="0" fontId="0" fillId="17" borderId="0" xfId="0" applyFill="1"/>
    <xf numFmtId="164" fontId="0" fillId="0" borderId="0" xfId="0" applyNumberFormat="1" applyAlignment="1">
      <alignment horizontal="right"/>
    </xf>
    <xf numFmtId="0" fontId="2" fillId="4" borderId="7" xfId="0" applyFont="1" applyFill="1" applyBorder="1"/>
    <xf numFmtId="0" fontId="0" fillId="0" borderId="0" xfId="0" applyNumberFormat="1"/>
    <xf numFmtId="1" fontId="0" fillId="0" borderId="0" xfId="0" applyNumberFormat="1"/>
    <xf numFmtId="170" fontId="0" fillId="0" borderId="0" xfId="0" applyNumberFormat="1"/>
    <xf numFmtId="170" fontId="2" fillId="4" borderId="8" xfId="0" applyNumberFormat="1" applyFont="1" applyFill="1" applyBorder="1"/>
    <xf numFmtId="168" fontId="2" fillId="4" borderId="8" xfId="0" applyNumberFormat="1" applyFont="1" applyFill="1" applyBorder="1"/>
  </cellXfs>
  <cellStyles count="1">
    <cellStyle name="Normal" xfId="0" builtinId="0"/>
  </cellStyles>
  <dxfs count="40">
    <dxf>
      <numFmt numFmtId="0" formatCode="General"/>
    </dxf>
    <dxf>
      <numFmt numFmtId="1" formatCode="0"/>
    </dxf>
    <dxf>
      <numFmt numFmtId="169" formatCode="[$$-409]#,##0"/>
    </dxf>
    <dxf>
      <numFmt numFmtId="0" formatCode="General"/>
    </dxf>
    <dxf>
      <numFmt numFmtId="1" formatCode="0"/>
    </dxf>
    <dxf>
      <numFmt numFmtId="169" formatCode="[$$-409]#,##0"/>
    </dxf>
    <dxf>
      <numFmt numFmtId="167" formatCode="[$$-409]#,##0.00"/>
    </dxf>
    <dxf>
      <numFmt numFmtId="169" formatCode="[$$-409]#,##0"/>
    </dxf>
    <dxf>
      <numFmt numFmtId="3" formatCode="#,##0"/>
    </dxf>
    <dxf>
      <font>
        <color rgb="FF9C0006"/>
      </font>
      <fill>
        <patternFill>
          <bgColor rgb="FFFFC7CE"/>
        </patternFill>
      </fill>
    </dxf>
    <dxf>
      <numFmt numFmtId="167" formatCode="[$$-409]#,##0.00"/>
    </dxf>
    <dxf>
      <numFmt numFmtId="169" formatCode="[$$-409]#,##0"/>
    </dxf>
    <dxf>
      <numFmt numFmtId="3" formatCode="#,##0"/>
    </dxf>
    <dxf>
      <numFmt numFmtId="0" formatCode="General"/>
    </dxf>
    <dxf>
      <numFmt numFmtId="1" formatCode="0"/>
    </dxf>
    <dxf>
      <numFmt numFmtId="169" formatCode="[$$-409]#,##0"/>
    </dxf>
    <dxf>
      <numFmt numFmtId="167" formatCode="[$$-409]#,##0.00"/>
    </dxf>
    <dxf>
      <numFmt numFmtId="169" formatCode="[$$-409]#,##0"/>
    </dxf>
    <dxf>
      <numFmt numFmtId="3" formatCode="#,##0"/>
    </dxf>
    <dxf>
      <numFmt numFmtId="169" formatCode="[$$-409]#,##0"/>
    </dxf>
    <dxf>
      <numFmt numFmtId="1" formatCode="0"/>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7" formatCode="[$$-409]#,##0.00"/>
    </dxf>
    <dxf>
      <alignment horizontal="right"/>
    </dxf>
    <dxf>
      <alignment horizontal="right"/>
    </dxf>
    <dxf>
      <alignment horizontal="right"/>
    </dxf>
    <dxf>
      <numFmt numFmtId="0" formatCode="General"/>
    </dxf>
    <dxf>
      <numFmt numFmtId="164" formatCode="&quot;$&quot;#,##0_);[Red]\(&quot;$&quot;#,##0\)"/>
      <alignment horizontal="right" vertical="bottom" textRotation="0" wrapText="0" indent="0" justifyLastLine="0" shrinkToFit="0" readingOrder="0"/>
    </dxf>
    <dxf>
      <numFmt numFmtId="165" formatCode="&quot;$&quot;#,##0.00_);[Red]\(&quot;$&quot;#,##0.0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'Are there any anamolies'!$D$3</c:f>
              <c:strCache>
                <c:ptCount val="1"/>
                <c:pt idx="0">
                  <c:v>Amount</c:v>
                </c:pt>
              </c:strCache>
            </c:strRef>
          </c:tx>
          <c:spPr>
            <a:ln w="25400" cap="rnd">
              <a:noFill/>
              <a:round/>
            </a:ln>
            <a:effectLst/>
          </c:spPr>
          <c:marker>
            <c:symbol val="circle"/>
            <c:size val="5"/>
            <c:spPr>
              <a:solidFill>
                <a:schemeClr val="accent1"/>
              </a:solidFill>
              <a:ln w="9525">
                <a:solidFill>
                  <a:schemeClr val="accent1"/>
                </a:solidFill>
              </a:ln>
              <a:effectLst/>
            </c:spPr>
          </c:marker>
          <c:xVal>
            <c:numRef>
              <c:f>'Are there any anamolies'!$D$4:$D$303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'Are there any anamolies'!$E$4:$E$303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E22-4056-9C24-3E2090F01E13}"/>
            </c:ext>
          </c:extLst>
        </c:ser>
        <c:ser>
          <c:idx val="1"/>
          <c:order val="1"/>
          <c:tx>
            <c:strRef>
              <c:f>'Are there any anamolies'!$E$3</c:f>
              <c:strCache>
                <c:ptCount val="1"/>
                <c:pt idx="0">
                  <c:v>Units</c:v>
                </c:pt>
              </c:strCache>
            </c:strRef>
          </c:tx>
          <c:spPr>
            <a:ln w="19050" cap="rnd">
              <a:noFill/>
              <a:round/>
            </a:ln>
            <a:effectLst/>
          </c:spPr>
          <c:marker>
            <c:symbol val="circle"/>
            <c:size val="5"/>
            <c:spPr>
              <a:solidFill>
                <a:schemeClr val="accent2"/>
              </a:solidFill>
              <a:ln w="9525">
                <a:solidFill>
                  <a:schemeClr val="accent2"/>
                </a:solidFill>
              </a:ln>
              <a:effectLst/>
            </c:spPr>
          </c:marker>
          <c:xVal>
            <c:multiLvlStrRef>
              <c:f>'Are there any anamolies'!$A$4:$C$303</c:f>
              <c:multiLvlStrCache>
                <c:ptCount val="300"/>
                <c:lvl>
                  <c:pt idx="0">
                    <c:v>70% Dark Bites</c:v>
                  </c:pt>
                  <c:pt idx="1">
                    <c:v>Choco Coated Almonds</c:v>
                  </c:pt>
                  <c:pt idx="2">
                    <c:v>Almond Choco</c:v>
                  </c:pt>
                  <c:pt idx="3">
                    <c:v>Drinking Coco</c:v>
                  </c:pt>
                  <c:pt idx="4">
                    <c:v>White Choc</c:v>
                  </c:pt>
                  <c:pt idx="5">
                    <c:v>Peanut Butter Cubes</c:v>
                  </c:pt>
                  <c:pt idx="6">
                    <c:v>Smooth Sliky Salty</c:v>
                  </c:pt>
                  <c:pt idx="7">
                    <c:v>After Nines</c:v>
                  </c:pt>
                  <c:pt idx="8">
                    <c:v>50% Dark Bites</c:v>
                  </c:pt>
                  <c:pt idx="9">
                    <c:v>50% Dark Bites</c:v>
                  </c:pt>
                  <c:pt idx="10">
                    <c:v>White Choc</c:v>
                  </c:pt>
                  <c:pt idx="11">
                    <c:v>Eclairs</c:v>
                  </c:pt>
                  <c:pt idx="12">
                    <c:v>Mint Chip Choco</c:v>
                  </c:pt>
                  <c:pt idx="13">
                    <c:v>Milk Bars</c:v>
                  </c:pt>
                  <c:pt idx="14">
                    <c:v>White Choc</c:v>
                  </c:pt>
                  <c:pt idx="15">
                    <c:v>Manuka Honey Choco</c:v>
                  </c:pt>
                  <c:pt idx="16">
                    <c:v>Smooth Sliky Salty</c:v>
                  </c:pt>
                  <c:pt idx="17">
                    <c:v>Orange Choco</c:v>
                  </c:pt>
                  <c:pt idx="18">
                    <c:v>After Nines</c:v>
                  </c:pt>
                  <c:pt idx="19">
                    <c:v>Orange Choco</c:v>
                  </c:pt>
                  <c:pt idx="20">
                    <c:v>Fruit &amp; Nut Bars</c:v>
                  </c:pt>
                  <c:pt idx="21">
                    <c:v>Fruit &amp; Nut Bars</c:v>
                  </c:pt>
                  <c:pt idx="22">
                    <c:v>After Nines</c:v>
                  </c:pt>
                  <c:pt idx="23">
                    <c:v>99% Dark &amp; Pure</c:v>
                  </c:pt>
                  <c:pt idx="24">
                    <c:v>Raspberry Choco</c:v>
                  </c:pt>
                  <c:pt idx="25">
                    <c:v>Milk Bars</c:v>
                  </c:pt>
                  <c:pt idx="26">
                    <c:v>Mint Chip Choco</c:v>
                  </c:pt>
                  <c:pt idx="27">
                    <c:v>Orange Choco</c:v>
                  </c:pt>
                  <c:pt idx="28">
                    <c:v>Fruit &amp; Nut Bars</c:v>
                  </c:pt>
                  <c:pt idx="29">
                    <c:v>Fruit &amp; Nut Bars</c:v>
                  </c:pt>
                  <c:pt idx="30">
                    <c:v>85% Dark Bars</c:v>
                  </c:pt>
                  <c:pt idx="31">
                    <c:v>99% Dark &amp; Pure</c:v>
                  </c:pt>
                  <c:pt idx="32">
                    <c:v>70% Dark Bites</c:v>
                  </c:pt>
                  <c:pt idx="33">
                    <c:v>After Nines</c:v>
                  </c:pt>
                  <c:pt idx="34">
                    <c:v>50% Dark Bites</c:v>
                  </c:pt>
                  <c:pt idx="35">
                    <c:v>Organic Choco Syrup</c:v>
                  </c:pt>
                  <c:pt idx="36">
                    <c:v>Caramel Stuffed Bars</c:v>
                  </c:pt>
                  <c:pt idx="37">
                    <c:v>Mint Chip Choco</c:v>
                  </c:pt>
                  <c:pt idx="38">
                    <c:v>Choco Coated Almonds</c:v>
                  </c:pt>
                  <c:pt idx="39">
                    <c:v>Organic Choco Syrup</c:v>
                  </c:pt>
                  <c:pt idx="40">
                    <c:v>Organic Choco Syrup</c:v>
                  </c:pt>
                  <c:pt idx="41">
                    <c:v>Fruit &amp; Nut Bars</c:v>
                  </c:pt>
                  <c:pt idx="42">
                    <c:v>Raspberry Choco</c:v>
                  </c:pt>
                  <c:pt idx="43">
                    <c:v>50% Dark Bites</c:v>
                  </c:pt>
                  <c:pt idx="44">
                    <c:v>99% Dark &amp; Pure</c:v>
                  </c:pt>
                  <c:pt idx="45">
                    <c:v>Fruit &amp; Nut Bars</c:v>
                  </c:pt>
                  <c:pt idx="46">
                    <c:v>Choco Coated Almonds</c:v>
                  </c:pt>
                  <c:pt idx="47">
                    <c:v>Mint Chip Choco</c:v>
                  </c:pt>
                  <c:pt idx="48">
                    <c:v>Manuka Honey Choco</c:v>
                  </c:pt>
                  <c:pt idx="49">
                    <c:v>Eclairs</c:v>
                  </c:pt>
                  <c:pt idx="50">
                    <c:v>Mint Chip Choco</c:v>
                  </c:pt>
                  <c:pt idx="51">
                    <c:v>Spicy Special Slims</c:v>
                  </c:pt>
                  <c:pt idx="52">
                    <c:v>Manuka Honey Choco</c:v>
                  </c:pt>
                  <c:pt idx="53">
                    <c:v>Caramel Stuffed Bars</c:v>
                  </c:pt>
                  <c:pt idx="54">
                    <c:v>Milk Bars</c:v>
                  </c:pt>
                  <c:pt idx="55">
                    <c:v>White Choc</c:v>
                  </c:pt>
                  <c:pt idx="56">
                    <c:v>Eclairs</c:v>
                  </c:pt>
                  <c:pt idx="57">
                    <c:v>Choco Coated Almonds</c:v>
                  </c:pt>
                  <c:pt idx="58">
                    <c:v>Manuka Honey Choco</c:v>
                  </c:pt>
                  <c:pt idx="59">
                    <c:v>Smooth Sliky Salty</c:v>
                  </c:pt>
                  <c:pt idx="60">
                    <c:v>Organic Choco Syrup</c:v>
                  </c:pt>
                  <c:pt idx="61">
                    <c:v>Choco Coated Almonds</c:v>
                  </c:pt>
                  <c:pt idx="62">
                    <c:v>Fruit &amp; Nut Bars</c:v>
                  </c:pt>
                  <c:pt idx="63">
                    <c:v>Mint Chip Choco</c:v>
                  </c:pt>
                  <c:pt idx="64">
                    <c:v>Raspberry Choco</c:v>
                  </c:pt>
                  <c:pt idx="65">
                    <c:v>Orange Choco</c:v>
                  </c:pt>
                  <c:pt idx="66">
                    <c:v>Eclairs</c:v>
                  </c:pt>
                  <c:pt idx="67">
                    <c:v>Drinking Coco</c:v>
                  </c:pt>
                  <c:pt idx="68">
                    <c:v>99% Dark &amp; Pure</c:v>
                  </c:pt>
                  <c:pt idx="69">
                    <c:v>99% Dark &amp; Pure</c:v>
                  </c:pt>
                  <c:pt idx="70">
                    <c:v>50% Dark Bites</c:v>
                  </c:pt>
                  <c:pt idx="71">
                    <c:v>Peanut Butter Cubes</c:v>
                  </c:pt>
                  <c:pt idx="72">
                    <c:v>Caramel Stuffed Bars</c:v>
                  </c:pt>
                  <c:pt idx="73">
                    <c:v>Orange Choco</c:v>
                  </c:pt>
                  <c:pt idx="74">
                    <c:v>Manuka Honey Choco</c:v>
                  </c:pt>
                  <c:pt idx="75">
                    <c:v>Fruit &amp; Nut Bars</c:v>
                  </c:pt>
                  <c:pt idx="76">
                    <c:v>Caramel Stuffed Bars</c:v>
                  </c:pt>
                  <c:pt idx="77">
                    <c:v>Eclairs</c:v>
                  </c:pt>
                  <c:pt idx="78">
                    <c:v>Baker's Choco Chips</c:v>
                  </c:pt>
                  <c:pt idx="79">
                    <c:v>Raspberry Choco</c:v>
                  </c:pt>
                  <c:pt idx="80">
                    <c:v>Smooth Sliky Salty</c:v>
                  </c:pt>
                  <c:pt idx="81">
                    <c:v>Milk Bars</c:v>
                  </c:pt>
                  <c:pt idx="82">
                    <c:v>White Choc</c:v>
                  </c:pt>
                  <c:pt idx="83">
                    <c:v>Drinking Coco</c:v>
                  </c:pt>
                  <c:pt idx="84">
                    <c:v>Milk Bars</c:v>
                  </c:pt>
                  <c:pt idx="85">
                    <c:v>Organic Choco Syrup</c:v>
                  </c:pt>
                  <c:pt idx="86">
                    <c:v>99% Dark &amp; Pure</c:v>
                  </c:pt>
                  <c:pt idx="87">
                    <c:v>Caramel Stuffed Bars</c:v>
                  </c:pt>
                  <c:pt idx="88">
                    <c:v>Spicy Special Slims</c:v>
                  </c:pt>
                  <c:pt idx="89">
                    <c:v>Manuka Honey Choco</c:v>
                  </c:pt>
                  <c:pt idx="90">
                    <c:v>Milk Bars</c:v>
                  </c:pt>
                  <c:pt idx="91">
                    <c:v>Caramel Stuffed Bars</c:v>
                  </c:pt>
                  <c:pt idx="92">
                    <c:v>Baker's Choco Chips</c:v>
                  </c:pt>
                  <c:pt idx="93">
                    <c:v>White Choc</c:v>
                  </c:pt>
                  <c:pt idx="94">
                    <c:v>Fruit &amp; Nut Bars</c:v>
                  </c:pt>
                  <c:pt idx="95">
                    <c:v>White Choc</c:v>
                  </c:pt>
                  <c:pt idx="96">
                    <c:v>Eclairs</c:v>
                  </c:pt>
                  <c:pt idx="97">
                    <c:v>99% Dark &amp; Pure</c:v>
                  </c:pt>
                  <c:pt idx="98">
                    <c:v>Choco Coated Almonds</c:v>
                  </c:pt>
                  <c:pt idx="99">
                    <c:v>Caramel Stuffed Bars</c:v>
                  </c:pt>
                  <c:pt idx="100">
                    <c:v>99% Dark &amp; Pure</c:v>
                  </c:pt>
                  <c:pt idx="101">
                    <c:v>Organic Choco Syrup</c:v>
                  </c:pt>
                  <c:pt idx="102">
                    <c:v>Spicy Special Slims</c:v>
                  </c:pt>
                  <c:pt idx="103">
                    <c:v>Almond Choco</c:v>
                  </c:pt>
                  <c:pt idx="104">
                    <c:v>Peanut Butter Cubes</c:v>
                  </c:pt>
                  <c:pt idx="105">
                    <c:v>White Choc</c:v>
                  </c:pt>
                  <c:pt idx="106">
                    <c:v>Mint Chip Choco</c:v>
                  </c:pt>
                  <c:pt idx="107">
                    <c:v>Baker's Choco Chips</c:v>
                  </c:pt>
                  <c:pt idx="108">
                    <c:v>Organic Choco Syrup</c:v>
                  </c:pt>
                  <c:pt idx="109">
                    <c:v>Manuka Honey Choco</c:v>
                  </c:pt>
                  <c:pt idx="110">
                    <c:v>Baker's Choco Chips</c:v>
                  </c:pt>
                  <c:pt idx="111">
                    <c:v>99% Dark &amp; Pure</c:v>
                  </c:pt>
                  <c:pt idx="112">
                    <c:v>50% Dark Bites</c:v>
                  </c:pt>
                  <c:pt idx="113">
                    <c:v>Baker's Choco Chips</c:v>
                  </c:pt>
                  <c:pt idx="114">
                    <c:v>White Choc</c:v>
                  </c:pt>
                  <c:pt idx="115">
                    <c:v>Almond Choco</c:v>
                  </c:pt>
                  <c:pt idx="116">
                    <c:v>Drinking Coco</c:v>
                  </c:pt>
                  <c:pt idx="117">
                    <c:v>70% Dark Bites</c:v>
                  </c:pt>
                  <c:pt idx="118">
                    <c:v>Drinking Coco</c:v>
                  </c:pt>
                  <c:pt idx="119">
                    <c:v>White Choc</c:v>
                  </c:pt>
                  <c:pt idx="120">
                    <c:v>70% Dark Bites</c:v>
                  </c:pt>
                  <c:pt idx="121">
                    <c:v>Almond Choco</c:v>
                  </c:pt>
                  <c:pt idx="122">
                    <c:v>Organic Choco Syrup</c:v>
                  </c:pt>
                  <c:pt idx="123">
                    <c:v>Organic Choco Syrup</c:v>
                  </c:pt>
                  <c:pt idx="124">
                    <c:v>Peanut Butter Cubes</c:v>
                  </c:pt>
                  <c:pt idx="125">
                    <c:v>85% Dark Bars</c:v>
                  </c:pt>
                  <c:pt idx="126">
                    <c:v>50% Dark Bites</c:v>
                  </c:pt>
                  <c:pt idx="127">
                    <c:v>Manuka Honey Choco</c:v>
                  </c:pt>
                  <c:pt idx="128">
                    <c:v>Choco Coated Almonds</c:v>
                  </c:pt>
                  <c:pt idx="129">
                    <c:v>Eclairs</c:v>
                  </c:pt>
                  <c:pt idx="130">
                    <c:v>After Nines</c:v>
                  </c:pt>
                  <c:pt idx="131">
                    <c:v>Eclairs</c:v>
                  </c:pt>
                  <c:pt idx="132">
                    <c:v>Eclairs</c:v>
                  </c:pt>
                  <c:pt idx="133">
                    <c:v>Peanut Butter Cubes</c:v>
                  </c:pt>
                  <c:pt idx="134">
                    <c:v>After Nines</c:v>
                  </c:pt>
                  <c:pt idx="135">
                    <c:v>Caramel Stuffed Bars</c:v>
                  </c:pt>
                  <c:pt idx="136">
                    <c:v>Eclairs</c:v>
                  </c:pt>
                  <c:pt idx="137">
                    <c:v>Choco Coated Almonds</c:v>
                  </c:pt>
                  <c:pt idx="138">
                    <c:v>Manuka Honey Choco</c:v>
                  </c:pt>
                  <c:pt idx="139">
                    <c:v>Almond Choco</c:v>
                  </c:pt>
                  <c:pt idx="140">
                    <c:v>70% Dark Bites</c:v>
                  </c:pt>
                  <c:pt idx="141">
                    <c:v>Baker's Choco Chips</c:v>
                  </c:pt>
                  <c:pt idx="142">
                    <c:v>Organic Choco Syrup</c:v>
                  </c:pt>
                  <c:pt idx="143">
                    <c:v>Peanut Butter Cubes</c:v>
                  </c:pt>
                  <c:pt idx="144">
                    <c:v>Eclairs</c:v>
                  </c:pt>
                  <c:pt idx="145">
                    <c:v>Milk Bars</c:v>
                  </c:pt>
                  <c:pt idx="146">
                    <c:v>Manuka Honey Choco</c:v>
                  </c:pt>
                  <c:pt idx="147">
                    <c:v>Spicy Special Slims</c:v>
                  </c:pt>
                  <c:pt idx="148">
                    <c:v>Mint Chip Choco</c:v>
                  </c:pt>
                  <c:pt idx="149">
                    <c:v>Spicy Special Slims</c:v>
                  </c:pt>
                  <c:pt idx="150">
                    <c:v>Peanut Butter Cubes</c:v>
                  </c:pt>
                  <c:pt idx="151">
                    <c:v>White Choc</c:v>
                  </c:pt>
                  <c:pt idx="152">
                    <c:v>After Nines</c:v>
                  </c:pt>
                  <c:pt idx="153">
                    <c:v>Manuka Honey Choco</c:v>
                  </c:pt>
                  <c:pt idx="154">
                    <c:v>85% Dark Bars</c:v>
                  </c:pt>
                  <c:pt idx="155">
                    <c:v>Caramel Stuffed Bars</c:v>
                  </c:pt>
                  <c:pt idx="156">
                    <c:v>Raspberry Choco</c:v>
                  </c:pt>
                  <c:pt idx="157">
                    <c:v>70% Dark Bites</c:v>
                  </c:pt>
                  <c:pt idx="158">
                    <c:v>Manuka Honey Choco</c:v>
                  </c:pt>
                  <c:pt idx="159">
                    <c:v>Raspberry Choco</c:v>
                  </c:pt>
                  <c:pt idx="160">
                    <c:v>Spicy Special Slims</c:v>
                  </c:pt>
                  <c:pt idx="161">
                    <c:v>70% Dark Bites</c:v>
                  </c:pt>
                  <c:pt idx="162">
                    <c:v>Milk Bars</c:v>
                  </c:pt>
                  <c:pt idx="163">
                    <c:v>Mint Chip Choco</c:v>
                  </c:pt>
                  <c:pt idx="164">
                    <c:v>Fruit &amp; Nut Bars</c:v>
                  </c:pt>
                  <c:pt idx="165">
                    <c:v>Peanut Butter Cubes</c:v>
                  </c:pt>
                  <c:pt idx="166">
                    <c:v>Drinking Coco</c:v>
                  </c:pt>
                  <c:pt idx="167">
                    <c:v>Peanut Butter Cubes</c:v>
                  </c:pt>
                  <c:pt idx="168">
                    <c:v>Peanut Butter Cubes</c:v>
                  </c:pt>
                  <c:pt idx="169">
                    <c:v>Orange Choco</c:v>
                  </c:pt>
                  <c:pt idx="170">
                    <c:v>99% Dark &amp; Pure</c:v>
                  </c:pt>
                  <c:pt idx="171">
                    <c:v>Peanut Butter Cubes</c:v>
                  </c:pt>
                  <c:pt idx="172">
                    <c:v>Baker's Choco Chips</c:v>
                  </c:pt>
                  <c:pt idx="173">
                    <c:v>Mint Chip Choco</c:v>
                  </c:pt>
                  <c:pt idx="174">
                    <c:v>After Nines</c:v>
                  </c:pt>
                  <c:pt idx="175">
                    <c:v>Orange Choco</c:v>
                  </c:pt>
                  <c:pt idx="176">
                    <c:v>85% Dark Bars</c:v>
                  </c:pt>
                  <c:pt idx="177">
                    <c:v>Almond Choco</c:v>
                  </c:pt>
                  <c:pt idx="178">
                    <c:v>Baker's Choco Chips</c:v>
                  </c:pt>
                  <c:pt idx="179">
                    <c:v>Organic Choco Syrup</c:v>
                  </c:pt>
                  <c:pt idx="180">
                    <c:v>Milk Bars</c:v>
                  </c:pt>
                  <c:pt idx="181">
                    <c:v>Caramel Stuffed Bars</c:v>
                  </c:pt>
                  <c:pt idx="182">
                    <c:v>Baker's Choco Chips</c:v>
                  </c:pt>
                  <c:pt idx="183">
                    <c:v>Baker's Choco Chips</c:v>
                  </c:pt>
                  <c:pt idx="184">
                    <c:v>99% Dark &amp; Pure</c:v>
                  </c:pt>
                  <c:pt idx="185">
                    <c:v>50% Dark Bites</c:v>
                  </c:pt>
                  <c:pt idx="186">
                    <c:v>Baker's Choco Chips</c:v>
                  </c:pt>
                  <c:pt idx="187">
                    <c:v>Manuka Honey Choco</c:v>
                  </c:pt>
                  <c:pt idx="188">
                    <c:v>Organic Choco Syrup</c:v>
                  </c:pt>
                  <c:pt idx="189">
                    <c:v>Milk Bars</c:v>
                  </c:pt>
                  <c:pt idx="190">
                    <c:v>Drinking Coco</c:v>
                  </c:pt>
                  <c:pt idx="191">
                    <c:v>After Nines</c:v>
                  </c:pt>
                  <c:pt idx="192">
                    <c:v>50% Dark Bites</c:v>
                  </c:pt>
                  <c:pt idx="193">
                    <c:v>White Choc</c:v>
                  </c:pt>
                  <c:pt idx="194">
                    <c:v>70% Dark Bites</c:v>
                  </c:pt>
                  <c:pt idx="195">
                    <c:v>Baker's Choco Chips</c:v>
                  </c:pt>
                  <c:pt idx="196">
                    <c:v>Eclairs</c:v>
                  </c:pt>
                  <c:pt idx="197">
                    <c:v>70% Dark Bites</c:v>
                  </c:pt>
                  <c:pt idx="198">
                    <c:v>After Nines</c:v>
                  </c:pt>
                  <c:pt idx="199">
                    <c:v>Mint Chip Choco</c:v>
                  </c:pt>
                  <c:pt idx="200">
                    <c:v>Choco Coated Almonds</c:v>
                  </c:pt>
                  <c:pt idx="201">
                    <c:v>Mint Chip Choco</c:v>
                  </c:pt>
                  <c:pt idx="202">
                    <c:v>70% Dark Bites</c:v>
                  </c:pt>
                  <c:pt idx="203">
                    <c:v>Caramel Stuffed Bars</c:v>
                  </c:pt>
                  <c:pt idx="204">
                    <c:v>50% Dark Bites</c:v>
                  </c:pt>
                  <c:pt idx="205">
                    <c:v>Baker's Choco Chips</c:v>
                  </c:pt>
                  <c:pt idx="206">
                    <c:v>85% Dark Bars</c:v>
                  </c:pt>
                  <c:pt idx="207">
                    <c:v>Mint Chip Choco</c:v>
                  </c:pt>
                  <c:pt idx="208">
                    <c:v>Drinking Coco</c:v>
                  </c:pt>
                  <c:pt idx="209">
                    <c:v>70% Dark Bites</c:v>
                  </c:pt>
                  <c:pt idx="210">
                    <c:v>White Choc</c:v>
                  </c:pt>
                  <c:pt idx="211">
                    <c:v>After Nines</c:v>
                  </c:pt>
                  <c:pt idx="212">
                    <c:v>Orange Choco</c:v>
                  </c:pt>
                  <c:pt idx="213">
                    <c:v>After Nines</c:v>
                  </c:pt>
                  <c:pt idx="214">
                    <c:v>85% Dark Bars</c:v>
                  </c:pt>
                  <c:pt idx="215">
                    <c:v>Spicy Special Slims</c:v>
                  </c:pt>
                  <c:pt idx="216">
                    <c:v>Almond Choco</c:v>
                  </c:pt>
                  <c:pt idx="217">
                    <c:v>Organic Choco Syrup</c:v>
                  </c:pt>
                  <c:pt idx="218">
                    <c:v>Drinking Coco</c:v>
                  </c:pt>
                  <c:pt idx="219">
                    <c:v>Mint Chip Choco</c:v>
                  </c:pt>
                  <c:pt idx="220">
                    <c:v>Choco Coated Almonds</c:v>
                  </c:pt>
                  <c:pt idx="221">
                    <c:v>Choco Coated Almonds</c:v>
                  </c:pt>
                  <c:pt idx="222">
                    <c:v>70% Dark Bites</c:v>
                  </c:pt>
                  <c:pt idx="223">
                    <c:v>Raspberry Choco</c:v>
                  </c:pt>
                  <c:pt idx="224">
                    <c:v>85% Dark Bars</c:v>
                  </c:pt>
                  <c:pt idx="225">
                    <c:v>Fruit &amp; Nut Bars</c:v>
                  </c:pt>
                  <c:pt idx="226">
                    <c:v>70% Dark Bites</c:v>
                  </c:pt>
                  <c:pt idx="227">
                    <c:v>Caramel Stuffed Bars</c:v>
                  </c:pt>
                  <c:pt idx="228">
                    <c:v>After Nines</c:v>
                  </c:pt>
                  <c:pt idx="229">
                    <c:v>Raspberry Choco</c:v>
                  </c:pt>
                  <c:pt idx="230">
                    <c:v>White Choc</c:v>
                  </c:pt>
                  <c:pt idx="231">
                    <c:v>Drinking Coco</c:v>
                  </c:pt>
                  <c:pt idx="232">
                    <c:v>Smooth Sliky Salty</c:v>
                  </c:pt>
                  <c:pt idx="233">
                    <c:v>Milk Bars</c:v>
                  </c:pt>
                  <c:pt idx="234">
                    <c:v>Baker's Choco Chips</c:v>
                  </c:pt>
                  <c:pt idx="235">
                    <c:v>Organic Choco Syrup</c:v>
                  </c:pt>
                  <c:pt idx="236">
                    <c:v>99% Dark &amp; Pure</c:v>
                  </c:pt>
                  <c:pt idx="237">
                    <c:v>Organic Choco Syrup</c:v>
                  </c:pt>
                  <c:pt idx="238">
                    <c:v>Almond Choco</c:v>
                  </c:pt>
                  <c:pt idx="239">
                    <c:v>Caramel Stuffed Bars</c:v>
                  </c:pt>
                  <c:pt idx="240">
                    <c:v>Organic Choco Syrup</c:v>
                  </c:pt>
                  <c:pt idx="241">
                    <c:v>50% Dark Bites</c:v>
                  </c:pt>
                  <c:pt idx="242">
                    <c:v>Drinking Coco</c:v>
                  </c:pt>
                  <c:pt idx="243">
                    <c:v>Baker's Choco Chips</c:v>
                  </c:pt>
                  <c:pt idx="244">
                    <c:v>Peanut Butter Cubes</c:v>
                  </c:pt>
                  <c:pt idx="245">
                    <c:v>Spicy Special Slims</c:v>
                  </c:pt>
                  <c:pt idx="246">
                    <c:v>Orange Choco</c:v>
                  </c:pt>
                  <c:pt idx="247">
                    <c:v>Eclairs</c:v>
                  </c:pt>
                  <c:pt idx="248">
                    <c:v>Eclairs</c:v>
                  </c:pt>
                  <c:pt idx="249">
                    <c:v>Eclairs</c:v>
                  </c:pt>
                  <c:pt idx="250">
                    <c:v>Caramel Stuffed Bars</c:v>
                  </c:pt>
                  <c:pt idx="251">
                    <c:v>Milk Bars</c:v>
                  </c:pt>
                  <c:pt idx="252">
                    <c:v>Smooth Sliky Salty</c:v>
                  </c:pt>
                  <c:pt idx="253">
                    <c:v>Choco Coated Almonds</c:v>
                  </c:pt>
                  <c:pt idx="254">
                    <c:v>Almond Choco</c:v>
                  </c:pt>
                  <c:pt idx="255">
                    <c:v>After Nines</c:v>
                  </c:pt>
                  <c:pt idx="256">
                    <c:v>Milk Bars</c:v>
                  </c:pt>
                  <c:pt idx="257">
                    <c:v>Eclairs</c:v>
                  </c:pt>
                  <c:pt idx="258">
                    <c:v>After Nines</c:v>
                  </c:pt>
                  <c:pt idx="259">
                    <c:v>Spicy Special Slims</c:v>
                  </c:pt>
                  <c:pt idx="260">
                    <c:v>70% Dark Bites</c:v>
                  </c:pt>
                  <c:pt idx="261">
                    <c:v>Caramel Stuffed Bars</c:v>
                  </c:pt>
                  <c:pt idx="262">
                    <c:v>Spicy Special Slims</c:v>
                  </c:pt>
                  <c:pt idx="263">
                    <c:v>Fruit &amp; Nut Bars</c:v>
                  </c:pt>
                  <c:pt idx="264">
                    <c:v>99% Dark &amp; Pure</c:v>
                  </c:pt>
                  <c:pt idx="265">
                    <c:v>85% Dark Bars</c:v>
                  </c:pt>
                  <c:pt idx="266">
                    <c:v>Raspberry Choco</c:v>
                  </c:pt>
                  <c:pt idx="267">
                    <c:v>Raspberry Choco</c:v>
                  </c:pt>
                  <c:pt idx="268">
                    <c:v>Orange Choco</c:v>
                  </c:pt>
                  <c:pt idx="269">
                    <c:v>Fruit &amp; Nut Bars</c:v>
                  </c:pt>
                  <c:pt idx="270">
                    <c:v>Raspberry Choco</c:v>
                  </c:pt>
                  <c:pt idx="271">
                    <c:v>Manuka Honey Choco</c:v>
                  </c:pt>
                  <c:pt idx="272">
                    <c:v>Baker's Choco Chips</c:v>
                  </c:pt>
                  <c:pt idx="273">
                    <c:v>Raspberry Choco</c:v>
                  </c:pt>
                  <c:pt idx="274">
                    <c:v>Eclairs</c:v>
                  </c:pt>
                  <c:pt idx="275">
                    <c:v>Smooth Sliky Salty</c:v>
                  </c:pt>
                  <c:pt idx="276">
                    <c:v>85% Dark Bars</c:v>
                  </c:pt>
                  <c:pt idx="277">
                    <c:v>Organic Choco Syrup</c:v>
                  </c:pt>
                  <c:pt idx="278">
                    <c:v>Smooth Sliky Salty</c:v>
                  </c:pt>
                  <c:pt idx="279">
                    <c:v>99% Dark &amp; Pure</c:v>
                  </c:pt>
                  <c:pt idx="280">
                    <c:v>Smooth Sliky Salty</c:v>
                  </c:pt>
                  <c:pt idx="281">
                    <c:v>Fruit &amp; Nut Bars</c:v>
                  </c:pt>
                  <c:pt idx="282">
                    <c:v>70% Dark Bites</c:v>
                  </c:pt>
                  <c:pt idx="283">
                    <c:v>White Choc</c:v>
                  </c:pt>
                  <c:pt idx="284">
                    <c:v>Almond Choco</c:v>
                  </c:pt>
                  <c:pt idx="285">
                    <c:v>Manuka Honey Choco</c:v>
                  </c:pt>
                  <c:pt idx="286">
                    <c:v>Manuka Honey Choco</c:v>
                  </c:pt>
                  <c:pt idx="287">
                    <c:v>After Nines</c:v>
                  </c:pt>
                  <c:pt idx="288">
                    <c:v>Smooth Sliky Salty</c:v>
                  </c:pt>
                  <c:pt idx="289">
                    <c:v>Manuka Honey Choco</c:v>
                  </c:pt>
                  <c:pt idx="290">
                    <c:v>Fruit &amp; Nut Bars</c:v>
                  </c:pt>
                  <c:pt idx="291">
                    <c:v>Organic Choco Syrup</c:v>
                  </c:pt>
                  <c:pt idx="292">
                    <c:v>White Choc</c:v>
                  </c:pt>
                  <c:pt idx="293">
                    <c:v>70% Dark Bites</c:v>
                  </c:pt>
                  <c:pt idx="294">
                    <c:v>Mint Chip Choco</c:v>
                  </c:pt>
                  <c:pt idx="295">
                    <c:v>Almond Choco</c:v>
                  </c:pt>
                  <c:pt idx="296">
                    <c:v>Baker's Choco Chips</c:v>
                  </c:pt>
                  <c:pt idx="297">
                    <c:v>Peanut Butter Cubes</c:v>
                  </c:pt>
                  <c:pt idx="298">
                    <c:v>Raspberry Choco</c:v>
                  </c:pt>
                  <c:pt idx="299">
                    <c:v>White Choc</c:v>
                  </c:pt>
                </c:lvl>
                <c:lvl>
                  <c:pt idx="0">
                    <c:v>New Zealand</c:v>
                  </c:pt>
                  <c:pt idx="1">
                    <c:v>USA</c:v>
                  </c:pt>
                  <c:pt idx="2">
                    <c:v>USA</c:v>
                  </c:pt>
                  <c:pt idx="3">
                    <c:v>Canada</c:v>
                  </c:pt>
                  <c:pt idx="4">
                    <c:v>UK</c:v>
                  </c:pt>
                  <c:pt idx="5">
                    <c:v>USA</c:v>
                  </c:pt>
                  <c:pt idx="6">
                    <c:v>Australia</c:v>
                  </c:pt>
                  <c:pt idx="7">
                    <c:v>USA</c:v>
                  </c:pt>
                  <c:pt idx="8">
                    <c:v>Australia</c:v>
                  </c:pt>
                  <c:pt idx="9">
                    <c:v>New Zealand</c:v>
                  </c:pt>
                  <c:pt idx="10">
                    <c:v>UK</c:v>
                  </c:pt>
                  <c:pt idx="11">
                    <c:v>New Zealand</c:v>
                  </c:pt>
                  <c:pt idx="12">
                    <c:v>Australia</c:v>
                  </c:pt>
                  <c:pt idx="13">
                    <c:v>India</c:v>
                  </c:pt>
                  <c:pt idx="14">
                    <c:v>USA</c:v>
                  </c:pt>
                  <c:pt idx="15">
                    <c:v>USA</c:v>
                  </c:pt>
                  <c:pt idx="16">
                    <c:v>New Zealand</c:v>
                  </c:pt>
                  <c:pt idx="17">
                    <c:v>India</c:v>
                  </c:pt>
                  <c:pt idx="18">
                    <c:v>India</c:v>
                  </c:pt>
                  <c:pt idx="19">
                    <c:v>UK</c:v>
                  </c:pt>
                  <c:pt idx="20">
                    <c:v>India</c:v>
                  </c:pt>
                  <c:pt idx="21">
                    <c:v>Australia</c:v>
                  </c:pt>
                  <c:pt idx="22">
                    <c:v>Australia</c:v>
                  </c:pt>
                  <c:pt idx="23">
                    <c:v>New Zealand</c:v>
                  </c:pt>
                  <c:pt idx="24">
                    <c:v>USA</c:v>
                  </c:pt>
                  <c:pt idx="25">
                    <c:v>Canada</c:v>
                  </c:pt>
                  <c:pt idx="26">
                    <c:v>UK</c:v>
                  </c:pt>
                  <c:pt idx="27">
                    <c:v>USA</c:v>
                  </c:pt>
                  <c:pt idx="28">
                    <c:v>Canada</c:v>
                  </c:pt>
                  <c:pt idx="29">
                    <c:v>New Zealand</c:v>
                  </c:pt>
                  <c:pt idx="30">
                    <c:v>New Zealand</c:v>
                  </c:pt>
                  <c:pt idx="31">
                    <c:v>USA</c:v>
                  </c:pt>
                  <c:pt idx="32">
                    <c:v>UK</c:v>
                  </c:pt>
                  <c:pt idx="33">
                    <c:v>UK</c:v>
                  </c:pt>
                  <c:pt idx="34">
                    <c:v>UK</c:v>
                  </c:pt>
                  <c:pt idx="35">
                    <c:v>Australia</c:v>
                  </c:pt>
                  <c:pt idx="36">
                    <c:v>UK</c:v>
                  </c:pt>
                  <c:pt idx="37">
                    <c:v>New Zealand</c:v>
                  </c:pt>
                  <c:pt idx="38">
                    <c:v>India</c:v>
                  </c:pt>
                  <c:pt idx="39">
                    <c:v>India</c:v>
                  </c:pt>
                  <c:pt idx="40">
                    <c:v>India</c:v>
                  </c:pt>
                  <c:pt idx="41">
                    <c:v>Australia</c:v>
                  </c:pt>
                  <c:pt idx="42">
                    <c:v>India</c:v>
                  </c:pt>
                  <c:pt idx="43">
                    <c:v>USA</c:v>
                  </c:pt>
                  <c:pt idx="44">
                    <c:v>New Zealand</c:v>
                  </c:pt>
                  <c:pt idx="45">
                    <c:v>New Zealand</c:v>
                  </c:pt>
                  <c:pt idx="46">
                    <c:v>Australia</c:v>
                  </c:pt>
                  <c:pt idx="47">
                    <c:v>Canada</c:v>
                  </c:pt>
                  <c:pt idx="48">
                    <c:v>India</c:v>
                  </c:pt>
                  <c:pt idx="49">
                    <c:v>India</c:v>
                  </c:pt>
                  <c:pt idx="50">
                    <c:v>Canada</c:v>
                  </c:pt>
                  <c:pt idx="51">
                    <c:v>Canada</c:v>
                  </c:pt>
                  <c:pt idx="52">
                    <c:v>Canada</c:v>
                  </c:pt>
                  <c:pt idx="53">
                    <c:v>Australia</c:v>
                  </c:pt>
                  <c:pt idx="54">
                    <c:v>USA</c:v>
                  </c:pt>
                  <c:pt idx="55">
                    <c:v>Canada</c:v>
                  </c:pt>
                  <c:pt idx="56">
                    <c:v>India</c:v>
                  </c:pt>
                  <c:pt idx="57">
                    <c:v>India</c:v>
                  </c:pt>
                  <c:pt idx="58">
                    <c:v>New Zealand</c:v>
                  </c:pt>
                  <c:pt idx="59">
                    <c:v>New Zealand</c:v>
                  </c:pt>
                  <c:pt idx="60">
                    <c:v>India</c:v>
                  </c:pt>
                  <c:pt idx="61">
                    <c:v>Canada</c:v>
                  </c:pt>
                  <c:pt idx="62">
                    <c:v>Canada</c:v>
                  </c:pt>
                  <c:pt idx="63">
                    <c:v>Australia</c:v>
                  </c:pt>
                  <c:pt idx="64">
                    <c:v>New Zealand</c:v>
                  </c:pt>
                  <c:pt idx="65">
                    <c:v>India</c:v>
                  </c:pt>
                  <c:pt idx="66">
                    <c:v>New Zealand</c:v>
                  </c:pt>
                  <c:pt idx="67">
                    <c:v>USA</c:v>
                  </c:pt>
                  <c:pt idx="68">
                    <c:v>India</c:v>
                  </c:pt>
                  <c:pt idx="69">
                    <c:v>India</c:v>
                  </c:pt>
                  <c:pt idx="70">
                    <c:v>Australia</c:v>
                  </c:pt>
                  <c:pt idx="71">
                    <c:v>India</c:v>
                  </c:pt>
                  <c:pt idx="72">
                    <c:v>India</c:v>
                  </c:pt>
                  <c:pt idx="73">
                    <c:v>India</c:v>
                  </c:pt>
                  <c:pt idx="74">
                    <c:v>India</c:v>
                  </c:pt>
                  <c:pt idx="75">
                    <c:v>Canada</c:v>
                  </c:pt>
                  <c:pt idx="76">
                    <c:v>Canada</c:v>
                  </c:pt>
                  <c:pt idx="77">
                    <c:v>Canada</c:v>
                  </c:pt>
                  <c:pt idx="78">
                    <c:v>USA</c:v>
                  </c:pt>
                  <c:pt idx="79">
                    <c:v>USA</c:v>
                  </c:pt>
                  <c:pt idx="80">
                    <c:v>UK</c:v>
                  </c:pt>
                  <c:pt idx="81">
                    <c:v>Australia</c:v>
                  </c:pt>
                  <c:pt idx="82">
                    <c:v>Canada</c:v>
                  </c:pt>
                  <c:pt idx="83">
                    <c:v>USA</c:v>
                  </c:pt>
                  <c:pt idx="84">
                    <c:v>Australia</c:v>
                  </c:pt>
                  <c:pt idx="85">
                    <c:v>UK</c:v>
                  </c:pt>
                  <c:pt idx="86">
                    <c:v>New Zealand</c:v>
                  </c:pt>
                  <c:pt idx="87">
                    <c:v>Canada</c:v>
                  </c:pt>
                  <c:pt idx="88">
                    <c:v>USA</c:v>
                  </c:pt>
                  <c:pt idx="89">
                    <c:v>Canada</c:v>
                  </c:pt>
                  <c:pt idx="90">
                    <c:v>Australia</c:v>
                  </c:pt>
                  <c:pt idx="91">
                    <c:v>USA</c:v>
                  </c:pt>
                  <c:pt idx="92">
                    <c:v>India</c:v>
                  </c:pt>
                  <c:pt idx="93">
                    <c:v>Australia</c:v>
                  </c:pt>
                  <c:pt idx="94">
                    <c:v>New Zealand</c:v>
                  </c:pt>
                  <c:pt idx="95">
                    <c:v>New Zealand</c:v>
                  </c:pt>
                  <c:pt idx="96">
                    <c:v>Australia</c:v>
                  </c:pt>
                  <c:pt idx="97">
                    <c:v>Canada</c:v>
                  </c:pt>
                  <c:pt idx="98">
                    <c:v>USA</c:v>
                  </c:pt>
                  <c:pt idx="99">
                    <c:v>India</c:v>
                  </c:pt>
                  <c:pt idx="100">
                    <c:v>Canada</c:v>
                  </c:pt>
                  <c:pt idx="101">
                    <c:v>Canada</c:v>
                  </c:pt>
                  <c:pt idx="102">
                    <c:v>New Zealand</c:v>
                  </c:pt>
                  <c:pt idx="103">
                    <c:v>USA</c:v>
                  </c:pt>
                  <c:pt idx="104">
                    <c:v>Canada</c:v>
                  </c:pt>
                  <c:pt idx="105">
                    <c:v>India</c:v>
                  </c:pt>
                  <c:pt idx="106">
                    <c:v>Canada</c:v>
                  </c:pt>
                  <c:pt idx="107">
                    <c:v>India</c:v>
                  </c:pt>
                  <c:pt idx="108">
                    <c:v>Canada</c:v>
                  </c:pt>
                  <c:pt idx="109">
                    <c:v>USA</c:v>
                  </c:pt>
                  <c:pt idx="110">
                    <c:v>UK</c:v>
                  </c:pt>
                  <c:pt idx="111">
                    <c:v>Canada</c:v>
                  </c:pt>
                  <c:pt idx="112">
                    <c:v>New Zealand</c:v>
                  </c:pt>
                  <c:pt idx="113">
                    <c:v>India</c:v>
                  </c:pt>
                  <c:pt idx="114">
                    <c:v>India</c:v>
                  </c:pt>
                  <c:pt idx="115">
                    <c:v>India</c:v>
                  </c:pt>
                  <c:pt idx="116">
                    <c:v>New Zealand</c:v>
                  </c:pt>
                  <c:pt idx="117">
                    <c:v>USA</c:v>
                  </c:pt>
                  <c:pt idx="118">
                    <c:v>New Zealand</c:v>
                  </c:pt>
                  <c:pt idx="119">
                    <c:v>Australia</c:v>
                  </c:pt>
                  <c:pt idx="120">
                    <c:v>New Zealand</c:v>
                  </c:pt>
                  <c:pt idx="121">
                    <c:v>Australia</c:v>
                  </c:pt>
                  <c:pt idx="122">
                    <c:v>USA</c:v>
                  </c:pt>
                  <c:pt idx="123">
                    <c:v>USA</c:v>
                  </c:pt>
                  <c:pt idx="124">
                    <c:v>Australia</c:v>
                  </c:pt>
                  <c:pt idx="125">
                    <c:v>USA</c:v>
                  </c:pt>
                  <c:pt idx="126">
                    <c:v>USA</c:v>
                  </c:pt>
                  <c:pt idx="127">
                    <c:v>Canada</c:v>
                  </c:pt>
                  <c:pt idx="128">
                    <c:v>Canada</c:v>
                  </c:pt>
                  <c:pt idx="129">
                    <c:v>UK</c:v>
                  </c:pt>
                  <c:pt idx="130">
                    <c:v>Australia</c:v>
                  </c:pt>
                  <c:pt idx="131">
                    <c:v>India</c:v>
                  </c:pt>
                  <c:pt idx="132">
                    <c:v>Canada</c:v>
                  </c:pt>
                  <c:pt idx="133">
                    <c:v>New Zealand</c:v>
                  </c:pt>
                  <c:pt idx="134">
                    <c:v>New Zealand</c:v>
                  </c:pt>
                  <c:pt idx="135">
                    <c:v>Australia</c:v>
                  </c:pt>
                  <c:pt idx="136">
                    <c:v>UK</c:v>
                  </c:pt>
                  <c:pt idx="137">
                    <c:v>Australia</c:v>
                  </c:pt>
                  <c:pt idx="138">
                    <c:v>USA</c:v>
                  </c:pt>
                  <c:pt idx="139">
                    <c:v>New Zealand</c:v>
                  </c:pt>
                  <c:pt idx="140">
                    <c:v>New Zealand</c:v>
                  </c:pt>
                  <c:pt idx="141">
                    <c:v>Canada</c:v>
                  </c:pt>
                  <c:pt idx="142">
                    <c:v>USA</c:v>
                  </c:pt>
                  <c:pt idx="143">
                    <c:v>India</c:v>
                  </c:pt>
                  <c:pt idx="144">
                    <c:v>New Zealand</c:v>
                  </c:pt>
                  <c:pt idx="145">
                    <c:v>Australia</c:v>
                  </c:pt>
                  <c:pt idx="146">
                    <c:v>UK</c:v>
                  </c:pt>
                  <c:pt idx="147">
                    <c:v>India</c:v>
                  </c:pt>
                  <c:pt idx="148">
                    <c:v>UK</c:v>
                  </c:pt>
                  <c:pt idx="149">
                    <c:v>Australia</c:v>
                  </c:pt>
                  <c:pt idx="150">
                    <c:v>USA</c:v>
                  </c:pt>
                  <c:pt idx="151">
                    <c:v>UK</c:v>
                  </c:pt>
                  <c:pt idx="152">
                    <c:v>Canada</c:v>
                  </c:pt>
                  <c:pt idx="153">
                    <c:v>UK</c:v>
                  </c:pt>
                  <c:pt idx="154">
                    <c:v>India</c:v>
                  </c:pt>
                  <c:pt idx="155">
                    <c:v>New Zealand</c:v>
                  </c:pt>
                  <c:pt idx="156">
                    <c:v>India</c:v>
                  </c:pt>
                  <c:pt idx="157">
                    <c:v>India</c:v>
                  </c:pt>
                  <c:pt idx="158">
                    <c:v>New Zealand</c:v>
                  </c:pt>
                  <c:pt idx="159">
                    <c:v>USA</c:v>
                  </c:pt>
                  <c:pt idx="160">
                    <c:v>UK</c:v>
                  </c:pt>
                  <c:pt idx="161">
                    <c:v>USA</c:v>
                  </c:pt>
                  <c:pt idx="162">
                    <c:v>Australia</c:v>
                  </c:pt>
                  <c:pt idx="163">
                    <c:v>USA</c:v>
                  </c:pt>
                  <c:pt idx="164">
                    <c:v>India</c:v>
                  </c:pt>
                  <c:pt idx="165">
                    <c:v>UK</c:v>
                  </c:pt>
                  <c:pt idx="166">
                    <c:v>Canada</c:v>
                  </c:pt>
                  <c:pt idx="167">
                    <c:v>India</c:v>
                  </c:pt>
                  <c:pt idx="168">
                    <c:v>USA</c:v>
                  </c:pt>
                  <c:pt idx="169">
                    <c:v>India</c:v>
                  </c:pt>
                  <c:pt idx="170">
                    <c:v>USA</c:v>
                  </c:pt>
                  <c:pt idx="171">
                    <c:v>India</c:v>
                  </c:pt>
                  <c:pt idx="172">
                    <c:v>India</c:v>
                  </c:pt>
                  <c:pt idx="173">
                    <c:v>India</c:v>
                  </c:pt>
                  <c:pt idx="174">
                    <c:v>UK</c:v>
                  </c:pt>
                  <c:pt idx="175">
                    <c:v>New Zealand</c:v>
                  </c:pt>
                  <c:pt idx="176">
                    <c:v>Australia</c:v>
                  </c:pt>
                  <c:pt idx="177">
                    <c:v>Canada</c:v>
                  </c:pt>
                  <c:pt idx="178">
                    <c:v>UK</c:v>
                  </c:pt>
                  <c:pt idx="179">
                    <c:v>Canada</c:v>
                  </c:pt>
                  <c:pt idx="180">
                    <c:v>Australia</c:v>
                  </c:pt>
                  <c:pt idx="181">
                    <c:v>New Zealand</c:v>
                  </c:pt>
                  <c:pt idx="182">
                    <c:v>New Zealand</c:v>
                  </c:pt>
                  <c:pt idx="183">
                    <c:v>UK</c:v>
                  </c:pt>
                  <c:pt idx="184">
                    <c:v>India</c:v>
                  </c:pt>
                  <c:pt idx="185">
                    <c:v>India</c:v>
                  </c:pt>
                  <c:pt idx="186">
                    <c:v>New Zealand</c:v>
                  </c:pt>
                  <c:pt idx="187">
                    <c:v>Australia</c:v>
                  </c:pt>
                  <c:pt idx="188">
                    <c:v>USA</c:v>
                  </c:pt>
                  <c:pt idx="189">
                    <c:v>Canada</c:v>
                  </c:pt>
                  <c:pt idx="190">
                    <c:v>UK</c:v>
                  </c:pt>
                  <c:pt idx="191">
                    <c:v>New Zealand</c:v>
                  </c:pt>
                  <c:pt idx="192">
                    <c:v>India</c:v>
                  </c:pt>
                  <c:pt idx="193">
                    <c:v>India</c:v>
                  </c:pt>
                  <c:pt idx="194">
                    <c:v>New Zealand</c:v>
                  </c:pt>
                  <c:pt idx="195">
                    <c:v>New Zealand</c:v>
                  </c:pt>
                  <c:pt idx="196">
                    <c:v>India</c:v>
                  </c:pt>
                  <c:pt idx="197">
                    <c:v>USA</c:v>
                  </c:pt>
                  <c:pt idx="198">
                    <c:v>USA</c:v>
                  </c:pt>
                  <c:pt idx="199">
                    <c:v>USA</c:v>
                  </c:pt>
                  <c:pt idx="200">
                    <c:v>Canada</c:v>
                  </c:pt>
                  <c:pt idx="201">
                    <c:v>India</c:v>
                  </c:pt>
                  <c:pt idx="202">
                    <c:v>Canada</c:v>
                  </c:pt>
                  <c:pt idx="203">
                    <c:v>UK</c:v>
                  </c:pt>
                  <c:pt idx="204">
                    <c:v>New Zealand</c:v>
                  </c:pt>
                  <c:pt idx="205">
                    <c:v>New Zealand</c:v>
                  </c:pt>
                  <c:pt idx="206">
                    <c:v>UK</c:v>
                  </c:pt>
                  <c:pt idx="207">
                    <c:v>India</c:v>
                  </c:pt>
                  <c:pt idx="208">
                    <c:v>Australia</c:v>
                  </c:pt>
                  <c:pt idx="209">
                    <c:v>UK</c:v>
                  </c:pt>
                  <c:pt idx="210">
                    <c:v>Australia</c:v>
                  </c:pt>
                  <c:pt idx="211">
                    <c:v>New Zealand</c:v>
                  </c:pt>
                  <c:pt idx="212">
                    <c:v>New Zealand</c:v>
                  </c:pt>
                  <c:pt idx="213">
                    <c:v>UK</c:v>
                  </c:pt>
                  <c:pt idx="214">
                    <c:v>UK</c:v>
                  </c:pt>
                  <c:pt idx="215">
                    <c:v>UK</c:v>
                  </c:pt>
                  <c:pt idx="216">
                    <c:v>Australia</c:v>
                  </c:pt>
                  <c:pt idx="217">
                    <c:v>UK</c:v>
                  </c:pt>
                  <c:pt idx="218">
                    <c:v>UK</c:v>
                  </c:pt>
                  <c:pt idx="219">
                    <c:v>India</c:v>
                  </c:pt>
                  <c:pt idx="220">
                    <c:v>Canada</c:v>
                  </c:pt>
                  <c:pt idx="221">
                    <c:v>Canada</c:v>
                  </c:pt>
                  <c:pt idx="222">
                    <c:v>Canada</c:v>
                  </c:pt>
                  <c:pt idx="223">
                    <c:v>UK</c:v>
                  </c:pt>
                  <c:pt idx="224">
                    <c:v>Australia</c:v>
                  </c:pt>
                  <c:pt idx="225">
                    <c:v>USA</c:v>
                  </c:pt>
                  <c:pt idx="226">
                    <c:v>Canada</c:v>
                  </c:pt>
                  <c:pt idx="227">
                    <c:v>New Zealand</c:v>
                  </c:pt>
                  <c:pt idx="228">
                    <c:v>Australia</c:v>
                  </c:pt>
                  <c:pt idx="229">
                    <c:v>USA</c:v>
                  </c:pt>
                  <c:pt idx="230">
                    <c:v>New Zealand</c:v>
                  </c:pt>
                  <c:pt idx="231">
                    <c:v>Canada</c:v>
                  </c:pt>
                  <c:pt idx="232">
                    <c:v>India</c:v>
                  </c:pt>
                  <c:pt idx="233">
                    <c:v>Canada</c:v>
                  </c:pt>
                  <c:pt idx="234">
                    <c:v>Australia</c:v>
                  </c:pt>
                  <c:pt idx="235">
                    <c:v>UK</c:v>
                  </c:pt>
                  <c:pt idx="236">
                    <c:v>Australia</c:v>
                  </c:pt>
                  <c:pt idx="237">
                    <c:v>Canada</c:v>
                  </c:pt>
                  <c:pt idx="238">
                    <c:v>USA</c:v>
                  </c:pt>
                  <c:pt idx="239">
                    <c:v>New Zealand</c:v>
                  </c:pt>
                  <c:pt idx="240">
                    <c:v>New Zealand</c:v>
                  </c:pt>
                  <c:pt idx="241">
                    <c:v>USA</c:v>
                  </c:pt>
                  <c:pt idx="242">
                    <c:v>UK</c:v>
                  </c:pt>
                  <c:pt idx="243">
                    <c:v>Australia</c:v>
                  </c:pt>
                  <c:pt idx="244">
                    <c:v>Australia</c:v>
                  </c:pt>
                  <c:pt idx="245">
                    <c:v>New Zealand</c:v>
                  </c:pt>
                  <c:pt idx="246">
                    <c:v>USA</c:v>
                  </c:pt>
                  <c:pt idx="247">
                    <c:v>India</c:v>
                  </c:pt>
                  <c:pt idx="248">
                    <c:v>India</c:v>
                  </c:pt>
                  <c:pt idx="249">
                    <c:v>USA</c:v>
                  </c:pt>
                  <c:pt idx="250">
                    <c:v>USA</c:v>
                  </c:pt>
                  <c:pt idx="251">
                    <c:v>Canada</c:v>
                  </c:pt>
                  <c:pt idx="252">
                    <c:v>Australia</c:v>
                  </c:pt>
                  <c:pt idx="253">
                    <c:v>India</c:v>
                  </c:pt>
                  <c:pt idx="254">
                    <c:v>Canada</c:v>
                  </c:pt>
                  <c:pt idx="255">
                    <c:v>India</c:v>
                  </c:pt>
                  <c:pt idx="256">
                    <c:v>Canada</c:v>
                  </c:pt>
                  <c:pt idx="257">
                    <c:v>Canada</c:v>
                  </c:pt>
                  <c:pt idx="258">
                    <c:v>USA</c:v>
                  </c:pt>
                  <c:pt idx="259">
                    <c:v>New Zealand</c:v>
                  </c:pt>
                  <c:pt idx="260">
                    <c:v>Australia</c:v>
                  </c:pt>
                  <c:pt idx="261">
                    <c:v>UK</c:v>
                  </c:pt>
                  <c:pt idx="262">
                    <c:v>Australia</c:v>
                  </c:pt>
                  <c:pt idx="263">
                    <c:v>India</c:v>
                  </c:pt>
                  <c:pt idx="264">
                    <c:v>USA</c:v>
                  </c:pt>
                  <c:pt idx="265">
                    <c:v>USA</c:v>
                  </c:pt>
                  <c:pt idx="266">
                    <c:v>India</c:v>
                  </c:pt>
                  <c:pt idx="267">
                    <c:v>UK</c:v>
                  </c:pt>
                  <c:pt idx="268">
                    <c:v>USA</c:v>
                  </c:pt>
                  <c:pt idx="269">
                    <c:v>Canada</c:v>
                  </c:pt>
                  <c:pt idx="270">
                    <c:v>New Zealand</c:v>
                  </c:pt>
                  <c:pt idx="271">
                    <c:v>USA</c:v>
                  </c:pt>
                  <c:pt idx="272">
                    <c:v>New Zealand</c:v>
                  </c:pt>
                  <c:pt idx="273">
                    <c:v>USA</c:v>
                  </c:pt>
                  <c:pt idx="274">
                    <c:v>India</c:v>
                  </c:pt>
                  <c:pt idx="275">
                    <c:v>Canada</c:v>
                  </c:pt>
                  <c:pt idx="276">
                    <c:v>UK</c:v>
                  </c:pt>
                  <c:pt idx="277">
                    <c:v>Australia</c:v>
                  </c:pt>
                  <c:pt idx="278">
                    <c:v>USA</c:v>
                  </c:pt>
                  <c:pt idx="279">
                    <c:v>India</c:v>
                  </c:pt>
                  <c:pt idx="280">
                    <c:v>Australia</c:v>
                  </c:pt>
                  <c:pt idx="281">
                    <c:v>India</c:v>
                  </c:pt>
                  <c:pt idx="282">
                    <c:v>USA</c:v>
                  </c:pt>
                  <c:pt idx="283">
                    <c:v>Australia</c:v>
                  </c:pt>
                  <c:pt idx="284">
                    <c:v>Australia</c:v>
                  </c:pt>
                  <c:pt idx="285">
                    <c:v>New Zealand</c:v>
                  </c:pt>
                  <c:pt idx="286">
                    <c:v>Canada</c:v>
                  </c:pt>
                  <c:pt idx="287">
                    <c:v>India</c:v>
                  </c:pt>
                  <c:pt idx="288">
                    <c:v>Canada</c:v>
                  </c:pt>
                  <c:pt idx="289">
                    <c:v>UK</c:v>
                  </c:pt>
                  <c:pt idx="290">
                    <c:v>UK</c:v>
                  </c:pt>
                  <c:pt idx="291">
                    <c:v>USA</c:v>
                  </c:pt>
                  <c:pt idx="292">
                    <c:v>Canada</c:v>
                  </c:pt>
                  <c:pt idx="293">
                    <c:v>New Zealand</c:v>
                  </c:pt>
                  <c:pt idx="294">
                    <c:v>New Zealand</c:v>
                  </c:pt>
                  <c:pt idx="295">
                    <c:v>New Zealand</c:v>
                  </c:pt>
                  <c:pt idx="296">
                    <c:v>Australia</c:v>
                  </c:pt>
                  <c:pt idx="297">
                    <c:v>UK</c:v>
                  </c:pt>
                  <c:pt idx="298">
                    <c:v>New Zealand</c:v>
                  </c:pt>
                  <c:pt idx="299">
                    <c:v>Australia</c:v>
                  </c:pt>
                </c:lvl>
                <c:lvl>
                  <c:pt idx="0">
                    <c:v>Ram Mahesh</c:v>
                  </c:pt>
                  <c:pt idx="1">
                    <c:v>Brien Boise</c:v>
                  </c:pt>
                  <c:pt idx="2">
                    <c:v>Husein Augar</c:v>
                  </c:pt>
                  <c:pt idx="3">
                    <c:v>Carla Molina</c:v>
                  </c:pt>
                  <c:pt idx="4">
                    <c:v>Curtice Advani</c:v>
                  </c:pt>
                  <c:pt idx="5">
                    <c:v>Ram Mahesh</c:v>
                  </c:pt>
                  <c:pt idx="6">
                    <c:v>Curtice Advani</c:v>
                  </c:pt>
                  <c:pt idx="7">
                    <c:v>Brien Boise</c:v>
                  </c:pt>
                  <c:pt idx="8">
                    <c:v>Ches Bonnell</c:v>
                  </c:pt>
                  <c:pt idx="9">
                    <c:v>Gigi Bohling</c:v>
                  </c:pt>
                  <c:pt idx="10">
                    <c:v>Barr Faughny</c:v>
                  </c:pt>
                  <c:pt idx="11">
                    <c:v>Gunar Cockshoot</c:v>
                  </c:pt>
                  <c:pt idx="12">
                    <c:v>Husein Augar</c:v>
                  </c:pt>
                  <c:pt idx="13">
                    <c:v>Barr Faughny</c:v>
                  </c:pt>
                  <c:pt idx="14">
                    <c:v>Gunar Cockshoot</c:v>
                  </c:pt>
                  <c:pt idx="15">
                    <c:v>Gunar Cockshoot</c:v>
                  </c:pt>
                  <c:pt idx="16">
                    <c:v>Curtice Advani</c:v>
                  </c:pt>
                  <c:pt idx="17">
                    <c:v>Gigi Bohling</c:v>
                  </c:pt>
                  <c:pt idx="18">
                    <c:v>Carla Molina</c:v>
                  </c:pt>
                  <c:pt idx="19">
                    <c:v>Barr Faughny</c:v>
                  </c:pt>
                  <c:pt idx="20">
                    <c:v>Husein Augar</c:v>
                  </c:pt>
                  <c:pt idx="21">
                    <c:v>Brien Boise</c:v>
                  </c:pt>
                  <c:pt idx="22">
                    <c:v>Oby Sorrel</c:v>
                  </c:pt>
                  <c:pt idx="23">
                    <c:v>Brien Boise</c:v>
                  </c:pt>
                  <c:pt idx="24">
                    <c:v>Carla Molina</c:v>
                  </c:pt>
                  <c:pt idx="25">
                    <c:v>Carla Molina</c:v>
                  </c:pt>
                  <c:pt idx="26">
                    <c:v>Gunar Cockshoot</c:v>
                  </c:pt>
                  <c:pt idx="27">
                    <c:v>Oby Sorrel</c:v>
                  </c:pt>
                  <c:pt idx="28">
                    <c:v>Gigi Bohling</c:v>
                  </c:pt>
                  <c:pt idx="29">
                    <c:v>Oby Sorrel</c:v>
                  </c:pt>
                  <c:pt idx="30">
                    <c:v>Carla Molina</c:v>
                  </c:pt>
                  <c:pt idx="31">
                    <c:v>Barr Faughny</c:v>
                  </c:pt>
                  <c:pt idx="32">
                    <c:v>Brien Boise</c:v>
                  </c:pt>
                  <c:pt idx="33">
                    <c:v>Ram Mahesh</c:v>
                  </c:pt>
                  <c:pt idx="34">
                    <c:v>Carla Molina</c:v>
                  </c:pt>
                  <c:pt idx="35">
                    <c:v>Curtice Advani</c:v>
                  </c:pt>
                  <c:pt idx="36">
                    <c:v>Barr Faughny</c:v>
                  </c:pt>
                  <c:pt idx="37">
                    <c:v>Curtice Advani</c:v>
                  </c:pt>
                  <c:pt idx="38">
                    <c:v>Ches Bonnell</c:v>
                  </c:pt>
                  <c:pt idx="39">
                    <c:v>Ram Mahesh</c:v>
                  </c:pt>
                  <c:pt idx="40">
                    <c:v>Gigi Bohling</c:v>
                  </c:pt>
                  <c:pt idx="41">
                    <c:v>Barr Faughny</c:v>
                  </c:pt>
                  <c:pt idx="42">
                    <c:v>Curtice Advani</c:v>
                  </c:pt>
                  <c:pt idx="43">
                    <c:v>Gunar Cockshoot</c:v>
                  </c:pt>
                  <c:pt idx="44">
                    <c:v>Barr Faughny</c:v>
                  </c:pt>
                  <c:pt idx="45">
                    <c:v>Curtice Advani</c:v>
                  </c:pt>
                  <c:pt idx="46">
                    <c:v>Gigi Bohling</c:v>
                  </c:pt>
                  <c:pt idx="47">
                    <c:v>Gunar Cockshoot</c:v>
                  </c:pt>
                  <c:pt idx="48">
                    <c:v>Curtice Advani</c:v>
                  </c:pt>
                  <c:pt idx="49">
                    <c:v>Ram Mahesh</c:v>
                  </c:pt>
                  <c:pt idx="50">
                    <c:v>Gigi Bohling</c:v>
                  </c:pt>
                  <c:pt idx="51">
                    <c:v>Curtice Advani</c:v>
                  </c:pt>
                  <c:pt idx="52">
                    <c:v>Barr Faughny</c:v>
                  </c:pt>
                  <c:pt idx="53">
                    <c:v>Barr Faughny</c:v>
                  </c:pt>
                  <c:pt idx="54">
                    <c:v>Carla Molina</c:v>
                  </c:pt>
                  <c:pt idx="55">
                    <c:v>Ram Mahesh</c:v>
                  </c:pt>
                  <c:pt idx="56">
                    <c:v>Carla Molina</c:v>
                  </c:pt>
                  <c:pt idx="57">
                    <c:v>Gunar Cockshoot</c:v>
                  </c:pt>
                  <c:pt idx="58">
                    <c:v>Husein Augar</c:v>
                  </c:pt>
                  <c:pt idx="59">
                    <c:v>Gigi Bohling</c:v>
                  </c:pt>
                  <c:pt idx="60">
                    <c:v>Curtice Advani</c:v>
                  </c:pt>
                  <c:pt idx="61">
                    <c:v>Curtice Advani</c:v>
                  </c:pt>
                  <c:pt idx="62">
                    <c:v>Oby Sorrel</c:v>
                  </c:pt>
                  <c:pt idx="63">
                    <c:v>Curtice Advani</c:v>
                  </c:pt>
                  <c:pt idx="64">
                    <c:v>Brien Boise</c:v>
                  </c:pt>
                  <c:pt idx="65">
                    <c:v>Ches Bonnell</c:v>
                  </c:pt>
                  <c:pt idx="66">
                    <c:v>Ches Bonnell</c:v>
                  </c:pt>
                  <c:pt idx="67">
                    <c:v>Gigi Bohling</c:v>
                  </c:pt>
                  <c:pt idx="68">
                    <c:v>Ram Mahesh</c:v>
                  </c:pt>
                  <c:pt idx="69">
                    <c:v>Gigi Bohling</c:v>
                  </c:pt>
                  <c:pt idx="70">
                    <c:v>Oby Sorrel</c:v>
                  </c:pt>
                  <c:pt idx="71">
                    <c:v>Ches Bonnell</c:v>
                  </c:pt>
                  <c:pt idx="72">
                    <c:v>Husein Augar</c:v>
                  </c:pt>
                  <c:pt idx="73">
                    <c:v>Husein Augar</c:v>
                  </c:pt>
                  <c:pt idx="74">
                    <c:v>Gigi Bohling</c:v>
                  </c:pt>
                  <c:pt idx="75">
                    <c:v>Gunar Cockshoot</c:v>
                  </c:pt>
                  <c:pt idx="76">
                    <c:v>Carla Molina</c:v>
                  </c:pt>
                  <c:pt idx="77">
                    <c:v>Curtice Advani</c:v>
                  </c:pt>
                  <c:pt idx="78">
                    <c:v>Husein Augar</c:v>
                  </c:pt>
                  <c:pt idx="79">
                    <c:v>Gigi Bohling</c:v>
                  </c:pt>
                  <c:pt idx="80">
                    <c:v>Brien Boise</c:v>
                  </c:pt>
                  <c:pt idx="81">
                    <c:v>Barr Faughny</c:v>
                  </c:pt>
                  <c:pt idx="82">
                    <c:v>Gunar Cockshoot</c:v>
                  </c:pt>
                  <c:pt idx="83">
                    <c:v>Oby Sorrel</c:v>
                  </c:pt>
                  <c:pt idx="84">
                    <c:v>Oby Sorrel</c:v>
                  </c:pt>
                  <c:pt idx="85">
                    <c:v>Barr Faughny</c:v>
                  </c:pt>
                  <c:pt idx="86">
                    <c:v>Ram Mahesh</c:v>
                  </c:pt>
                  <c:pt idx="87">
                    <c:v>Gunar Cockshoot</c:v>
                  </c:pt>
                  <c:pt idx="88">
                    <c:v>Oby Sorrel</c:v>
                  </c:pt>
                  <c:pt idx="89">
                    <c:v>Oby Sorrel</c:v>
                  </c:pt>
                  <c:pt idx="90">
                    <c:v>Gigi Bohling</c:v>
                  </c:pt>
                  <c:pt idx="91">
                    <c:v>Carla Molina</c:v>
                  </c:pt>
                  <c:pt idx="92">
                    <c:v>Gunar Cockshoot</c:v>
                  </c:pt>
                  <c:pt idx="93">
                    <c:v>Curtice Advani</c:v>
                  </c:pt>
                  <c:pt idx="94">
                    <c:v>Husein Augar</c:v>
                  </c:pt>
                  <c:pt idx="95">
                    <c:v>Husein Augar</c:v>
                  </c:pt>
                  <c:pt idx="96">
                    <c:v>Husein Augar</c:v>
                  </c:pt>
                  <c:pt idx="97">
                    <c:v>Gunar Cockshoot</c:v>
                  </c:pt>
                  <c:pt idx="98">
                    <c:v>Ram Mahesh</c:v>
                  </c:pt>
                  <c:pt idx="99">
                    <c:v>Gunar Cockshoot</c:v>
                  </c:pt>
                  <c:pt idx="100">
                    <c:v>Ches Bonnell</c:v>
                  </c:pt>
                  <c:pt idx="101">
                    <c:v>Barr Faughny</c:v>
                  </c:pt>
                  <c:pt idx="102">
                    <c:v>Carla Molina</c:v>
                  </c:pt>
                  <c:pt idx="103">
                    <c:v>Gigi Bohling</c:v>
                  </c:pt>
                  <c:pt idx="104">
                    <c:v>Ram Mahesh</c:v>
                  </c:pt>
                  <c:pt idx="105">
                    <c:v>Ches Bonnell</c:v>
                  </c:pt>
                  <c:pt idx="106">
                    <c:v>Barr Faughny</c:v>
                  </c:pt>
                  <c:pt idx="107">
                    <c:v>Ram Mahesh</c:v>
                  </c:pt>
                  <c:pt idx="108">
                    <c:v>Oby Sorrel</c:v>
                  </c:pt>
                  <c:pt idx="109">
                    <c:v>Brien Boise</c:v>
                  </c:pt>
                  <c:pt idx="110">
                    <c:v>Gigi Bohling</c:v>
                  </c:pt>
                  <c:pt idx="111">
                    <c:v>Carla Molina</c:v>
                  </c:pt>
                  <c:pt idx="112">
                    <c:v>Ches Bonnell</c:v>
                  </c:pt>
                  <c:pt idx="113">
                    <c:v>Curtice Advani</c:v>
                  </c:pt>
                  <c:pt idx="114">
                    <c:v>Oby Sorrel</c:v>
                  </c:pt>
                  <c:pt idx="115">
                    <c:v>Curtice Advani</c:v>
                  </c:pt>
                  <c:pt idx="116">
                    <c:v>Curtice Advani</c:v>
                  </c:pt>
                  <c:pt idx="117">
                    <c:v>Ches Bonnell</c:v>
                  </c:pt>
                  <c:pt idx="118">
                    <c:v>Barr Faughny</c:v>
                  </c:pt>
                  <c:pt idx="119">
                    <c:v>Ram Mahesh</c:v>
                  </c:pt>
                  <c:pt idx="120">
                    <c:v>Carla Molina</c:v>
                  </c:pt>
                  <c:pt idx="121">
                    <c:v>Ram Mahesh</c:v>
                  </c:pt>
                  <c:pt idx="122">
                    <c:v>Carla Molina</c:v>
                  </c:pt>
                  <c:pt idx="123">
                    <c:v>Brien Boise</c:v>
                  </c:pt>
                  <c:pt idx="124">
                    <c:v>Curtice Advani</c:v>
                  </c:pt>
                  <c:pt idx="125">
                    <c:v>Ches Bonnell</c:v>
                  </c:pt>
                  <c:pt idx="126">
                    <c:v>Ches Bonnell</c:v>
                  </c:pt>
                  <c:pt idx="127">
                    <c:v>Ches Bonnell</c:v>
                  </c:pt>
                  <c:pt idx="128">
                    <c:v>Oby Sorrel</c:v>
                  </c:pt>
                  <c:pt idx="129">
                    <c:v>Ches Bonnell</c:v>
                  </c:pt>
                  <c:pt idx="130">
                    <c:v>Brien Boise</c:v>
                  </c:pt>
                  <c:pt idx="131">
                    <c:v>Ches Bonnell</c:v>
                  </c:pt>
                  <c:pt idx="132">
                    <c:v>Gigi Bohling</c:v>
                  </c:pt>
                  <c:pt idx="133">
                    <c:v>Ches Bonnell</c:v>
                  </c:pt>
                  <c:pt idx="134">
                    <c:v>Gigi Bohling</c:v>
                  </c:pt>
                  <c:pt idx="135">
                    <c:v>Ches Bonnell</c:v>
                  </c:pt>
                  <c:pt idx="136">
                    <c:v>Curtice Advani</c:v>
                  </c:pt>
                  <c:pt idx="137">
                    <c:v>Brien Boise</c:v>
                  </c:pt>
                  <c:pt idx="138">
                    <c:v>Gigi Bohling</c:v>
                  </c:pt>
                  <c:pt idx="139">
                    <c:v>Husein Augar</c:v>
                  </c:pt>
                  <c:pt idx="140">
                    <c:v>Brien Boise</c:v>
                  </c:pt>
                  <c:pt idx="141">
                    <c:v>Carla Molina</c:v>
                  </c:pt>
                  <c:pt idx="142">
                    <c:v>Ches Bonnell</c:v>
                  </c:pt>
                  <c:pt idx="143">
                    <c:v>Carla Molina</c:v>
                  </c:pt>
                  <c:pt idx="144">
                    <c:v>Barr Faughny</c:v>
                  </c:pt>
                  <c:pt idx="145">
                    <c:v>Brien Boise</c:v>
                  </c:pt>
                  <c:pt idx="146">
                    <c:v>Curtice Advani</c:v>
                  </c:pt>
                  <c:pt idx="147">
                    <c:v>Husein Augar</c:v>
                  </c:pt>
                  <c:pt idx="148">
                    <c:v>Barr Faughny</c:v>
                  </c:pt>
                  <c:pt idx="149">
                    <c:v>Curtice Advani</c:v>
                  </c:pt>
                  <c:pt idx="150">
                    <c:v>Brien Boise</c:v>
                  </c:pt>
                  <c:pt idx="151">
                    <c:v>Husein Augar</c:v>
                  </c:pt>
                  <c:pt idx="152">
                    <c:v>Ches Bonnell</c:v>
                  </c:pt>
                  <c:pt idx="153">
                    <c:v>Ram Mahesh</c:v>
                  </c:pt>
                  <c:pt idx="154">
                    <c:v>Ches Bonnell</c:v>
                  </c:pt>
                  <c:pt idx="155">
                    <c:v>Curtice Advani</c:v>
                  </c:pt>
                  <c:pt idx="156">
                    <c:v>Gigi Bohling</c:v>
                  </c:pt>
                  <c:pt idx="157">
                    <c:v>Curtice Advani</c:v>
                  </c:pt>
                  <c:pt idx="158">
                    <c:v>Gunar Cockshoot</c:v>
                  </c:pt>
                  <c:pt idx="159">
                    <c:v>Husein Augar</c:v>
                  </c:pt>
                  <c:pt idx="160">
                    <c:v>Barr Faughny</c:v>
                  </c:pt>
                  <c:pt idx="161">
                    <c:v>Ram Mahesh</c:v>
                  </c:pt>
                  <c:pt idx="162">
                    <c:v>Ram Mahesh</c:v>
                  </c:pt>
                  <c:pt idx="163">
                    <c:v>Ches Bonnell</c:v>
                  </c:pt>
                  <c:pt idx="164">
                    <c:v>Ram Mahesh</c:v>
                  </c:pt>
                  <c:pt idx="165">
                    <c:v>Oby Sorrel</c:v>
                  </c:pt>
                  <c:pt idx="166">
                    <c:v>Ches Bonnell</c:v>
                  </c:pt>
                  <c:pt idx="167">
                    <c:v>Ram Mahesh</c:v>
                  </c:pt>
                  <c:pt idx="168">
                    <c:v>Gunar Cockshoot</c:v>
                  </c:pt>
                  <c:pt idx="169">
                    <c:v>Gunar Cockshoot</c:v>
                  </c:pt>
                  <c:pt idx="170">
                    <c:v>Ches Bonnell</c:v>
                  </c:pt>
                  <c:pt idx="171">
                    <c:v>Gigi Bohling</c:v>
                  </c:pt>
                  <c:pt idx="172">
                    <c:v>Oby Sorrel</c:v>
                  </c:pt>
                  <c:pt idx="173">
                    <c:v>Brien Boise</c:v>
                  </c:pt>
                  <c:pt idx="174">
                    <c:v>Barr Faughny</c:v>
                  </c:pt>
                  <c:pt idx="175">
                    <c:v>Carla Molina</c:v>
                  </c:pt>
                  <c:pt idx="176">
                    <c:v>Ram Mahesh</c:v>
                  </c:pt>
                  <c:pt idx="177">
                    <c:v>Curtice Advani</c:v>
                  </c:pt>
                  <c:pt idx="178">
                    <c:v>Brien Boise</c:v>
                  </c:pt>
                  <c:pt idx="179">
                    <c:v>Husein Augar</c:v>
                  </c:pt>
                  <c:pt idx="180">
                    <c:v>Curtice Advani</c:v>
                  </c:pt>
                  <c:pt idx="181">
                    <c:v>Oby Sorrel</c:v>
                  </c:pt>
                  <c:pt idx="182">
                    <c:v>Carla Molina</c:v>
                  </c:pt>
                  <c:pt idx="183">
                    <c:v>Gunar Cockshoot</c:v>
                  </c:pt>
                  <c:pt idx="184">
                    <c:v>Oby Sorrel</c:v>
                  </c:pt>
                  <c:pt idx="185">
                    <c:v>Gunar Cockshoot</c:v>
                  </c:pt>
                  <c:pt idx="186">
                    <c:v>Brien Boise</c:v>
                  </c:pt>
                  <c:pt idx="187">
                    <c:v>Ram Mahesh</c:v>
                  </c:pt>
                  <c:pt idx="188">
                    <c:v>Curtice Advani</c:v>
                  </c:pt>
                  <c:pt idx="189">
                    <c:v>Gigi Bohling</c:v>
                  </c:pt>
                  <c:pt idx="190">
                    <c:v>Husein Augar</c:v>
                  </c:pt>
                  <c:pt idx="191">
                    <c:v>Brien Boise</c:v>
                  </c:pt>
                  <c:pt idx="192">
                    <c:v>Ches Bonnell</c:v>
                  </c:pt>
                  <c:pt idx="193">
                    <c:v>Gunar Cockshoot</c:v>
                  </c:pt>
                  <c:pt idx="194">
                    <c:v>Curtice Advani</c:v>
                  </c:pt>
                  <c:pt idx="195">
                    <c:v>Husein Augar</c:v>
                  </c:pt>
                  <c:pt idx="196">
                    <c:v>Husein Augar</c:v>
                  </c:pt>
                  <c:pt idx="197">
                    <c:v>Brien Boise</c:v>
                  </c:pt>
                  <c:pt idx="198">
                    <c:v>Ram Mahesh</c:v>
                  </c:pt>
                  <c:pt idx="199">
                    <c:v>Ram Mahesh</c:v>
                  </c:pt>
                  <c:pt idx="200">
                    <c:v>Carla Molina</c:v>
                  </c:pt>
                  <c:pt idx="201">
                    <c:v>Carla Molina</c:v>
                  </c:pt>
                  <c:pt idx="202">
                    <c:v>Gigi Bohling</c:v>
                  </c:pt>
                  <c:pt idx="203">
                    <c:v>Ram Mahesh</c:v>
                  </c:pt>
                  <c:pt idx="204">
                    <c:v>Barr Faughny</c:v>
                  </c:pt>
                  <c:pt idx="205">
                    <c:v>Ches Bonnell</c:v>
                  </c:pt>
                  <c:pt idx="206">
                    <c:v>Gigi Bohling</c:v>
                  </c:pt>
                  <c:pt idx="207">
                    <c:v>Husein Augar</c:v>
                  </c:pt>
                  <c:pt idx="208">
                    <c:v>Ches Bonnell</c:v>
                  </c:pt>
                  <c:pt idx="209">
                    <c:v>Curtice Advani</c:v>
                  </c:pt>
                  <c:pt idx="210">
                    <c:v>Carla Molina</c:v>
                  </c:pt>
                  <c:pt idx="211">
                    <c:v>Ches Bonnell</c:v>
                  </c:pt>
                  <c:pt idx="212">
                    <c:v>Husein Augar</c:v>
                  </c:pt>
                  <c:pt idx="213">
                    <c:v>Gigi Bohling</c:v>
                  </c:pt>
                  <c:pt idx="214">
                    <c:v>Husein Augar</c:v>
                  </c:pt>
                  <c:pt idx="215">
                    <c:v>Oby Sorrel</c:v>
                  </c:pt>
                  <c:pt idx="216">
                    <c:v>Barr Faughny</c:v>
                  </c:pt>
                  <c:pt idx="217">
                    <c:v>Ches Bonnell</c:v>
                  </c:pt>
                  <c:pt idx="218">
                    <c:v>Gigi Bohling</c:v>
                  </c:pt>
                  <c:pt idx="219">
                    <c:v>Curtice Advani</c:v>
                  </c:pt>
                  <c:pt idx="220">
                    <c:v>Husein Augar</c:v>
                  </c:pt>
                  <c:pt idx="221">
                    <c:v>Ches Bonnell</c:v>
                  </c:pt>
                  <c:pt idx="222">
                    <c:v>Carla Molina</c:v>
                  </c:pt>
                  <c:pt idx="223">
                    <c:v>Barr Faughny</c:v>
                  </c:pt>
                  <c:pt idx="224">
                    <c:v>Husein Augar</c:v>
                  </c:pt>
                  <c:pt idx="225">
                    <c:v>Gunar Cockshoot</c:v>
                  </c:pt>
                  <c:pt idx="226">
                    <c:v>Husein Augar</c:v>
                  </c:pt>
                  <c:pt idx="227">
                    <c:v>Husein Augar</c:v>
                  </c:pt>
                  <c:pt idx="228">
                    <c:v>Carla Molina</c:v>
                  </c:pt>
                  <c:pt idx="229">
                    <c:v>Oby Sorrel</c:v>
                  </c:pt>
                  <c:pt idx="230">
                    <c:v>Gigi Bohling</c:v>
                  </c:pt>
                  <c:pt idx="231">
                    <c:v>Gigi Bohling</c:v>
                  </c:pt>
                  <c:pt idx="232">
                    <c:v>Brien Boise</c:v>
                  </c:pt>
                  <c:pt idx="233">
                    <c:v>Curtice Advani</c:v>
                  </c:pt>
                  <c:pt idx="234">
                    <c:v>Ram Mahesh</c:v>
                  </c:pt>
                  <c:pt idx="235">
                    <c:v>Ram Mahesh</c:v>
                  </c:pt>
                  <c:pt idx="236">
                    <c:v>Gigi Bohling</c:v>
                  </c:pt>
                  <c:pt idx="237">
                    <c:v>Ram Mahesh</c:v>
                  </c:pt>
                  <c:pt idx="238">
                    <c:v>Curtice Advani</c:v>
                  </c:pt>
                  <c:pt idx="239">
                    <c:v>Gunar Cockshoot</c:v>
                  </c:pt>
                  <c:pt idx="240">
                    <c:v>Ram Mahesh</c:v>
                  </c:pt>
                  <c:pt idx="241">
                    <c:v>Oby Sorrel</c:v>
                  </c:pt>
                  <c:pt idx="242">
                    <c:v>Brien Boise</c:v>
                  </c:pt>
                  <c:pt idx="243">
                    <c:v>Husein Augar</c:v>
                  </c:pt>
                  <c:pt idx="244">
                    <c:v>Husein Augar</c:v>
                  </c:pt>
                  <c:pt idx="245">
                    <c:v>Oby Sorrel</c:v>
                  </c:pt>
                  <c:pt idx="246">
                    <c:v>Brien Boise</c:v>
                  </c:pt>
                  <c:pt idx="247">
                    <c:v>Oby Sorrel</c:v>
                  </c:pt>
                  <c:pt idx="248">
                    <c:v>Curtice Advani</c:v>
                  </c:pt>
                  <c:pt idx="249">
                    <c:v>Barr Faughny</c:v>
                  </c:pt>
                  <c:pt idx="250">
                    <c:v>Ches Bonnell</c:v>
                  </c:pt>
                  <c:pt idx="251">
                    <c:v>Oby Sorrel</c:v>
                  </c:pt>
                  <c:pt idx="252">
                    <c:v>Ram Mahesh</c:v>
                  </c:pt>
                  <c:pt idx="253">
                    <c:v>Curtice Advani</c:v>
                  </c:pt>
                  <c:pt idx="254">
                    <c:v>Ram Mahesh</c:v>
                  </c:pt>
                  <c:pt idx="255">
                    <c:v>Gigi Bohling</c:v>
                  </c:pt>
                  <c:pt idx="256">
                    <c:v>Ram Mahesh</c:v>
                  </c:pt>
                  <c:pt idx="257">
                    <c:v>Barr Faughny</c:v>
                  </c:pt>
                  <c:pt idx="258">
                    <c:v>Gigi Bohling</c:v>
                  </c:pt>
                  <c:pt idx="259">
                    <c:v>Brien Boise</c:v>
                  </c:pt>
                  <c:pt idx="260">
                    <c:v>Ches Bonnell</c:v>
                  </c:pt>
                  <c:pt idx="261">
                    <c:v>Gunar Cockshoot</c:v>
                  </c:pt>
                  <c:pt idx="262">
                    <c:v>Brien Boise</c:v>
                  </c:pt>
                  <c:pt idx="263">
                    <c:v>Gunar Cockshoot</c:v>
                  </c:pt>
                  <c:pt idx="264">
                    <c:v>Carla Molina</c:v>
                  </c:pt>
                  <c:pt idx="265">
                    <c:v>Ram Mahesh</c:v>
                  </c:pt>
                  <c:pt idx="266">
                    <c:v>Ches Bonnell</c:v>
                  </c:pt>
                  <c:pt idx="267">
                    <c:v>Ram Mahesh</c:v>
                  </c:pt>
                  <c:pt idx="268">
                    <c:v>Curtice Advani</c:v>
                  </c:pt>
                  <c:pt idx="269">
                    <c:v>Brien Boise</c:v>
                  </c:pt>
                  <c:pt idx="270">
                    <c:v>Barr Faughny</c:v>
                  </c:pt>
                  <c:pt idx="271">
                    <c:v>Ram Mahesh</c:v>
                  </c:pt>
                  <c:pt idx="272">
                    <c:v>Curtice Advani</c:v>
                  </c:pt>
                  <c:pt idx="273">
                    <c:v>Gunar Cockshoot</c:v>
                  </c:pt>
                  <c:pt idx="274">
                    <c:v>Gunar Cockshoot</c:v>
                  </c:pt>
                  <c:pt idx="275">
                    <c:v>Barr Faughny</c:v>
                  </c:pt>
                  <c:pt idx="276">
                    <c:v>Curtice Advani</c:v>
                  </c:pt>
                  <c:pt idx="277">
                    <c:v>Brien Boise</c:v>
                  </c:pt>
                  <c:pt idx="278">
                    <c:v>Gigi Bohling</c:v>
                  </c:pt>
                  <c:pt idx="279">
                    <c:v>Barr Faughny</c:v>
                  </c:pt>
                  <c:pt idx="280">
                    <c:v>Barr Faughny</c:v>
                  </c:pt>
                  <c:pt idx="281">
                    <c:v>Carla Molina</c:v>
                  </c:pt>
                  <c:pt idx="282">
                    <c:v>Curtice Advani</c:v>
                  </c:pt>
                  <c:pt idx="283">
                    <c:v>Gigi Bohling</c:v>
                  </c:pt>
                  <c:pt idx="284">
                    <c:v>Oby Sorrel</c:v>
                  </c:pt>
                  <c:pt idx="285">
                    <c:v>Ram Mahesh</c:v>
                  </c:pt>
                  <c:pt idx="286">
                    <c:v>Curtice Advani</c:v>
                  </c:pt>
                  <c:pt idx="287">
                    <c:v>Oby Sorrel</c:v>
                  </c:pt>
                  <c:pt idx="288">
                    <c:v>Ches Bonnell</c:v>
                  </c:pt>
                  <c:pt idx="289">
                    <c:v>Gunar Cockshoot</c:v>
                  </c:pt>
                  <c:pt idx="290">
                    <c:v>Barr Faughny</c:v>
                  </c:pt>
                  <c:pt idx="291">
                    <c:v>Husein Augar</c:v>
                  </c:pt>
                  <c:pt idx="292">
                    <c:v>Husein Augar</c:v>
                  </c:pt>
                  <c:pt idx="293">
                    <c:v>Ches Bonnell</c:v>
                  </c:pt>
                  <c:pt idx="294">
                    <c:v>Ches Bonnell</c:v>
                  </c:pt>
                  <c:pt idx="295">
                    <c:v>Gunar Cockshoot</c:v>
                  </c:pt>
                  <c:pt idx="296">
                    <c:v>Gunar Cockshoot</c:v>
                  </c:pt>
                  <c:pt idx="297">
                    <c:v>Barr Faughny</c:v>
                  </c:pt>
                  <c:pt idx="298">
                    <c:v>Carla Molina</c:v>
                  </c:pt>
                  <c:pt idx="299">
                    <c:v>Husein Augar</c:v>
                  </c:pt>
                </c:lvl>
              </c:multiLvlStrCache>
            </c:multiLvlStrRef>
          </c:xVal>
          <c:yVal>
            <c:numRef>
              <c:f>'Are there any anamolies'!$E$4:$E$303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1-DE22-4056-9C24-3E2090F01E13}"/>
            </c:ext>
          </c:extLst>
        </c:ser>
        <c:dLbls>
          <c:showLegendKey val="0"/>
          <c:showVal val="0"/>
          <c:showCatName val="0"/>
          <c:showSerName val="0"/>
          <c:showPercent val="0"/>
          <c:showBubbleSize val="0"/>
        </c:dLbls>
        <c:axId val="1253363743"/>
        <c:axId val="1253364223"/>
      </c:scatterChart>
      <c:valAx>
        <c:axId val="12533637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364223"/>
        <c:crosses val="autoZero"/>
        <c:crossBetween val="midCat"/>
      </c:valAx>
      <c:valAx>
        <c:axId val="12533642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3637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boxWhisker" uniqueId="{26A37019-AA5E-407D-B5CC-072F275A75F1}">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152482</xdr:rowOff>
    </xdr:from>
    <xdr:to>
      <xdr:col>10</xdr:col>
      <xdr:colOff>2314878</xdr:colOff>
      <xdr:row>2</xdr:row>
      <xdr:rowOff>219</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81802</xdr:colOff>
      <xdr:row>1</xdr:row>
      <xdr:rowOff>95998</xdr:rowOff>
    </xdr:from>
    <xdr:to>
      <xdr:col>7</xdr:col>
      <xdr:colOff>1016000</xdr:colOff>
      <xdr:row>10</xdr:row>
      <xdr:rowOff>104590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5361FD69-635D-421A-6D7B-5B319AD6122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973978" y="282763"/>
              <a:ext cx="3085728" cy="16894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34924</xdr:colOff>
      <xdr:row>1</xdr:row>
      <xdr:rowOff>152400</xdr:rowOff>
    </xdr:from>
    <xdr:to>
      <xdr:col>15</xdr:col>
      <xdr:colOff>19049</xdr:colOff>
      <xdr:row>16</xdr:row>
      <xdr:rowOff>133350</xdr:rowOff>
    </xdr:to>
    <xdr:graphicFrame macro="">
      <xdr:nvGraphicFramePr>
        <xdr:cNvPr id="2" name="Chart 1">
          <a:extLst>
            <a:ext uri="{FF2B5EF4-FFF2-40B4-BE49-F238E27FC236}">
              <a16:creationId xmlns:a16="http://schemas.microsoft.com/office/drawing/2014/main" id="{ED68D46F-571F-031E-0585-D148E22AE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148354</xdr:colOff>
      <xdr:row>18</xdr:row>
      <xdr:rowOff>102596</xdr:rowOff>
    </xdr:from>
    <xdr:to>
      <xdr:col>15</xdr:col>
      <xdr:colOff>24901</xdr:colOff>
      <xdr:row>33</xdr:row>
      <xdr:rowOff>83546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CB3F87C-6BB1-C785-1AE4-213FB981C0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749054" y="3499846"/>
              <a:ext cx="5362947"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ownloads\beginner-DA-course%20(1).xlsx" TargetMode="External"/><Relationship Id="rId1" Type="http://schemas.openxmlformats.org/officeDocument/2006/relationships/externalLinkPath" Target="/Users/USER/Downloads/beginner-DA-cours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1"/>
      <sheetName val="2"/>
      <sheetName val="3"/>
      <sheetName val="4"/>
      <sheetName val="5"/>
      <sheetName val="6"/>
      <sheetName val="Notes"/>
      <sheetName val="7"/>
      <sheetName val="8"/>
      <sheetName val="9"/>
      <sheetName val="9 DONE"/>
      <sheetName val="Sheet1"/>
      <sheetName val="Sheet2"/>
      <sheetName val="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14.351137847225" createdVersion="8" refreshedVersion="8" minRefreshableVersion="3" recordCount="300" xr:uid="{FF2A0FFD-8D49-4108-AC4A-6938AC77548A}">
  <cacheSource type="worksheet">
    <worksheetSource name="Table3"/>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8019735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32.36289837963" backgroundQuery="1" createdVersion="8" refreshedVersion="8" minRefreshableVersion="3" recordCount="0" supportSubquery="1" supportAdvancedDrill="1" xr:uid="{DF71BA01-52CA-4692-AA20-AB9DF7CE706D}">
  <cacheSource type="external" connectionId="5"/>
  <cacheFields count="4">
    <cacheField name="[Table3].[Product].[Product]" caption="Product" numFmtId="0" hierarchy="11" level="1">
      <sharedItems count="6">
        <s v="Baker's Choco Chips"/>
        <s v="Caramel Stuffed Bars"/>
        <s v="Choco Coated Almonds"/>
        <s v="Organic Choco Syrup"/>
        <s v="Peanut Butter Cubes"/>
        <s v="50% Dark Bites" u="1"/>
      </sharedItems>
    </cacheField>
    <cacheField name="[Measures].[Sum of Amount]" caption="Sum of Amount" numFmtId="0" hierarchy="22" level="32767"/>
    <cacheField name="[Measures].[Sum of Units]" caption="Sum of Units" numFmtId="0" hierarchy="23" level="32767"/>
    <cacheField name="[Measures].[Unit per measure]" caption="Unit per measure" numFmtId="0" hierarchy="14" level="32767"/>
  </cacheFields>
  <cacheHierarchies count="28">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products].[Product]" caption="Product" attribute="1" defaultMemberUniqueName="[products].[Product].[All]" allUniqueName="[products].[Product].[All]" dimensionUniqueName="[products]" displayFolder="" count="0" memberValueDatatype="130" unbalanced="0"/>
    <cacheHierarchy uniqueName="[products].[Cost per unit]" caption="Cost per unit" attribute="1" defaultMemberUniqueName="[products].[Cost per unit].[All]" allUniqueName="[products].[Cost per unit].[All]" dimensionUniqueName="[products]" displayFolder="" count="0" memberValueDatatype="5" unbalanced="0"/>
    <cacheHierarchy uniqueName="[Table3].[Sales Person]" caption="Sales Person" attribute="1" defaultMemberUniqueName="[Table3].[Sales Person].[All]" allUniqueName="[Table3].[Sales Person].[All]" dimensionUniqueName="[Table3]" displayFolder="" count="0" memberValueDatatype="130" unbalanced="0"/>
    <cacheHierarchy uniqueName="[Table3].[Geography]" caption="Geography" attribute="1" defaultMemberUniqueName="[Table3].[Geography].[All]" allUniqueName="[Table3].[Geography].[All]" dimensionUniqueName="[Table3]" displayFolder="" count="0" memberValueDatatype="130" unbalanced="0"/>
    <cacheHierarchy uniqueName="[Table3].[Product]" caption="Product" attribute="1" defaultMemberUniqueName="[Table3].[Product].[All]" allUniqueName="[Table3].[Product].[All]" dimensionUniqueName="[Table3]" displayFolder="" count="2" memberValueDatatype="130" unbalanced="0">
      <fieldsUsage count="2">
        <fieldUsage x="-1"/>
        <fieldUsage x="0"/>
      </fieldsUsage>
    </cacheHierarchy>
    <cacheHierarchy uniqueName="[Table3].[Amount]" caption="Amount" attribute="1" defaultMemberUniqueName="[Table3].[Amount].[All]" allUniqueName="[Table3].[Amount].[All]" dimensionUniqueName="[Table3]" displayFolder="" count="0" memberValueDatatype="20" unbalanced="0"/>
    <cacheHierarchy uniqueName="[Table3].[Units]" caption="Units" attribute="1" defaultMemberUniqueName="[Table3].[Units].[All]" allUniqueName="[Table3].[Units].[All]" dimensionUniqueName="[Table3]" displayFolder="" count="0" memberValueDatatype="20" unbalanced="0"/>
    <cacheHierarchy uniqueName="[Measures].[Unit per measure]" caption="Unit per measure" measure="1" displayFolder="" measureGroup="Table3" count="0" oneField="1">
      <fieldsUsage count="1">
        <fieldUsage x="3"/>
      </fieldsUsage>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Table3]" caption="__XL_Count Table3" measure="1" displayFolder="" measureGroup="Table3" count="0" hidden="1"/>
    <cacheHierarchy uniqueName="[Measures].[__XL_Count products]" caption="__XL_Count products" measure="1" displayFolder="" measureGroup="products" count="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Table3"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Units]" caption="Sum of Units" measure="1" displayFolder="" measureGroup="Table3"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Cost per unit]" caption="Sum of Cost per unit" measure="1" displayFolder="" measureGroup="products" count="0" hidden="1">
      <extLst>
        <ext xmlns:x15="http://schemas.microsoft.com/office/spreadsheetml/2010/11/main" uri="{B97F6D7D-B522-45F9-BDA1-12C45D357490}">
          <x15:cacheHierarchy aggregatedColumn="8"/>
        </ext>
      </extLst>
    </cacheHierarchy>
    <cacheHierarchy uniqueName="[Measures].[Sum of Amount 2]" caption="Sum of Amount 2" measure="1" displayFolder="" measureGroup="data" count="0" hidden="1">
      <extLst>
        <ext xmlns:x15="http://schemas.microsoft.com/office/spreadsheetml/2010/11/main" uri="{B97F6D7D-B522-45F9-BDA1-12C45D357490}">
          <x15:cacheHierarchy aggregatedColumn="3"/>
        </ext>
      </extLst>
    </cacheHierarchy>
    <cacheHierarchy uniqueName="[Measures].[Sum of Units 2]" caption="Sum of Units 2" measure="1" displayFolder="" measureGroup="data" count="0" hidden="1">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hidden="1">
      <extLst>
        <ext xmlns:x15="http://schemas.microsoft.com/office/spreadsheetml/2010/11/main" uri="{B97F6D7D-B522-45F9-BDA1-12C45D357490}">
          <x15:cacheHierarchy aggregatedColumn="6"/>
        </ext>
      </extLst>
    </cacheHierarchy>
  </cacheHierarchies>
  <kpis count="0"/>
  <dimensions count="4">
    <dimension name="data" uniqueName="[data]" caption="data"/>
    <dimension measure="1" name="Measures" uniqueName="[Measures]" caption="Measures"/>
    <dimension name="products" uniqueName="[products]" caption="products"/>
    <dimension name="Table3" uniqueName="[Table3]" caption="Table3"/>
  </dimensions>
  <measureGroups count="3">
    <measureGroup name="data" caption="data"/>
    <measureGroup name="products" caption="products"/>
    <measureGroup name="Table3" caption="Table3"/>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32.362897222221" backgroundQuery="1" createdVersion="7" refreshedVersion="8" minRefreshableVersion="3" recordCount="0" supportSubquery="1" supportAdvancedDrill="1" xr:uid="{0A74FE92-D97A-43D9-A106-EDD311955899}">
  <cacheSource type="external" connectionId="5"/>
  <cacheFields count="5">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2]" caption="Sum of Amount 2" numFmtId="0" hierarchy="25" level="32767"/>
    <cacheField name="[Measures].[Sum of Units 2]" caption="Sum of Units 2" numFmtId="0" hierarchy="26" level="32767"/>
    <cacheField name="[Measures].[Total Profit]" caption="Total Profit" numFmtId="0" hierarchy="16" level="32767"/>
    <cacheField name="[Measures].[Profit %]" caption="Profit %" numFmtId="0" hierarchy="17" level="32767"/>
  </cacheFields>
  <cacheHierarchies count="28">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products].[Product]" caption="Product" attribute="1" defaultMemberUniqueName="[products].[Product].[All]" allUniqueName="[products].[Product].[All]" dimensionUniqueName="[products]" displayFolder="" count="0" memberValueDatatype="130" unbalanced="0"/>
    <cacheHierarchy uniqueName="[products].[Cost per unit]" caption="Cost per unit" attribute="1" defaultMemberUniqueName="[products].[Cost per unit].[All]" allUniqueName="[products].[Cost per unit].[All]" dimensionUniqueName="[products]" displayFolder="" count="0" memberValueDatatype="5" unbalanced="0"/>
    <cacheHierarchy uniqueName="[Table3].[Sales Person]" caption="Sales Person" attribute="1" defaultMemberUniqueName="[Table3].[Sales Person].[All]" allUniqueName="[Table3].[Sales Person].[All]" dimensionUniqueName="[Table3]" displayFolder="" count="0" memberValueDatatype="130" unbalanced="0"/>
    <cacheHierarchy uniqueName="[Table3].[Geography]" caption="Geography" attribute="1" defaultMemberUniqueName="[Table3].[Geography].[All]" allUniqueName="[Table3].[Geography].[All]" dimensionUniqueName="[Table3]" displayFolder="" count="0" memberValueDatatype="130" unbalanced="0"/>
    <cacheHierarchy uniqueName="[Table3].[Product]" caption="Product" attribute="1" defaultMemberUniqueName="[Table3].[Product].[All]" allUniqueName="[Table3].[Product].[All]" dimensionUniqueName="[Table3]" displayFolder="" count="0" memberValueDatatype="130" unbalanced="0"/>
    <cacheHierarchy uniqueName="[Table3].[Amount]" caption="Amount" attribute="1" defaultMemberUniqueName="[Table3].[Amount].[All]" allUniqueName="[Table3].[Amount].[All]" dimensionUniqueName="[Table3]" displayFolder="" count="0" memberValueDatatype="20" unbalanced="0"/>
    <cacheHierarchy uniqueName="[Table3].[Units]" caption="Units" attribute="1" defaultMemberUniqueName="[Table3].[Units].[All]" allUniqueName="[Table3].[Units].[All]" dimensionUniqueName="[Table3]" displayFolder="" count="0" memberValueDatatype="20" unbalanced="0"/>
    <cacheHierarchy uniqueName="[Measures].[Unit per measure]" caption="Unit per measure" measure="1" displayFolder="" measureGroup="Table3" count="0"/>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Table3]" caption="__XL_Count Table3" measure="1" displayFolder="" measureGroup="Table3" count="0" hidden="1"/>
    <cacheHierarchy uniqueName="[Measures].[__XL_Count products]" caption="__XL_Count products" measure="1" displayFolder="" measureGroup="products" count="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Table3" count="0" hidden="1">
      <extLst>
        <ext xmlns:x15="http://schemas.microsoft.com/office/spreadsheetml/2010/11/main" uri="{B97F6D7D-B522-45F9-BDA1-12C45D357490}">
          <x15:cacheHierarchy aggregatedColumn="12"/>
        </ext>
      </extLst>
    </cacheHierarchy>
    <cacheHierarchy uniqueName="[Measures].[Sum of Units]" caption="Sum of Units" measure="1" displayFolder="" measureGroup="Table3" count="0" hidden="1">
      <extLst>
        <ext xmlns:x15="http://schemas.microsoft.com/office/spreadsheetml/2010/11/main" uri="{B97F6D7D-B522-45F9-BDA1-12C45D357490}">
          <x15:cacheHierarchy aggregatedColumn="13"/>
        </ext>
      </extLst>
    </cacheHierarchy>
    <cacheHierarchy uniqueName="[Measures].[Sum of Cost per unit]" caption="Sum of Cost per unit" measure="1" displayFolder="" measureGroup="products" count="0" hidden="1">
      <extLst>
        <ext xmlns:x15="http://schemas.microsoft.com/office/spreadsheetml/2010/11/main" uri="{B97F6D7D-B522-45F9-BDA1-12C45D357490}">
          <x15:cacheHierarchy aggregatedColumn="8"/>
        </ext>
      </extLst>
    </cacheHierarchy>
    <cacheHierarchy uniqueName="[Measures].[Sum of Amount 2]" caption="Sum of Amount 2" measure="1" displayFolder="" measureGroup="dat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Units 2]" caption="Sum of Units 2" measure="1" displayFolder="" measureGroup="data"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hidden="1">
      <extLst>
        <ext xmlns:x15="http://schemas.microsoft.com/office/spreadsheetml/2010/11/main" uri="{B97F6D7D-B522-45F9-BDA1-12C45D357490}">
          <x15:cacheHierarchy aggregatedColumn="6"/>
        </ext>
      </extLst>
    </cacheHierarchy>
  </cacheHierarchies>
  <kpis count="0"/>
  <dimensions count="4">
    <dimension name="data" uniqueName="[data]" caption="data"/>
    <dimension measure="1" name="Measures" uniqueName="[Measures]" caption="Measures"/>
    <dimension name="products" uniqueName="[products]" caption="products"/>
    <dimension name="Table3" uniqueName="[Table3]" caption="Table3"/>
  </dimensions>
  <measureGroups count="3">
    <measureGroup name="data" caption="data"/>
    <measureGroup name="products" caption="products"/>
    <measureGroup name="Table3" caption="Table3"/>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32.364600231478" backgroundQuery="1" createdVersion="8" refreshedVersion="8" minRefreshableVersion="3" recordCount="0" supportSubquery="1" supportAdvancedDrill="1" xr:uid="{E1E03C10-4791-4316-9C4E-0B17CD427E28}">
  <cacheSource type="external" connectionId="5"/>
  <cacheFields count="4">
    <cacheField name="[Table3].[Product].[Product]" caption="Product" numFmtId="0" hierarchy="11"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22" level="32767"/>
    <cacheField name="[Measures].[Sum of Units]" caption="Sum of Units" numFmtId="0" hierarchy="23" level="32767"/>
    <cacheField name="[Measures].[Unit per measure]" caption="Unit per measure" numFmtId="0" hierarchy="14" level="32767"/>
  </cacheFields>
  <cacheHierarchies count="28">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products].[Product]" caption="Product" attribute="1" defaultMemberUniqueName="[products].[Product].[All]" allUniqueName="[products].[Product].[All]" dimensionUniqueName="[products]" displayFolder="" count="0" memberValueDatatype="130" unbalanced="0"/>
    <cacheHierarchy uniqueName="[products].[Cost per unit]" caption="Cost per unit" attribute="1" defaultMemberUniqueName="[products].[Cost per unit].[All]" allUniqueName="[products].[Cost per unit].[All]" dimensionUniqueName="[products]" displayFolder="" count="0" memberValueDatatype="5" unbalanced="0"/>
    <cacheHierarchy uniqueName="[Table3].[Sales Person]" caption="Sales Person" attribute="1" defaultMemberUniqueName="[Table3].[Sales Person].[All]" allUniqueName="[Table3].[Sales Person].[All]" dimensionUniqueName="[Table3]" displayFolder="" count="0" memberValueDatatype="130" unbalanced="0"/>
    <cacheHierarchy uniqueName="[Table3].[Geography]" caption="Geography" attribute="1" defaultMemberUniqueName="[Table3].[Geography].[All]" allUniqueName="[Table3].[Geography].[All]" dimensionUniqueName="[Table3]" displayFolder="" count="0" memberValueDatatype="130" unbalanced="0"/>
    <cacheHierarchy uniqueName="[Table3].[Product]" caption="Product" attribute="1" defaultMemberUniqueName="[Table3].[Product].[All]" allUniqueName="[Table3].[Product].[All]" dimensionUniqueName="[Table3]" displayFolder="" count="2" memberValueDatatype="130" unbalanced="0">
      <fieldsUsage count="2">
        <fieldUsage x="-1"/>
        <fieldUsage x="0"/>
      </fieldsUsage>
    </cacheHierarchy>
    <cacheHierarchy uniqueName="[Table3].[Amount]" caption="Amount" attribute="1" defaultMemberUniqueName="[Table3].[Amount].[All]" allUniqueName="[Table3].[Amount].[All]" dimensionUniqueName="[Table3]" displayFolder="" count="0" memberValueDatatype="20" unbalanced="0"/>
    <cacheHierarchy uniqueName="[Table3].[Units]" caption="Units" attribute="1" defaultMemberUniqueName="[Table3].[Units].[All]" allUniqueName="[Table3].[Units].[All]" dimensionUniqueName="[Table3]" displayFolder="" count="0" memberValueDatatype="20" unbalanced="0"/>
    <cacheHierarchy uniqueName="[Measures].[Unit per measure]" caption="Unit per measure" measure="1" displayFolder="" measureGroup="Table3" count="0" oneField="1">
      <fieldsUsage count="1">
        <fieldUsage x="3"/>
      </fieldsUsage>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Table3]" caption="__XL_Count Table3" measure="1" displayFolder="" measureGroup="Table3" count="0" hidden="1"/>
    <cacheHierarchy uniqueName="[Measures].[__XL_Count products]" caption="__XL_Count products" measure="1" displayFolder="" measureGroup="products" count="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Table3"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Units]" caption="Sum of Units" measure="1" displayFolder="" measureGroup="Table3"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Cost per unit]" caption="Sum of Cost per unit" measure="1" displayFolder="" measureGroup="products" count="0" hidden="1">
      <extLst>
        <ext xmlns:x15="http://schemas.microsoft.com/office/spreadsheetml/2010/11/main" uri="{B97F6D7D-B522-45F9-BDA1-12C45D357490}">
          <x15:cacheHierarchy aggregatedColumn="8"/>
        </ext>
      </extLst>
    </cacheHierarchy>
    <cacheHierarchy uniqueName="[Measures].[Sum of Amount 2]" caption="Sum of Amount 2" measure="1" displayFolder="" measureGroup="data" count="0" hidden="1">
      <extLst>
        <ext xmlns:x15="http://schemas.microsoft.com/office/spreadsheetml/2010/11/main" uri="{B97F6D7D-B522-45F9-BDA1-12C45D357490}">
          <x15:cacheHierarchy aggregatedColumn="3"/>
        </ext>
      </extLst>
    </cacheHierarchy>
    <cacheHierarchy uniqueName="[Measures].[Sum of Units 2]" caption="Sum of Units 2" measure="1" displayFolder="" measureGroup="data" count="0" hidden="1">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hidden="1">
      <extLst>
        <ext xmlns:x15="http://schemas.microsoft.com/office/spreadsheetml/2010/11/main" uri="{B97F6D7D-B522-45F9-BDA1-12C45D357490}">
          <x15:cacheHierarchy aggregatedColumn="6"/>
        </ext>
      </extLst>
    </cacheHierarchy>
  </cacheHierarchies>
  <kpis count="0"/>
  <dimensions count="4">
    <dimension name="data" uniqueName="[data]" caption="data"/>
    <dimension measure="1" name="Measures" uniqueName="[Measures]" caption="Measures"/>
    <dimension name="products" uniqueName="[products]" caption="products"/>
    <dimension name="Table3" uniqueName="[Table3]" caption="Table3"/>
  </dimensions>
  <measureGroups count="3">
    <measureGroup name="data" caption="data"/>
    <measureGroup name="products" caption="products"/>
    <measureGroup name="Table3" caption="Table3"/>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0ACAF6-CC54-4322-9EA3-9DAE0834393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5:O16" firstHeaderRow="1" firstDataRow="1" firstDataCol="1"/>
  <pivotFields count="5">
    <pivotField axis="axisRow" showAll="0">
      <items count="11">
        <item x="7"/>
        <item x="1"/>
        <item x="3"/>
        <item x="5"/>
        <item x="4"/>
        <item x="6"/>
        <item x="8"/>
        <item x="2"/>
        <item x="9"/>
        <item x="0"/>
        <item t="default"/>
      </items>
    </pivotField>
    <pivotField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9C67FA-E9A0-4E1A-8A55-849CDBA2609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D9" firstHeaderRow="0" firstDataRow="1" firstDataCol="1"/>
  <pivotFields count="5">
    <pivotField showAll="0">
      <items count="11">
        <item h="1" x="7"/>
        <item x="1"/>
        <item h="1" x="3"/>
        <item h="1" x="5"/>
        <item h="1" x="4"/>
        <item h="1" x="6"/>
        <item h="1" x="8"/>
        <item h="1" x="2"/>
        <item h="1" x="9"/>
        <item h="1" x="0"/>
        <item t="default"/>
      </items>
    </pivotField>
    <pivotField axis="axisRow" showAll="0">
      <items count="7">
        <item x="4"/>
        <item x="2"/>
        <item x="5"/>
        <item x="0"/>
        <item x="3"/>
        <item x="1"/>
        <item t="default"/>
      </items>
    </pivotField>
    <pivotField showAll="0"/>
    <pivotField dataField="1" numFmtId="164" showAll="0"/>
    <pivotField dataField="1" numFmtId="3" showAll="0"/>
  </pivotFields>
  <rowFields count="1">
    <field x="1"/>
  </rowFields>
  <rowItems count="6">
    <i>
      <x/>
    </i>
    <i>
      <x v="1"/>
    </i>
    <i>
      <x v="2"/>
    </i>
    <i>
      <x v="3"/>
    </i>
    <i>
      <x v="4"/>
    </i>
    <i>
      <x v="5"/>
    </i>
  </rowItems>
  <colFields count="1">
    <field x="-2"/>
  </colFields>
  <colItems count="3">
    <i>
      <x/>
    </i>
    <i i="1">
      <x v="1"/>
    </i>
    <i i="2">
      <x v="2"/>
    </i>
  </colItems>
  <dataFields count="3">
    <dataField name="Sum of Amount" fld="3" baseField="0" baseItem="0" numFmtId="167"/>
    <dataField name=" " fld="3" baseField="0" baseItem="0"/>
    <dataField name="Sum of Units" fld="4" baseField="0" baseItem="0" numFmtId="3"/>
  </dataFields>
  <formats count="5">
    <format dxfId="32">
      <pivotArea dataOnly="0" outline="0" fieldPosition="0">
        <references count="1">
          <reference field="4294967294" count="1">
            <x v="0"/>
          </reference>
        </references>
      </pivotArea>
    </format>
    <format dxfId="31">
      <pivotArea dataOnly="0" outline="0" fieldPosition="0">
        <references count="1">
          <reference field="4294967294" count="1">
            <x v="1"/>
          </reference>
        </references>
      </pivotArea>
    </format>
    <format dxfId="30">
      <pivotArea dataOnly="0" outline="0" fieldPosition="0">
        <references count="1">
          <reference field="4294967294" count="1">
            <x v="2"/>
          </reference>
        </references>
      </pivotArea>
    </format>
    <format dxfId="29">
      <pivotArea outline="0" fieldPosition="0">
        <references count="1">
          <reference field="4294967294" count="1">
            <x v="0"/>
          </reference>
        </references>
      </pivotArea>
    </format>
    <format dxfId="28">
      <pivotArea outline="0" fieldPosition="0">
        <references count="1">
          <reference field="4294967294" count="1">
            <x v="2"/>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E650FF-26A2-4063-A481-CFE0178719C3}" name="PivotTable1" cacheId="6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D8" firstHeaderRow="0" firstDataRow="1" firstDataCol="1"/>
  <pivotFields count="4">
    <pivotField axis="axisRow" allDrilled="1" subtotalTop="0" showAll="0" measureFilter="1"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3">
    <i>
      <x/>
    </i>
    <i i="1">
      <x v="1"/>
    </i>
    <i i="2">
      <x v="2"/>
    </i>
  </colItems>
  <dataFields count="3">
    <dataField name="Sum of Amount" fld="1" baseField="0" baseItem="0" numFmtId="169"/>
    <dataField name="Sum of Units" fld="2" baseField="0" baseItem="0" numFmtId="3"/>
    <dataField fld="3" subtotal="count" baseField="0" baseItem="0"/>
  </dataFields>
  <formats count="3">
    <format dxfId="10">
      <pivotArea collapsedLevelsAreSubtotals="1" fieldPosition="0">
        <references count="2">
          <reference field="4294967294" count="1" selected="0">
            <x v="0"/>
          </reference>
          <reference field="0" count="1">
            <x v="5"/>
          </reference>
        </references>
      </pivotArea>
    </format>
    <format dxfId="11">
      <pivotArea outline="0" fieldPosition="0">
        <references count="1">
          <reference field="4294967294" count="1">
            <x v="0"/>
          </reference>
        </references>
      </pivotArea>
    </format>
    <format dxfId="12">
      <pivotArea outline="0" fieldPosition="0">
        <references count="1">
          <reference field="4294967294" count="1">
            <x v="1"/>
          </reference>
        </references>
      </pivotArea>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5" filterVal="5"/>
        </filterColumn>
      </autoFilter>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analysis.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E28911-6298-4311-BB1E-59ECD1E4CF1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5">
    <pivotField axis="axisRow" showAll="0" measureFilter="1">
      <items count="11">
        <item x="7"/>
        <item x="1"/>
        <item x="3"/>
        <item x="5"/>
        <item x="4"/>
        <item x="6"/>
        <item x="8"/>
        <item x="2"/>
        <item x="9"/>
        <item x="0"/>
        <item t="default"/>
      </items>
    </pivotField>
    <pivotField axis="axisRow" showAll="0" sortType="ascending">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6AAA78-5D09-422F-8B27-36B9AD3C9ED8}" name="PivotTable1" cacheId="61" applyNumberFormats="0" applyBorderFormats="0" applyFontFormats="0" applyPatternFormats="0" applyAlignmentFormats="0" applyWidthHeightFormats="1" dataCaption="Values" updatedVersion="8" minRefreshableVersion="3" subtotalHiddenItems="1" itemPrintTitles="1" createdVersion="7" indent="0" multipleFieldFilters="0">
  <location ref="A1:E24" firstHeaderRow="0" firstDataRow="1" firstDataCol="1"/>
  <pivotFields count="5">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5"/>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2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79E40D-44B9-40BB-98A6-26B2A7B79788}" name="PivotTable1" cacheId="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4:E27" firstHeaderRow="0" firstDataRow="1" firstDataCol="1"/>
  <pivotFields count="4">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3">
    <i>
      <x/>
    </i>
    <i i="1">
      <x v="1"/>
    </i>
    <i i="2">
      <x v="2"/>
    </i>
  </colItems>
  <dataFields count="3">
    <dataField name="Sum of Amount" fld="1" baseField="0" baseItem="2" numFmtId="169"/>
    <dataField fld="3" subtotal="count" baseField="0" baseItem="2" numFmtId="1"/>
    <dataField name="Sum of Units" fld="2" baseField="0" baseItem="0"/>
  </dataFields>
  <formats count="3">
    <format dxfId="21">
      <pivotArea collapsedLevelsAreSubtotals="1" fieldPosition="0">
        <references count="2">
          <reference field="4294967294" count="1" selected="0">
            <x v="1"/>
          </reference>
          <reference field="0" count="1">
            <x v="2"/>
          </reference>
        </references>
      </pivotArea>
    </format>
    <format dxfId="20">
      <pivotArea outline="0" fieldPosition="0">
        <references count="1">
          <reference field="4294967294" count="1">
            <x v="1"/>
          </reference>
        </references>
      </pivotArea>
    </format>
    <format dxfId="19">
      <pivotArea outline="0" fieldPosition="0">
        <references count="1">
          <reference field="4294967294" count="1">
            <x v="0"/>
          </reference>
        </references>
      </pivotArea>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F1FC318-7685-4DCE-A85E-92F272D577ED}" autoFormatId="16" applyNumberFormats="0" applyBorderFormats="0" applyFontFormats="0" applyPatternFormats="0" applyAlignmentFormats="0" applyWidthHeightFormats="0">
  <queryTableRefresh nextId="6">
    <queryTableFields count="5">
      <queryTableField id="1" name="Table3[Sales Person]" tableColumnId="1"/>
      <queryTableField id="2" name="Table3[Geography]" tableColumnId="2"/>
      <queryTableField id="3" name="Table3[Product]" tableColumnId="3"/>
      <queryTableField id="4" name="Table3[Amount]" tableColumnId="4"/>
      <queryTableField id="5" name="Table3[Units]" tableColumnId="5"/>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D2D63CF7-BA7C-4A37-A9AC-AB320A0AAAF4}" autoFormatId="16" applyNumberFormats="0" applyBorderFormats="0" applyFontFormats="0" applyPatternFormats="0" applyAlignmentFormats="0" applyWidthHeightFormats="0">
  <queryTableRefresh nextId="8">
    <queryTableFields count="7">
      <queryTableField id="1" name="data[Sales Person]" tableColumnId="1"/>
      <queryTableField id="2" name="data[Geography]" tableColumnId="2"/>
      <queryTableField id="3" name="data[Product]" tableColumnId="3"/>
      <queryTableField id="4" name="data[Amount]" tableColumnId="4"/>
      <queryTableField id="5" name="data[Units]" tableColumnId="5"/>
      <queryTableField id="6" name="data[Cost per unit]" tableColumnId="6"/>
      <queryTableField id="7" name="data[Cost]" tableColumnId="7"/>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6889ACDA-3092-49D4-B662-6B54EA9DE112}" autoFormatId="16" applyNumberFormats="0" applyBorderFormats="0" applyFontFormats="0" applyPatternFormats="0" applyAlignmentFormats="0" applyWidthHeightFormats="0">
  <queryTableRefresh nextId="6">
    <queryTableFields count="5">
      <queryTableField id="1" name="Table3[Sales Person]" tableColumnId="1"/>
      <queryTableField id="2" name="Table3[Geography]" tableColumnId="2"/>
      <queryTableField id="3" name="Table3[Product]" tableColumnId="3"/>
      <queryTableField id="4" name="Table3[Amount]" tableColumnId="4"/>
      <queryTableField id="5" name="Table3[Units]" tableColumnId="5"/>
    </queryTableFields>
  </queryTableRefresh>
  <extLst>
    <ext xmlns:x15="http://schemas.microsoft.com/office/spreadsheetml/2010/11/main" uri="{883FBD77-0823-4a55-B5E3-86C4891E6966}">
      <x15:queryTable drillThrough="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3038654A-5A19-4F26-A89E-205238924651}" autoFormatId="16" applyNumberFormats="0" applyBorderFormats="0" applyFontFormats="0" applyPatternFormats="0" applyAlignmentFormats="0" applyWidthHeightFormats="0">
  <queryTableRefresh nextId="6">
    <queryTableFields count="5">
      <queryTableField id="1" name="Table3[Sales Person]" tableColumnId="1"/>
      <queryTableField id="2" name="Table3[Geography]" tableColumnId="2"/>
      <queryTableField id="3" name="Table3[Product]" tableColumnId="3"/>
      <queryTableField id="4" name="Table3[Amount]" tableColumnId="4"/>
      <queryTableField id="5" name="Table3[Units]" tableColumnId="5"/>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F5BECDD-DDBE-49FC-AD83-5C39E009D19C}" sourceName="Sales Person">
  <pivotTables>
    <pivotTable tabId="6" name="PivotTable2"/>
  </pivotTables>
  <data>
    <tabular pivotCacheId="801973589">
      <items count="10">
        <i x="7"/>
        <i x="1" s="1"/>
        <i x="3"/>
        <i x="5"/>
        <i x="4"/>
        <i x="6"/>
        <i x="8"/>
        <i x="2"/>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DC03AD98-C99A-4456-8745-293517ACD632}" cache="Slicer_Sales_Person" caption="Sales Person" columnCount="2" style="SlicerStyleLight4" rowHeight="24130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FB9B8C-21A6-4BBC-B1B9-FCD05396BCED}" name="Table3" displayName="Table3" ref="C11:J312" totalsRowShown="0" headerRowDxfId="38">
  <tableColumns count="8">
    <tableColumn id="1" xr3:uid="{EE9A8B74-F018-4EC5-95C9-A98C288CD892}" name="Sales Person"/>
    <tableColumn id="2" xr3:uid="{D567A7C4-9950-4BE2-8865-1C329E5F78D1}" name="Geography"/>
    <tableColumn id="3" xr3:uid="{667D4477-7A2E-4355-83E7-6F1623099264}" name="Product"/>
    <tableColumn id="4" xr3:uid="{16B038AF-7AB5-45A0-8C33-68422CC23524}" name="Amount" dataDxfId="37"/>
    <tableColumn id="5" xr3:uid="{2647B03C-78FF-466E-8962-31DF2D39A08C}" name="Units" dataDxfId="36"/>
    <tableColumn id="6" xr3:uid="{371F0ECD-C9B3-4183-90FD-1B18E270E792}" name="Cost per unit" dataDxfId="35">
      <calculatedColumnFormula>Table3[[#This Row],[Amount]]/Table3[[#This Row],[Units]]</calculatedColumnFormula>
    </tableColumn>
    <tableColumn id="7" xr3:uid="{40E0ED52-4579-4A88-A394-75DEF5EC5829}" name="Profit" dataDxfId="34">
      <calculatedColumnFormula>Table3[[#This Row],[Amount]]-Table3[[#This Row],[Cost per unit]]</calculatedColumnFormula>
    </tableColumn>
    <tableColumn id="8" xr3:uid="{F1C3647F-56B1-410E-A4C7-6310A987660C}" name="Total Profit" dataDxfId="33">
      <calculatedColumnFormula>SUMIFS(Table3[Profit],Table3[Product],Table3[[#This Row],[Product]])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439CD2C-3BB0-4C5F-8A3C-79E9016BB77A}" name="Table38" displayName="Table38" ref="A3:E303" totalsRowShown="0" headerRowDxfId="27">
  <tableColumns count="5">
    <tableColumn id="1" xr3:uid="{A81D7F9A-03AC-4BDA-880E-D2D50F988155}" name="Sales Person"/>
    <tableColumn id="2" xr3:uid="{0051FECC-BA77-40A5-96A5-D5560A875013}" name="Geography"/>
    <tableColumn id="3" xr3:uid="{E158CB5F-277D-43EC-A438-C050A8D504DB}" name="Product"/>
    <tableColumn id="4" xr3:uid="{35244349-AF2F-44D2-8543-8825FB0CD313}" name="Amount" dataDxfId="26"/>
    <tableColumn id="5" xr3:uid="{37B2BC58-F467-4034-A48E-E1D8D76F1A4A}" name="Units" dataDxfId="2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B83254-51D0-489B-96EE-791FDA9D5EBF}" name="Table35" displayName="Table35" ref="A3:E303" totalsRowShown="0" headerRowDxfId="24">
  <autoFilter ref="A3:E303" xr:uid="{36B83254-51D0-489B-96EE-791FDA9D5EBF}"/>
  <tableColumns count="5">
    <tableColumn id="1" xr3:uid="{7D19A591-2CB2-4C97-8949-21CF96E124E7}" name="Sales Person"/>
    <tableColumn id="2" xr3:uid="{BB179427-4E9B-43CA-A91F-ED03CF79C2C0}" name="Geography"/>
    <tableColumn id="3" xr3:uid="{9FFC9270-2C13-40F2-B647-2B1D2524CE43}" name="Product"/>
    <tableColumn id="4" xr3:uid="{E9824342-F567-49C0-9605-6A284FA0C813}" name="Amount" dataDxfId="23"/>
    <tableColumn id="5" xr3:uid="{119C382A-25FF-48D6-ADDD-5C70CA2EAB9A}" name="Units" dataDxfId="2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16538C-0496-4E41-87E9-4A054083A257}" name="Table_ExternalData_1" displayName="Table_ExternalData_1" ref="A3:E13" tableType="queryTable" totalsRowShown="0">
  <autoFilter ref="A3:E13" xr:uid="{E416538C-0496-4E41-87E9-4A054083A257}"/>
  <tableColumns count="5">
    <tableColumn id="1" xr3:uid="{E235B053-77EC-430E-8535-70967A617EC0}" uniqueName="1" name="Table3[Sales Person]" queryTableFieldId="1"/>
    <tableColumn id="2" xr3:uid="{31ACDEA8-DAE2-41F5-B97C-828A759A2A26}" uniqueName="2" name="Table3[Geography]" queryTableFieldId="2"/>
    <tableColumn id="3" xr3:uid="{1647E569-07EF-4B41-BD71-ECA3576F1C0A}" uniqueName="3" name="Table3[Product]" queryTableFieldId="3"/>
    <tableColumn id="4" xr3:uid="{66EED64E-FE5B-4A66-BCB2-88A509A11BDE}" uniqueName="4" name="Table3[Amount]" queryTableFieldId="4"/>
    <tableColumn id="5" xr3:uid="{6AA0B754-AB2D-44BE-BC06-2C95C1BB8C86}" uniqueName="5" name="Table3[Units]" queryTableFieldId="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D44639F-C163-4AB2-AA6F-C24BB0FEF8EE}" name="Table_ExternalData_19" displayName="Table_ExternalData_19" ref="A3:G14" tableType="queryTable" totalsRowShown="0">
  <autoFilter ref="A3:G14" xr:uid="{6D44639F-C163-4AB2-AA6F-C24BB0FEF8EE}"/>
  <tableColumns count="7">
    <tableColumn id="1" xr3:uid="{0DC413E1-56FA-4EF4-AA87-8D304950103D}" uniqueName="1" name="data[Sales Person]" queryTableFieldId="1"/>
    <tableColumn id="2" xr3:uid="{CCDC48E6-05BB-45A4-887F-2CBFE9BB55AA}" uniqueName="2" name="data[Geography]" queryTableFieldId="2"/>
    <tableColumn id="3" xr3:uid="{4C4FB6F6-BE48-425B-979A-4D4DE5857671}" uniqueName="3" name="data[Product]" queryTableFieldId="3"/>
    <tableColumn id="4" xr3:uid="{629F62CB-A784-4DD1-809B-4589AA3377ED}" uniqueName="4" name="data[Amount]" queryTableFieldId="4"/>
    <tableColumn id="5" xr3:uid="{132421CD-9685-4620-A874-5B83E239362D}" uniqueName="5" name="data[Units]" queryTableFieldId="5"/>
    <tableColumn id="6" xr3:uid="{157651DB-4DA9-4F02-A651-75497D16F981}" uniqueName="6" name="data[Cost per unit]" queryTableFieldId="6"/>
    <tableColumn id="7" xr3:uid="{7CCD16CD-9EE0-4B43-AE80-3A3B7B7E9A4E}" uniqueName="7" name="data[Cost]" queryTableFieldId="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673311F-20F9-4E8C-B002-D9D50C386ED1}" name="Table_ExternalData_16" displayName="Table_ExternalData_16" ref="A3:E18" tableType="queryTable" totalsRowShown="0">
  <autoFilter ref="A3:E18" xr:uid="{2673311F-20F9-4E8C-B002-D9D50C386ED1}"/>
  <tableColumns count="5">
    <tableColumn id="1" xr3:uid="{AEF04A07-598B-49B5-AD05-C1722F9B929C}" uniqueName="1" name="Table3[Sales Person]" queryTableFieldId="1"/>
    <tableColumn id="2" xr3:uid="{4B17A164-22C8-44FF-970D-17708A8EDE90}" uniqueName="2" name="Table3[Geography]" queryTableFieldId="2"/>
    <tableColumn id="3" xr3:uid="{24F9A82B-D845-4C25-9A63-51CC037B122B}" uniqueName="3" name="Table3[Product]" queryTableFieldId="3"/>
    <tableColumn id="4" xr3:uid="{73AEC36A-1493-4466-A83D-ED3867168D09}" uniqueName="4" name="Table3[Amount]" queryTableFieldId="4"/>
    <tableColumn id="5" xr3:uid="{8B710F97-CC28-4FFF-BFB8-8F56396FC233}" uniqueName="5" name="Table3[Units]" queryTableFieldId="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F057914-3D2B-447E-9F7C-ED089BF6C0EB}" name="Table_ExternalData_17" displayName="Table_ExternalData_17" ref="A3:E16" tableType="queryTable" totalsRowShown="0">
  <autoFilter ref="A3:E16" xr:uid="{DF057914-3D2B-447E-9F7C-ED089BF6C0EB}"/>
  <tableColumns count="5">
    <tableColumn id="1" xr3:uid="{551AD13F-F367-42D4-8AEC-F736982CECE3}" uniqueName="1" name="Table3[Sales Person]" queryTableFieldId="1"/>
    <tableColumn id="2" xr3:uid="{0439E384-5234-4931-B8EB-C41692514D36}" uniqueName="2" name="Table3[Geography]" queryTableFieldId="2"/>
    <tableColumn id="3" xr3:uid="{DF28DB20-5256-442F-9FD5-EECFFDB5F9EC}" uniqueName="3" name="Table3[Product]" queryTableFieldId="3"/>
    <tableColumn id="4" xr3:uid="{450C3E96-35D2-4015-8E50-B5FA53E88E41}" uniqueName="4" name="Table3[Amount]" queryTableFieldId="4"/>
    <tableColumn id="5" xr3:uid="{4923534B-795D-4AE1-A275-6163BFF83519}" uniqueName="5" name="Table3[Units]" queryTableField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opLeftCell="G8" zoomScale="145" zoomScaleNormal="145" workbookViewId="0">
      <selection activeCell="J9" sqref="J9"/>
    </sheetView>
  </sheetViews>
  <sheetFormatPr defaultRowHeight="14.5" x14ac:dyDescent="0.35"/>
  <cols>
    <col min="1" max="1" width="1.7265625" customWidth="1"/>
    <col min="2" max="2" width="3.7265625" customWidth="1"/>
    <col min="3" max="3" width="19.54296875" customWidth="1"/>
    <col min="4" max="4" width="14.7265625" customWidth="1"/>
    <col min="5" max="5" width="21.81640625" customWidth="1"/>
    <col min="6" max="6" width="13.54296875" customWidth="1"/>
    <col min="7" max="7" width="11.7265625" customWidth="1"/>
    <col min="8" max="8" width="17.7265625" customWidth="1"/>
    <col min="10" max="10" width="12.36328125" customWidth="1"/>
    <col min="11" max="11" width="53.81640625" customWidth="1"/>
    <col min="25" max="25" width="21.81640625" customWidth="1"/>
    <col min="26" max="26" width="14.453125" customWidth="1"/>
    <col min="31" max="31" width="21.81640625" customWidth="1"/>
  </cols>
  <sheetData>
    <row r="1" spans="1:27" s="2" customFormat="1" ht="52.5" customHeight="1" x14ac:dyDescent="0.35">
      <c r="A1" s="1"/>
      <c r="C1" s="3" t="s">
        <v>42</v>
      </c>
    </row>
    <row r="11" spans="1:27" x14ac:dyDescent="0.35">
      <c r="C11" s="6" t="s">
        <v>11</v>
      </c>
      <c r="D11" s="6" t="s">
        <v>12</v>
      </c>
      <c r="E11" s="6" t="s">
        <v>0</v>
      </c>
      <c r="F11" s="10" t="s">
        <v>1</v>
      </c>
      <c r="G11" s="10" t="s">
        <v>50</v>
      </c>
      <c r="H11" s="10" t="s">
        <v>51</v>
      </c>
      <c r="I11" s="10" t="s">
        <v>102</v>
      </c>
      <c r="J11" s="6" t="s">
        <v>109</v>
      </c>
      <c r="K11" s="9" t="s">
        <v>43</v>
      </c>
      <c r="L11" s="2"/>
      <c r="Z11" t="s">
        <v>0</v>
      </c>
      <c r="AA11" t="s">
        <v>51</v>
      </c>
    </row>
    <row r="12" spans="1:27" x14ac:dyDescent="0.35">
      <c r="C12" t="s">
        <v>40</v>
      </c>
      <c r="D12" t="s">
        <v>37</v>
      </c>
      <c r="E12" t="s">
        <v>30</v>
      </c>
      <c r="F12" s="4">
        <v>1624</v>
      </c>
      <c r="G12" s="5">
        <v>114</v>
      </c>
      <c r="H12" s="11">
        <f>Table3[[#This Row],[Amount]]/Table3[[#This Row],[Units]]</f>
        <v>14.245614035087719</v>
      </c>
      <c r="I12" s="51">
        <f>Table3[[#This Row],[Amount]]-Table3[[#This Row],[Cost per unit]]</f>
        <v>1609.7543859649122</v>
      </c>
      <c r="J12" s="29">
        <f>SUMIFS(Table3[Profit],Table3[Product],Table3[[#This Row],[Product]])</f>
        <v>65922.889568733066</v>
      </c>
      <c r="K12" s="7">
        <v>1</v>
      </c>
      <c r="L12" s="8" t="s">
        <v>44</v>
      </c>
      <c r="Z12" t="s">
        <v>13</v>
      </c>
      <c r="AA12" s="11">
        <v>9.33</v>
      </c>
    </row>
    <row r="13" spans="1:27" x14ac:dyDescent="0.35">
      <c r="C13" t="s">
        <v>8</v>
      </c>
      <c r="D13" t="s">
        <v>35</v>
      </c>
      <c r="E13" t="s">
        <v>32</v>
      </c>
      <c r="F13" s="4">
        <v>6706</v>
      </c>
      <c r="G13" s="5">
        <v>459</v>
      </c>
      <c r="H13" s="11">
        <f>Table3[[#This Row],[Amount]]/Table3[[#This Row],[Units]]</f>
        <v>14.610021786492375</v>
      </c>
      <c r="I13" s="51">
        <f>Table3[[#This Row],[Amount]]-Table3[[#This Row],[Cost per unit]]</f>
        <v>6691.3899782135077</v>
      </c>
      <c r="J13" s="29">
        <f>SUMIFS(Table3[Profit],Table3[Product],Table3[[#This Row],[Product]])</f>
        <v>70683.404439026504</v>
      </c>
      <c r="K13" s="7">
        <v>2</v>
      </c>
      <c r="L13" s="8" t="s">
        <v>53</v>
      </c>
      <c r="Z13" t="s">
        <v>14</v>
      </c>
      <c r="AA13" s="11">
        <v>11.7</v>
      </c>
    </row>
    <row r="14" spans="1:27" x14ac:dyDescent="0.35">
      <c r="C14" t="s">
        <v>9</v>
      </c>
      <c r="D14" t="s">
        <v>35</v>
      </c>
      <c r="E14" t="s">
        <v>4</v>
      </c>
      <c r="F14" s="4">
        <v>959</v>
      </c>
      <c r="G14" s="5">
        <v>147</v>
      </c>
      <c r="H14" s="11">
        <f>Table3[[#This Row],[Amount]]/Table3[[#This Row],[Units]]</f>
        <v>6.5238095238095237</v>
      </c>
      <c r="I14" s="51">
        <f>Table3[[#This Row],[Amount]]-Table3[[#This Row],[Cost per unit]]</f>
        <v>952.47619047619048</v>
      </c>
      <c r="J14" s="29">
        <f>SUMIFS(Table3[Profit],Table3[Product],Table3[[#This Row],[Product]])</f>
        <v>31834.134037860895</v>
      </c>
      <c r="K14" s="7">
        <v>3</v>
      </c>
      <c r="L14" s="8" t="s">
        <v>45</v>
      </c>
      <c r="Z14" t="s">
        <v>4</v>
      </c>
      <c r="AA14" s="11">
        <v>11.88</v>
      </c>
    </row>
    <row r="15" spans="1:27" x14ac:dyDescent="0.35">
      <c r="C15" t="s">
        <v>41</v>
      </c>
      <c r="D15" t="s">
        <v>36</v>
      </c>
      <c r="E15" t="s">
        <v>18</v>
      </c>
      <c r="F15" s="4">
        <v>9632</v>
      </c>
      <c r="G15" s="5">
        <v>288</v>
      </c>
      <c r="H15" s="11">
        <f>Table3[[#This Row],[Amount]]/Table3[[#This Row],[Units]]</f>
        <v>33.444444444444443</v>
      </c>
      <c r="I15" s="51">
        <f>Table3[[#This Row],[Amount]]-Table3[[#This Row],[Cost per unit]]</f>
        <v>9598.5555555555547</v>
      </c>
      <c r="J15" s="29">
        <f>SUMIFS(Table3[Profit],Table3[Product],Table3[[#This Row],[Product]])</f>
        <v>49412.509507234019</v>
      </c>
      <c r="K15" s="7">
        <v>4</v>
      </c>
      <c r="L15" s="8" t="s">
        <v>46</v>
      </c>
      <c r="Z15" t="s">
        <v>15</v>
      </c>
      <c r="AA15" s="11">
        <v>11.73</v>
      </c>
    </row>
    <row r="16" spans="1:27" x14ac:dyDescent="0.35">
      <c r="C16" t="s">
        <v>6</v>
      </c>
      <c r="D16" t="s">
        <v>39</v>
      </c>
      <c r="E16" t="s">
        <v>25</v>
      </c>
      <c r="F16" s="4">
        <v>2100</v>
      </c>
      <c r="G16" s="5">
        <v>414</v>
      </c>
      <c r="H16" s="11">
        <f>Table3[[#This Row],[Amount]]/Table3[[#This Row],[Units]]</f>
        <v>5.0724637681159424</v>
      </c>
      <c r="I16" s="51">
        <f>Table3[[#This Row],[Amount]]-Table3[[#This Row],[Cost per unit]]</f>
        <v>2094.927536231884</v>
      </c>
      <c r="J16" s="29">
        <f>SUMIFS(Table3[Profit],Table3[Product],Table3[[#This Row],[Product]])</f>
        <v>56147.69081422146</v>
      </c>
      <c r="K16" s="7">
        <v>5</v>
      </c>
      <c r="L16" s="8" t="s">
        <v>54</v>
      </c>
      <c r="Z16" t="s">
        <v>16</v>
      </c>
      <c r="AA16" s="11">
        <v>8.7899999999999991</v>
      </c>
    </row>
    <row r="17" spans="3:27" x14ac:dyDescent="0.35">
      <c r="C17" t="s">
        <v>40</v>
      </c>
      <c r="D17" t="s">
        <v>35</v>
      </c>
      <c r="E17" t="s">
        <v>33</v>
      </c>
      <c r="F17" s="4">
        <v>8869</v>
      </c>
      <c r="G17" s="5">
        <v>432</v>
      </c>
      <c r="H17" s="11">
        <f>Table3[[#This Row],[Amount]]/Table3[[#This Row],[Units]]</f>
        <v>20.530092592592592</v>
      </c>
      <c r="I17" s="51">
        <f>Table3[[#This Row],[Amount]]-Table3[[#This Row],[Cost per unit]]</f>
        <v>8848.4699074074069</v>
      </c>
      <c r="J17" s="29">
        <f>SUMIFS(Table3[Profit],Table3[Product],Table3[[#This Row],[Product]])</f>
        <v>68179.215088069614</v>
      </c>
      <c r="K17" s="7">
        <v>6</v>
      </c>
      <c r="L17" s="8" t="s">
        <v>55</v>
      </c>
      <c r="Z17" t="s">
        <v>17</v>
      </c>
      <c r="AA17" s="11">
        <v>3.11</v>
      </c>
    </row>
    <row r="18" spans="3:27" x14ac:dyDescent="0.35">
      <c r="C18" t="s">
        <v>6</v>
      </c>
      <c r="D18" t="s">
        <v>38</v>
      </c>
      <c r="E18" t="s">
        <v>31</v>
      </c>
      <c r="F18" s="4">
        <v>2681</v>
      </c>
      <c r="G18" s="5">
        <v>54</v>
      </c>
      <c r="H18" s="11">
        <f>Table3[[#This Row],[Amount]]/Table3[[#This Row],[Units]]</f>
        <v>49.648148148148145</v>
      </c>
      <c r="I18" s="51">
        <f>Table3[[#This Row],[Amount]]-Table3[[#This Row],[Cost per unit]]</f>
        <v>2631.3518518518517</v>
      </c>
      <c r="J18" s="29">
        <f>SUMIFS(Table3[Profit],Table3[Product],Table3[[#This Row],[Product]])</f>
        <v>38952.953192353816</v>
      </c>
      <c r="K18" s="7">
        <v>7</v>
      </c>
      <c r="L18" s="8" t="s">
        <v>49</v>
      </c>
      <c r="Z18" t="s">
        <v>18</v>
      </c>
      <c r="AA18" s="11">
        <v>6.47</v>
      </c>
    </row>
    <row r="19" spans="3:27" x14ac:dyDescent="0.35">
      <c r="C19" t="s">
        <v>8</v>
      </c>
      <c r="D19" t="s">
        <v>35</v>
      </c>
      <c r="E19" t="s">
        <v>22</v>
      </c>
      <c r="F19" s="4">
        <v>5012</v>
      </c>
      <c r="G19" s="5">
        <v>210</v>
      </c>
      <c r="H19" s="11">
        <f>Table3[[#This Row],[Amount]]/Table3[[#This Row],[Units]]</f>
        <v>23.866666666666667</v>
      </c>
      <c r="I19" s="51">
        <f>Table3[[#This Row],[Amount]]-Table3[[#This Row],[Cost per unit]]</f>
        <v>4988.1333333333332</v>
      </c>
      <c r="J19" s="29">
        <f>SUMIFS(Table3[Profit],Table3[Product],Table3[[#This Row],[Product]])</f>
        <v>63201.759739571651</v>
      </c>
      <c r="K19" s="7">
        <v>8</v>
      </c>
      <c r="L19" s="8" t="s">
        <v>52</v>
      </c>
      <c r="Z19" t="s">
        <v>19</v>
      </c>
      <c r="AA19" s="11">
        <v>7.64</v>
      </c>
    </row>
    <row r="20" spans="3:27" x14ac:dyDescent="0.35">
      <c r="C20" t="s">
        <v>7</v>
      </c>
      <c r="D20" t="s">
        <v>38</v>
      </c>
      <c r="E20" t="s">
        <v>14</v>
      </c>
      <c r="F20" s="4">
        <v>1281</v>
      </c>
      <c r="G20" s="5">
        <v>75</v>
      </c>
      <c r="H20" s="11">
        <f>Table3[[#This Row],[Amount]]/Table3[[#This Row],[Units]]</f>
        <v>17.079999999999998</v>
      </c>
      <c r="I20" s="51">
        <f>Table3[[#This Row],[Amount]]-Table3[[#This Row],[Cost per unit]]</f>
        <v>1263.92</v>
      </c>
      <c r="J20" s="29">
        <f>SUMIFS(Table3[Profit],Table3[Product],Table3[[#This Row],[Product]])</f>
        <v>42484.913285139679</v>
      </c>
      <c r="K20" s="7">
        <v>9</v>
      </c>
      <c r="L20" s="8" t="s">
        <v>47</v>
      </c>
      <c r="Z20" t="s">
        <v>20</v>
      </c>
      <c r="AA20" s="11">
        <v>10.62</v>
      </c>
    </row>
    <row r="21" spans="3:27" x14ac:dyDescent="0.35">
      <c r="C21" t="s">
        <v>5</v>
      </c>
      <c r="D21" t="s">
        <v>37</v>
      </c>
      <c r="E21" t="s">
        <v>14</v>
      </c>
      <c r="F21" s="4">
        <v>4991</v>
      </c>
      <c r="G21" s="5">
        <v>12</v>
      </c>
      <c r="H21" s="11">
        <f>Table3[[#This Row],[Amount]]/Table3[[#This Row],[Units]]</f>
        <v>415.91666666666669</v>
      </c>
      <c r="I21" s="51">
        <f>Table3[[#This Row],[Amount]]-Table3[[#This Row],[Cost per unit]]</f>
        <v>4575.083333333333</v>
      </c>
      <c r="J21" s="29">
        <f>SUMIFS(Table3[Profit],Table3[Product],Table3[[#This Row],[Product]])</f>
        <v>42484.913285139679</v>
      </c>
      <c r="K21" s="7">
        <v>10</v>
      </c>
      <c r="L21" s="8" t="s">
        <v>48</v>
      </c>
      <c r="Z21" t="s">
        <v>21</v>
      </c>
      <c r="AA21" s="11">
        <v>9</v>
      </c>
    </row>
    <row r="22" spans="3:27" x14ac:dyDescent="0.35">
      <c r="C22" t="s">
        <v>2</v>
      </c>
      <c r="D22" t="s">
        <v>39</v>
      </c>
      <c r="E22" t="s">
        <v>25</v>
      </c>
      <c r="F22" s="4">
        <v>1785</v>
      </c>
      <c r="G22" s="5">
        <v>462</v>
      </c>
      <c r="H22" s="11">
        <f>Table3[[#This Row],[Amount]]/Table3[[#This Row],[Units]]</f>
        <v>3.8636363636363638</v>
      </c>
      <c r="I22" s="51">
        <f>Table3[[#This Row],[Amount]]-Table3[[#This Row],[Cost per unit]]</f>
        <v>1781.1363636363637</v>
      </c>
      <c r="J22" s="29">
        <f>SUMIFS(Table3[Profit],Table3[Product],Table3[[#This Row],[Product]])</f>
        <v>56147.69081422146</v>
      </c>
      <c r="Z22" t="s">
        <v>22</v>
      </c>
      <c r="AA22" s="11">
        <v>9.77</v>
      </c>
    </row>
    <row r="23" spans="3:27" x14ac:dyDescent="0.35">
      <c r="C23" t="s">
        <v>3</v>
      </c>
      <c r="D23" t="s">
        <v>37</v>
      </c>
      <c r="E23" t="s">
        <v>17</v>
      </c>
      <c r="F23" s="4">
        <v>3983</v>
      </c>
      <c r="G23" s="5">
        <v>144</v>
      </c>
      <c r="H23" s="11">
        <f>Table3[[#This Row],[Amount]]/Table3[[#This Row],[Units]]</f>
        <v>27.659722222222221</v>
      </c>
      <c r="I23" s="51">
        <f>Table3[[#This Row],[Amount]]-Table3[[#This Row],[Cost per unit]]</f>
        <v>3955.3402777777778</v>
      </c>
      <c r="J23" s="29">
        <f>SUMIFS(Table3[Profit],Table3[Product],Table3[[#This Row],[Product]])</f>
        <v>62705.649591424903</v>
      </c>
      <c r="Z23" t="s">
        <v>23</v>
      </c>
      <c r="AA23" s="11">
        <v>6.49</v>
      </c>
    </row>
    <row r="24" spans="3:27" x14ac:dyDescent="0.35">
      <c r="C24" t="s">
        <v>9</v>
      </c>
      <c r="D24" t="s">
        <v>38</v>
      </c>
      <c r="E24" t="s">
        <v>16</v>
      </c>
      <c r="F24" s="4">
        <v>2646</v>
      </c>
      <c r="G24" s="5">
        <v>120</v>
      </c>
      <c r="H24" s="11">
        <f>Table3[[#This Row],[Amount]]/Table3[[#This Row],[Units]]</f>
        <v>22.05</v>
      </c>
      <c r="I24" s="51">
        <f>Table3[[#This Row],[Amount]]-Table3[[#This Row],[Cost per unit]]</f>
        <v>2623.95</v>
      </c>
      <c r="J24" s="29">
        <f>SUMIFS(Table3[Profit],Table3[Product],Table3[[#This Row],[Product]])</f>
        <v>60527.329548431044</v>
      </c>
      <c r="Z24" t="s">
        <v>24</v>
      </c>
      <c r="AA24" s="11">
        <v>4.97</v>
      </c>
    </row>
    <row r="25" spans="3:27" x14ac:dyDescent="0.35">
      <c r="C25" t="s">
        <v>2</v>
      </c>
      <c r="D25" t="s">
        <v>34</v>
      </c>
      <c r="E25" t="s">
        <v>13</v>
      </c>
      <c r="F25" s="4">
        <v>252</v>
      </c>
      <c r="G25" s="5">
        <v>54</v>
      </c>
      <c r="H25" s="11">
        <f>Table3[[#This Row],[Amount]]/Table3[[#This Row],[Units]]</f>
        <v>4.666666666666667</v>
      </c>
      <c r="I25" s="51">
        <f>Table3[[#This Row],[Amount]]-Table3[[#This Row],[Cost per unit]]</f>
        <v>247.33333333333334</v>
      </c>
      <c r="J25" s="29">
        <f>SUMIFS(Table3[Profit],Table3[Product],Table3[[#This Row],[Product]])</f>
        <v>46702.305236194508</v>
      </c>
      <c r="Z25" t="s">
        <v>25</v>
      </c>
      <c r="AA25" s="11">
        <v>13.15</v>
      </c>
    </row>
    <row r="26" spans="3:27" x14ac:dyDescent="0.35">
      <c r="C26" t="s">
        <v>3</v>
      </c>
      <c r="D26" t="s">
        <v>35</v>
      </c>
      <c r="E26" t="s">
        <v>25</v>
      </c>
      <c r="F26" s="4">
        <v>2464</v>
      </c>
      <c r="G26" s="5">
        <v>234</v>
      </c>
      <c r="H26" s="11">
        <f>Table3[[#This Row],[Amount]]/Table3[[#This Row],[Units]]</f>
        <v>10.52991452991453</v>
      </c>
      <c r="I26" s="51">
        <f>Table3[[#This Row],[Amount]]-Table3[[#This Row],[Cost per unit]]</f>
        <v>2453.4700854700855</v>
      </c>
      <c r="J26" s="29">
        <f>SUMIFS(Table3[Profit],Table3[Product],Table3[[#This Row],[Product]])</f>
        <v>56147.69081422146</v>
      </c>
      <c r="Z26" t="s">
        <v>26</v>
      </c>
      <c r="AA26" s="11">
        <v>5.6</v>
      </c>
    </row>
    <row r="27" spans="3:27" x14ac:dyDescent="0.35">
      <c r="C27" t="s">
        <v>3</v>
      </c>
      <c r="D27" t="s">
        <v>35</v>
      </c>
      <c r="E27" t="s">
        <v>29</v>
      </c>
      <c r="F27" s="4">
        <v>2114</v>
      </c>
      <c r="G27" s="5">
        <v>66</v>
      </c>
      <c r="H27" s="11">
        <f>Table3[[#This Row],[Amount]]/Table3[[#This Row],[Units]]</f>
        <v>32.030303030303031</v>
      </c>
      <c r="I27" s="51">
        <f>Table3[[#This Row],[Amount]]-Table3[[#This Row],[Cost per unit]]</f>
        <v>2081.969696969697</v>
      </c>
      <c r="J27" s="29">
        <f>SUMIFS(Table3[Profit],Table3[Product],Table3[[#This Row],[Product]])</f>
        <v>57438.490979741306</v>
      </c>
      <c r="Z27" t="s">
        <v>27</v>
      </c>
      <c r="AA27" s="11">
        <v>16.73</v>
      </c>
    </row>
    <row r="28" spans="3:27" x14ac:dyDescent="0.35">
      <c r="C28" t="s">
        <v>6</v>
      </c>
      <c r="D28" t="s">
        <v>37</v>
      </c>
      <c r="E28" t="s">
        <v>31</v>
      </c>
      <c r="F28" s="4">
        <v>7693</v>
      </c>
      <c r="G28" s="5">
        <v>87</v>
      </c>
      <c r="H28" s="11">
        <f>Table3[[#This Row],[Amount]]/Table3[[#This Row],[Units]]</f>
        <v>88.425287356321846</v>
      </c>
      <c r="I28" s="51">
        <f>Table3[[#This Row],[Amount]]-Table3[[#This Row],[Cost per unit]]</f>
        <v>7604.5747126436781</v>
      </c>
      <c r="J28" s="29">
        <f>SUMIFS(Table3[Profit],Table3[Product],Table3[[#This Row],[Product]])</f>
        <v>38952.953192353816</v>
      </c>
      <c r="Z28" t="s">
        <v>28</v>
      </c>
      <c r="AA28" s="11">
        <v>10.38</v>
      </c>
    </row>
    <row r="29" spans="3:27" x14ac:dyDescent="0.35">
      <c r="C29" t="s">
        <v>5</v>
      </c>
      <c r="D29" t="s">
        <v>34</v>
      </c>
      <c r="E29" t="s">
        <v>20</v>
      </c>
      <c r="F29" s="4">
        <v>15610</v>
      </c>
      <c r="G29" s="5">
        <v>339</v>
      </c>
      <c r="H29" s="11">
        <f>Table3[[#This Row],[Amount]]/Table3[[#This Row],[Units]]</f>
        <v>46.047197640117993</v>
      </c>
      <c r="I29" s="51">
        <f>Table3[[#This Row],[Amount]]-Table3[[#This Row],[Cost per unit]]</f>
        <v>15563.952802359881</v>
      </c>
      <c r="J29" s="29">
        <f>SUMIFS(Table3[Profit],Table3[Product],Table3[[#This Row],[Product]])</f>
        <v>54306.144796646971</v>
      </c>
      <c r="Z29" t="s">
        <v>29</v>
      </c>
      <c r="AA29" s="11">
        <v>7.16</v>
      </c>
    </row>
    <row r="30" spans="3:27" x14ac:dyDescent="0.35">
      <c r="C30" t="s">
        <v>41</v>
      </c>
      <c r="D30" t="s">
        <v>34</v>
      </c>
      <c r="E30" t="s">
        <v>22</v>
      </c>
      <c r="F30" s="4">
        <v>336</v>
      </c>
      <c r="G30" s="5">
        <v>144</v>
      </c>
      <c r="H30" s="11">
        <f>Table3[[#This Row],[Amount]]/Table3[[#This Row],[Units]]</f>
        <v>2.3333333333333335</v>
      </c>
      <c r="I30" s="51">
        <f>Table3[[#This Row],[Amount]]-Table3[[#This Row],[Cost per unit]]</f>
        <v>333.66666666666669</v>
      </c>
      <c r="J30" s="29">
        <f>SUMIFS(Table3[Profit],Table3[Product],Table3[[#This Row],[Product]])</f>
        <v>63201.759739571651</v>
      </c>
      <c r="Z30" t="s">
        <v>30</v>
      </c>
      <c r="AA30" s="11">
        <v>14.49</v>
      </c>
    </row>
    <row r="31" spans="3:27" x14ac:dyDescent="0.35">
      <c r="C31" t="s">
        <v>2</v>
      </c>
      <c r="D31" t="s">
        <v>39</v>
      </c>
      <c r="E31" t="s">
        <v>20</v>
      </c>
      <c r="F31" s="4">
        <v>9443</v>
      </c>
      <c r="G31" s="5">
        <v>162</v>
      </c>
      <c r="H31" s="11">
        <f>Table3[[#This Row],[Amount]]/Table3[[#This Row],[Units]]</f>
        <v>58.290123456790127</v>
      </c>
      <c r="I31" s="51">
        <f>Table3[[#This Row],[Amount]]-Table3[[#This Row],[Cost per unit]]</f>
        <v>9384.7098765432092</v>
      </c>
      <c r="J31" s="29">
        <f>SUMIFS(Table3[Profit],Table3[Product],Table3[[#This Row],[Product]])</f>
        <v>54306.144796646971</v>
      </c>
      <c r="Z31" t="s">
        <v>31</v>
      </c>
      <c r="AA31" s="11">
        <v>5.79</v>
      </c>
    </row>
    <row r="32" spans="3:27" x14ac:dyDescent="0.35">
      <c r="C32" t="s">
        <v>9</v>
      </c>
      <c r="D32" t="s">
        <v>34</v>
      </c>
      <c r="E32" t="s">
        <v>23</v>
      </c>
      <c r="F32" s="4">
        <v>8155</v>
      </c>
      <c r="G32" s="5">
        <v>90</v>
      </c>
      <c r="H32" s="11">
        <f>Table3[[#This Row],[Amount]]/Table3[[#This Row],[Units]]</f>
        <v>90.611111111111114</v>
      </c>
      <c r="I32" s="51">
        <f>Table3[[#This Row],[Amount]]-Table3[[#This Row],[Cost per unit]]</f>
        <v>8064.3888888888887</v>
      </c>
      <c r="J32" s="29">
        <f>SUMIFS(Table3[Profit],Table3[Product],Table3[[#This Row],[Product]])</f>
        <v>55680.835809383942</v>
      </c>
      <c r="Z32" t="s">
        <v>32</v>
      </c>
      <c r="AA32" s="11">
        <v>8.65</v>
      </c>
    </row>
    <row r="33" spans="3:27" x14ac:dyDescent="0.35">
      <c r="C33" t="s">
        <v>8</v>
      </c>
      <c r="D33" t="s">
        <v>38</v>
      </c>
      <c r="E33" t="s">
        <v>23</v>
      </c>
      <c r="F33" s="4">
        <v>1701</v>
      </c>
      <c r="G33" s="5">
        <v>234</v>
      </c>
      <c r="H33" s="11">
        <f>Table3[[#This Row],[Amount]]/Table3[[#This Row],[Units]]</f>
        <v>7.2692307692307692</v>
      </c>
      <c r="I33" s="51">
        <f>Table3[[#This Row],[Amount]]-Table3[[#This Row],[Cost per unit]]</f>
        <v>1693.7307692307693</v>
      </c>
      <c r="J33" s="29">
        <f>SUMIFS(Table3[Profit],Table3[Product],Table3[[#This Row],[Product]])</f>
        <v>55680.835809383942</v>
      </c>
      <c r="Z33" t="s">
        <v>33</v>
      </c>
      <c r="AA33" s="11">
        <v>12.37</v>
      </c>
    </row>
    <row r="34" spans="3:27" x14ac:dyDescent="0.35">
      <c r="C34" t="s">
        <v>10</v>
      </c>
      <c r="D34" t="s">
        <v>38</v>
      </c>
      <c r="E34" t="s">
        <v>22</v>
      </c>
      <c r="F34" s="4">
        <v>2205</v>
      </c>
      <c r="G34" s="5">
        <v>141</v>
      </c>
      <c r="H34" s="11">
        <f>Table3[[#This Row],[Amount]]/Table3[[#This Row],[Units]]</f>
        <v>15.638297872340425</v>
      </c>
      <c r="I34" s="51">
        <f>Table3[[#This Row],[Amount]]-Table3[[#This Row],[Cost per unit]]</f>
        <v>2189.3617021276596</v>
      </c>
      <c r="J34" s="29">
        <f>SUMIFS(Table3[Profit],Table3[Product],Table3[[#This Row],[Product]])</f>
        <v>63201.759739571651</v>
      </c>
    </row>
    <row r="35" spans="3:27" x14ac:dyDescent="0.35">
      <c r="C35" t="s">
        <v>8</v>
      </c>
      <c r="D35" t="s">
        <v>37</v>
      </c>
      <c r="E35" t="s">
        <v>19</v>
      </c>
      <c r="F35" s="4">
        <v>1771</v>
      </c>
      <c r="G35" s="5">
        <v>204</v>
      </c>
      <c r="H35" s="11">
        <f>Table3[[#This Row],[Amount]]/Table3[[#This Row],[Units]]</f>
        <v>8.6813725490196081</v>
      </c>
      <c r="I35" s="51">
        <f>Table3[[#This Row],[Amount]]-Table3[[#This Row],[Cost per unit]]</f>
        <v>1762.3186274509803</v>
      </c>
      <c r="J35" s="29">
        <f>SUMIFS(Table3[Profit],Table3[Product],Table3[[#This Row],[Product]])</f>
        <v>44052.238494659388</v>
      </c>
    </row>
    <row r="36" spans="3:27" x14ac:dyDescent="0.35">
      <c r="C36" t="s">
        <v>41</v>
      </c>
      <c r="D36" t="s">
        <v>35</v>
      </c>
      <c r="E36" t="s">
        <v>15</v>
      </c>
      <c r="F36" s="4">
        <v>2114</v>
      </c>
      <c r="G36" s="5">
        <v>186</v>
      </c>
      <c r="H36" s="11">
        <f>Table3[[#This Row],[Amount]]/Table3[[#This Row],[Units]]</f>
        <v>11.365591397849462</v>
      </c>
      <c r="I36" s="51">
        <f>Table3[[#This Row],[Amount]]-Table3[[#This Row],[Cost per unit]]</f>
        <v>2102.6344086021504</v>
      </c>
      <c r="J36" s="29">
        <f>SUMIFS(Table3[Profit],Table3[Product],Table3[[#This Row],[Product]])</f>
        <v>67451.984681483824</v>
      </c>
    </row>
    <row r="37" spans="3:27" x14ac:dyDescent="0.35">
      <c r="C37" t="s">
        <v>41</v>
      </c>
      <c r="D37" t="s">
        <v>36</v>
      </c>
      <c r="E37" t="s">
        <v>13</v>
      </c>
      <c r="F37" s="4">
        <v>10311</v>
      </c>
      <c r="G37" s="5">
        <v>231</v>
      </c>
      <c r="H37" s="11">
        <f>Table3[[#This Row],[Amount]]/Table3[[#This Row],[Units]]</f>
        <v>44.636363636363633</v>
      </c>
      <c r="I37" s="51">
        <f>Table3[[#This Row],[Amount]]-Table3[[#This Row],[Cost per unit]]</f>
        <v>10266.363636363636</v>
      </c>
      <c r="J37" s="29">
        <f>SUMIFS(Table3[Profit],Table3[Product],Table3[[#This Row],[Product]])</f>
        <v>46702.305236194508</v>
      </c>
    </row>
    <row r="38" spans="3:27" x14ac:dyDescent="0.35">
      <c r="C38" t="s">
        <v>3</v>
      </c>
      <c r="D38" t="s">
        <v>39</v>
      </c>
      <c r="E38" t="s">
        <v>16</v>
      </c>
      <c r="F38" s="4">
        <v>21</v>
      </c>
      <c r="G38" s="5">
        <v>168</v>
      </c>
      <c r="H38" s="11">
        <f>Table3[[#This Row],[Amount]]/Table3[[#This Row],[Units]]</f>
        <v>0.125</v>
      </c>
      <c r="I38" s="51">
        <f>Table3[[#This Row],[Amount]]-Table3[[#This Row],[Cost per unit]]</f>
        <v>20.875</v>
      </c>
      <c r="J38" s="29">
        <f>SUMIFS(Table3[Profit],Table3[Product],Table3[[#This Row],[Product]])</f>
        <v>60527.329548431044</v>
      </c>
    </row>
    <row r="39" spans="3:27" x14ac:dyDescent="0.35">
      <c r="C39" t="s">
        <v>10</v>
      </c>
      <c r="D39" t="s">
        <v>35</v>
      </c>
      <c r="E39" t="s">
        <v>20</v>
      </c>
      <c r="F39" s="4">
        <v>1974</v>
      </c>
      <c r="G39" s="5">
        <v>195</v>
      </c>
      <c r="H39" s="11">
        <f>Table3[[#This Row],[Amount]]/Table3[[#This Row],[Units]]</f>
        <v>10.123076923076923</v>
      </c>
      <c r="I39" s="51">
        <f>Table3[[#This Row],[Amount]]-Table3[[#This Row],[Cost per unit]]</f>
        <v>1963.876923076923</v>
      </c>
      <c r="J39" s="29">
        <f>SUMIFS(Table3[Profit],Table3[Product],Table3[[#This Row],[Product]])</f>
        <v>54306.144796646971</v>
      </c>
    </row>
    <row r="40" spans="3:27" x14ac:dyDescent="0.35">
      <c r="C40" t="s">
        <v>5</v>
      </c>
      <c r="D40" t="s">
        <v>36</v>
      </c>
      <c r="E40" t="s">
        <v>23</v>
      </c>
      <c r="F40" s="4">
        <v>6314</v>
      </c>
      <c r="G40" s="5">
        <v>15</v>
      </c>
      <c r="H40" s="11">
        <f>Table3[[#This Row],[Amount]]/Table3[[#This Row],[Units]]</f>
        <v>420.93333333333334</v>
      </c>
      <c r="I40" s="51">
        <f>Table3[[#This Row],[Amount]]-Table3[[#This Row],[Cost per unit]]</f>
        <v>5893.0666666666666</v>
      </c>
      <c r="J40" s="29">
        <f>SUMIFS(Table3[Profit],Table3[Product],Table3[[#This Row],[Product]])</f>
        <v>55680.835809383942</v>
      </c>
    </row>
    <row r="41" spans="3:27" x14ac:dyDescent="0.35">
      <c r="C41" t="s">
        <v>10</v>
      </c>
      <c r="D41" t="s">
        <v>37</v>
      </c>
      <c r="E41" t="s">
        <v>23</v>
      </c>
      <c r="F41" s="4">
        <v>4683</v>
      </c>
      <c r="G41" s="5">
        <v>30</v>
      </c>
      <c r="H41" s="11">
        <f>Table3[[#This Row],[Amount]]/Table3[[#This Row],[Units]]</f>
        <v>156.1</v>
      </c>
      <c r="I41" s="51">
        <f>Table3[[#This Row],[Amount]]-Table3[[#This Row],[Cost per unit]]</f>
        <v>4526.8999999999996</v>
      </c>
      <c r="J41" s="29">
        <f>SUMIFS(Table3[Profit],Table3[Product],Table3[[#This Row],[Product]])</f>
        <v>55680.835809383942</v>
      </c>
    </row>
    <row r="42" spans="3:27" x14ac:dyDescent="0.35">
      <c r="C42" t="s">
        <v>41</v>
      </c>
      <c r="D42" t="s">
        <v>37</v>
      </c>
      <c r="E42" t="s">
        <v>24</v>
      </c>
      <c r="F42" s="4">
        <v>6398</v>
      </c>
      <c r="G42" s="5">
        <v>102</v>
      </c>
      <c r="H42" s="11">
        <f>Table3[[#This Row],[Amount]]/Table3[[#This Row],[Units]]</f>
        <v>62.725490196078432</v>
      </c>
      <c r="I42" s="51">
        <f>Table3[[#This Row],[Amount]]-Table3[[#This Row],[Cost per unit]]</f>
        <v>6335.2745098039213</v>
      </c>
      <c r="J42" s="29">
        <f>SUMIFS(Table3[Profit],Table3[Product],Table3[[#This Row],[Product]])</f>
        <v>34095.954067767459</v>
      </c>
    </row>
    <row r="43" spans="3:27" x14ac:dyDescent="0.35">
      <c r="C43" t="s">
        <v>2</v>
      </c>
      <c r="D43" t="s">
        <v>35</v>
      </c>
      <c r="E43" t="s">
        <v>19</v>
      </c>
      <c r="F43" s="4">
        <v>553</v>
      </c>
      <c r="G43" s="5">
        <v>15</v>
      </c>
      <c r="H43" s="11">
        <f>Table3[[#This Row],[Amount]]/Table3[[#This Row],[Units]]</f>
        <v>36.866666666666667</v>
      </c>
      <c r="I43" s="51">
        <f>Table3[[#This Row],[Amount]]-Table3[[#This Row],[Cost per unit]]</f>
        <v>516.13333333333333</v>
      </c>
      <c r="J43" s="29">
        <f>SUMIFS(Table3[Profit],Table3[Product],Table3[[#This Row],[Product]])</f>
        <v>44052.238494659388</v>
      </c>
    </row>
    <row r="44" spans="3:27" x14ac:dyDescent="0.35">
      <c r="C44" t="s">
        <v>8</v>
      </c>
      <c r="D44" t="s">
        <v>39</v>
      </c>
      <c r="E44" t="s">
        <v>30</v>
      </c>
      <c r="F44" s="4">
        <v>7021</v>
      </c>
      <c r="G44" s="5">
        <v>183</v>
      </c>
      <c r="H44" s="11">
        <f>Table3[[#This Row],[Amount]]/Table3[[#This Row],[Units]]</f>
        <v>38.366120218579233</v>
      </c>
      <c r="I44" s="51">
        <f>Table3[[#This Row],[Amount]]-Table3[[#This Row],[Cost per unit]]</f>
        <v>6982.6338797814205</v>
      </c>
      <c r="J44" s="29">
        <f>SUMIFS(Table3[Profit],Table3[Product],Table3[[#This Row],[Product]])</f>
        <v>65922.889568733066</v>
      </c>
    </row>
    <row r="45" spans="3:27" x14ac:dyDescent="0.35">
      <c r="C45" t="s">
        <v>40</v>
      </c>
      <c r="D45" t="s">
        <v>39</v>
      </c>
      <c r="E45" t="s">
        <v>22</v>
      </c>
      <c r="F45" s="4">
        <v>5817</v>
      </c>
      <c r="G45" s="5">
        <v>12</v>
      </c>
      <c r="H45" s="11">
        <f>Table3[[#This Row],[Amount]]/Table3[[#This Row],[Units]]</f>
        <v>484.75</v>
      </c>
      <c r="I45" s="51">
        <f>Table3[[#This Row],[Amount]]-Table3[[#This Row],[Cost per unit]]</f>
        <v>5332.25</v>
      </c>
      <c r="J45" s="29">
        <f>SUMIFS(Table3[Profit],Table3[Product],Table3[[#This Row],[Product]])</f>
        <v>63201.759739571651</v>
      </c>
    </row>
    <row r="46" spans="3:27" x14ac:dyDescent="0.35">
      <c r="C46" t="s">
        <v>41</v>
      </c>
      <c r="D46" t="s">
        <v>39</v>
      </c>
      <c r="E46" t="s">
        <v>14</v>
      </c>
      <c r="F46" s="4">
        <v>3976</v>
      </c>
      <c r="G46" s="5">
        <v>72</v>
      </c>
      <c r="H46" s="11">
        <f>Table3[[#This Row],[Amount]]/Table3[[#This Row],[Units]]</f>
        <v>55.222222222222221</v>
      </c>
      <c r="I46" s="51">
        <f>Table3[[#This Row],[Amount]]-Table3[[#This Row],[Cost per unit]]</f>
        <v>3920.7777777777778</v>
      </c>
      <c r="J46" s="29">
        <f>SUMIFS(Table3[Profit],Table3[Product],Table3[[#This Row],[Product]])</f>
        <v>42484.913285139679</v>
      </c>
    </row>
    <row r="47" spans="3:27" x14ac:dyDescent="0.35">
      <c r="C47" t="s">
        <v>6</v>
      </c>
      <c r="D47" t="s">
        <v>38</v>
      </c>
      <c r="E47" t="s">
        <v>27</v>
      </c>
      <c r="F47" s="4">
        <v>1134</v>
      </c>
      <c r="G47" s="5">
        <v>282</v>
      </c>
      <c r="H47" s="11">
        <f>Table3[[#This Row],[Amount]]/Table3[[#This Row],[Units]]</f>
        <v>4.0212765957446805</v>
      </c>
      <c r="I47" s="51">
        <f>Table3[[#This Row],[Amount]]-Table3[[#This Row],[Cost per unit]]</f>
        <v>1129.9787234042553</v>
      </c>
      <c r="J47" s="29">
        <f>SUMIFS(Table3[Profit],Table3[Product],Table3[[#This Row],[Product]])</f>
        <v>68404.264408836054</v>
      </c>
    </row>
    <row r="48" spans="3:27" x14ac:dyDescent="0.35">
      <c r="C48" t="s">
        <v>2</v>
      </c>
      <c r="D48" t="s">
        <v>39</v>
      </c>
      <c r="E48" t="s">
        <v>28</v>
      </c>
      <c r="F48" s="4">
        <v>6027</v>
      </c>
      <c r="G48" s="5">
        <v>144</v>
      </c>
      <c r="H48" s="11">
        <f>Table3[[#This Row],[Amount]]/Table3[[#This Row],[Units]]</f>
        <v>41.854166666666664</v>
      </c>
      <c r="I48" s="51">
        <f>Table3[[#This Row],[Amount]]-Table3[[#This Row],[Cost per unit]]</f>
        <v>5985.145833333333</v>
      </c>
      <c r="J48" s="29">
        <f>SUMIFS(Table3[Profit],Table3[Product],Table3[[#This Row],[Product]])</f>
        <v>71866.2795864418</v>
      </c>
    </row>
    <row r="49" spans="3:10" x14ac:dyDescent="0.35">
      <c r="C49" t="s">
        <v>6</v>
      </c>
      <c r="D49" t="s">
        <v>37</v>
      </c>
      <c r="E49" t="s">
        <v>16</v>
      </c>
      <c r="F49" s="4">
        <v>1904</v>
      </c>
      <c r="G49" s="5">
        <v>405</v>
      </c>
      <c r="H49" s="11">
        <f>Table3[[#This Row],[Amount]]/Table3[[#This Row],[Units]]</f>
        <v>4.7012345679012348</v>
      </c>
      <c r="I49" s="51">
        <f>Table3[[#This Row],[Amount]]-Table3[[#This Row],[Cost per unit]]</f>
        <v>1899.2987654320987</v>
      </c>
      <c r="J49" s="29">
        <f>SUMIFS(Table3[Profit],Table3[Product],Table3[[#This Row],[Product]])</f>
        <v>60527.329548431044</v>
      </c>
    </row>
    <row r="50" spans="3:10" x14ac:dyDescent="0.35">
      <c r="C50" t="s">
        <v>7</v>
      </c>
      <c r="D50" t="s">
        <v>34</v>
      </c>
      <c r="E50" t="s">
        <v>32</v>
      </c>
      <c r="F50" s="4">
        <v>3262</v>
      </c>
      <c r="G50" s="5">
        <v>75</v>
      </c>
      <c r="H50" s="11">
        <f>Table3[[#This Row],[Amount]]/Table3[[#This Row],[Units]]</f>
        <v>43.493333333333332</v>
      </c>
      <c r="I50" s="51">
        <f>Table3[[#This Row],[Amount]]-Table3[[#This Row],[Cost per unit]]</f>
        <v>3218.5066666666667</v>
      </c>
      <c r="J50" s="29">
        <f>SUMIFS(Table3[Profit],Table3[Product],Table3[[#This Row],[Product]])</f>
        <v>70683.404439026504</v>
      </c>
    </row>
    <row r="51" spans="3:10" x14ac:dyDescent="0.35">
      <c r="C51" t="s">
        <v>40</v>
      </c>
      <c r="D51" t="s">
        <v>34</v>
      </c>
      <c r="E51" t="s">
        <v>27</v>
      </c>
      <c r="F51" s="4">
        <v>2289</v>
      </c>
      <c r="G51" s="5">
        <v>135</v>
      </c>
      <c r="H51" s="11">
        <f>Table3[[#This Row],[Amount]]/Table3[[#This Row],[Units]]</f>
        <v>16.955555555555556</v>
      </c>
      <c r="I51" s="51">
        <f>Table3[[#This Row],[Amount]]-Table3[[#This Row],[Cost per unit]]</f>
        <v>2272.0444444444443</v>
      </c>
      <c r="J51" s="29">
        <f>SUMIFS(Table3[Profit],Table3[Product],Table3[[#This Row],[Product]])</f>
        <v>68404.264408836054</v>
      </c>
    </row>
    <row r="52" spans="3:10" x14ac:dyDescent="0.35">
      <c r="C52" t="s">
        <v>5</v>
      </c>
      <c r="D52" t="s">
        <v>34</v>
      </c>
      <c r="E52" t="s">
        <v>27</v>
      </c>
      <c r="F52" s="4">
        <v>6986</v>
      </c>
      <c r="G52" s="5">
        <v>21</v>
      </c>
      <c r="H52" s="11">
        <f>Table3[[#This Row],[Amount]]/Table3[[#This Row],[Units]]</f>
        <v>332.66666666666669</v>
      </c>
      <c r="I52" s="51">
        <f>Table3[[#This Row],[Amount]]-Table3[[#This Row],[Cost per unit]]</f>
        <v>6653.333333333333</v>
      </c>
      <c r="J52" s="29">
        <f>SUMIFS(Table3[Profit],Table3[Product],Table3[[#This Row],[Product]])</f>
        <v>68404.264408836054</v>
      </c>
    </row>
    <row r="53" spans="3:10" x14ac:dyDescent="0.35">
      <c r="C53" t="s">
        <v>2</v>
      </c>
      <c r="D53" t="s">
        <v>38</v>
      </c>
      <c r="E53" t="s">
        <v>23</v>
      </c>
      <c r="F53" s="4">
        <v>4417</v>
      </c>
      <c r="G53" s="5">
        <v>153</v>
      </c>
      <c r="H53" s="11">
        <f>Table3[[#This Row],[Amount]]/Table3[[#This Row],[Units]]</f>
        <v>28.869281045751634</v>
      </c>
      <c r="I53" s="51">
        <f>Table3[[#This Row],[Amount]]-Table3[[#This Row],[Cost per unit]]</f>
        <v>4388.1307189542486</v>
      </c>
      <c r="J53" s="29">
        <f>SUMIFS(Table3[Profit],Table3[Product],Table3[[#This Row],[Product]])</f>
        <v>55680.835809383942</v>
      </c>
    </row>
    <row r="54" spans="3:10" x14ac:dyDescent="0.35">
      <c r="C54" t="s">
        <v>6</v>
      </c>
      <c r="D54" t="s">
        <v>34</v>
      </c>
      <c r="E54" t="s">
        <v>15</v>
      </c>
      <c r="F54" s="4">
        <v>1442</v>
      </c>
      <c r="G54" s="5">
        <v>15</v>
      </c>
      <c r="H54" s="11">
        <f>Table3[[#This Row],[Amount]]/Table3[[#This Row],[Units]]</f>
        <v>96.13333333333334</v>
      </c>
      <c r="I54" s="51">
        <f>Table3[[#This Row],[Amount]]-Table3[[#This Row],[Cost per unit]]</f>
        <v>1345.8666666666666</v>
      </c>
      <c r="J54" s="29">
        <f>SUMIFS(Table3[Profit],Table3[Product],Table3[[#This Row],[Product]])</f>
        <v>67451.984681483824</v>
      </c>
    </row>
    <row r="55" spans="3:10" x14ac:dyDescent="0.35">
      <c r="C55" t="s">
        <v>3</v>
      </c>
      <c r="D55" t="s">
        <v>35</v>
      </c>
      <c r="E55" t="s">
        <v>14</v>
      </c>
      <c r="F55" s="4">
        <v>2415</v>
      </c>
      <c r="G55" s="5">
        <v>255</v>
      </c>
      <c r="H55" s="11">
        <f>Table3[[#This Row],[Amount]]/Table3[[#This Row],[Units]]</f>
        <v>9.4705882352941178</v>
      </c>
      <c r="I55" s="51">
        <f>Table3[[#This Row],[Amount]]-Table3[[#This Row],[Cost per unit]]</f>
        <v>2405.5294117647059</v>
      </c>
      <c r="J55" s="29">
        <f>SUMIFS(Table3[Profit],Table3[Product],Table3[[#This Row],[Product]])</f>
        <v>42484.913285139679</v>
      </c>
    </row>
    <row r="56" spans="3:10" x14ac:dyDescent="0.35">
      <c r="C56" t="s">
        <v>2</v>
      </c>
      <c r="D56" t="s">
        <v>37</v>
      </c>
      <c r="E56" t="s">
        <v>19</v>
      </c>
      <c r="F56" s="4">
        <v>238</v>
      </c>
      <c r="G56" s="5">
        <v>18</v>
      </c>
      <c r="H56" s="11">
        <f>Table3[[#This Row],[Amount]]/Table3[[#This Row],[Units]]</f>
        <v>13.222222222222221</v>
      </c>
      <c r="I56" s="51">
        <f>Table3[[#This Row],[Amount]]-Table3[[#This Row],[Cost per unit]]</f>
        <v>224.77777777777777</v>
      </c>
      <c r="J56" s="29">
        <f>SUMIFS(Table3[Profit],Table3[Product],Table3[[#This Row],[Product]])</f>
        <v>44052.238494659388</v>
      </c>
    </row>
    <row r="57" spans="3:10" x14ac:dyDescent="0.35">
      <c r="C57" t="s">
        <v>6</v>
      </c>
      <c r="D57" t="s">
        <v>37</v>
      </c>
      <c r="E57" t="s">
        <v>23</v>
      </c>
      <c r="F57" s="4">
        <v>4949</v>
      </c>
      <c r="G57" s="5">
        <v>189</v>
      </c>
      <c r="H57" s="11">
        <f>Table3[[#This Row],[Amount]]/Table3[[#This Row],[Units]]</f>
        <v>26.185185185185187</v>
      </c>
      <c r="I57" s="51">
        <f>Table3[[#This Row],[Amount]]-Table3[[#This Row],[Cost per unit]]</f>
        <v>4922.8148148148148</v>
      </c>
      <c r="J57" s="29">
        <f>SUMIFS(Table3[Profit],Table3[Product],Table3[[#This Row],[Product]])</f>
        <v>55680.835809383942</v>
      </c>
    </row>
    <row r="58" spans="3:10" x14ac:dyDescent="0.35">
      <c r="C58" t="s">
        <v>5</v>
      </c>
      <c r="D58" t="s">
        <v>38</v>
      </c>
      <c r="E58" t="s">
        <v>32</v>
      </c>
      <c r="F58" s="4">
        <v>5075</v>
      </c>
      <c r="G58" s="5">
        <v>21</v>
      </c>
      <c r="H58" s="11">
        <f>Table3[[#This Row],[Amount]]/Table3[[#This Row],[Units]]</f>
        <v>241.66666666666666</v>
      </c>
      <c r="I58" s="51">
        <f>Table3[[#This Row],[Amount]]-Table3[[#This Row],[Cost per unit]]</f>
        <v>4833.333333333333</v>
      </c>
      <c r="J58" s="29">
        <f>SUMIFS(Table3[Profit],Table3[Product],Table3[[#This Row],[Product]])</f>
        <v>70683.404439026504</v>
      </c>
    </row>
    <row r="59" spans="3:10" x14ac:dyDescent="0.35">
      <c r="C59" t="s">
        <v>3</v>
      </c>
      <c r="D59" t="s">
        <v>36</v>
      </c>
      <c r="E59" t="s">
        <v>16</v>
      </c>
      <c r="F59" s="4">
        <v>9198</v>
      </c>
      <c r="G59" s="5">
        <v>36</v>
      </c>
      <c r="H59" s="11">
        <f>Table3[[#This Row],[Amount]]/Table3[[#This Row],[Units]]</f>
        <v>255.5</v>
      </c>
      <c r="I59" s="51">
        <f>Table3[[#This Row],[Amount]]-Table3[[#This Row],[Cost per unit]]</f>
        <v>8942.5</v>
      </c>
      <c r="J59" s="29">
        <f>SUMIFS(Table3[Profit],Table3[Product],Table3[[#This Row],[Product]])</f>
        <v>60527.329548431044</v>
      </c>
    </row>
    <row r="60" spans="3:10" x14ac:dyDescent="0.35">
      <c r="C60" t="s">
        <v>6</v>
      </c>
      <c r="D60" t="s">
        <v>34</v>
      </c>
      <c r="E60" t="s">
        <v>29</v>
      </c>
      <c r="F60" s="4">
        <v>3339</v>
      </c>
      <c r="G60" s="5">
        <v>75</v>
      </c>
      <c r="H60" s="11">
        <f>Table3[[#This Row],[Amount]]/Table3[[#This Row],[Units]]</f>
        <v>44.52</v>
      </c>
      <c r="I60" s="51">
        <f>Table3[[#This Row],[Amount]]-Table3[[#This Row],[Cost per unit]]</f>
        <v>3294.48</v>
      </c>
      <c r="J60" s="29">
        <f>SUMIFS(Table3[Profit],Table3[Product],Table3[[#This Row],[Product]])</f>
        <v>57438.490979741306</v>
      </c>
    </row>
    <row r="61" spans="3:10" x14ac:dyDescent="0.35">
      <c r="C61" t="s">
        <v>40</v>
      </c>
      <c r="D61" t="s">
        <v>34</v>
      </c>
      <c r="E61" t="s">
        <v>17</v>
      </c>
      <c r="F61" s="4">
        <v>5019</v>
      </c>
      <c r="G61" s="5">
        <v>156</v>
      </c>
      <c r="H61" s="11">
        <f>Table3[[#This Row],[Amount]]/Table3[[#This Row],[Units]]</f>
        <v>32.17307692307692</v>
      </c>
      <c r="I61" s="51">
        <f>Table3[[#This Row],[Amount]]-Table3[[#This Row],[Cost per unit]]</f>
        <v>4986.8269230769229</v>
      </c>
      <c r="J61" s="29">
        <f>SUMIFS(Table3[Profit],Table3[Product],Table3[[#This Row],[Product]])</f>
        <v>62705.649591424903</v>
      </c>
    </row>
    <row r="62" spans="3:10" x14ac:dyDescent="0.35">
      <c r="C62" t="s">
        <v>5</v>
      </c>
      <c r="D62" t="s">
        <v>36</v>
      </c>
      <c r="E62" t="s">
        <v>16</v>
      </c>
      <c r="F62" s="4">
        <v>16184</v>
      </c>
      <c r="G62" s="5">
        <v>39</v>
      </c>
      <c r="H62" s="11">
        <f>Table3[[#This Row],[Amount]]/Table3[[#This Row],[Units]]</f>
        <v>414.97435897435895</v>
      </c>
      <c r="I62" s="51">
        <f>Table3[[#This Row],[Amount]]-Table3[[#This Row],[Cost per unit]]</f>
        <v>15769.025641025641</v>
      </c>
      <c r="J62" s="29">
        <f>SUMIFS(Table3[Profit],Table3[Product],Table3[[#This Row],[Product]])</f>
        <v>60527.329548431044</v>
      </c>
    </row>
    <row r="63" spans="3:10" x14ac:dyDescent="0.35">
      <c r="C63" t="s">
        <v>6</v>
      </c>
      <c r="D63" t="s">
        <v>36</v>
      </c>
      <c r="E63" t="s">
        <v>21</v>
      </c>
      <c r="F63" s="4">
        <v>497</v>
      </c>
      <c r="G63" s="5">
        <v>63</v>
      </c>
      <c r="H63" s="11">
        <f>Table3[[#This Row],[Amount]]/Table3[[#This Row],[Units]]</f>
        <v>7.8888888888888893</v>
      </c>
      <c r="I63" s="51">
        <f>Table3[[#This Row],[Amount]]-Table3[[#This Row],[Cost per unit]]</f>
        <v>489.11111111111109</v>
      </c>
      <c r="J63" s="29">
        <f>SUMIFS(Table3[Profit],Table3[Product],Table3[[#This Row],[Product]])</f>
        <v>36837.663520851747</v>
      </c>
    </row>
    <row r="64" spans="3:10" x14ac:dyDescent="0.35">
      <c r="C64" t="s">
        <v>2</v>
      </c>
      <c r="D64" t="s">
        <v>36</v>
      </c>
      <c r="E64" t="s">
        <v>29</v>
      </c>
      <c r="F64" s="4">
        <v>8211</v>
      </c>
      <c r="G64" s="5">
        <v>75</v>
      </c>
      <c r="H64" s="11">
        <f>Table3[[#This Row],[Amount]]/Table3[[#This Row],[Units]]</f>
        <v>109.48</v>
      </c>
      <c r="I64" s="51">
        <f>Table3[[#This Row],[Amount]]-Table3[[#This Row],[Cost per unit]]</f>
        <v>8101.52</v>
      </c>
      <c r="J64" s="29">
        <f>SUMIFS(Table3[Profit],Table3[Product],Table3[[#This Row],[Product]])</f>
        <v>57438.490979741306</v>
      </c>
    </row>
    <row r="65" spans="3:10" x14ac:dyDescent="0.35">
      <c r="C65" t="s">
        <v>2</v>
      </c>
      <c r="D65" t="s">
        <v>38</v>
      </c>
      <c r="E65" t="s">
        <v>28</v>
      </c>
      <c r="F65" s="4">
        <v>6580</v>
      </c>
      <c r="G65" s="5">
        <v>183</v>
      </c>
      <c r="H65" s="11">
        <f>Table3[[#This Row],[Amount]]/Table3[[#This Row],[Units]]</f>
        <v>35.956284153005463</v>
      </c>
      <c r="I65" s="51">
        <f>Table3[[#This Row],[Amount]]-Table3[[#This Row],[Cost per unit]]</f>
        <v>6544.0437158469949</v>
      </c>
      <c r="J65" s="29">
        <f>SUMIFS(Table3[Profit],Table3[Product],Table3[[#This Row],[Product]])</f>
        <v>71866.2795864418</v>
      </c>
    </row>
    <row r="66" spans="3:10" x14ac:dyDescent="0.35">
      <c r="C66" t="s">
        <v>41</v>
      </c>
      <c r="D66" t="s">
        <v>35</v>
      </c>
      <c r="E66" t="s">
        <v>13</v>
      </c>
      <c r="F66" s="4">
        <v>4760</v>
      </c>
      <c r="G66" s="5">
        <v>69</v>
      </c>
      <c r="H66" s="11">
        <f>Table3[[#This Row],[Amount]]/Table3[[#This Row],[Units]]</f>
        <v>68.985507246376812</v>
      </c>
      <c r="I66" s="51">
        <f>Table3[[#This Row],[Amount]]-Table3[[#This Row],[Cost per unit]]</f>
        <v>4691.014492753623</v>
      </c>
      <c r="J66" s="29">
        <f>SUMIFS(Table3[Profit],Table3[Product],Table3[[#This Row],[Product]])</f>
        <v>46702.305236194508</v>
      </c>
    </row>
    <row r="67" spans="3:10" x14ac:dyDescent="0.35">
      <c r="C67" t="s">
        <v>40</v>
      </c>
      <c r="D67" t="s">
        <v>36</v>
      </c>
      <c r="E67" t="s">
        <v>25</v>
      </c>
      <c r="F67" s="4">
        <v>5439</v>
      </c>
      <c r="G67" s="5">
        <v>30</v>
      </c>
      <c r="H67" s="11">
        <f>Table3[[#This Row],[Amount]]/Table3[[#This Row],[Units]]</f>
        <v>181.3</v>
      </c>
      <c r="I67" s="51">
        <f>Table3[[#This Row],[Amount]]-Table3[[#This Row],[Cost per unit]]</f>
        <v>5257.7</v>
      </c>
      <c r="J67" s="29">
        <f>SUMIFS(Table3[Profit],Table3[Product],Table3[[#This Row],[Product]])</f>
        <v>56147.69081422146</v>
      </c>
    </row>
    <row r="68" spans="3:10" x14ac:dyDescent="0.35">
      <c r="C68" t="s">
        <v>41</v>
      </c>
      <c r="D68" t="s">
        <v>34</v>
      </c>
      <c r="E68" t="s">
        <v>17</v>
      </c>
      <c r="F68" s="4">
        <v>1463</v>
      </c>
      <c r="G68" s="5">
        <v>39</v>
      </c>
      <c r="H68" s="11">
        <f>Table3[[#This Row],[Amount]]/Table3[[#This Row],[Units]]</f>
        <v>37.512820512820511</v>
      </c>
      <c r="I68" s="51">
        <f>Table3[[#This Row],[Amount]]-Table3[[#This Row],[Cost per unit]]</f>
        <v>1425.4871794871794</v>
      </c>
      <c r="J68" s="29">
        <f>SUMIFS(Table3[Profit],Table3[Product],Table3[[#This Row],[Product]])</f>
        <v>62705.649591424903</v>
      </c>
    </row>
    <row r="69" spans="3:10" x14ac:dyDescent="0.35">
      <c r="C69" t="s">
        <v>3</v>
      </c>
      <c r="D69" t="s">
        <v>34</v>
      </c>
      <c r="E69" t="s">
        <v>32</v>
      </c>
      <c r="F69" s="4">
        <v>7777</v>
      </c>
      <c r="G69" s="5">
        <v>504</v>
      </c>
      <c r="H69" s="11">
        <f>Table3[[#This Row],[Amount]]/Table3[[#This Row],[Units]]</f>
        <v>15.430555555555555</v>
      </c>
      <c r="I69" s="51">
        <f>Table3[[#This Row],[Amount]]-Table3[[#This Row],[Cost per unit]]</f>
        <v>7761.5694444444443</v>
      </c>
      <c r="J69" s="29">
        <f>SUMIFS(Table3[Profit],Table3[Product],Table3[[#This Row],[Product]])</f>
        <v>70683.404439026504</v>
      </c>
    </row>
    <row r="70" spans="3:10" x14ac:dyDescent="0.35">
      <c r="C70" t="s">
        <v>9</v>
      </c>
      <c r="D70" t="s">
        <v>37</v>
      </c>
      <c r="E70" t="s">
        <v>29</v>
      </c>
      <c r="F70" s="4">
        <v>1085</v>
      </c>
      <c r="G70" s="5">
        <v>273</v>
      </c>
      <c r="H70" s="11">
        <f>Table3[[#This Row],[Amount]]/Table3[[#This Row],[Units]]</f>
        <v>3.9743589743589745</v>
      </c>
      <c r="I70" s="51">
        <f>Table3[[#This Row],[Amount]]-Table3[[#This Row],[Cost per unit]]</f>
        <v>1081.0256410256411</v>
      </c>
      <c r="J70" s="29">
        <f>SUMIFS(Table3[Profit],Table3[Product],Table3[[#This Row],[Product]])</f>
        <v>57438.490979741306</v>
      </c>
    </row>
    <row r="71" spans="3:10" x14ac:dyDescent="0.35">
      <c r="C71" t="s">
        <v>5</v>
      </c>
      <c r="D71" t="s">
        <v>37</v>
      </c>
      <c r="E71" t="s">
        <v>31</v>
      </c>
      <c r="F71" s="4">
        <v>182</v>
      </c>
      <c r="G71" s="5">
        <v>48</v>
      </c>
      <c r="H71" s="11">
        <f>Table3[[#This Row],[Amount]]/Table3[[#This Row],[Units]]</f>
        <v>3.7916666666666665</v>
      </c>
      <c r="I71" s="51">
        <f>Table3[[#This Row],[Amount]]-Table3[[#This Row],[Cost per unit]]</f>
        <v>178.20833333333334</v>
      </c>
      <c r="J71" s="29">
        <f>SUMIFS(Table3[Profit],Table3[Product],Table3[[#This Row],[Product]])</f>
        <v>38952.953192353816</v>
      </c>
    </row>
    <row r="72" spans="3:10" x14ac:dyDescent="0.35">
      <c r="C72" t="s">
        <v>6</v>
      </c>
      <c r="D72" t="s">
        <v>34</v>
      </c>
      <c r="E72" t="s">
        <v>27</v>
      </c>
      <c r="F72" s="4">
        <v>4242</v>
      </c>
      <c r="G72" s="5">
        <v>207</v>
      </c>
      <c r="H72" s="11">
        <f>Table3[[#This Row],[Amount]]/Table3[[#This Row],[Units]]</f>
        <v>20.492753623188406</v>
      </c>
      <c r="I72" s="51">
        <f>Table3[[#This Row],[Amount]]-Table3[[#This Row],[Cost per unit]]</f>
        <v>4221.507246376812</v>
      </c>
      <c r="J72" s="29">
        <f>SUMIFS(Table3[Profit],Table3[Product],Table3[[#This Row],[Product]])</f>
        <v>68404.264408836054</v>
      </c>
    </row>
    <row r="73" spans="3:10" x14ac:dyDescent="0.35">
      <c r="C73" t="s">
        <v>6</v>
      </c>
      <c r="D73" t="s">
        <v>36</v>
      </c>
      <c r="E73" t="s">
        <v>32</v>
      </c>
      <c r="F73" s="4">
        <v>6118</v>
      </c>
      <c r="G73" s="5">
        <v>9</v>
      </c>
      <c r="H73" s="11">
        <f>Table3[[#This Row],[Amount]]/Table3[[#This Row],[Units]]</f>
        <v>679.77777777777783</v>
      </c>
      <c r="I73" s="51">
        <f>Table3[[#This Row],[Amount]]-Table3[[#This Row],[Cost per unit]]</f>
        <v>5438.2222222222226</v>
      </c>
      <c r="J73" s="29">
        <f>SUMIFS(Table3[Profit],Table3[Product],Table3[[#This Row],[Product]])</f>
        <v>70683.404439026504</v>
      </c>
    </row>
    <row r="74" spans="3:10" x14ac:dyDescent="0.35">
      <c r="C74" t="s">
        <v>10</v>
      </c>
      <c r="D74" t="s">
        <v>36</v>
      </c>
      <c r="E74" t="s">
        <v>23</v>
      </c>
      <c r="F74" s="4">
        <v>2317</v>
      </c>
      <c r="G74" s="5">
        <v>261</v>
      </c>
      <c r="H74" s="11">
        <f>Table3[[#This Row],[Amount]]/Table3[[#This Row],[Units]]</f>
        <v>8.8773946360153264</v>
      </c>
      <c r="I74" s="51">
        <f>Table3[[#This Row],[Amount]]-Table3[[#This Row],[Cost per unit]]</f>
        <v>2308.1226053639848</v>
      </c>
      <c r="J74" s="29">
        <f>SUMIFS(Table3[Profit],Table3[Product],Table3[[#This Row],[Product]])</f>
        <v>55680.835809383942</v>
      </c>
    </row>
    <row r="75" spans="3:10" x14ac:dyDescent="0.35">
      <c r="C75" t="s">
        <v>6</v>
      </c>
      <c r="D75" t="s">
        <v>38</v>
      </c>
      <c r="E75" t="s">
        <v>16</v>
      </c>
      <c r="F75" s="4">
        <v>938</v>
      </c>
      <c r="G75" s="5">
        <v>6</v>
      </c>
      <c r="H75" s="11">
        <f>Table3[[#This Row],[Amount]]/Table3[[#This Row],[Units]]</f>
        <v>156.33333333333334</v>
      </c>
      <c r="I75" s="51">
        <f>Table3[[#This Row],[Amount]]-Table3[[#This Row],[Cost per unit]]</f>
        <v>781.66666666666663</v>
      </c>
      <c r="J75" s="29">
        <f>SUMIFS(Table3[Profit],Table3[Product],Table3[[#This Row],[Product]])</f>
        <v>60527.329548431044</v>
      </c>
    </row>
    <row r="76" spans="3:10" x14ac:dyDescent="0.35">
      <c r="C76" t="s">
        <v>8</v>
      </c>
      <c r="D76" t="s">
        <v>37</v>
      </c>
      <c r="E76" t="s">
        <v>15</v>
      </c>
      <c r="F76" s="4">
        <v>9709</v>
      </c>
      <c r="G76" s="5">
        <v>30</v>
      </c>
      <c r="H76" s="11">
        <f>Table3[[#This Row],[Amount]]/Table3[[#This Row],[Units]]</f>
        <v>323.63333333333333</v>
      </c>
      <c r="I76" s="51">
        <f>Table3[[#This Row],[Amount]]-Table3[[#This Row],[Cost per unit]]</f>
        <v>9385.3666666666668</v>
      </c>
      <c r="J76" s="29">
        <f>SUMIFS(Table3[Profit],Table3[Product],Table3[[#This Row],[Product]])</f>
        <v>67451.984681483824</v>
      </c>
    </row>
    <row r="77" spans="3:10" x14ac:dyDescent="0.35">
      <c r="C77" t="s">
        <v>7</v>
      </c>
      <c r="D77" t="s">
        <v>34</v>
      </c>
      <c r="E77" t="s">
        <v>20</v>
      </c>
      <c r="F77" s="4">
        <v>2205</v>
      </c>
      <c r="G77" s="5">
        <v>138</v>
      </c>
      <c r="H77" s="11">
        <f>Table3[[#This Row],[Amount]]/Table3[[#This Row],[Units]]</f>
        <v>15.978260869565217</v>
      </c>
      <c r="I77" s="51">
        <f>Table3[[#This Row],[Amount]]-Table3[[#This Row],[Cost per unit]]</f>
        <v>2189.021739130435</v>
      </c>
      <c r="J77" s="29">
        <f>SUMIFS(Table3[Profit],Table3[Product],Table3[[#This Row],[Product]])</f>
        <v>54306.144796646971</v>
      </c>
    </row>
    <row r="78" spans="3:10" x14ac:dyDescent="0.35">
      <c r="C78" t="s">
        <v>7</v>
      </c>
      <c r="D78" t="s">
        <v>37</v>
      </c>
      <c r="E78" t="s">
        <v>17</v>
      </c>
      <c r="F78" s="4">
        <v>4487</v>
      </c>
      <c r="G78" s="5">
        <v>111</v>
      </c>
      <c r="H78" s="11">
        <f>Table3[[#This Row],[Amount]]/Table3[[#This Row],[Units]]</f>
        <v>40.423423423423422</v>
      </c>
      <c r="I78" s="51">
        <f>Table3[[#This Row],[Amount]]-Table3[[#This Row],[Cost per unit]]</f>
        <v>4446.5765765765764</v>
      </c>
      <c r="J78" s="29">
        <f>SUMIFS(Table3[Profit],Table3[Product],Table3[[#This Row],[Product]])</f>
        <v>62705.649591424903</v>
      </c>
    </row>
    <row r="79" spans="3:10" x14ac:dyDescent="0.35">
      <c r="C79" t="s">
        <v>5</v>
      </c>
      <c r="D79" t="s">
        <v>35</v>
      </c>
      <c r="E79" t="s">
        <v>18</v>
      </c>
      <c r="F79" s="4">
        <v>2415</v>
      </c>
      <c r="G79" s="5">
        <v>15</v>
      </c>
      <c r="H79" s="11">
        <f>Table3[[#This Row],[Amount]]/Table3[[#This Row],[Units]]</f>
        <v>161</v>
      </c>
      <c r="I79" s="51">
        <f>Table3[[#This Row],[Amount]]-Table3[[#This Row],[Cost per unit]]</f>
        <v>2254</v>
      </c>
      <c r="J79" s="29">
        <f>SUMIFS(Table3[Profit],Table3[Product],Table3[[#This Row],[Product]])</f>
        <v>49412.509507234019</v>
      </c>
    </row>
    <row r="80" spans="3:10" x14ac:dyDescent="0.35">
      <c r="C80" t="s">
        <v>40</v>
      </c>
      <c r="D80" t="s">
        <v>34</v>
      </c>
      <c r="E80" t="s">
        <v>19</v>
      </c>
      <c r="F80" s="4">
        <v>4018</v>
      </c>
      <c r="G80" s="5">
        <v>162</v>
      </c>
      <c r="H80" s="11">
        <f>Table3[[#This Row],[Amount]]/Table3[[#This Row],[Units]]</f>
        <v>24.802469135802468</v>
      </c>
      <c r="I80" s="51">
        <f>Table3[[#This Row],[Amount]]-Table3[[#This Row],[Cost per unit]]</f>
        <v>3993.1975308641977</v>
      </c>
      <c r="J80" s="29">
        <f>SUMIFS(Table3[Profit],Table3[Product],Table3[[#This Row],[Product]])</f>
        <v>44052.238494659388</v>
      </c>
    </row>
    <row r="81" spans="3:10" x14ac:dyDescent="0.35">
      <c r="C81" t="s">
        <v>5</v>
      </c>
      <c r="D81" t="s">
        <v>34</v>
      </c>
      <c r="E81" t="s">
        <v>19</v>
      </c>
      <c r="F81" s="4">
        <v>861</v>
      </c>
      <c r="G81" s="5">
        <v>195</v>
      </c>
      <c r="H81" s="11">
        <f>Table3[[#This Row],[Amount]]/Table3[[#This Row],[Units]]</f>
        <v>4.4153846153846157</v>
      </c>
      <c r="I81" s="51">
        <f>Table3[[#This Row],[Amount]]-Table3[[#This Row],[Cost per unit]]</f>
        <v>856.5846153846154</v>
      </c>
      <c r="J81" s="29">
        <f>SUMIFS(Table3[Profit],Table3[Product],Table3[[#This Row],[Product]])</f>
        <v>44052.238494659388</v>
      </c>
    </row>
    <row r="82" spans="3:10" x14ac:dyDescent="0.35">
      <c r="C82" t="s">
        <v>10</v>
      </c>
      <c r="D82" t="s">
        <v>38</v>
      </c>
      <c r="E82" t="s">
        <v>14</v>
      </c>
      <c r="F82" s="4">
        <v>5586</v>
      </c>
      <c r="G82" s="5">
        <v>525</v>
      </c>
      <c r="H82" s="11">
        <f>Table3[[#This Row],[Amount]]/Table3[[#This Row],[Units]]</f>
        <v>10.64</v>
      </c>
      <c r="I82" s="51">
        <f>Table3[[#This Row],[Amount]]-Table3[[#This Row],[Cost per unit]]</f>
        <v>5575.36</v>
      </c>
      <c r="J82" s="29">
        <f>SUMIFS(Table3[Profit],Table3[Product],Table3[[#This Row],[Product]])</f>
        <v>42484.913285139679</v>
      </c>
    </row>
    <row r="83" spans="3:10" x14ac:dyDescent="0.35">
      <c r="C83" t="s">
        <v>7</v>
      </c>
      <c r="D83" t="s">
        <v>34</v>
      </c>
      <c r="E83" t="s">
        <v>33</v>
      </c>
      <c r="F83" s="4">
        <v>2226</v>
      </c>
      <c r="G83" s="5">
        <v>48</v>
      </c>
      <c r="H83" s="11">
        <f>Table3[[#This Row],[Amount]]/Table3[[#This Row],[Units]]</f>
        <v>46.375</v>
      </c>
      <c r="I83" s="51">
        <f>Table3[[#This Row],[Amount]]-Table3[[#This Row],[Cost per unit]]</f>
        <v>2179.625</v>
      </c>
      <c r="J83" s="29">
        <f>SUMIFS(Table3[Profit],Table3[Product],Table3[[#This Row],[Product]])</f>
        <v>68179.215088069614</v>
      </c>
    </row>
    <row r="84" spans="3:10" x14ac:dyDescent="0.35">
      <c r="C84" t="s">
        <v>9</v>
      </c>
      <c r="D84" t="s">
        <v>34</v>
      </c>
      <c r="E84" t="s">
        <v>28</v>
      </c>
      <c r="F84" s="4">
        <v>14329</v>
      </c>
      <c r="G84" s="5">
        <v>150</v>
      </c>
      <c r="H84" s="11">
        <f>Table3[[#This Row],[Amount]]/Table3[[#This Row],[Units]]</f>
        <v>95.526666666666671</v>
      </c>
      <c r="I84" s="51">
        <f>Table3[[#This Row],[Amount]]-Table3[[#This Row],[Cost per unit]]</f>
        <v>14233.473333333333</v>
      </c>
      <c r="J84" s="29">
        <f>SUMIFS(Table3[Profit],Table3[Product],Table3[[#This Row],[Product]])</f>
        <v>71866.2795864418</v>
      </c>
    </row>
    <row r="85" spans="3:10" x14ac:dyDescent="0.35">
      <c r="C85" t="s">
        <v>9</v>
      </c>
      <c r="D85" t="s">
        <v>34</v>
      </c>
      <c r="E85" t="s">
        <v>20</v>
      </c>
      <c r="F85" s="4">
        <v>8463</v>
      </c>
      <c r="G85" s="5">
        <v>492</v>
      </c>
      <c r="H85" s="11">
        <f>Table3[[#This Row],[Amount]]/Table3[[#This Row],[Units]]</f>
        <v>17.201219512195124</v>
      </c>
      <c r="I85" s="51">
        <f>Table3[[#This Row],[Amount]]-Table3[[#This Row],[Cost per unit]]</f>
        <v>8445.7987804878048</v>
      </c>
      <c r="J85" s="29">
        <f>SUMIFS(Table3[Profit],Table3[Product],Table3[[#This Row],[Product]])</f>
        <v>54306.144796646971</v>
      </c>
    </row>
    <row r="86" spans="3:10" x14ac:dyDescent="0.35">
      <c r="C86" t="s">
        <v>5</v>
      </c>
      <c r="D86" t="s">
        <v>34</v>
      </c>
      <c r="E86" t="s">
        <v>29</v>
      </c>
      <c r="F86" s="4">
        <v>2891</v>
      </c>
      <c r="G86" s="5">
        <v>102</v>
      </c>
      <c r="H86" s="11">
        <f>Table3[[#This Row],[Amount]]/Table3[[#This Row],[Units]]</f>
        <v>28.343137254901961</v>
      </c>
      <c r="I86" s="51">
        <f>Table3[[#This Row],[Amount]]-Table3[[#This Row],[Cost per unit]]</f>
        <v>2862.6568627450979</v>
      </c>
      <c r="J86" s="29">
        <f>SUMIFS(Table3[Profit],Table3[Product],Table3[[#This Row],[Product]])</f>
        <v>57438.490979741306</v>
      </c>
    </row>
    <row r="87" spans="3:10" x14ac:dyDescent="0.35">
      <c r="C87" t="s">
        <v>3</v>
      </c>
      <c r="D87" t="s">
        <v>36</v>
      </c>
      <c r="E87" t="s">
        <v>23</v>
      </c>
      <c r="F87" s="4">
        <v>3773</v>
      </c>
      <c r="G87" s="5">
        <v>165</v>
      </c>
      <c r="H87" s="11">
        <f>Table3[[#This Row],[Amount]]/Table3[[#This Row],[Units]]</f>
        <v>22.866666666666667</v>
      </c>
      <c r="I87" s="51">
        <f>Table3[[#This Row],[Amount]]-Table3[[#This Row],[Cost per unit]]</f>
        <v>3750.1333333333332</v>
      </c>
      <c r="J87" s="29">
        <f>SUMIFS(Table3[Profit],Table3[Product],Table3[[#This Row],[Product]])</f>
        <v>55680.835809383942</v>
      </c>
    </row>
    <row r="88" spans="3:10" x14ac:dyDescent="0.35">
      <c r="C88" t="s">
        <v>41</v>
      </c>
      <c r="D88" t="s">
        <v>36</v>
      </c>
      <c r="E88" t="s">
        <v>28</v>
      </c>
      <c r="F88" s="4">
        <v>854</v>
      </c>
      <c r="G88" s="5">
        <v>309</v>
      </c>
      <c r="H88" s="11">
        <f>Table3[[#This Row],[Amount]]/Table3[[#This Row],[Units]]</f>
        <v>2.7637540453074432</v>
      </c>
      <c r="I88" s="51">
        <f>Table3[[#This Row],[Amount]]-Table3[[#This Row],[Cost per unit]]</f>
        <v>851.23624595469255</v>
      </c>
      <c r="J88" s="29">
        <f>SUMIFS(Table3[Profit],Table3[Product],Table3[[#This Row],[Product]])</f>
        <v>71866.2795864418</v>
      </c>
    </row>
    <row r="89" spans="3:10" x14ac:dyDescent="0.35">
      <c r="C89" t="s">
        <v>6</v>
      </c>
      <c r="D89" t="s">
        <v>36</v>
      </c>
      <c r="E89" t="s">
        <v>17</v>
      </c>
      <c r="F89" s="4">
        <v>4970</v>
      </c>
      <c r="G89" s="5">
        <v>156</v>
      </c>
      <c r="H89" s="11">
        <f>Table3[[#This Row],[Amount]]/Table3[[#This Row],[Units]]</f>
        <v>31.858974358974358</v>
      </c>
      <c r="I89" s="51">
        <f>Table3[[#This Row],[Amount]]-Table3[[#This Row],[Cost per unit]]</f>
        <v>4938.1410256410254</v>
      </c>
      <c r="J89" s="29">
        <f>SUMIFS(Table3[Profit],Table3[Product],Table3[[#This Row],[Product]])</f>
        <v>62705.649591424903</v>
      </c>
    </row>
    <row r="90" spans="3:10" x14ac:dyDescent="0.35">
      <c r="C90" t="s">
        <v>9</v>
      </c>
      <c r="D90" t="s">
        <v>35</v>
      </c>
      <c r="E90" t="s">
        <v>26</v>
      </c>
      <c r="F90" s="4">
        <v>98</v>
      </c>
      <c r="G90" s="5">
        <v>159</v>
      </c>
      <c r="H90" s="11">
        <f>Table3[[#This Row],[Amount]]/Table3[[#This Row],[Units]]</f>
        <v>0.61635220125786161</v>
      </c>
      <c r="I90" s="51">
        <f>Table3[[#This Row],[Amount]]-Table3[[#This Row],[Cost per unit]]</f>
        <v>97.383647798742132</v>
      </c>
      <c r="J90" s="29" t="e">
        <f>SUMIFS(Table3[Profit],Table3[Product],Table3[[#This Row],[Product]])</f>
        <v>#DIV/0!</v>
      </c>
    </row>
    <row r="91" spans="3:10" x14ac:dyDescent="0.35">
      <c r="C91" t="s">
        <v>5</v>
      </c>
      <c r="D91" t="s">
        <v>35</v>
      </c>
      <c r="E91" t="s">
        <v>15</v>
      </c>
      <c r="F91" s="4">
        <v>13391</v>
      </c>
      <c r="G91" s="5">
        <v>201</v>
      </c>
      <c r="H91" s="11">
        <f>Table3[[#This Row],[Amount]]/Table3[[#This Row],[Units]]</f>
        <v>66.621890547263675</v>
      </c>
      <c r="I91" s="51">
        <f>Table3[[#This Row],[Amount]]-Table3[[#This Row],[Cost per unit]]</f>
        <v>13324.378109452737</v>
      </c>
      <c r="J91" s="29">
        <f>SUMIFS(Table3[Profit],Table3[Product],Table3[[#This Row],[Product]])</f>
        <v>67451.984681483824</v>
      </c>
    </row>
    <row r="92" spans="3:10" x14ac:dyDescent="0.35">
      <c r="C92" t="s">
        <v>8</v>
      </c>
      <c r="D92" t="s">
        <v>39</v>
      </c>
      <c r="E92" t="s">
        <v>31</v>
      </c>
      <c r="F92" s="4">
        <v>8890</v>
      </c>
      <c r="G92" s="5">
        <v>210</v>
      </c>
      <c r="H92" s="11">
        <f>Table3[[#This Row],[Amount]]/Table3[[#This Row],[Units]]</f>
        <v>42.333333333333336</v>
      </c>
      <c r="I92" s="51">
        <f>Table3[[#This Row],[Amount]]-Table3[[#This Row],[Cost per unit]]</f>
        <v>8847.6666666666661</v>
      </c>
      <c r="J92" s="29">
        <f>SUMIFS(Table3[Profit],Table3[Product],Table3[[#This Row],[Product]])</f>
        <v>38952.953192353816</v>
      </c>
    </row>
    <row r="93" spans="3:10" x14ac:dyDescent="0.35">
      <c r="C93" t="s">
        <v>2</v>
      </c>
      <c r="D93" t="s">
        <v>38</v>
      </c>
      <c r="E93" t="s">
        <v>13</v>
      </c>
      <c r="F93" s="4">
        <v>56</v>
      </c>
      <c r="G93" s="5">
        <v>51</v>
      </c>
      <c r="H93" s="11">
        <f>Table3[[#This Row],[Amount]]/Table3[[#This Row],[Units]]</f>
        <v>1.0980392156862746</v>
      </c>
      <c r="I93" s="51">
        <f>Table3[[#This Row],[Amount]]-Table3[[#This Row],[Cost per unit]]</f>
        <v>54.901960784313722</v>
      </c>
      <c r="J93" s="29">
        <f>SUMIFS(Table3[Profit],Table3[Product],Table3[[#This Row],[Product]])</f>
        <v>46702.305236194508</v>
      </c>
    </row>
    <row r="94" spans="3:10" x14ac:dyDescent="0.35">
      <c r="C94" t="s">
        <v>3</v>
      </c>
      <c r="D94" t="s">
        <v>36</v>
      </c>
      <c r="E94" t="s">
        <v>25</v>
      </c>
      <c r="F94" s="4">
        <v>3339</v>
      </c>
      <c r="G94" s="5">
        <v>39</v>
      </c>
      <c r="H94" s="11">
        <f>Table3[[#This Row],[Amount]]/Table3[[#This Row],[Units]]</f>
        <v>85.615384615384613</v>
      </c>
      <c r="I94" s="51">
        <f>Table3[[#This Row],[Amount]]-Table3[[#This Row],[Cost per unit]]</f>
        <v>3253.3846153846152</v>
      </c>
      <c r="J94" s="29">
        <f>SUMIFS(Table3[Profit],Table3[Product],Table3[[#This Row],[Product]])</f>
        <v>56147.69081422146</v>
      </c>
    </row>
    <row r="95" spans="3:10" x14ac:dyDescent="0.35">
      <c r="C95" t="s">
        <v>10</v>
      </c>
      <c r="D95" t="s">
        <v>35</v>
      </c>
      <c r="E95" t="s">
        <v>18</v>
      </c>
      <c r="F95" s="4">
        <v>3808</v>
      </c>
      <c r="G95" s="5">
        <v>279</v>
      </c>
      <c r="H95" s="11">
        <f>Table3[[#This Row],[Amount]]/Table3[[#This Row],[Units]]</f>
        <v>13.648745519713261</v>
      </c>
      <c r="I95" s="51">
        <f>Table3[[#This Row],[Amount]]-Table3[[#This Row],[Cost per unit]]</f>
        <v>3794.3512544802866</v>
      </c>
      <c r="J95" s="29">
        <f>SUMIFS(Table3[Profit],Table3[Product],Table3[[#This Row],[Product]])</f>
        <v>49412.509507234019</v>
      </c>
    </row>
    <row r="96" spans="3:10" x14ac:dyDescent="0.35">
      <c r="C96" t="s">
        <v>10</v>
      </c>
      <c r="D96" t="s">
        <v>38</v>
      </c>
      <c r="E96" t="s">
        <v>13</v>
      </c>
      <c r="F96" s="4">
        <v>63</v>
      </c>
      <c r="G96" s="5">
        <v>123</v>
      </c>
      <c r="H96" s="11">
        <f>Table3[[#This Row],[Amount]]/Table3[[#This Row],[Units]]</f>
        <v>0.51219512195121952</v>
      </c>
      <c r="I96" s="51">
        <f>Table3[[#This Row],[Amount]]-Table3[[#This Row],[Cost per unit]]</f>
        <v>62.487804878048777</v>
      </c>
      <c r="J96" s="29">
        <f>SUMIFS(Table3[Profit],Table3[Product],Table3[[#This Row],[Product]])</f>
        <v>46702.305236194508</v>
      </c>
    </row>
    <row r="97" spans="3:10" x14ac:dyDescent="0.35">
      <c r="C97" t="s">
        <v>2</v>
      </c>
      <c r="D97" t="s">
        <v>39</v>
      </c>
      <c r="E97" t="s">
        <v>27</v>
      </c>
      <c r="F97" s="4">
        <v>7812</v>
      </c>
      <c r="G97" s="5">
        <v>81</v>
      </c>
      <c r="H97" s="11">
        <f>Table3[[#This Row],[Amount]]/Table3[[#This Row],[Units]]</f>
        <v>96.444444444444443</v>
      </c>
      <c r="I97" s="51">
        <f>Table3[[#This Row],[Amount]]-Table3[[#This Row],[Cost per unit]]</f>
        <v>7715.5555555555557</v>
      </c>
      <c r="J97" s="29">
        <f>SUMIFS(Table3[Profit],Table3[Product],Table3[[#This Row],[Product]])</f>
        <v>68404.264408836054</v>
      </c>
    </row>
    <row r="98" spans="3:10" x14ac:dyDescent="0.35">
      <c r="C98" t="s">
        <v>40</v>
      </c>
      <c r="D98" t="s">
        <v>37</v>
      </c>
      <c r="E98" t="s">
        <v>19</v>
      </c>
      <c r="F98" s="4">
        <v>7693</v>
      </c>
      <c r="G98" s="5">
        <v>21</v>
      </c>
      <c r="H98" s="11">
        <f>Table3[[#This Row],[Amount]]/Table3[[#This Row],[Units]]</f>
        <v>366.33333333333331</v>
      </c>
      <c r="I98" s="51">
        <f>Table3[[#This Row],[Amount]]-Table3[[#This Row],[Cost per unit]]</f>
        <v>7326.666666666667</v>
      </c>
      <c r="J98" s="29">
        <f>SUMIFS(Table3[Profit],Table3[Product],Table3[[#This Row],[Product]])</f>
        <v>44052.238494659388</v>
      </c>
    </row>
    <row r="99" spans="3:10" x14ac:dyDescent="0.35">
      <c r="C99" t="s">
        <v>3</v>
      </c>
      <c r="D99" t="s">
        <v>36</v>
      </c>
      <c r="E99" t="s">
        <v>28</v>
      </c>
      <c r="F99" s="4">
        <v>973</v>
      </c>
      <c r="G99" s="5">
        <v>162</v>
      </c>
      <c r="H99" s="11">
        <f>Table3[[#This Row],[Amount]]/Table3[[#This Row],[Units]]</f>
        <v>6.0061728395061724</v>
      </c>
      <c r="I99" s="51">
        <f>Table3[[#This Row],[Amount]]-Table3[[#This Row],[Cost per unit]]</f>
        <v>966.99382716049388</v>
      </c>
      <c r="J99" s="29">
        <f>SUMIFS(Table3[Profit],Table3[Product],Table3[[#This Row],[Product]])</f>
        <v>71866.2795864418</v>
      </c>
    </row>
    <row r="100" spans="3:10" x14ac:dyDescent="0.35">
      <c r="C100" t="s">
        <v>10</v>
      </c>
      <c r="D100" t="s">
        <v>35</v>
      </c>
      <c r="E100" t="s">
        <v>21</v>
      </c>
      <c r="F100" s="4">
        <v>567</v>
      </c>
      <c r="G100" s="5">
        <v>228</v>
      </c>
      <c r="H100" s="11">
        <f>Table3[[#This Row],[Amount]]/Table3[[#This Row],[Units]]</f>
        <v>2.486842105263158</v>
      </c>
      <c r="I100" s="51">
        <f>Table3[[#This Row],[Amount]]-Table3[[#This Row],[Cost per unit]]</f>
        <v>564.51315789473688</v>
      </c>
      <c r="J100" s="29">
        <f>SUMIFS(Table3[Profit],Table3[Product],Table3[[#This Row],[Product]])</f>
        <v>36837.663520851747</v>
      </c>
    </row>
    <row r="101" spans="3:10" x14ac:dyDescent="0.35">
      <c r="C101" t="s">
        <v>10</v>
      </c>
      <c r="D101" t="s">
        <v>36</v>
      </c>
      <c r="E101" t="s">
        <v>29</v>
      </c>
      <c r="F101" s="4">
        <v>2471</v>
      </c>
      <c r="G101" s="5">
        <v>342</v>
      </c>
      <c r="H101" s="11">
        <f>Table3[[#This Row],[Amount]]/Table3[[#This Row],[Units]]</f>
        <v>7.2251461988304095</v>
      </c>
      <c r="I101" s="51">
        <f>Table3[[#This Row],[Amount]]-Table3[[#This Row],[Cost per unit]]</f>
        <v>2463.7748538011697</v>
      </c>
      <c r="J101" s="29">
        <f>SUMIFS(Table3[Profit],Table3[Product],Table3[[#This Row],[Product]])</f>
        <v>57438.490979741306</v>
      </c>
    </row>
    <row r="102" spans="3:10" x14ac:dyDescent="0.35">
      <c r="C102" t="s">
        <v>5</v>
      </c>
      <c r="D102" t="s">
        <v>38</v>
      </c>
      <c r="E102" t="s">
        <v>13</v>
      </c>
      <c r="F102" s="4">
        <v>7189</v>
      </c>
      <c r="G102" s="5">
        <v>54</v>
      </c>
      <c r="H102" s="11">
        <f>Table3[[#This Row],[Amount]]/Table3[[#This Row],[Units]]</f>
        <v>133.12962962962962</v>
      </c>
      <c r="I102" s="51">
        <f>Table3[[#This Row],[Amount]]-Table3[[#This Row],[Cost per unit]]</f>
        <v>7055.8703703703704</v>
      </c>
      <c r="J102" s="29">
        <f>SUMIFS(Table3[Profit],Table3[Product],Table3[[#This Row],[Product]])</f>
        <v>46702.305236194508</v>
      </c>
    </row>
    <row r="103" spans="3:10" x14ac:dyDescent="0.35">
      <c r="C103" t="s">
        <v>41</v>
      </c>
      <c r="D103" t="s">
        <v>35</v>
      </c>
      <c r="E103" t="s">
        <v>28</v>
      </c>
      <c r="F103" s="4">
        <v>7455</v>
      </c>
      <c r="G103" s="5">
        <v>216</v>
      </c>
      <c r="H103" s="11">
        <f>Table3[[#This Row],[Amount]]/Table3[[#This Row],[Units]]</f>
        <v>34.513888888888886</v>
      </c>
      <c r="I103" s="51">
        <f>Table3[[#This Row],[Amount]]-Table3[[#This Row],[Cost per unit]]</f>
        <v>7420.4861111111113</v>
      </c>
      <c r="J103" s="29">
        <f>SUMIFS(Table3[Profit],Table3[Product],Table3[[#This Row],[Product]])</f>
        <v>71866.2795864418</v>
      </c>
    </row>
    <row r="104" spans="3:10" x14ac:dyDescent="0.35">
      <c r="C104" t="s">
        <v>3</v>
      </c>
      <c r="D104" t="s">
        <v>34</v>
      </c>
      <c r="E104" t="s">
        <v>26</v>
      </c>
      <c r="F104" s="4">
        <v>3108</v>
      </c>
      <c r="G104" s="5">
        <v>54</v>
      </c>
      <c r="H104" s="11">
        <f>Table3[[#This Row],[Amount]]/Table3[[#This Row],[Units]]</f>
        <v>57.555555555555557</v>
      </c>
      <c r="I104" s="51">
        <f>Table3[[#This Row],[Amount]]-Table3[[#This Row],[Cost per unit]]</f>
        <v>3050.4444444444443</v>
      </c>
      <c r="J104" s="29" t="e">
        <f>SUMIFS(Table3[Profit],Table3[Product],Table3[[#This Row],[Product]])</f>
        <v>#DIV/0!</v>
      </c>
    </row>
    <row r="105" spans="3:10" x14ac:dyDescent="0.35">
      <c r="C105" t="s">
        <v>6</v>
      </c>
      <c r="D105" t="s">
        <v>38</v>
      </c>
      <c r="E105" t="s">
        <v>25</v>
      </c>
      <c r="F105" s="4">
        <v>469</v>
      </c>
      <c r="G105" s="5">
        <v>75</v>
      </c>
      <c r="H105" s="11">
        <f>Table3[[#This Row],[Amount]]/Table3[[#This Row],[Units]]</f>
        <v>6.253333333333333</v>
      </c>
      <c r="I105" s="51">
        <f>Table3[[#This Row],[Amount]]-Table3[[#This Row],[Cost per unit]]</f>
        <v>462.74666666666667</v>
      </c>
      <c r="J105" s="29">
        <f>SUMIFS(Table3[Profit],Table3[Product],Table3[[#This Row],[Product]])</f>
        <v>56147.69081422146</v>
      </c>
    </row>
    <row r="106" spans="3:10" x14ac:dyDescent="0.35">
      <c r="C106" t="s">
        <v>9</v>
      </c>
      <c r="D106" t="s">
        <v>37</v>
      </c>
      <c r="E106" t="s">
        <v>23</v>
      </c>
      <c r="F106" s="4">
        <v>2737</v>
      </c>
      <c r="G106" s="5">
        <v>93</v>
      </c>
      <c r="H106" s="11">
        <f>Table3[[#This Row],[Amount]]/Table3[[#This Row],[Units]]</f>
        <v>29.43010752688172</v>
      </c>
      <c r="I106" s="51">
        <f>Table3[[#This Row],[Amount]]-Table3[[#This Row],[Cost per unit]]</f>
        <v>2707.5698924731182</v>
      </c>
      <c r="J106" s="29">
        <f>SUMIFS(Table3[Profit],Table3[Product],Table3[[#This Row],[Product]])</f>
        <v>55680.835809383942</v>
      </c>
    </row>
    <row r="107" spans="3:10" x14ac:dyDescent="0.35">
      <c r="C107" t="s">
        <v>9</v>
      </c>
      <c r="D107" t="s">
        <v>37</v>
      </c>
      <c r="E107" t="s">
        <v>25</v>
      </c>
      <c r="F107" s="4">
        <v>4305</v>
      </c>
      <c r="G107" s="5">
        <v>156</v>
      </c>
      <c r="H107" s="11">
        <f>Table3[[#This Row],[Amount]]/Table3[[#This Row],[Units]]</f>
        <v>27.596153846153847</v>
      </c>
      <c r="I107" s="51">
        <f>Table3[[#This Row],[Amount]]-Table3[[#This Row],[Cost per unit]]</f>
        <v>4277.4038461538457</v>
      </c>
      <c r="J107" s="29">
        <f>SUMIFS(Table3[Profit],Table3[Product],Table3[[#This Row],[Product]])</f>
        <v>56147.69081422146</v>
      </c>
    </row>
    <row r="108" spans="3:10" x14ac:dyDescent="0.35">
      <c r="C108" t="s">
        <v>9</v>
      </c>
      <c r="D108" t="s">
        <v>38</v>
      </c>
      <c r="E108" t="s">
        <v>17</v>
      </c>
      <c r="F108" s="4">
        <v>2408</v>
      </c>
      <c r="G108" s="5">
        <v>9</v>
      </c>
      <c r="H108" s="11">
        <f>Table3[[#This Row],[Amount]]/Table3[[#This Row],[Units]]</f>
        <v>267.55555555555554</v>
      </c>
      <c r="I108" s="51">
        <f>Table3[[#This Row],[Amount]]-Table3[[#This Row],[Cost per unit]]</f>
        <v>2140.4444444444443</v>
      </c>
      <c r="J108" s="29">
        <f>SUMIFS(Table3[Profit],Table3[Product],Table3[[#This Row],[Product]])</f>
        <v>62705.649591424903</v>
      </c>
    </row>
    <row r="109" spans="3:10" x14ac:dyDescent="0.35">
      <c r="C109" t="s">
        <v>3</v>
      </c>
      <c r="D109" t="s">
        <v>36</v>
      </c>
      <c r="E109" t="s">
        <v>19</v>
      </c>
      <c r="F109" s="4">
        <v>1281</v>
      </c>
      <c r="G109" s="5">
        <v>18</v>
      </c>
      <c r="H109" s="11">
        <f>Table3[[#This Row],[Amount]]/Table3[[#This Row],[Units]]</f>
        <v>71.166666666666671</v>
      </c>
      <c r="I109" s="51">
        <f>Table3[[#This Row],[Amount]]-Table3[[#This Row],[Cost per unit]]</f>
        <v>1209.8333333333333</v>
      </c>
      <c r="J109" s="29">
        <f>SUMIFS(Table3[Profit],Table3[Product],Table3[[#This Row],[Product]])</f>
        <v>44052.238494659388</v>
      </c>
    </row>
    <row r="110" spans="3:10" x14ac:dyDescent="0.35">
      <c r="C110" t="s">
        <v>40</v>
      </c>
      <c r="D110" t="s">
        <v>35</v>
      </c>
      <c r="E110" t="s">
        <v>32</v>
      </c>
      <c r="F110" s="4">
        <v>12348</v>
      </c>
      <c r="G110" s="5">
        <v>234</v>
      </c>
      <c r="H110" s="11">
        <f>Table3[[#This Row],[Amount]]/Table3[[#This Row],[Units]]</f>
        <v>52.769230769230766</v>
      </c>
      <c r="I110" s="51">
        <f>Table3[[#This Row],[Amount]]-Table3[[#This Row],[Cost per unit]]</f>
        <v>12295.23076923077</v>
      </c>
      <c r="J110" s="29">
        <f>SUMIFS(Table3[Profit],Table3[Product],Table3[[#This Row],[Product]])</f>
        <v>70683.404439026504</v>
      </c>
    </row>
    <row r="111" spans="3:10" x14ac:dyDescent="0.35">
      <c r="C111" t="s">
        <v>3</v>
      </c>
      <c r="D111" t="s">
        <v>34</v>
      </c>
      <c r="E111" t="s">
        <v>28</v>
      </c>
      <c r="F111" s="4">
        <v>3689</v>
      </c>
      <c r="G111" s="5">
        <v>312</v>
      </c>
      <c r="H111" s="11">
        <f>Table3[[#This Row],[Amount]]/Table3[[#This Row],[Units]]</f>
        <v>11.823717948717949</v>
      </c>
      <c r="I111" s="51">
        <f>Table3[[#This Row],[Amount]]-Table3[[#This Row],[Cost per unit]]</f>
        <v>3677.1762820512822</v>
      </c>
      <c r="J111" s="29">
        <f>SUMIFS(Table3[Profit],Table3[Product],Table3[[#This Row],[Product]])</f>
        <v>71866.2795864418</v>
      </c>
    </row>
    <row r="112" spans="3:10" x14ac:dyDescent="0.35">
      <c r="C112" t="s">
        <v>7</v>
      </c>
      <c r="D112" t="s">
        <v>36</v>
      </c>
      <c r="E112" t="s">
        <v>19</v>
      </c>
      <c r="F112" s="4">
        <v>2870</v>
      </c>
      <c r="G112" s="5">
        <v>300</v>
      </c>
      <c r="H112" s="11">
        <f>Table3[[#This Row],[Amount]]/Table3[[#This Row],[Units]]</f>
        <v>9.5666666666666664</v>
      </c>
      <c r="I112" s="51">
        <f>Table3[[#This Row],[Amount]]-Table3[[#This Row],[Cost per unit]]</f>
        <v>2860.4333333333334</v>
      </c>
      <c r="J112" s="29">
        <f>SUMIFS(Table3[Profit],Table3[Product],Table3[[#This Row],[Product]])</f>
        <v>44052.238494659388</v>
      </c>
    </row>
    <row r="113" spans="3:10" x14ac:dyDescent="0.35">
      <c r="C113" t="s">
        <v>2</v>
      </c>
      <c r="D113" t="s">
        <v>36</v>
      </c>
      <c r="E113" t="s">
        <v>27</v>
      </c>
      <c r="F113" s="4">
        <v>798</v>
      </c>
      <c r="G113" s="5">
        <v>519</v>
      </c>
      <c r="H113" s="11">
        <f>Table3[[#This Row],[Amount]]/Table3[[#This Row],[Units]]</f>
        <v>1.5375722543352601</v>
      </c>
      <c r="I113" s="51">
        <f>Table3[[#This Row],[Amount]]-Table3[[#This Row],[Cost per unit]]</f>
        <v>796.46242774566474</v>
      </c>
      <c r="J113" s="29">
        <f>SUMIFS(Table3[Profit],Table3[Product],Table3[[#This Row],[Product]])</f>
        <v>68404.264408836054</v>
      </c>
    </row>
    <row r="114" spans="3:10" x14ac:dyDescent="0.35">
      <c r="C114" t="s">
        <v>41</v>
      </c>
      <c r="D114" t="s">
        <v>37</v>
      </c>
      <c r="E114" t="s">
        <v>21</v>
      </c>
      <c r="F114" s="4">
        <v>2933</v>
      </c>
      <c r="G114" s="5">
        <v>9</v>
      </c>
      <c r="H114" s="11">
        <f>Table3[[#This Row],[Amount]]/Table3[[#This Row],[Units]]</f>
        <v>325.88888888888891</v>
      </c>
      <c r="I114" s="51">
        <f>Table3[[#This Row],[Amount]]-Table3[[#This Row],[Cost per unit]]</f>
        <v>2607.1111111111113</v>
      </c>
      <c r="J114" s="29">
        <f>SUMIFS(Table3[Profit],Table3[Product],Table3[[#This Row],[Product]])</f>
        <v>36837.663520851747</v>
      </c>
    </row>
    <row r="115" spans="3:10" x14ac:dyDescent="0.35">
      <c r="C115" t="s">
        <v>5</v>
      </c>
      <c r="D115" t="s">
        <v>35</v>
      </c>
      <c r="E115" t="s">
        <v>4</v>
      </c>
      <c r="F115" s="4">
        <v>2744</v>
      </c>
      <c r="G115" s="5">
        <v>9</v>
      </c>
      <c r="H115" s="11">
        <f>Table3[[#This Row],[Amount]]/Table3[[#This Row],[Units]]</f>
        <v>304.88888888888891</v>
      </c>
      <c r="I115" s="51">
        <f>Table3[[#This Row],[Amount]]-Table3[[#This Row],[Cost per unit]]</f>
        <v>2439.1111111111113</v>
      </c>
      <c r="J115" s="29">
        <f>SUMIFS(Table3[Profit],Table3[Product],Table3[[#This Row],[Product]])</f>
        <v>31834.134037860895</v>
      </c>
    </row>
    <row r="116" spans="3:10" x14ac:dyDescent="0.35">
      <c r="C116" t="s">
        <v>40</v>
      </c>
      <c r="D116" t="s">
        <v>36</v>
      </c>
      <c r="E116" t="s">
        <v>33</v>
      </c>
      <c r="F116" s="4">
        <v>9772</v>
      </c>
      <c r="G116" s="5">
        <v>90</v>
      </c>
      <c r="H116" s="11">
        <f>Table3[[#This Row],[Amount]]/Table3[[#This Row],[Units]]</f>
        <v>108.57777777777778</v>
      </c>
      <c r="I116" s="51">
        <f>Table3[[#This Row],[Amount]]-Table3[[#This Row],[Cost per unit]]</f>
        <v>9663.4222222222215</v>
      </c>
      <c r="J116" s="29">
        <f>SUMIFS(Table3[Profit],Table3[Product],Table3[[#This Row],[Product]])</f>
        <v>68179.215088069614</v>
      </c>
    </row>
    <row r="117" spans="3:10" x14ac:dyDescent="0.35">
      <c r="C117" t="s">
        <v>7</v>
      </c>
      <c r="D117" t="s">
        <v>34</v>
      </c>
      <c r="E117" t="s">
        <v>25</v>
      </c>
      <c r="F117" s="4">
        <v>1568</v>
      </c>
      <c r="G117" s="5">
        <v>96</v>
      </c>
      <c r="H117" s="11">
        <f>Table3[[#This Row],[Amount]]/Table3[[#This Row],[Units]]</f>
        <v>16.333333333333332</v>
      </c>
      <c r="I117" s="51">
        <f>Table3[[#This Row],[Amount]]-Table3[[#This Row],[Cost per unit]]</f>
        <v>1551.6666666666667</v>
      </c>
      <c r="J117" s="29">
        <f>SUMIFS(Table3[Profit],Table3[Product],Table3[[#This Row],[Product]])</f>
        <v>56147.69081422146</v>
      </c>
    </row>
    <row r="118" spans="3:10" x14ac:dyDescent="0.35">
      <c r="C118" t="s">
        <v>2</v>
      </c>
      <c r="D118" t="s">
        <v>36</v>
      </c>
      <c r="E118" t="s">
        <v>16</v>
      </c>
      <c r="F118" s="4">
        <v>11417</v>
      </c>
      <c r="G118" s="5">
        <v>21</v>
      </c>
      <c r="H118" s="11">
        <f>Table3[[#This Row],[Amount]]/Table3[[#This Row],[Units]]</f>
        <v>543.66666666666663</v>
      </c>
      <c r="I118" s="51">
        <f>Table3[[#This Row],[Amount]]-Table3[[#This Row],[Cost per unit]]</f>
        <v>10873.333333333334</v>
      </c>
      <c r="J118" s="29">
        <f>SUMIFS(Table3[Profit],Table3[Product],Table3[[#This Row],[Product]])</f>
        <v>60527.329548431044</v>
      </c>
    </row>
    <row r="119" spans="3:10" x14ac:dyDescent="0.35">
      <c r="C119" t="s">
        <v>40</v>
      </c>
      <c r="D119" t="s">
        <v>34</v>
      </c>
      <c r="E119" t="s">
        <v>26</v>
      </c>
      <c r="F119" s="4">
        <v>6748</v>
      </c>
      <c r="G119" s="5">
        <v>48</v>
      </c>
      <c r="H119" s="11">
        <f>Table3[[#This Row],[Amount]]/Table3[[#This Row],[Units]]</f>
        <v>140.58333333333334</v>
      </c>
      <c r="I119" s="51">
        <f>Table3[[#This Row],[Amount]]-Table3[[#This Row],[Cost per unit]]</f>
        <v>6607.416666666667</v>
      </c>
      <c r="J119" s="29" t="e">
        <f>SUMIFS(Table3[Profit],Table3[Product],Table3[[#This Row],[Product]])</f>
        <v>#DIV/0!</v>
      </c>
    </row>
    <row r="120" spans="3:10" x14ac:dyDescent="0.35">
      <c r="C120" t="s">
        <v>10</v>
      </c>
      <c r="D120" t="s">
        <v>36</v>
      </c>
      <c r="E120" t="s">
        <v>27</v>
      </c>
      <c r="F120" s="4">
        <v>1407</v>
      </c>
      <c r="G120" s="5">
        <v>72</v>
      </c>
      <c r="H120" s="11">
        <f>Table3[[#This Row],[Amount]]/Table3[[#This Row],[Units]]</f>
        <v>19.541666666666668</v>
      </c>
      <c r="I120" s="51">
        <f>Table3[[#This Row],[Amount]]-Table3[[#This Row],[Cost per unit]]</f>
        <v>1387.4583333333333</v>
      </c>
      <c r="J120" s="29">
        <f>SUMIFS(Table3[Profit],Table3[Product],Table3[[#This Row],[Product]])</f>
        <v>68404.264408836054</v>
      </c>
    </row>
    <row r="121" spans="3:10" x14ac:dyDescent="0.35">
      <c r="C121" t="s">
        <v>8</v>
      </c>
      <c r="D121" t="s">
        <v>35</v>
      </c>
      <c r="E121" t="s">
        <v>29</v>
      </c>
      <c r="F121" s="4">
        <v>2023</v>
      </c>
      <c r="G121" s="5">
        <v>168</v>
      </c>
      <c r="H121" s="11">
        <f>Table3[[#This Row],[Amount]]/Table3[[#This Row],[Units]]</f>
        <v>12.041666666666666</v>
      </c>
      <c r="I121" s="51">
        <f>Table3[[#This Row],[Amount]]-Table3[[#This Row],[Cost per unit]]</f>
        <v>2010.9583333333333</v>
      </c>
      <c r="J121" s="29">
        <f>SUMIFS(Table3[Profit],Table3[Product],Table3[[#This Row],[Product]])</f>
        <v>57438.490979741306</v>
      </c>
    </row>
    <row r="122" spans="3:10" x14ac:dyDescent="0.35">
      <c r="C122" t="s">
        <v>5</v>
      </c>
      <c r="D122" t="s">
        <v>39</v>
      </c>
      <c r="E122" t="s">
        <v>26</v>
      </c>
      <c r="F122" s="4">
        <v>5236</v>
      </c>
      <c r="G122" s="5">
        <v>51</v>
      </c>
      <c r="H122" s="11">
        <f>Table3[[#This Row],[Amount]]/Table3[[#This Row],[Units]]</f>
        <v>102.66666666666667</v>
      </c>
      <c r="I122" s="51">
        <f>Table3[[#This Row],[Amount]]-Table3[[#This Row],[Cost per unit]]</f>
        <v>5133.333333333333</v>
      </c>
      <c r="J122" s="29" t="e">
        <f>SUMIFS(Table3[Profit],Table3[Product],Table3[[#This Row],[Product]])</f>
        <v>#DIV/0!</v>
      </c>
    </row>
    <row r="123" spans="3:10" x14ac:dyDescent="0.35">
      <c r="C123" t="s">
        <v>41</v>
      </c>
      <c r="D123" t="s">
        <v>36</v>
      </c>
      <c r="E123" t="s">
        <v>19</v>
      </c>
      <c r="F123" s="4">
        <v>1925</v>
      </c>
      <c r="G123" s="5">
        <v>192</v>
      </c>
      <c r="H123" s="11">
        <f>Table3[[#This Row],[Amount]]/Table3[[#This Row],[Units]]</f>
        <v>10.026041666666666</v>
      </c>
      <c r="I123" s="51">
        <f>Table3[[#This Row],[Amount]]-Table3[[#This Row],[Cost per unit]]</f>
        <v>1914.9739583333333</v>
      </c>
      <c r="J123" s="29">
        <f>SUMIFS(Table3[Profit],Table3[Product],Table3[[#This Row],[Product]])</f>
        <v>44052.238494659388</v>
      </c>
    </row>
    <row r="124" spans="3:10" x14ac:dyDescent="0.35">
      <c r="C124" t="s">
        <v>7</v>
      </c>
      <c r="D124" t="s">
        <v>37</v>
      </c>
      <c r="E124" t="s">
        <v>14</v>
      </c>
      <c r="F124" s="4">
        <v>6608</v>
      </c>
      <c r="G124" s="5">
        <v>225</v>
      </c>
      <c r="H124" s="11">
        <f>Table3[[#This Row],[Amount]]/Table3[[#This Row],[Units]]</f>
        <v>29.36888888888889</v>
      </c>
      <c r="I124" s="51">
        <f>Table3[[#This Row],[Amount]]-Table3[[#This Row],[Cost per unit]]</f>
        <v>6578.6311111111108</v>
      </c>
      <c r="J124" s="29">
        <f>SUMIFS(Table3[Profit],Table3[Product],Table3[[#This Row],[Product]])</f>
        <v>42484.913285139679</v>
      </c>
    </row>
    <row r="125" spans="3:10" x14ac:dyDescent="0.35">
      <c r="C125" t="s">
        <v>6</v>
      </c>
      <c r="D125" t="s">
        <v>34</v>
      </c>
      <c r="E125" t="s">
        <v>26</v>
      </c>
      <c r="F125" s="4">
        <v>8008</v>
      </c>
      <c r="G125" s="5">
        <v>456</v>
      </c>
      <c r="H125" s="11">
        <f>Table3[[#This Row],[Amount]]/Table3[[#This Row],[Units]]</f>
        <v>17.561403508771932</v>
      </c>
      <c r="I125" s="51">
        <f>Table3[[#This Row],[Amount]]-Table3[[#This Row],[Cost per unit]]</f>
        <v>7990.4385964912281</v>
      </c>
      <c r="J125" s="29" t="e">
        <f>SUMIFS(Table3[Profit],Table3[Product],Table3[[#This Row],[Product]])</f>
        <v>#DIV/0!</v>
      </c>
    </row>
    <row r="126" spans="3:10" x14ac:dyDescent="0.35">
      <c r="C126" t="s">
        <v>10</v>
      </c>
      <c r="D126" t="s">
        <v>34</v>
      </c>
      <c r="E126" t="s">
        <v>25</v>
      </c>
      <c r="F126" s="4">
        <v>1428</v>
      </c>
      <c r="G126" s="5">
        <v>93</v>
      </c>
      <c r="H126" s="11">
        <f>Table3[[#This Row],[Amount]]/Table3[[#This Row],[Units]]</f>
        <v>15.35483870967742</v>
      </c>
      <c r="I126" s="51">
        <f>Table3[[#This Row],[Amount]]-Table3[[#This Row],[Cost per unit]]</f>
        <v>1412.6451612903227</v>
      </c>
      <c r="J126" s="29">
        <f>SUMIFS(Table3[Profit],Table3[Product],Table3[[#This Row],[Product]])</f>
        <v>56147.69081422146</v>
      </c>
    </row>
    <row r="127" spans="3:10" x14ac:dyDescent="0.35">
      <c r="C127" t="s">
        <v>6</v>
      </c>
      <c r="D127" t="s">
        <v>34</v>
      </c>
      <c r="E127" t="s">
        <v>4</v>
      </c>
      <c r="F127" s="4">
        <v>525</v>
      </c>
      <c r="G127" s="5">
        <v>48</v>
      </c>
      <c r="H127" s="11">
        <f>Table3[[#This Row],[Amount]]/Table3[[#This Row],[Units]]</f>
        <v>10.9375</v>
      </c>
      <c r="I127" s="51">
        <f>Table3[[#This Row],[Amount]]-Table3[[#This Row],[Cost per unit]]</f>
        <v>514.0625</v>
      </c>
      <c r="J127" s="29">
        <f>SUMIFS(Table3[Profit],Table3[Product],Table3[[#This Row],[Product]])</f>
        <v>31834.134037860895</v>
      </c>
    </row>
    <row r="128" spans="3:10" x14ac:dyDescent="0.35">
      <c r="C128" t="s">
        <v>6</v>
      </c>
      <c r="D128" t="s">
        <v>37</v>
      </c>
      <c r="E128" t="s">
        <v>18</v>
      </c>
      <c r="F128" s="4">
        <v>1505</v>
      </c>
      <c r="G128" s="5">
        <v>102</v>
      </c>
      <c r="H128" s="11">
        <f>Table3[[#This Row],[Amount]]/Table3[[#This Row],[Units]]</f>
        <v>14.754901960784315</v>
      </c>
      <c r="I128" s="51">
        <f>Table3[[#This Row],[Amount]]-Table3[[#This Row],[Cost per unit]]</f>
        <v>1490.2450980392157</v>
      </c>
      <c r="J128" s="29">
        <f>SUMIFS(Table3[Profit],Table3[Product],Table3[[#This Row],[Product]])</f>
        <v>49412.509507234019</v>
      </c>
    </row>
    <row r="129" spans="3:10" x14ac:dyDescent="0.35">
      <c r="C129" t="s">
        <v>7</v>
      </c>
      <c r="D129" t="s">
        <v>35</v>
      </c>
      <c r="E129" t="s">
        <v>30</v>
      </c>
      <c r="F129" s="4">
        <v>6755</v>
      </c>
      <c r="G129" s="5">
        <v>252</v>
      </c>
      <c r="H129" s="11">
        <f>Table3[[#This Row],[Amount]]/Table3[[#This Row],[Units]]</f>
        <v>26.805555555555557</v>
      </c>
      <c r="I129" s="51">
        <f>Table3[[#This Row],[Amount]]-Table3[[#This Row],[Cost per unit]]</f>
        <v>6728.1944444444443</v>
      </c>
      <c r="J129" s="29">
        <f>SUMIFS(Table3[Profit],Table3[Product],Table3[[#This Row],[Product]])</f>
        <v>65922.889568733066</v>
      </c>
    </row>
    <row r="130" spans="3:10" x14ac:dyDescent="0.35">
      <c r="C130" t="s">
        <v>2</v>
      </c>
      <c r="D130" t="s">
        <v>37</v>
      </c>
      <c r="E130" t="s">
        <v>18</v>
      </c>
      <c r="F130" s="4">
        <v>11571</v>
      </c>
      <c r="G130" s="5">
        <v>138</v>
      </c>
      <c r="H130" s="11">
        <f>Table3[[#This Row],[Amount]]/Table3[[#This Row],[Units]]</f>
        <v>83.847826086956516</v>
      </c>
      <c r="I130" s="51">
        <f>Table3[[#This Row],[Amount]]-Table3[[#This Row],[Cost per unit]]</f>
        <v>11487.152173913044</v>
      </c>
      <c r="J130" s="29">
        <f>SUMIFS(Table3[Profit],Table3[Product],Table3[[#This Row],[Product]])</f>
        <v>49412.509507234019</v>
      </c>
    </row>
    <row r="131" spans="3:10" x14ac:dyDescent="0.35">
      <c r="C131" t="s">
        <v>40</v>
      </c>
      <c r="D131" t="s">
        <v>38</v>
      </c>
      <c r="E131" t="s">
        <v>25</v>
      </c>
      <c r="F131" s="4">
        <v>2541</v>
      </c>
      <c r="G131" s="5">
        <v>90</v>
      </c>
      <c r="H131" s="11">
        <f>Table3[[#This Row],[Amount]]/Table3[[#This Row],[Units]]</f>
        <v>28.233333333333334</v>
      </c>
      <c r="I131" s="51">
        <f>Table3[[#This Row],[Amount]]-Table3[[#This Row],[Cost per unit]]</f>
        <v>2512.7666666666669</v>
      </c>
      <c r="J131" s="29">
        <f>SUMIFS(Table3[Profit],Table3[Product],Table3[[#This Row],[Product]])</f>
        <v>56147.69081422146</v>
      </c>
    </row>
    <row r="132" spans="3:10" x14ac:dyDescent="0.35">
      <c r="C132" t="s">
        <v>41</v>
      </c>
      <c r="D132" t="s">
        <v>37</v>
      </c>
      <c r="E132" t="s">
        <v>30</v>
      </c>
      <c r="F132" s="4">
        <v>1526</v>
      </c>
      <c r="G132" s="5">
        <v>240</v>
      </c>
      <c r="H132" s="11">
        <f>Table3[[#This Row],[Amount]]/Table3[[#This Row],[Units]]</f>
        <v>6.3583333333333334</v>
      </c>
      <c r="I132" s="51">
        <f>Table3[[#This Row],[Amount]]-Table3[[#This Row],[Cost per unit]]</f>
        <v>1519.6416666666667</v>
      </c>
      <c r="J132" s="29">
        <f>SUMIFS(Table3[Profit],Table3[Product],Table3[[#This Row],[Product]])</f>
        <v>65922.889568733066</v>
      </c>
    </row>
    <row r="133" spans="3:10" x14ac:dyDescent="0.35">
      <c r="C133" t="s">
        <v>40</v>
      </c>
      <c r="D133" t="s">
        <v>38</v>
      </c>
      <c r="E133" t="s">
        <v>4</v>
      </c>
      <c r="F133" s="4">
        <v>6125</v>
      </c>
      <c r="G133" s="5">
        <v>102</v>
      </c>
      <c r="H133" s="11">
        <f>Table3[[#This Row],[Amount]]/Table3[[#This Row],[Units]]</f>
        <v>60.049019607843135</v>
      </c>
      <c r="I133" s="51">
        <f>Table3[[#This Row],[Amount]]-Table3[[#This Row],[Cost per unit]]</f>
        <v>6064.9509803921565</v>
      </c>
      <c r="J133" s="29">
        <f>SUMIFS(Table3[Profit],Table3[Product],Table3[[#This Row],[Product]])</f>
        <v>31834.134037860895</v>
      </c>
    </row>
    <row r="134" spans="3:10" x14ac:dyDescent="0.35">
      <c r="C134" t="s">
        <v>41</v>
      </c>
      <c r="D134" t="s">
        <v>35</v>
      </c>
      <c r="E134" t="s">
        <v>27</v>
      </c>
      <c r="F134" s="4">
        <v>847</v>
      </c>
      <c r="G134" s="5">
        <v>129</v>
      </c>
      <c r="H134" s="11">
        <f>Table3[[#This Row],[Amount]]/Table3[[#This Row],[Units]]</f>
        <v>6.5658914728682172</v>
      </c>
      <c r="I134" s="51">
        <f>Table3[[#This Row],[Amount]]-Table3[[#This Row],[Cost per unit]]</f>
        <v>840.4341085271318</v>
      </c>
      <c r="J134" s="29">
        <f>SUMIFS(Table3[Profit],Table3[Product],Table3[[#This Row],[Product]])</f>
        <v>68404.264408836054</v>
      </c>
    </row>
    <row r="135" spans="3:10" x14ac:dyDescent="0.35">
      <c r="C135" t="s">
        <v>8</v>
      </c>
      <c r="D135" t="s">
        <v>35</v>
      </c>
      <c r="E135" t="s">
        <v>27</v>
      </c>
      <c r="F135" s="4">
        <v>4753</v>
      </c>
      <c r="G135" s="5">
        <v>300</v>
      </c>
      <c r="H135" s="11">
        <f>Table3[[#This Row],[Amount]]/Table3[[#This Row],[Units]]</f>
        <v>15.843333333333334</v>
      </c>
      <c r="I135" s="51">
        <f>Table3[[#This Row],[Amount]]-Table3[[#This Row],[Cost per unit]]</f>
        <v>4737.1566666666668</v>
      </c>
      <c r="J135" s="29">
        <f>SUMIFS(Table3[Profit],Table3[Product],Table3[[#This Row],[Product]])</f>
        <v>68404.264408836054</v>
      </c>
    </row>
    <row r="136" spans="3:10" x14ac:dyDescent="0.35">
      <c r="C136" t="s">
        <v>6</v>
      </c>
      <c r="D136" t="s">
        <v>38</v>
      </c>
      <c r="E136" t="s">
        <v>33</v>
      </c>
      <c r="F136" s="4">
        <v>959</v>
      </c>
      <c r="G136" s="5">
        <v>135</v>
      </c>
      <c r="H136" s="11">
        <f>Table3[[#This Row],[Amount]]/Table3[[#This Row],[Units]]</f>
        <v>7.1037037037037036</v>
      </c>
      <c r="I136" s="51">
        <f>Table3[[#This Row],[Amount]]-Table3[[#This Row],[Cost per unit]]</f>
        <v>951.89629629629633</v>
      </c>
      <c r="J136" s="29">
        <f>SUMIFS(Table3[Profit],Table3[Product],Table3[[#This Row],[Product]])</f>
        <v>68179.215088069614</v>
      </c>
    </row>
    <row r="137" spans="3:10" x14ac:dyDescent="0.35">
      <c r="C137" t="s">
        <v>7</v>
      </c>
      <c r="D137" t="s">
        <v>35</v>
      </c>
      <c r="E137" t="s">
        <v>24</v>
      </c>
      <c r="F137" s="4">
        <v>2793</v>
      </c>
      <c r="G137" s="5">
        <v>114</v>
      </c>
      <c r="H137" s="11">
        <f>Table3[[#This Row],[Amount]]/Table3[[#This Row],[Units]]</f>
        <v>24.5</v>
      </c>
      <c r="I137" s="51">
        <f>Table3[[#This Row],[Amount]]-Table3[[#This Row],[Cost per unit]]</f>
        <v>2768.5</v>
      </c>
      <c r="J137" s="29">
        <f>SUMIFS(Table3[Profit],Table3[Product],Table3[[#This Row],[Product]])</f>
        <v>34095.954067767459</v>
      </c>
    </row>
    <row r="138" spans="3:10" x14ac:dyDescent="0.35">
      <c r="C138" t="s">
        <v>7</v>
      </c>
      <c r="D138" t="s">
        <v>35</v>
      </c>
      <c r="E138" t="s">
        <v>14</v>
      </c>
      <c r="F138" s="4">
        <v>4606</v>
      </c>
      <c r="G138" s="5">
        <v>63</v>
      </c>
      <c r="H138" s="11">
        <f>Table3[[#This Row],[Amount]]/Table3[[#This Row],[Units]]</f>
        <v>73.111111111111114</v>
      </c>
      <c r="I138" s="51">
        <f>Table3[[#This Row],[Amount]]-Table3[[#This Row],[Cost per unit]]</f>
        <v>4532.8888888888887</v>
      </c>
      <c r="J138" s="29">
        <f>SUMIFS(Table3[Profit],Table3[Product],Table3[[#This Row],[Product]])</f>
        <v>42484.913285139679</v>
      </c>
    </row>
    <row r="139" spans="3:10" x14ac:dyDescent="0.35">
      <c r="C139" t="s">
        <v>7</v>
      </c>
      <c r="D139" t="s">
        <v>36</v>
      </c>
      <c r="E139" t="s">
        <v>29</v>
      </c>
      <c r="F139" s="4">
        <v>5551</v>
      </c>
      <c r="G139" s="5">
        <v>252</v>
      </c>
      <c r="H139" s="11">
        <f>Table3[[#This Row],[Amount]]/Table3[[#This Row],[Units]]</f>
        <v>22.027777777777779</v>
      </c>
      <c r="I139" s="51">
        <f>Table3[[#This Row],[Amount]]-Table3[[#This Row],[Cost per unit]]</f>
        <v>5528.9722222222226</v>
      </c>
      <c r="J139" s="29">
        <f>SUMIFS(Table3[Profit],Table3[Product],Table3[[#This Row],[Product]])</f>
        <v>57438.490979741306</v>
      </c>
    </row>
    <row r="140" spans="3:10" x14ac:dyDescent="0.35">
      <c r="C140" t="s">
        <v>10</v>
      </c>
      <c r="D140" t="s">
        <v>36</v>
      </c>
      <c r="E140" t="s">
        <v>32</v>
      </c>
      <c r="F140" s="4">
        <v>6657</v>
      </c>
      <c r="G140" s="5">
        <v>303</v>
      </c>
      <c r="H140" s="11">
        <f>Table3[[#This Row],[Amount]]/Table3[[#This Row],[Units]]</f>
        <v>21.970297029702969</v>
      </c>
      <c r="I140" s="51">
        <f>Table3[[#This Row],[Amount]]-Table3[[#This Row],[Cost per unit]]</f>
        <v>6635.029702970297</v>
      </c>
      <c r="J140" s="29">
        <f>SUMIFS(Table3[Profit],Table3[Product],Table3[[#This Row],[Product]])</f>
        <v>70683.404439026504</v>
      </c>
    </row>
    <row r="141" spans="3:10" x14ac:dyDescent="0.35">
      <c r="C141" t="s">
        <v>7</v>
      </c>
      <c r="D141" t="s">
        <v>39</v>
      </c>
      <c r="E141" t="s">
        <v>17</v>
      </c>
      <c r="F141" s="4">
        <v>4438</v>
      </c>
      <c r="G141" s="5">
        <v>246</v>
      </c>
      <c r="H141" s="11">
        <f>Table3[[#This Row],[Amount]]/Table3[[#This Row],[Units]]</f>
        <v>18.040650406504064</v>
      </c>
      <c r="I141" s="51">
        <f>Table3[[#This Row],[Amount]]-Table3[[#This Row],[Cost per unit]]</f>
        <v>4419.959349593496</v>
      </c>
      <c r="J141" s="29">
        <f>SUMIFS(Table3[Profit],Table3[Product],Table3[[#This Row],[Product]])</f>
        <v>62705.649591424903</v>
      </c>
    </row>
    <row r="142" spans="3:10" x14ac:dyDescent="0.35">
      <c r="C142" t="s">
        <v>8</v>
      </c>
      <c r="D142" t="s">
        <v>38</v>
      </c>
      <c r="E142" t="s">
        <v>22</v>
      </c>
      <c r="F142" s="4">
        <v>168</v>
      </c>
      <c r="G142" s="5">
        <v>84</v>
      </c>
      <c r="H142" s="11">
        <f>Table3[[#This Row],[Amount]]/Table3[[#This Row],[Units]]</f>
        <v>2</v>
      </c>
      <c r="I142" s="51">
        <f>Table3[[#This Row],[Amount]]-Table3[[#This Row],[Cost per unit]]</f>
        <v>166</v>
      </c>
      <c r="J142" s="29">
        <f>SUMIFS(Table3[Profit],Table3[Product],Table3[[#This Row],[Product]])</f>
        <v>63201.759739571651</v>
      </c>
    </row>
    <row r="143" spans="3:10" x14ac:dyDescent="0.35">
      <c r="C143" t="s">
        <v>7</v>
      </c>
      <c r="D143" t="s">
        <v>34</v>
      </c>
      <c r="E143" t="s">
        <v>17</v>
      </c>
      <c r="F143" s="4">
        <v>7777</v>
      </c>
      <c r="G143" s="5">
        <v>39</v>
      </c>
      <c r="H143" s="11">
        <f>Table3[[#This Row],[Amount]]/Table3[[#This Row],[Units]]</f>
        <v>199.41025641025641</v>
      </c>
      <c r="I143" s="51">
        <f>Table3[[#This Row],[Amount]]-Table3[[#This Row],[Cost per unit]]</f>
        <v>7577.5897435897432</v>
      </c>
      <c r="J143" s="29">
        <f>SUMIFS(Table3[Profit],Table3[Product],Table3[[#This Row],[Product]])</f>
        <v>62705.649591424903</v>
      </c>
    </row>
    <row r="144" spans="3:10" x14ac:dyDescent="0.35">
      <c r="C144" t="s">
        <v>5</v>
      </c>
      <c r="D144" t="s">
        <v>36</v>
      </c>
      <c r="E144" t="s">
        <v>17</v>
      </c>
      <c r="F144" s="4">
        <v>3339</v>
      </c>
      <c r="G144" s="5">
        <v>348</v>
      </c>
      <c r="H144" s="11">
        <f>Table3[[#This Row],[Amount]]/Table3[[#This Row],[Units]]</f>
        <v>9.5948275862068968</v>
      </c>
      <c r="I144" s="51">
        <f>Table3[[#This Row],[Amount]]-Table3[[#This Row],[Cost per unit]]</f>
        <v>3329.405172413793</v>
      </c>
      <c r="J144" s="29">
        <f>SUMIFS(Table3[Profit],Table3[Product],Table3[[#This Row],[Product]])</f>
        <v>62705.649591424903</v>
      </c>
    </row>
    <row r="145" spans="3:10" x14ac:dyDescent="0.35">
      <c r="C145" t="s">
        <v>7</v>
      </c>
      <c r="D145" t="s">
        <v>37</v>
      </c>
      <c r="E145" t="s">
        <v>33</v>
      </c>
      <c r="F145" s="4">
        <v>6391</v>
      </c>
      <c r="G145" s="5">
        <v>48</v>
      </c>
      <c r="H145" s="11">
        <f>Table3[[#This Row],[Amount]]/Table3[[#This Row],[Units]]</f>
        <v>133.14583333333334</v>
      </c>
      <c r="I145" s="51">
        <f>Table3[[#This Row],[Amount]]-Table3[[#This Row],[Cost per unit]]</f>
        <v>6257.854166666667</v>
      </c>
      <c r="J145" s="29">
        <f>SUMIFS(Table3[Profit],Table3[Product],Table3[[#This Row],[Product]])</f>
        <v>68179.215088069614</v>
      </c>
    </row>
    <row r="146" spans="3:10" x14ac:dyDescent="0.35">
      <c r="C146" t="s">
        <v>5</v>
      </c>
      <c r="D146" t="s">
        <v>37</v>
      </c>
      <c r="E146" t="s">
        <v>22</v>
      </c>
      <c r="F146" s="4">
        <v>518</v>
      </c>
      <c r="G146" s="5">
        <v>75</v>
      </c>
      <c r="H146" s="11">
        <f>Table3[[#This Row],[Amount]]/Table3[[#This Row],[Units]]</f>
        <v>6.9066666666666663</v>
      </c>
      <c r="I146" s="51">
        <f>Table3[[#This Row],[Amount]]-Table3[[#This Row],[Cost per unit]]</f>
        <v>511.09333333333336</v>
      </c>
      <c r="J146" s="29">
        <f>SUMIFS(Table3[Profit],Table3[Product],Table3[[#This Row],[Product]])</f>
        <v>63201.759739571651</v>
      </c>
    </row>
    <row r="147" spans="3:10" x14ac:dyDescent="0.35">
      <c r="C147" t="s">
        <v>7</v>
      </c>
      <c r="D147" t="s">
        <v>38</v>
      </c>
      <c r="E147" t="s">
        <v>28</v>
      </c>
      <c r="F147" s="4">
        <v>5677</v>
      </c>
      <c r="G147" s="5">
        <v>258</v>
      </c>
      <c r="H147" s="11">
        <f>Table3[[#This Row],[Amount]]/Table3[[#This Row],[Units]]</f>
        <v>22.003875968992247</v>
      </c>
      <c r="I147" s="51">
        <f>Table3[[#This Row],[Amount]]-Table3[[#This Row],[Cost per unit]]</f>
        <v>5654.9961240310076</v>
      </c>
      <c r="J147" s="29">
        <f>SUMIFS(Table3[Profit],Table3[Product],Table3[[#This Row],[Product]])</f>
        <v>71866.2795864418</v>
      </c>
    </row>
    <row r="148" spans="3:10" x14ac:dyDescent="0.35">
      <c r="C148" t="s">
        <v>6</v>
      </c>
      <c r="D148" t="s">
        <v>39</v>
      </c>
      <c r="E148" t="s">
        <v>17</v>
      </c>
      <c r="F148" s="4">
        <v>6048</v>
      </c>
      <c r="G148" s="5">
        <v>27</v>
      </c>
      <c r="H148" s="11">
        <f>Table3[[#This Row],[Amount]]/Table3[[#This Row],[Units]]</f>
        <v>224</v>
      </c>
      <c r="I148" s="51">
        <f>Table3[[#This Row],[Amount]]-Table3[[#This Row],[Cost per unit]]</f>
        <v>5824</v>
      </c>
      <c r="J148" s="29">
        <f>SUMIFS(Table3[Profit],Table3[Product],Table3[[#This Row],[Product]])</f>
        <v>62705.649591424903</v>
      </c>
    </row>
    <row r="149" spans="3:10" x14ac:dyDescent="0.35">
      <c r="C149" t="s">
        <v>8</v>
      </c>
      <c r="D149" t="s">
        <v>38</v>
      </c>
      <c r="E149" t="s">
        <v>32</v>
      </c>
      <c r="F149" s="4">
        <v>3752</v>
      </c>
      <c r="G149" s="5">
        <v>213</v>
      </c>
      <c r="H149" s="11">
        <f>Table3[[#This Row],[Amount]]/Table3[[#This Row],[Units]]</f>
        <v>17.615023474178404</v>
      </c>
      <c r="I149" s="51">
        <f>Table3[[#This Row],[Amount]]-Table3[[#This Row],[Cost per unit]]</f>
        <v>3734.3849765258215</v>
      </c>
      <c r="J149" s="29">
        <f>SUMIFS(Table3[Profit],Table3[Product],Table3[[#This Row],[Product]])</f>
        <v>70683.404439026504</v>
      </c>
    </row>
    <row r="150" spans="3:10" x14ac:dyDescent="0.35">
      <c r="C150" t="s">
        <v>5</v>
      </c>
      <c r="D150" t="s">
        <v>35</v>
      </c>
      <c r="E150" t="s">
        <v>29</v>
      </c>
      <c r="F150" s="4">
        <v>4480</v>
      </c>
      <c r="G150" s="5">
        <v>357</v>
      </c>
      <c r="H150" s="11">
        <f>Table3[[#This Row],[Amount]]/Table3[[#This Row],[Units]]</f>
        <v>12.549019607843137</v>
      </c>
      <c r="I150" s="51">
        <f>Table3[[#This Row],[Amount]]-Table3[[#This Row],[Cost per unit]]</f>
        <v>4467.4509803921565</v>
      </c>
      <c r="J150" s="29">
        <f>SUMIFS(Table3[Profit],Table3[Product],Table3[[#This Row],[Product]])</f>
        <v>57438.490979741306</v>
      </c>
    </row>
    <row r="151" spans="3:10" x14ac:dyDescent="0.35">
      <c r="C151" t="s">
        <v>9</v>
      </c>
      <c r="D151" t="s">
        <v>37</v>
      </c>
      <c r="E151" t="s">
        <v>4</v>
      </c>
      <c r="F151" s="4">
        <v>259</v>
      </c>
      <c r="G151" s="5">
        <v>207</v>
      </c>
      <c r="H151" s="11">
        <f>Table3[[#This Row],[Amount]]/Table3[[#This Row],[Units]]</f>
        <v>1.251207729468599</v>
      </c>
      <c r="I151" s="51">
        <f>Table3[[#This Row],[Amount]]-Table3[[#This Row],[Cost per unit]]</f>
        <v>257.7487922705314</v>
      </c>
      <c r="J151" s="29">
        <f>SUMIFS(Table3[Profit],Table3[Product],Table3[[#This Row],[Product]])</f>
        <v>31834.134037860895</v>
      </c>
    </row>
    <row r="152" spans="3:10" x14ac:dyDescent="0.35">
      <c r="C152" t="s">
        <v>8</v>
      </c>
      <c r="D152" t="s">
        <v>37</v>
      </c>
      <c r="E152" t="s">
        <v>30</v>
      </c>
      <c r="F152" s="4">
        <v>42</v>
      </c>
      <c r="G152" s="5">
        <v>150</v>
      </c>
      <c r="H152" s="11">
        <f>Table3[[#This Row],[Amount]]/Table3[[#This Row],[Units]]</f>
        <v>0.28000000000000003</v>
      </c>
      <c r="I152" s="51">
        <f>Table3[[#This Row],[Amount]]-Table3[[#This Row],[Cost per unit]]</f>
        <v>41.72</v>
      </c>
      <c r="J152" s="29">
        <f>SUMIFS(Table3[Profit],Table3[Product],Table3[[#This Row],[Product]])</f>
        <v>65922.889568733066</v>
      </c>
    </row>
    <row r="153" spans="3:10" x14ac:dyDescent="0.35">
      <c r="C153" t="s">
        <v>41</v>
      </c>
      <c r="D153" t="s">
        <v>36</v>
      </c>
      <c r="E153" t="s">
        <v>26</v>
      </c>
      <c r="F153" s="4">
        <v>98</v>
      </c>
      <c r="G153" s="5">
        <v>204</v>
      </c>
      <c r="H153" s="11">
        <f>Table3[[#This Row],[Amount]]/Table3[[#This Row],[Units]]</f>
        <v>0.48039215686274511</v>
      </c>
      <c r="I153" s="51">
        <f>Table3[[#This Row],[Amount]]-Table3[[#This Row],[Cost per unit]]</f>
        <v>97.519607843137251</v>
      </c>
      <c r="J153" s="29" t="e">
        <f>SUMIFS(Table3[Profit],Table3[Product],Table3[[#This Row],[Product]])</f>
        <v>#DIV/0!</v>
      </c>
    </row>
    <row r="154" spans="3:10" x14ac:dyDescent="0.35">
      <c r="C154" t="s">
        <v>7</v>
      </c>
      <c r="D154" t="s">
        <v>35</v>
      </c>
      <c r="E154" t="s">
        <v>27</v>
      </c>
      <c r="F154" s="4">
        <v>2478</v>
      </c>
      <c r="G154" s="5">
        <v>21</v>
      </c>
      <c r="H154" s="11">
        <f>Table3[[#This Row],[Amount]]/Table3[[#This Row],[Units]]</f>
        <v>118</v>
      </c>
      <c r="I154" s="51">
        <f>Table3[[#This Row],[Amount]]-Table3[[#This Row],[Cost per unit]]</f>
        <v>2360</v>
      </c>
      <c r="J154" s="29">
        <f>SUMIFS(Table3[Profit],Table3[Product],Table3[[#This Row],[Product]])</f>
        <v>68404.264408836054</v>
      </c>
    </row>
    <row r="155" spans="3:10" x14ac:dyDescent="0.35">
      <c r="C155" t="s">
        <v>41</v>
      </c>
      <c r="D155" t="s">
        <v>34</v>
      </c>
      <c r="E155" t="s">
        <v>33</v>
      </c>
      <c r="F155" s="4">
        <v>7847</v>
      </c>
      <c r="G155" s="5">
        <v>174</v>
      </c>
      <c r="H155" s="11">
        <f>Table3[[#This Row],[Amount]]/Table3[[#This Row],[Units]]</f>
        <v>45.097701149425291</v>
      </c>
      <c r="I155" s="51">
        <f>Table3[[#This Row],[Amount]]-Table3[[#This Row],[Cost per unit]]</f>
        <v>7801.9022988505749</v>
      </c>
      <c r="J155" s="29">
        <f>SUMIFS(Table3[Profit],Table3[Product],Table3[[#This Row],[Product]])</f>
        <v>68179.215088069614</v>
      </c>
    </row>
    <row r="156" spans="3:10" x14ac:dyDescent="0.35">
      <c r="C156" t="s">
        <v>2</v>
      </c>
      <c r="D156" t="s">
        <v>37</v>
      </c>
      <c r="E156" t="s">
        <v>17</v>
      </c>
      <c r="F156" s="4">
        <v>9926</v>
      </c>
      <c r="G156" s="5">
        <v>201</v>
      </c>
      <c r="H156" s="11">
        <f>Table3[[#This Row],[Amount]]/Table3[[#This Row],[Units]]</f>
        <v>49.383084577114431</v>
      </c>
      <c r="I156" s="51">
        <f>Table3[[#This Row],[Amount]]-Table3[[#This Row],[Cost per unit]]</f>
        <v>9876.6169154228864</v>
      </c>
      <c r="J156" s="29">
        <f>SUMIFS(Table3[Profit],Table3[Product],Table3[[#This Row],[Product]])</f>
        <v>62705.649591424903</v>
      </c>
    </row>
    <row r="157" spans="3:10" x14ac:dyDescent="0.35">
      <c r="C157" t="s">
        <v>8</v>
      </c>
      <c r="D157" t="s">
        <v>38</v>
      </c>
      <c r="E157" t="s">
        <v>13</v>
      </c>
      <c r="F157" s="4">
        <v>819</v>
      </c>
      <c r="G157" s="5">
        <v>510</v>
      </c>
      <c r="H157" s="11">
        <f>Table3[[#This Row],[Amount]]/Table3[[#This Row],[Units]]</f>
        <v>1.6058823529411765</v>
      </c>
      <c r="I157" s="51">
        <f>Table3[[#This Row],[Amount]]-Table3[[#This Row],[Cost per unit]]</f>
        <v>817.39411764705881</v>
      </c>
      <c r="J157" s="29">
        <f>SUMIFS(Table3[Profit],Table3[Product],Table3[[#This Row],[Product]])</f>
        <v>46702.305236194508</v>
      </c>
    </row>
    <row r="158" spans="3:10" x14ac:dyDescent="0.35">
      <c r="C158" t="s">
        <v>6</v>
      </c>
      <c r="D158" t="s">
        <v>39</v>
      </c>
      <c r="E158" t="s">
        <v>29</v>
      </c>
      <c r="F158" s="4">
        <v>3052</v>
      </c>
      <c r="G158" s="5">
        <v>378</v>
      </c>
      <c r="H158" s="11">
        <f>Table3[[#This Row],[Amount]]/Table3[[#This Row],[Units]]</f>
        <v>8.0740740740740744</v>
      </c>
      <c r="I158" s="51">
        <f>Table3[[#This Row],[Amount]]-Table3[[#This Row],[Cost per unit]]</f>
        <v>3043.9259259259261</v>
      </c>
      <c r="J158" s="29">
        <f>SUMIFS(Table3[Profit],Table3[Product],Table3[[#This Row],[Product]])</f>
        <v>57438.490979741306</v>
      </c>
    </row>
    <row r="159" spans="3:10" x14ac:dyDescent="0.35">
      <c r="C159" t="s">
        <v>9</v>
      </c>
      <c r="D159" t="s">
        <v>34</v>
      </c>
      <c r="E159" t="s">
        <v>21</v>
      </c>
      <c r="F159" s="4">
        <v>6832</v>
      </c>
      <c r="G159" s="5">
        <v>27</v>
      </c>
      <c r="H159" s="11">
        <f>Table3[[#This Row],[Amount]]/Table3[[#This Row],[Units]]</f>
        <v>253.03703703703704</v>
      </c>
      <c r="I159" s="51">
        <f>Table3[[#This Row],[Amount]]-Table3[[#This Row],[Cost per unit]]</f>
        <v>6578.9629629629626</v>
      </c>
      <c r="J159" s="29">
        <f>SUMIFS(Table3[Profit],Table3[Product],Table3[[#This Row],[Product]])</f>
        <v>36837.663520851747</v>
      </c>
    </row>
    <row r="160" spans="3:10" x14ac:dyDescent="0.35">
      <c r="C160" t="s">
        <v>2</v>
      </c>
      <c r="D160" t="s">
        <v>39</v>
      </c>
      <c r="E160" t="s">
        <v>16</v>
      </c>
      <c r="F160" s="4">
        <v>2016</v>
      </c>
      <c r="G160" s="5">
        <v>117</v>
      </c>
      <c r="H160" s="11">
        <f>Table3[[#This Row],[Amount]]/Table3[[#This Row],[Units]]</f>
        <v>17.23076923076923</v>
      </c>
      <c r="I160" s="51">
        <f>Table3[[#This Row],[Amount]]-Table3[[#This Row],[Cost per unit]]</f>
        <v>1998.7692307692307</v>
      </c>
      <c r="J160" s="29">
        <f>SUMIFS(Table3[Profit],Table3[Product],Table3[[#This Row],[Product]])</f>
        <v>60527.329548431044</v>
      </c>
    </row>
    <row r="161" spans="3:10" x14ac:dyDescent="0.35">
      <c r="C161" t="s">
        <v>6</v>
      </c>
      <c r="D161" t="s">
        <v>38</v>
      </c>
      <c r="E161" t="s">
        <v>21</v>
      </c>
      <c r="F161" s="4">
        <v>7322</v>
      </c>
      <c r="G161" s="5">
        <v>36</v>
      </c>
      <c r="H161" s="11">
        <f>Table3[[#This Row],[Amount]]/Table3[[#This Row],[Units]]</f>
        <v>203.38888888888889</v>
      </c>
      <c r="I161" s="51">
        <f>Table3[[#This Row],[Amount]]-Table3[[#This Row],[Cost per unit]]</f>
        <v>7118.6111111111113</v>
      </c>
      <c r="J161" s="29">
        <f>SUMIFS(Table3[Profit],Table3[Product],Table3[[#This Row],[Product]])</f>
        <v>36837.663520851747</v>
      </c>
    </row>
    <row r="162" spans="3:10" x14ac:dyDescent="0.35">
      <c r="C162" t="s">
        <v>8</v>
      </c>
      <c r="D162" t="s">
        <v>35</v>
      </c>
      <c r="E162" t="s">
        <v>33</v>
      </c>
      <c r="F162" s="4">
        <v>357</v>
      </c>
      <c r="G162" s="5">
        <v>126</v>
      </c>
      <c r="H162" s="11">
        <f>Table3[[#This Row],[Amount]]/Table3[[#This Row],[Units]]</f>
        <v>2.8333333333333335</v>
      </c>
      <c r="I162" s="51">
        <f>Table3[[#This Row],[Amount]]-Table3[[#This Row],[Cost per unit]]</f>
        <v>354.16666666666669</v>
      </c>
      <c r="J162" s="29">
        <f>SUMIFS(Table3[Profit],Table3[Product],Table3[[#This Row],[Product]])</f>
        <v>68179.215088069614</v>
      </c>
    </row>
    <row r="163" spans="3:10" x14ac:dyDescent="0.35">
      <c r="C163" t="s">
        <v>9</v>
      </c>
      <c r="D163" t="s">
        <v>39</v>
      </c>
      <c r="E163" t="s">
        <v>25</v>
      </c>
      <c r="F163" s="4">
        <v>3192</v>
      </c>
      <c r="G163" s="5">
        <v>72</v>
      </c>
      <c r="H163" s="11">
        <f>Table3[[#This Row],[Amount]]/Table3[[#This Row],[Units]]</f>
        <v>44.333333333333336</v>
      </c>
      <c r="I163" s="51">
        <f>Table3[[#This Row],[Amount]]-Table3[[#This Row],[Cost per unit]]</f>
        <v>3147.6666666666665</v>
      </c>
      <c r="J163" s="29">
        <f>SUMIFS(Table3[Profit],Table3[Product],Table3[[#This Row],[Product]])</f>
        <v>56147.69081422146</v>
      </c>
    </row>
    <row r="164" spans="3:10" x14ac:dyDescent="0.35">
      <c r="C164" t="s">
        <v>7</v>
      </c>
      <c r="D164" t="s">
        <v>36</v>
      </c>
      <c r="E164" t="s">
        <v>22</v>
      </c>
      <c r="F164" s="4">
        <v>8435</v>
      </c>
      <c r="G164" s="5">
        <v>42</v>
      </c>
      <c r="H164" s="11">
        <f>Table3[[#This Row],[Amount]]/Table3[[#This Row],[Units]]</f>
        <v>200.83333333333334</v>
      </c>
      <c r="I164" s="51">
        <f>Table3[[#This Row],[Amount]]-Table3[[#This Row],[Cost per unit]]</f>
        <v>8234.1666666666661</v>
      </c>
      <c r="J164" s="29">
        <f>SUMIFS(Table3[Profit],Table3[Product],Table3[[#This Row],[Product]])</f>
        <v>63201.759739571651</v>
      </c>
    </row>
    <row r="165" spans="3:10" x14ac:dyDescent="0.35">
      <c r="C165" t="s">
        <v>40</v>
      </c>
      <c r="D165" t="s">
        <v>39</v>
      </c>
      <c r="E165" t="s">
        <v>29</v>
      </c>
      <c r="F165" s="4">
        <v>0</v>
      </c>
      <c r="G165" s="5">
        <v>135</v>
      </c>
      <c r="H165" s="11">
        <f>Table3[[#This Row],[Amount]]/Table3[[#This Row],[Units]]</f>
        <v>0</v>
      </c>
      <c r="I165" s="51">
        <f>Table3[[#This Row],[Amount]]-Table3[[#This Row],[Cost per unit]]</f>
        <v>0</v>
      </c>
      <c r="J165" s="29">
        <f>SUMIFS(Table3[Profit],Table3[Product],Table3[[#This Row],[Product]])</f>
        <v>57438.490979741306</v>
      </c>
    </row>
    <row r="166" spans="3:10" x14ac:dyDescent="0.35">
      <c r="C166" t="s">
        <v>7</v>
      </c>
      <c r="D166" t="s">
        <v>34</v>
      </c>
      <c r="E166" t="s">
        <v>24</v>
      </c>
      <c r="F166" s="4">
        <v>8862</v>
      </c>
      <c r="G166" s="5">
        <v>189</v>
      </c>
      <c r="H166" s="11">
        <f>Table3[[#This Row],[Amount]]/Table3[[#This Row],[Units]]</f>
        <v>46.888888888888886</v>
      </c>
      <c r="I166" s="51">
        <f>Table3[[#This Row],[Amount]]-Table3[[#This Row],[Cost per unit]]</f>
        <v>8815.1111111111113</v>
      </c>
      <c r="J166" s="29">
        <f>SUMIFS(Table3[Profit],Table3[Product],Table3[[#This Row],[Product]])</f>
        <v>34095.954067767459</v>
      </c>
    </row>
    <row r="167" spans="3:10" x14ac:dyDescent="0.35">
      <c r="C167" t="s">
        <v>6</v>
      </c>
      <c r="D167" t="s">
        <v>37</v>
      </c>
      <c r="E167" t="s">
        <v>28</v>
      </c>
      <c r="F167" s="4">
        <v>3556</v>
      </c>
      <c r="G167" s="5">
        <v>459</v>
      </c>
      <c r="H167" s="11">
        <f>Table3[[#This Row],[Amount]]/Table3[[#This Row],[Units]]</f>
        <v>7.7472766884531588</v>
      </c>
      <c r="I167" s="51">
        <f>Table3[[#This Row],[Amount]]-Table3[[#This Row],[Cost per unit]]</f>
        <v>3548.252723311547</v>
      </c>
      <c r="J167" s="29">
        <f>SUMIFS(Table3[Profit],Table3[Product],Table3[[#This Row],[Product]])</f>
        <v>71866.2795864418</v>
      </c>
    </row>
    <row r="168" spans="3:10" x14ac:dyDescent="0.35">
      <c r="C168" t="s">
        <v>5</v>
      </c>
      <c r="D168" t="s">
        <v>34</v>
      </c>
      <c r="E168" t="s">
        <v>15</v>
      </c>
      <c r="F168" s="4">
        <v>7280</v>
      </c>
      <c r="G168" s="5">
        <v>201</v>
      </c>
      <c r="H168" s="11">
        <f>Table3[[#This Row],[Amount]]/Table3[[#This Row],[Units]]</f>
        <v>36.218905472636813</v>
      </c>
      <c r="I168" s="51">
        <f>Table3[[#This Row],[Amount]]-Table3[[#This Row],[Cost per unit]]</f>
        <v>7243.7810945273632</v>
      </c>
      <c r="J168" s="29">
        <f>SUMIFS(Table3[Profit],Table3[Product],Table3[[#This Row],[Product]])</f>
        <v>67451.984681483824</v>
      </c>
    </row>
    <row r="169" spans="3:10" x14ac:dyDescent="0.35">
      <c r="C169" t="s">
        <v>6</v>
      </c>
      <c r="D169" t="s">
        <v>34</v>
      </c>
      <c r="E169" t="s">
        <v>30</v>
      </c>
      <c r="F169" s="4">
        <v>3402</v>
      </c>
      <c r="G169" s="5">
        <v>366</v>
      </c>
      <c r="H169" s="11">
        <f>Table3[[#This Row],[Amount]]/Table3[[#This Row],[Units]]</f>
        <v>9.2950819672131146</v>
      </c>
      <c r="I169" s="51">
        <f>Table3[[#This Row],[Amount]]-Table3[[#This Row],[Cost per unit]]</f>
        <v>3392.7049180327867</v>
      </c>
      <c r="J169" s="29">
        <f>SUMIFS(Table3[Profit],Table3[Product],Table3[[#This Row],[Product]])</f>
        <v>65922.889568733066</v>
      </c>
    </row>
    <row r="170" spans="3:10" x14ac:dyDescent="0.35">
      <c r="C170" t="s">
        <v>3</v>
      </c>
      <c r="D170" t="s">
        <v>37</v>
      </c>
      <c r="E170" t="s">
        <v>29</v>
      </c>
      <c r="F170" s="4">
        <v>4592</v>
      </c>
      <c r="G170" s="5">
        <v>324</v>
      </c>
      <c r="H170" s="11">
        <f>Table3[[#This Row],[Amount]]/Table3[[#This Row],[Units]]</f>
        <v>14.17283950617284</v>
      </c>
      <c r="I170" s="51">
        <f>Table3[[#This Row],[Amount]]-Table3[[#This Row],[Cost per unit]]</f>
        <v>4577.8271604938273</v>
      </c>
      <c r="J170" s="29">
        <f>SUMIFS(Table3[Profit],Table3[Product],Table3[[#This Row],[Product]])</f>
        <v>57438.490979741306</v>
      </c>
    </row>
    <row r="171" spans="3:10" x14ac:dyDescent="0.35">
      <c r="C171" t="s">
        <v>9</v>
      </c>
      <c r="D171" t="s">
        <v>35</v>
      </c>
      <c r="E171" t="s">
        <v>15</v>
      </c>
      <c r="F171" s="4">
        <v>7833</v>
      </c>
      <c r="G171" s="5">
        <v>243</v>
      </c>
      <c r="H171" s="11">
        <f>Table3[[#This Row],[Amount]]/Table3[[#This Row],[Units]]</f>
        <v>32.23456790123457</v>
      </c>
      <c r="I171" s="51">
        <f>Table3[[#This Row],[Amount]]-Table3[[#This Row],[Cost per unit]]</f>
        <v>7800.7654320987658</v>
      </c>
      <c r="J171" s="29">
        <f>SUMIFS(Table3[Profit],Table3[Product],Table3[[#This Row],[Product]])</f>
        <v>67451.984681483824</v>
      </c>
    </row>
    <row r="172" spans="3:10" x14ac:dyDescent="0.35">
      <c r="C172" t="s">
        <v>2</v>
      </c>
      <c r="D172" t="s">
        <v>39</v>
      </c>
      <c r="E172" t="s">
        <v>21</v>
      </c>
      <c r="F172" s="4">
        <v>7651</v>
      </c>
      <c r="G172" s="5">
        <v>213</v>
      </c>
      <c r="H172" s="11">
        <f>Table3[[#This Row],[Amount]]/Table3[[#This Row],[Units]]</f>
        <v>35.920187793427232</v>
      </c>
      <c r="I172" s="51">
        <f>Table3[[#This Row],[Amount]]-Table3[[#This Row],[Cost per unit]]</f>
        <v>7615.0798122065726</v>
      </c>
      <c r="J172" s="29">
        <f>SUMIFS(Table3[Profit],Table3[Product],Table3[[#This Row],[Product]])</f>
        <v>36837.663520851747</v>
      </c>
    </row>
    <row r="173" spans="3:10" x14ac:dyDescent="0.35">
      <c r="C173" t="s">
        <v>40</v>
      </c>
      <c r="D173" t="s">
        <v>35</v>
      </c>
      <c r="E173" t="s">
        <v>30</v>
      </c>
      <c r="F173" s="4">
        <v>2275</v>
      </c>
      <c r="G173" s="5">
        <v>447</v>
      </c>
      <c r="H173" s="11">
        <f>Table3[[#This Row],[Amount]]/Table3[[#This Row],[Units]]</f>
        <v>5.089485458612975</v>
      </c>
      <c r="I173" s="51">
        <f>Table3[[#This Row],[Amount]]-Table3[[#This Row],[Cost per unit]]</f>
        <v>2269.9105145413869</v>
      </c>
      <c r="J173" s="29">
        <f>SUMIFS(Table3[Profit],Table3[Product],Table3[[#This Row],[Product]])</f>
        <v>65922.889568733066</v>
      </c>
    </row>
    <row r="174" spans="3:10" x14ac:dyDescent="0.35">
      <c r="C174" t="s">
        <v>40</v>
      </c>
      <c r="D174" t="s">
        <v>38</v>
      </c>
      <c r="E174" t="s">
        <v>13</v>
      </c>
      <c r="F174" s="4">
        <v>5670</v>
      </c>
      <c r="G174" s="5">
        <v>297</v>
      </c>
      <c r="H174" s="11">
        <f>Table3[[#This Row],[Amount]]/Table3[[#This Row],[Units]]</f>
        <v>19.09090909090909</v>
      </c>
      <c r="I174" s="51">
        <f>Table3[[#This Row],[Amount]]-Table3[[#This Row],[Cost per unit]]</f>
        <v>5650.909090909091</v>
      </c>
      <c r="J174" s="29">
        <f>SUMIFS(Table3[Profit],Table3[Product],Table3[[#This Row],[Product]])</f>
        <v>46702.305236194508</v>
      </c>
    </row>
    <row r="175" spans="3:10" x14ac:dyDescent="0.35">
      <c r="C175" t="s">
        <v>7</v>
      </c>
      <c r="D175" t="s">
        <v>35</v>
      </c>
      <c r="E175" t="s">
        <v>16</v>
      </c>
      <c r="F175" s="4">
        <v>2135</v>
      </c>
      <c r="G175" s="5">
        <v>27</v>
      </c>
      <c r="H175" s="11">
        <f>Table3[[#This Row],[Amount]]/Table3[[#This Row],[Units]]</f>
        <v>79.074074074074076</v>
      </c>
      <c r="I175" s="51">
        <f>Table3[[#This Row],[Amount]]-Table3[[#This Row],[Cost per unit]]</f>
        <v>2055.9259259259261</v>
      </c>
      <c r="J175" s="29">
        <f>SUMIFS(Table3[Profit],Table3[Product],Table3[[#This Row],[Product]])</f>
        <v>60527.329548431044</v>
      </c>
    </row>
    <row r="176" spans="3:10" x14ac:dyDescent="0.35">
      <c r="C176" t="s">
        <v>40</v>
      </c>
      <c r="D176" t="s">
        <v>34</v>
      </c>
      <c r="E176" t="s">
        <v>23</v>
      </c>
      <c r="F176" s="4">
        <v>2779</v>
      </c>
      <c r="G176" s="5">
        <v>75</v>
      </c>
      <c r="H176" s="11">
        <f>Table3[[#This Row],[Amount]]/Table3[[#This Row],[Units]]</f>
        <v>37.053333333333335</v>
      </c>
      <c r="I176" s="51">
        <f>Table3[[#This Row],[Amount]]-Table3[[#This Row],[Cost per unit]]</f>
        <v>2741.9466666666667</v>
      </c>
      <c r="J176" s="29">
        <f>SUMIFS(Table3[Profit],Table3[Product],Table3[[#This Row],[Product]])</f>
        <v>55680.835809383942</v>
      </c>
    </row>
    <row r="177" spans="3:10" x14ac:dyDescent="0.35">
      <c r="C177" t="s">
        <v>10</v>
      </c>
      <c r="D177" t="s">
        <v>39</v>
      </c>
      <c r="E177" t="s">
        <v>33</v>
      </c>
      <c r="F177" s="4">
        <v>12950</v>
      </c>
      <c r="G177" s="5">
        <v>30</v>
      </c>
      <c r="H177" s="11">
        <f>Table3[[#This Row],[Amount]]/Table3[[#This Row],[Units]]</f>
        <v>431.66666666666669</v>
      </c>
      <c r="I177" s="51">
        <f>Table3[[#This Row],[Amount]]-Table3[[#This Row],[Cost per unit]]</f>
        <v>12518.333333333334</v>
      </c>
      <c r="J177" s="29">
        <f>SUMIFS(Table3[Profit],Table3[Product],Table3[[#This Row],[Product]])</f>
        <v>68179.215088069614</v>
      </c>
    </row>
    <row r="178" spans="3:10" x14ac:dyDescent="0.35">
      <c r="C178" t="s">
        <v>7</v>
      </c>
      <c r="D178" t="s">
        <v>36</v>
      </c>
      <c r="E178" t="s">
        <v>18</v>
      </c>
      <c r="F178" s="4">
        <v>2646</v>
      </c>
      <c r="G178" s="5">
        <v>177</v>
      </c>
      <c r="H178" s="11">
        <f>Table3[[#This Row],[Amount]]/Table3[[#This Row],[Units]]</f>
        <v>14.949152542372881</v>
      </c>
      <c r="I178" s="51">
        <f>Table3[[#This Row],[Amount]]-Table3[[#This Row],[Cost per unit]]</f>
        <v>2631.0508474576272</v>
      </c>
      <c r="J178" s="29">
        <f>SUMIFS(Table3[Profit],Table3[Product],Table3[[#This Row],[Product]])</f>
        <v>49412.509507234019</v>
      </c>
    </row>
    <row r="179" spans="3:10" x14ac:dyDescent="0.35">
      <c r="C179" t="s">
        <v>40</v>
      </c>
      <c r="D179" t="s">
        <v>34</v>
      </c>
      <c r="E179" t="s">
        <v>33</v>
      </c>
      <c r="F179" s="4">
        <v>3794</v>
      </c>
      <c r="G179" s="5">
        <v>159</v>
      </c>
      <c r="H179" s="11">
        <f>Table3[[#This Row],[Amount]]/Table3[[#This Row],[Units]]</f>
        <v>23.861635220125788</v>
      </c>
      <c r="I179" s="51">
        <f>Table3[[#This Row],[Amount]]-Table3[[#This Row],[Cost per unit]]</f>
        <v>3770.1383647798743</v>
      </c>
      <c r="J179" s="29">
        <f>SUMIFS(Table3[Profit],Table3[Product],Table3[[#This Row],[Product]])</f>
        <v>68179.215088069614</v>
      </c>
    </row>
    <row r="180" spans="3:10" x14ac:dyDescent="0.35">
      <c r="C180" t="s">
        <v>3</v>
      </c>
      <c r="D180" t="s">
        <v>35</v>
      </c>
      <c r="E180" t="s">
        <v>33</v>
      </c>
      <c r="F180" s="4">
        <v>819</v>
      </c>
      <c r="G180" s="5">
        <v>306</v>
      </c>
      <c r="H180" s="11">
        <f>Table3[[#This Row],[Amount]]/Table3[[#This Row],[Units]]</f>
        <v>2.6764705882352939</v>
      </c>
      <c r="I180" s="51">
        <f>Table3[[#This Row],[Amount]]-Table3[[#This Row],[Cost per unit]]</f>
        <v>816.32352941176475</v>
      </c>
      <c r="J180" s="29">
        <f>SUMIFS(Table3[Profit],Table3[Product],Table3[[#This Row],[Product]])</f>
        <v>68179.215088069614</v>
      </c>
    </row>
    <row r="181" spans="3:10" x14ac:dyDescent="0.35">
      <c r="C181" t="s">
        <v>3</v>
      </c>
      <c r="D181" t="s">
        <v>34</v>
      </c>
      <c r="E181" t="s">
        <v>20</v>
      </c>
      <c r="F181" s="4">
        <v>2583</v>
      </c>
      <c r="G181" s="5">
        <v>18</v>
      </c>
      <c r="H181" s="11">
        <f>Table3[[#This Row],[Amount]]/Table3[[#This Row],[Units]]</f>
        <v>143.5</v>
      </c>
      <c r="I181" s="51">
        <f>Table3[[#This Row],[Amount]]-Table3[[#This Row],[Cost per unit]]</f>
        <v>2439.5</v>
      </c>
      <c r="J181" s="29">
        <f>SUMIFS(Table3[Profit],Table3[Product],Table3[[#This Row],[Product]])</f>
        <v>54306.144796646971</v>
      </c>
    </row>
    <row r="182" spans="3:10" x14ac:dyDescent="0.35">
      <c r="C182" t="s">
        <v>7</v>
      </c>
      <c r="D182" t="s">
        <v>35</v>
      </c>
      <c r="E182" t="s">
        <v>19</v>
      </c>
      <c r="F182" s="4">
        <v>4585</v>
      </c>
      <c r="G182" s="5">
        <v>240</v>
      </c>
      <c r="H182" s="11">
        <f>Table3[[#This Row],[Amount]]/Table3[[#This Row],[Units]]</f>
        <v>19.104166666666668</v>
      </c>
      <c r="I182" s="51">
        <f>Table3[[#This Row],[Amount]]-Table3[[#This Row],[Cost per unit]]</f>
        <v>4565.895833333333</v>
      </c>
      <c r="J182" s="29">
        <f>SUMIFS(Table3[Profit],Table3[Product],Table3[[#This Row],[Product]])</f>
        <v>44052.238494659388</v>
      </c>
    </row>
    <row r="183" spans="3:10" x14ac:dyDescent="0.35">
      <c r="C183" t="s">
        <v>5</v>
      </c>
      <c r="D183" t="s">
        <v>34</v>
      </c>
      <c r="E183" t="s">
        <v>33</v>
      </c>
      <c r="F183" s="4">
        <v>1652</v>
      </c>
      <c r="G183" s="5">
        <v>93</v>
      </c>
      <c r="H183" s="11">
        <f>Table3[[#This Row],[Amount]]/Table3[[#This Row],[Units]]</f>
        <v>17.763440860215052</v>
      </c>
      <c r="I183" s="51">
        <f>Table3[[#This Row],[Amount]]-Table3[[#This Row],[Cost per unit]]</f>
        <v>1634.236559139785</v>
      </c>
      <c r="J183" s="29">
        <f>SUMIFS(Table3[Profit],Table3[Product],Table3[[#This Row],[Product]])</f>
        <v>68179.215088069614</v>
      </c>
    </row>
    <row r="184" spans="3:10" x14ac:dyDescent="0.35">
      <c r="C184" t="s">
        <v>10</v>
      </c>
      <c r="D184" t="s">
        <v>34</v>
      </c>
      <c r="E184" t="s">
        <v>26</v>
      </c>
      <c r="F184" s="4">
        <v>4991</v>
      </c>
      <c r="G184" s="5">
        <v>9</v>
      </c>
      <c r="H184" s="11">
        <f>Table3[[#This Row],[Amount]]/Table3[[#This Row],[Units]]</f>
        <v>554.55555555555554</v>
      </c>
      <c r="I184" s="51">
        <f>Table3[[#This Row],[Amount]]-Table3[[#This Row],[Cost per unit]]</f>
        <v>4436.4444444444443</v>
      </c>
      <c r="J184" s="29" t="e">
        <f>SUMIFS(Table3[Profit],Table3[Product],Table3[[#This Row],[Product]])</f>
        <v>#DIV/0!</v>
      </c>
    </row>
    <row r="185" spans="3:10" x14ac:dyDescent="0.35">
      <c r="C185" t="s">
        <v>8</v>
      </c>
      <c r="D185" t="s">
        <v>34</v>
      </c>
      <c r="E185" t="s">
        <v>16</v>
      </c>
      <c r="F185" s="4">
        <v>2009</v>
      </c>
      <c r="G185" s="5">
        <v>219</v>
      </c>
      <c r="H185" s="11">
        <f>Table3[[#This Row],[Amount]]/Table3[[#This Row],[Units]]</f>
        <v>9.173515981735159</v>
      </c>
      <c r="I185" s="51">
        <f>Table3[[#This Row],[Amount]]-Table3[[#This Row],[Cost per unit]]</f>
        <v>1999.8264840182649</v>
      </c>
      <c r="J185" s="29">
        <f>SUMIFS(Table3[Profit],Table3[Product],Table3[[#This Row],[Product]])</f>
        <v>60527.329548431044</v>
      </c>
    </row>
    <row r="186" spans="3:10" x14ac:dyDescent="0.35">
      <c r="C186" t="s">
        <v>2</v>
      </c>
      <c r="D186" t="s">
        <v>39</v>
      </c>
      <c r="E186" t="s">
        <v>22</v>
      </c>
      <c r="F186" s="4">
        <v>1568</v>
      </c>
      <c r="G186" s="5">
        <v>141</v>
      </c>
      <c r="H186" s="11">
        <f>Table3[[#This Row],[Amount]]/Table3[[#This Row],[Units]]</f>
        <v>11.120567375886525</v>
      </c>
      <c r="I186" s="51">
        <f>Table3[[#This Row],[Amount]]-Table3[[#This Row],[Cost per unit]]</f>
        <v>1556.8794326241134</v>
      </c>
      <c r="J186" s="29">
        <f>SUMIFS(Table3[Profit],Table3[Product],Table3[[#This Row],[Product]])</f>
        <v>63201.759739571651</v>
      </c>
    </row>
    <row r="187" spans="3:10" x14ac:dyDescent="0.35">
      <c r="C187" t="s">
        <v>41</v>
      </c>
      <c r="D187" t="s">
        <v>37</v>
      </c>
      <c r="E187" t="s">
        <v>20</v>
      </c>
      <c r="F187" s="4">
        <v>3388</v>
      </c>
      <c r="G187" s="5">
        <v>123</v>
      </c>
      <c r="H187" s="11">
        <f>Table3[[#This Row],[Amount]]/Table3[[#This Row],[Units]]</f>
        <v>27.54471544715447</v>
      </c>
      <c r="I187" s="51">
        <f>Table3[[#This Row],[Amount]]-Table3[[#This Row],[Cost per unit]]</f>
        <v>3360.4552845528456</v>
      </c>
      <c r="J187" s="29">
        <f>SUMIFS(Table3[Profit],Table3[Product],Table3[[#This Row],[Product]])</f>
        <v>54306.144796646971</v>
      </c>
    </row>
    <row r="188" spans="3:10" x14ac:dyDescent="0.35">
      <c r="C188" t="s">
        <v>40</v>
      </c>
      <c r="D188" t="s">
        <v>38</v>
      </c>
      <c r="E188" t="s">
        <v>24</v>
      </c>
      <c r="F188" s="4">
        <v>623</v>
      </c>
      <c r="G188" s="5">
        <v>51</v>
      </c>
      <c r="H188" s="11">
        <f>Table3[[#This Row],[Amount]]/Table3[[#This Row],[Units]]</f>
        <v>12.215686274509803</v>
      </c>
      <c r="I188" s="51">
        <f>Table3[[#This Row],[Amount]]-Table3[[#This Row],[Cost per unit]]</f>
        <v>610.78431372549016</v>
      </c>
      <c r="J188" s="29">
        <f>SUMIFS(Table3[Profit],Table3[Product],Table3[[#This Row],[Product]])</f>
        <v>34095.954067767459</v>
      </c>
    </row>
    <row r="189" spans="3:10" x14ac:dyDescent="0.35">
      <c r="C189" t="s">
        <v>6</v>
      </c>
      <c r="D189" t="s">
        <v>36</v>
      </c>
      <c r="E189" t="s">
        <v>4</v>
      </c>
      <c r="F189" s="4">
        <v>10073</v>
      </c>
      <c r="G189" s="5">
        <v>120</v>
      </c>
      <c r="H189" s="11">
        <f>Table3[[#This Row],[Amount]]/Table3[[#This Row],[Units]]</f>
        <v>83.941666666666663</v>
      </c>
      <c r="I189" s="51">
        <f>Table3[[#This Row],[Amount]]-Table3[[#This Row],[Cost per unit]]</f>
        <v>9989.0583333333325</v>
      </c>
      <c r="J189" s="29">
        <f>SUMIFS(Table3[Profit],Table3[Product],Table3[[#This Row],[Product]])</f>
        <v>31834.134037860895</v>
      </c>
    </row>
    <row r="190" spans="3:10" x14ac:dyDescent="0.35">
      <c r="C190" t="s">
        <v>8</v>
      </c>
      <c r="D190" t="s">
        <v>39</v>
      </c>
      <c r="E190" t="s">
        <v>26</v>
      </c>
      <c r="F190" s="4">
        <v>1561</v>
      </c>
      <c r="G190" s="5">
        <v>27</v>
      </c>
      <c r="H190" s="11">
        <f>Table3[[#This Row],[Amount]]/Table3[[#This Row],[Units]]</f>
        <v>57.814814814814817</v>
      </c>
      <c r="I190" s="51">
        <f>Table3[[#This Row],[Amount]]-Table3[[#This Row],[Cost per unit]]</f>
        <v>1503.1851851851852</v>
      </c>
      <c r="J190" s="29" t="e">
        <f>SUMIFS(Table3[Profit],Table3[Product],Table3[[#This Row],[Product]])</f>
        <v>#DIV/0!</v>
      </c>
    </row>
    <row r="191" spans="3:10" x14ac:dyDescent="0.35">
      <c r="C191" t="s">
        <v>9</v>
      </c>
      <c r="D191" t="s">
        <v>36</v>
      </c>
      <c r="E191" t="s">
        <v>27</v>
      </c>
      <c r="F191" s="4">
        <v>11522</v>
      </c>
      <c r="G191" s="5">
        <v>204</v>
      </c>
      <c r="H191" s="11">
        <f>Table3[[#This Row],[Amount]]/Table3[[#This Row],[Units]]</f>
        <v>56.480392156862742</v>
      </c>
      <c r="I191" s="51">
        <f>Table3[[#This Row],[Amount]]-Table3[[#This Row],[Cost per unit]]</f>
        <v>11465.519607843138</v>
      </c>
      <c r="J191" s="29">
        <f>SUMIFS(Table3[Profit],Table3[Product],Table3[[#This Row],[Product]])</f>
        <v>68404.264408836054</v>
      </c>
    </row>
    <row r="192" spans="3:10" x14ac:dyDescent="0.35">
      <c r="C192" t="s">
        <v>6</v>
      </c>
      <c r="D192" t="s">
        <v>38</v>
      </c>
      <c r="E192" t="s">
        <v>13</v>
      </c>
      <c r="F192" s="4">
        <v>2317</v>
      </c>
      <c r="G192" s="5">
        <v>123</v>
      </c>
      <c r="H192" s="11">
        <f>Table3[[#This Row],[Amount]]/Table3[[#This Row],[Units]]</f>
        <v>18.837398373983739</v>
      </c>
      <c r="I192" s="51">
        <f>Table3[[#This Row],[Amount]]-Table3[[#This Row],[Cost per unit]]</f>
        <v>2298.1626016260161</v>
      </c>
      <c r="J192" s="29">
        <f>SUMIFS(Table3[Profit],Table3[Product],Table3[[#This Row],[Product]])</f>
        <v>46702.305236194508</v>
      </c>
    </row>
    <row r="193" spans="3:10" x14ac:dyDescent="0.35">
      <c r="C193" t="s">
        <v>10</v>
      </c>
      <c r="D193" t="s">
        <v>37</v>
      </c>
      <c r="E193" t="s">
        <v>28</v>
      </c>
      <c r="F193" s="4">
        <v>3059</v>
      </c>
      <c r="G193" s="5">
        <v>27</v>
      </c>
      <c r="H193" s="11">
        <f>Table3[[#This Row],[Amount]]/Table3[[#This Row],[Units]]</f>
        <v>113.29629629629629</v>
      </c>
      <c r="I193" s="51">
        <f>Table3[[#This Row],[Amount]]-Table3[[#This Row],[Cost per unit]]</f>
        <v>2945.7037037037039</v>
      </c>
      <c r="J193" s="29">
        <f>SUMIFS(Table3[Profit],Table3[Product],Table3[[#This Row],[Product]])</f>
        <v>71866.2795864418</v>
      </c>
    </row>
    <row r="194" spans="3:10" x14ac:dyDescent="0.35">
      <c r="C194" t="s">
        <v>41</v>
      </c>
      <c r="D194" t="s">
        <v>37</v>
      </c>
      <c r="E194" t="s">
        <v>26</v>
      </c>
      <c r="F194" s="4">
        <v>2324</v>
      </c>
      <c r="G194" s="5">
        <v>177</v>
      </c>
      <c r="H194" s="11">
        <f>Table3[[#This Row],[Amount]]/Table3[[#This Row],[Units]]</f>
        <v>13.129943502824858</v>
      </c>
      <c r="I194" s="51">
        <f>Table3[[#This Row],[Amount]]-Table3[[#This Row],[Cost per unit]]</f>
        <v>2310.870056497175</v>
      </c>
      <c r="J194" s="29" t="e">
        <f>SUMIFS(Table3[Profit],Table3[Product],Table3[[#This Row],[Product]])</f>
        <v>#DIV/0!</v>
      </c>
    </row>
    <row r="195" spans="3:10" x14ac:dyDescent="0.35">
      <c r="C195" t="s">
        <v>3</v>
      </c>
      <c r="D195" t="s">
        <v>39</v>
      </c>
      <c r="E195" t="s">
        <v>26</v>
      </c>
      <c r="F195" s="4">
        <v>4956</v>
      </c>
      <c r="G195" s="5">
        <v>171</v>
      </c>
      <c r="H195" s="11">
        <f>Table3[[#This Row],[Amount]]/Table3[[#This Row],[Units]]</f>
        <v>28.982456140350877</v>
      </c>
      <c r="I195" s="51">
        <f>Table3[[#This Row],[Amount]]-Table3[[#This Row],[Cost per unit]]</f>
        <v>4927.0175438596489</v>
      </c>
      <c r="J195" s="29" t="e">
        <f>SUMIFS(Table3[Profit],Table3[Product],Table3[[#This Row],[Product]])</f>
        <v>#DIV/0!</v>
      </c>
    </row>
    <row r="196" spans="3:10" x14ac:dyDescent="0.35">
      <c r="C196" t="s">
        <v>10</v>
      </c>
      <c r="D196" t="s">
        <v>34</v>
      </c>
      <c r="E196" t="s">
        <v>19</v>
      </c>
      <c r="F196" s="4">
        <v>5355</v>
      </c>
      <c r="G196" s="5">
        <v>204</v>
      </c>
      <c r="H196" s="11">
        <f>Table3[[#This Row],[Amount]]/Table3[[#This Row],[Units]]</f>
        <v>26.25</v>
      </c>
      <c r="I196" s="51">
        <f>Table3[[#This Row],[Amount]]-Table3[[#This Row],[Cost per unit]]</f>
        <v>5328.75</v>
      </c>
      <c r="J196" s="29">
        <f>SUMIFS(Table3[Profit],Table3[Product],Table3[[#This Row],[Product]])</f>
        <v>44052.238494659388</v>
      </c>
    </row>
    <row r="197" spans="3:10" x14ac:dyDescent="0.35">
      <c r="C197" t="s">
        <v>3</v>
      </c>
      <c r="D197" t="s">
        <v>34</v>
      </c>
      <c r="E197" t="s">
        <v>14</v>
      </c>
      <c r="F197" s="4">
        <v>7259</v>
      </c>
      <c r="G197" s="5">
        <v>276</v>
      </c>
      <c r="H197" s="11">
        <f>Table3[[#This Row],[Amount]]/Table3[[#This Row],[Units]]</f>
        <v>26.30072463768116</v>
      </c>
      <c r="I197" s="51">
        <f>Table3[[#This Row],[Amount]]-Table3[[#This Row],[Cost per unit]]</f>
        <v>7232.699275362319</v>
      </c>
      <c r="J197" s="29">
        <f>SUMIFS(Table3[Profit],Table3[Product],Table3[[#This Row],[Product]])</f>
        <v>42484.913285139679</v>
      </c>
    </row>
    <row r="198" spans="3:10" x14ac:dyDescent="0.35">
      <c r="C198" t="s">
        <v>8</v>
      </c>
      <c r="D198" t="s">
        <v>37</v>
      </c>
      <c r="E198" t="s">
        <v>26</v>
      </c>
      <c r="F198" s="4">
        <v>6279</v>
      </c>
      <c r="G198" s="5">
        <v>45</v>
      </c>
      <c r="H198" s="11">
        <f>Table3[[#This Row],[Amount]]/Table3[[#This Row],[Units]]</f>
        <v>139.53333333333333</v>
      </c>
      <c r="I198" s="51">
        <f>Table3[[#This Row],[Amount]]-Table3[[#This Row],[Cost per unit]]</f>
        <v>6139.4666666666662</v>
      </c>
      <c r="J198" s="29" t="e">
        <f>SUMIFS(Table3[Profit],Table3[Product],Table3[[#This Row],[Product]])</f>
        <v>#DIV/0!</v>
      </c>
    </row>
    <row r="199" spans="3:10" x14ac:dyDescent="0.35">
      <c r="C199" t="s">
        <v>40</v>
      </c>
      <c r="D199" t="s">
        <v>38</v>
      </c>
      <c r="E199" t="s">
        <v>29</v>
      </c>
      <c r="F199" s="4">
        <v>2541</v>
      </c>
      <c r="G199" s="5">
        <v>45</v>
      </c>
      <c r="H199" s="11">
        <f>Table3[[#This Row],[Amount]]/Table3[[#This Row],[Units]]</f>
        <v>56.466666666666669</v>
      </c>
      <c r="I199" s="51">
        <f>Table3[[#This Row],[Amount]]-Table3[[#This Row],[Cost per unit]]</f>
        <v>2484.5333333333333</v>
      </c>
      <c r="J199" s="29">
        <f>SUMIFS(Table3[Profit],Table3[Product],Table3[[#This Row],[Product]])</f>
        <v>57438.490979741306</v>
      </c>
    </row>
    <row r="200" spans="3:10" x14ac:dyDescent="0.35">
      <c r="C200" t="s">
        <v>6</v>
      </c>
      <c r="D200" t="s">
        <v>35</v>
      </c>
      <c r="E200" t="s">
        <v>27</v>
      </c>
      <c r="F200" s="4">
        <v>3864</v>
      </c>
      <c r="G200" s="5">
        <v>177</v>
      </c>
      <c r="H200" s="11">
        <f>Table3[[#This Row],[Amount]]/Table3[[#This Row],[Units]]</f>
        <v>21.83050847457627</v>
      </c>
      <c r="I200" s="51">
        <f>Table3[[#This Row],[Amount]]-Table3[[#This Row],[Cost per unit]]</f>
        <v>3842.1694915254238</v>
      </c>
      <c r="J200" s="29">
        <f>SUMIFS(Table3[Profit],Table3[Product],Table3[[#This Row],[Product]])</f>
        <v>68404.264408836054</v>
      </c>
    </row>
    <row r="201" spans="3:10" x14ac:dyDescent="0.35">
      <c r="C201" t="s">
        <v>5</v>
      </c>
      <c r="D201" t="s">
        <v>36</v>
      </c>
      <c r="E201" t="s">
        <v>13</v>
      </c>
      <c r="F201" s="4">
        <v>6146</v>
      </c>
      <c r="G201" s="5">
        <v>63</v>
      </c>
      <c r="H201" s="11">
        <f>Table3[[#This Row],[Amount]]/Table3[[#This Row],[Units]]</f>
        <v>97.555555555555557</v>
      </c>
      <c r="I201" s="51">
        <f>Table3[[#This Row],[Amount]]-Table3[[#This Row],[Cost per unit]]</f>
        <v>6048.4444444444443</v>
      </c>
      <c r="J201" s="29">
        <f>SUMIFS(Table3[Profit],Table3[Product],Table3[[#This Row],[Product]])</f>
        <v>46702.305236194508</v>
      </c>
    </row>
    <row r="202" spans="3:10" x14ac:dyDescent="0.35">
      <c r="C202" t="s">
        <v>9</v>
      </c>
      <c r="D202" t="s">
        <v>39</v>
      </c>
      <c r="E202" t="s">
        <v>18</v>
      </c>
      <c r="F202" s="4">
        <v>2639</v>
      </c>
      <c r="G202" s="5">
        <v>204</v>
      </c>
      <c r="H202" s="11">
        <f>Table3[[#This Row],[Amount]]/Table3[[#This Row],[Units]]</f>
        <v>12.936274509803921</v>
      </c>
      <c r="I202" s="51">
        <f>Table3[[#This Row],[Amount]]-Table3[[#This Row],[Cost per unit]]</f>
        <v>2626.0637254901962</v>
      </c>
      <c r="J202" s="29">
        <f>SUMIFS(Table3[Profit],Table3[Product],Table3[[#This Row],[Product]])</f>
        <v>49412.509507234019</v>
      </c>
    </row>
    <row r="203" spans="3:10" x14ac:dyDescent="0.35">
      <c r="C203" t="s">
        <v>8</v>
      </c>
      <c r="D203" t="s">
        <v>37</v>
      </c>
      <c r="E203" t="s">
        <v>22</v>
      </c>
      <c r="F203" s="4">
        <v>1890</v>
      </c>
      <c r="G203" s="5">
        <v>195</v>
      </c>
      <c r="H203" s="11">
        <f>Table3[[#This Row],[Amount]]/Table3[[#This Row],[Units]]</f>
        <v>9.6923076923076916</v>
      </c>
      <c r="I203" s="51">
        <f>Table3[[#This Row],[Amount]]-Table3[[#This Row],[Cost per unit]]</f>
        <v>1880.3076923076924</v>
      </c>
      <c r="J203" s="29">
        <f>SUMIFS(Table3[Profit],Table3[Product],Table3[[#This Row],[Product]])</f>
        <v>63201.759739571651</v>
      </c>
    </row>
    <row r="204" spans="3:10" x14ac:dyDescent="0.35">
      <c r="C204" t="s">
        <v>7</v>
      </c>
      <c r="D204" t="s">
        <v>34</v>
      </c>
      <c r="E204" t="s">
        <v>14</v>
      </c>
      <c r="F204" s="4">
        <v>1932</v>
      </c>
      <c r="G204" s="5">
        <v>369</v>
      </c>
      <c r="H204" s="11">
        <f>Table3[[#This Row],[Amount]]/Table3[[#This Row],[Units]]</f>
        <v>5.2357723577235769</v>
      </c>
      <c r="I204" s="51">
        <f>Table3[[#This Row],[Amount]]-Table3[[#This Row],[Cost per unit]]</f>
        <v>1926.7642276422764</v>
      </c>
      <c r="J204" s="29">
        <f>SUMIFS(Table3[Profit],Table3[Product],Table3[[#This Row],[Product]])</f>
        <v>42484.913285139679</v>
      </c>
    </row>
    <row r="205" spans="3:10" x14ac:dyDescent="0.35">
      <c r="C205" t="s">
        <v>3</v>
      </c>
      <c r="D205" t="s">
        <v>34</v>
      </c>
      <c r="E205" t="s">
        <v>25</v>
      </c>
      <c r="F205" s="4">
        <v>6300</v>
      </c>
      <c r="G205" s="5">
        <v>42</v>
      </c>
      <c r="H205" s="11">
        <f>Table3[[#This Row],[Amount]]/Table3[[#This Row],[Units]]</f>
        <v>150</v>
      </c>
      <c r="I205" s="51">
        <f>Table3[[#This Row],[Amount]]-Table3[[#This Row],[Cost per unit]]</f>
        <v>6150</v>
      </c>
      <c r="J205" s="29">
        <f>SUMIFS(Table3[Profit],Table3[Product],Table3[[#This Row],[Product]])</f>
        <v>56147.69081422146</v>
      </c>
    </row>
    <row r="206" spans="3:10" x14ac:dyDescent="0.35">
      <c r="C206" t="s">
        <v>6</v>
      </c>
      <c r="D206" t="s">
        <v>37</v>
      </c>
      <c r="E206" t="s">
        <v>30</v>
      </c>
      <c r="F206" s="4">
        <v>560</v>
      </c>
      <c r="G206" s="5">
        <v>81</v>
      </c>
      <c r="H206" s="11">
        <f>Table3[[#This Row],[Amount]]/Table3[[#This Row],[Units]]</f>
        <v>6.9135802469135799</v>
      </c>
      <c r="I206" s="51">
        <f>Table3[[#This Row],[Amount]]-Table3[[#This Row],[Cost per unit]]</f>
        <v>553.08641975308637</v>
      </c>
      <c r="J206" s="29">
        <f>SUMIFS(Table3[Profit],Table3[Product],Table3[[#This Row],[Product]])</f>
        <v>65922.889568733066</v>
      </c>
    </row>
    <row r="207" spans="3:10" x14ac:dyDescent="0.35">
      <c r="C207" t="s">
        <v>9</v>
      </c>
      <c r="D207" t="s">
        <v>37</v>
      </c>
      <c r="E207" t="s">
        <v>26</v>
      </c>
      <c r="F207" s="4">
        <v>2856</v>
      </c>
      <c r="G207" s="5">
        <v>246</v>
      </c>
      <c r="H207" s="11">
        <f>Table3[[#This Row],[Amount]]/Table3[[#This Row],[Units]]</f>
        <v>11.609756097560975</v>
      </c>
      <c r="I207" s="51">
        <f>Table3[[#This Row],[Amount]]-Table3[[#This Row],[Cost per unit]]</f>
        <v>2844.3902439024391</v>
      </c>
      <c r="J207" s="29" t="e">
        <f>SUMIFS(Table3[Profit],Table3[Product],Table3[[#This Row],[Product]])</f>
        <v>#DIV/0!</v>
      </c>
    </row>
    <row r="208" spans="3:10" x14ac:dyDescent="0.35">
      <c r="C208" t="s">
        <v>9</v>
      </c>
      <c r="D208" t="s">
        <v>34</v>
      </c>
      <c r="E208" t="s">
        <v>17</v>
      </c>
      <c r="F208" s="4">
        <v>707</v>
      </c>
      <c r="G208" s="5">
        <v>174</v>
      </c>
      <c r="H208" s="11">
        <f>Table3[[#This Row],[Amount]]/Table3[[#This Row],[Units]]</f>
        <v>4.0632183908045976</v>
      </c>
      <c r="I208" s="51">
        <f>Table3[[#This Row],[Amount]]-Table3[[#This Row],[Cost per unit]]</f>
        <v>702.93678160919535</v>
      </c>
      <c r="J208" s="29">
        <f>SUMIFS(Table3[Profit],Table3[Product],Table3[[#This Row],[Product]])</f>
        <v>62705.649591424903</v>
      </c>
    </row>
    <row r="209" spans="3:10" x14ac:dyDescent="0.35">
      <c r="C209" t="s">
        <v>8</v>
      </c>
      <c r="D209" t="s">
        <v>35</v>
      </c>
      <c r="E209" t="s">
        <v>30</v>
      </c>
      <c r="F209" s="4">
        <v>3598</v>
      </c>
      <c r="G209" s="5">
        <v>81</v>
      </c>
      <c r="H209" s="11">
        <f>Table3[[#This Row],[Amount]]/Table3[[#This Row],[Units]]</f>
        <v>44.419753086419753</v>
      </c>
      <c r="I209" s="51">
        <f>Table3[[#This Row],[Amount]]-Table3[[#This Row],[Cost per unit]]</f>
        <v>3553.5802469135801</v>
      </c>
      <c r="J209" s="29">
        <f>SUMIFS(Table3[Profit],Table3[Product],Table3[[#This Row],[Product]])</f>
        <v>65922.889568733066</v>
      </c>
    </row>
    <row r="210" spans="3:10" x14ac:dyDescent="0.35">
      <c r="C210" t="s">
        <v>40</v>
      </c>
      <c r="D210" t="s">
        <v>35</v>
      </c>
      <c r="E210" t="s">
        <v>22</v>
      </c>
      <c r="F210" s="4">
        <v>6853</v>
      </c>
      <c r="G210" s="5">
        <v>372</v>
      </c>
      <c r="H210" s="11">
        <f>Table3[[#This Row],[Amount]]/Table3[[#This Row],[Units]]</f>
        <v>18.422043010752688</v>
      </c>
      <c r="I210" s="51">
        <f>Table3[[#This Row],[Amount]]-Table3[[#This Row],[Cost per unit]]</f>
        <v>6834.5779569892475</v>
      </c>
      <c r="J210" s="29">
        <f>SUMIFS(Table3[Profit],Table3[Product],Table3[[#This Row],[Product]])</f>
        <v>63201.759739571651</v>
      </c>
    </row>
    <row r="211" spans="3:10" x14ac:dyDescent="0.35">
      <c r="C211" t="s">
        <v>40</v>
      </c>
      <c r="D211" t="s">
        <v>35</v>
      </c>
      <c r="E211" t="s">
        <v>16</v>
      </c>
      <c r="F211" s="4">
        <v>4725</v>
      </c>
      <c r="G211" s="5">
        <v>174</v>
      </c>
      <c r="H211" s="11">
        <f>Table3[[#This Row],[Amount]]/Table3[[#This Row],[Units]]</f>
        <v>27.155172413793103</v>
      </c>
      <c r="I211" s="51">
        <f>Table3[[#This Row],[Amount]]-Table3[[#This Row],[Cost per unit]]</f>
        <v>4697.8448275862065</v>
      </c>
      <c r="J211" s="29">
        <f>SUMIFS(Table3[Profit],Table3[Product],Table3[[#This Row],[Product]])</f>
        <v>60527.329548431044</v>
      </c>
    </row>
    <row r="212" spans="3:10" x14ac:dyDescent="0.35">
      <c r="C212" t="s">
        <v>41</v>
      </c>
      <c r="D212" t="s">
        <v>36</v>
      </c>
      <c r="E212" t="s">
        <v>32</v>
      </c>
      <c r="F212" s="4">
        <v>10304</v>
      </c>
      <c r="G212" s="5">
        <v>84</v>
      </c>
      <c r="H212" s="11">
        <f>Table3[[#This Row],[Amount]]/Table3[[#This Row],[Units]]</f>
        <v>122.66666666666667</v>
      </c>
      <c r="I212" s="51">
        <f>Table3[[#This Row],[Amount]]-Table3[[#This Row],[Cost per unit]]</f>
        <v>10181.333333333334</v>
      </c>
      <c r="J212" s="29">
        <f>SUMIFS(Table3[Profit],Table3[Product],Table3[[#This Row],[Product]])</f>
        <v>70683.404439026504</v>
      </c>
    </row>
    <row r="213" spans="3:10" x14ac:dyDescent="0.35">
      <c r="C213" t="s">
        <v>41</v>
      </c>
      <c r="D213" t="s">
        <v>34</v>
      </c>
      <c r="E213" t="s">
        <v>16</v>
      </c>
      <c r="F213" s="4">
        <v>1274</v>
      </c>
      <c r="G213" s="5">
        <v>225</v>
      </c>
      <c r="H213" s="11">
        <f>Table3[[#This Row],[Amount]]/Table3[[#This Row],[Units]]</f>
        <v>5.6622222222222218</v>
      </c>
      <c r="I213" s="51">
        <f>Table3[[#This Row],[Amount]]-Table3[[#This Row],[Cost per unit]]</f>
        <v>1268.3377777777778</v>
      </c>
      <c r="J213" s="29">
        <f>SUMIFS(Table3[Profit],Table3[Product],Table3[[#This Row],[Product]])</f>
        <v>60527.329548431044</v>
      </c>
    </row>
    <row r="214" spans="3:10" x14ac:dyDescent="0.35">
      <c r="C214" t="s">
        <v>5</v>
      </c>
      <c r="D214" t="s">
        <v>36</v>
      </c>
      <c r="E214" t="s">
        <v>30</v>
      </c>
      <c r="F214" s="4">
        <v>1526</v>
      </c>
      <c r="G214" s="5">
        <v>105</v>
      </c>
      <c r="H214" s="11">
        <f>Table3[[#This Row],[Amount]]/Table3[[#This Row],[Units]]</f>
        <v>14.533333333333333</v>
      </c>
      <c r="I214" s="51">
        <f>Table3[[#This Row],[Amount]]-Table3[[#This Row],[Cost per unit]]</f>
        <v>1511.4666666666667</v>
      </c>
      <c r="J214" s="29">
        <f>SUMIFS(Table3[Profit],Table3[Product],Table3[[#This Row],[Product]])</f>
        <v>65922.889568733066</v>
      </c>
    </row>
    <row r="215" spans="3:10" x14ac:dyDescent="0.35">
      <c r="C215" t="s">
        <v>40</v>
      </c>
      <c r="D215" t="s">
        <v>39</v>
      </c>
      <c r="E215" t="s">
        <v>28</v>
      </c>
      <c r="F215" s="4">
        <v>3101</v>
      </c>
      <c r="G215" s="5">
        <v>225</v>
      </c>
      <c r="H215" s="11">
        <f>Table3[[#This Row],[Amount]]/Table3[[#This Row],[Units]]</f>
        <v>13.782222222222222</v>
      </c>
      <c r="I215" s="51">
        <f>Table3[[#This Row],[Amount]]-Table3[[#This Row],[Cost per unit]]</f>
        <v>3087.2177777777779</v>
      </c>
      <c r="J215" s="29">
        <f>SUMIFS(Table3[Profit],Table3[Product],Table3[[#This Row],[Product]])</f>
        <v>71866.2795864418</v>
      </c>
    </row>
    <row r="216" spans="3:10" x14ac:dyDescent="0.35">
      <c r="C216" t="s">
        <v>2</v>
      </c>
      <c r="D216" t="s">
        <v>37</v>
      </c>
      <c r="E216" t="s">
        <v>14</v>
      </c>
      <c r="F216" s="4">
        <v>1057</v>
      </c>
      <c r="G216" s="5">
        <v>54</v>
      </c>
      <c r="H216" s="11">
        <f>Table3[[#This Row],[Amount]]/Table3[[#This Row],[Units]]</f>
        <v>19.574074074074073</v>
      </c>
      <c r="I216" s="51">
        <f>Table3[[#This Row],[Amount]]-Table3[[#This Row],[Cost per unit]]</f>
        <v>1037.4259259259259</v>
      </c>
      <c r="J216" s="29">
        <f>SUMIFS(Table3[Profit],Table3[Product],Table3[[#This Row],[Product]])</f>
        <v>42484.913285139679</v>
      </c>
    </row>
    <row r="217" spans="3:10" x14ac:dyDescent="0.35">
      <c r="C217" t="s">
        <v>7</v>
      </c>
      <c r="D217" t="s">
        <v>37</v>
      </c>
      <c r="E217" t="s">
        <v>26</v>
      </c>
      <c r="F217" s="4">
        <v>5306</v>
      </c>
      <c r="G217" s="5">
        <v>0</v>
      </c>
      <c r="H217" s="11" t="e">
        <f>Table3[[#This Row],[Amount]]/Table3[[#This Row],[Units]]</f>
        <v>#DIV/0!</v>
      </c>
      <c r="I217" s="51" t="e">
        <f>Table3[[#This Row],[Amount]]-Table3[[#This Row],[Cost per unit]]</f>
        <v>#DIV/0!</v>
      </c>
      <c r="J217" s="29" t="e">
        <f>SUMIFS(Table3[Profit],Table3[Product],Table3[[#This Row],[Product]])</f>
        <v>#DIV/0!</v>
      </c>
    </row>
    <row r="218" spans="3:10" x14ac:dyDescent="0.35">
      <c r="C218" t="s">
        <v>5</v>
      </c>
      <c r="D218" t="s">
        <v>39</v>
      </c>
      <c r="E218" t="s">
        <v>24</v>
      </c>
      <c r="F218" s="4">
        <v>4018</v>
      </c>
      <c r="G218" s="5">
        <v>171</v>
      </c>
      <c r="H218" s="11">
        <f>Table3[[#This Row],[Amount]]/Table3[[#This Row],[Units]]</f>
        <v>23.497076023391813</v>
      </c>
      <c r="I218" s="51">
        <f>Table3[[#This Row],[Amount]]-Table3[[#This Row],[Cost per unit]]</f>
        <v>3994.5029239766081</v>
      </c>
      <c r="J218" s="29">
        <f>SUMIFS(Table3[Profit],Table3[Product],Table3[[#This Row],[Product]])</f>
        <v>34095.954067767459</v>
      </c>
    </row>
    <row r="219" spans="3:10" x14ac:dyDescent="0.35">
      <c r="C219" t="s">
        <v>9</v>
      </c>
      <c r="D219" t="s">
        <v>34</v>
      </c>
      <c r="E219" t="s">
        <v>16</v>
      </c>
      <c r="F219" s="4">
        <v>938</v>
      </c>
      <c r="G219" s="5">
        <v>189</v>
      </c>
      <c r="H219" s="11">
        <f>Table3[[#This Row],[Amount]]/Table3[[#This Row],[Units]]</f>
        <v>4.9629629629629628</v>
      </c>
      <c r="I219" s="51">
        <f>Table3[[#This Row],[Amount]]-Table3[[#This Row],[Cost per unit]]</f>
        <v>933.03703703703707</v>
      </c>
      <c r="J219" s="29">
        <f>SUMIFS(Table3[Profit],Table3[Product],Table3[[#This Row],[Product]])</f>
        <v>60527.329548431044</v>
      </c>
    </row>
    <row r="220" spans="3:10" x14ac:dyDescent="0.35">
      <c r="C220" t="s">
        <v>7</v>
      </c>
      <c r="D220" t="s">
        <v>38</v>
      </c>
      <c r="E220" t="s">
        <v>18</v>
      </c>
      <c r="F220" s="4">
        <v>1778</v>
      </c>
      <c r="G220" s="5">
        <v>270</v>
      </c>
      <c r="H220" s="11">
        <f>Table3[[#This Row],[Amount]]/Table3[[#This Row],[Units]]</f>
        <v>6.5851851851851855</v>
      </c>
      <c r="I220" s="51">
        <f>Table3[[#This Row],[Amount]]-Table3[[#This Row],[Cost per unit]]</f>
        <v>1771.4148148148149</v>
      </c>
      <c r="J220" s="29">
        <f>SUMIFS(Table3[Profit],Table3[Product],Table3[[#This Row],[Product]])</f>
        <v>49412.509507234019</v>
      </c>
    </row>
    <row r="221" spans="3:10" x14ac:dyDescent="0.35">
      <c r="C221" t="s">
        <v>6</v>
      </c>
      <c r="D221" t="s">
        <v>39</v>
      </c>
      <c r="E221" t="s">
        <v>30</v>
      </c>
      <c r="F221" s="4">
        <v>1638</v>
      </c>
      <c r="G221" s="5">
        <v>63</v>
      </c>
      <c r="H221" s="11">
        <f>Table3[[#This Row],[Amount]]/Table3[[#This Row],[Units]]</f>
        <v>26</v>
      </c>
      <c r="I221" s="51">
        <f>Table3[[#This Row],[Amount]]-Table3[[#This Row],[Cost per unit]]</f>
        <v>1612</v>
      </c>
      <c r="J221" s="29">
        <f>SUMIFS(Table3[Profit],Table3[Product],Table3[[#This Row],[Product]])</f>
        <v>65922.889568733066</v>
      </c>
    </row>
    <row r="222" spans="3:10" x14ac:dyDescent="0.35">
      <c r="C222" t="s">
        <v>41</v>
      </c>
      <c r="D222" t="s">
        <v>38</v>
      </c>
      <c r="E222" t="s">
        <v>25</v>
      </c>
      <c r="F222" s="4">
        <v>154</v>
      </c>
      <c r="G222" s="5">
        <v>21</v>
      </c>
      <c r="H222" s="11">
        <f>Table3[[#This Row],[Amount]]/Table3[[#This Row],[Units]]</f>
        <v>7.333333333333333</v>
      </c>
      <c r="I222" s="51">
        <f>Table3[[#This Row],[Amount]]-Table3[[#This Row],[Cost per unit]]</f>
        <v>146.66666666666666</v>
      </c>
      <c r="J222" s="29">
        <f>SUMIFS(Table3[Profit],Table3[Product],Table3[[#This Row],[Product]])</f>
        <v>56147.69081422146</v>
      </c>
    </row>
    <row r="223" spans="3:10" x14ac:dyDescent="0.35">
      <c r="C223" t="s">
        <v>7</v>
      </c>
      <c r="D223" t="s">
        <v>37</v>
      </c>
      <c r="E223" t="s">
        <v>22</v>
      </c>
      <c r="F223" s="4">
        <v>9835</v>
      </c>
      <c r="G223" s="5">
        <v>207</v>
      </c>
      <c r="H223" s="11">
        <f>Table3[[#This Row],[Amount]]/Table3[[#This Row],[Units]]</f>
        <v>47.512077294685987</v>
      </c>
      <c r="I223" s="51">
        <f>Table3[[#This Row],[Amount]]-Table3[[#This Row],[Cost per unit]]</f>
        <v>9787.4879227053134</v>
      </c>
      <c r="J223" s="29">
        <f>SUMIFS(Table3[Profit],Table3[Product],Table3[[#This Row],[Product]])</f>
        <v>63201.759739571651</v>
      </c>
    </row>
    <row r="224" spans="3:10" x14ac:dyDescent="0.35">
      <c r="C224" t="s">
        <v>9</v>
      </c>
      <c r="D224" t="s">
        <v>37</v>
      </c>
      <c r="E224" t="s">
        <v>20</v>
      </c>
      <c r="F224" s="4">
        <v>7273</v>
      </c>
      <c r="G224" s="5">
        <v>96</v>
      </c>
      <c r="H224" s="11">
        <f>Table3[[#This Row],[Amount]]/Table3[[#This Row],[Units]]</f>
        <v>75.760416666666671</v>
      </c>
      <c r="I224" s="51">
        <f>Table3[[#This Row],[Amount]]-Table3[[#This Row],[Cost per unit]]</f>
        <v>7197.239583333333</v>
      </c>
      <c r="J224" s="29">
        <f>SUMIFS(Table3[Profit],Table3[Product],Table3[[#This Row],[Product]])</f>
        <v>54306.144796646971</v>
      </c>
    </row>
    <row r="225" spans="3:10" x14ac:dyDescent="0.35">
      <c r="C225" t="s">
        <v>5</v>
      </c>
      <c r="D225" t="s">
        <v>39</v>
      </c>
      <c r="E225" t="s">
        <v>22</v>
      </c>
      <c r="F225" s="4">
        <v>6909</v>
      </c>
      <c r="G225" s="5">
        <v>81</v>
      </c>
      <c r="H225" s="11">
        <f>Table3[[#This Row],[Amount]]/Table3[[#This Row],[Units]]</f>
        <v>85.296296296296291</v>
      </c>
      <c r="I225" s="51">
        <f>Table3[[#This Row],[Amount]]-Table3[[#This Row],[Cost per unit]]</f>
        <v>6823.7037037037035</v>
      </c>
      <c r="J225" s="29">
        <f>SUMIFS(Table3[Profit],Table3[Product],Table3[[#This Row],[Product]])</f>
        <v>63201.759739571651</v>
      </c>
    </row>
    <row r="226" spans="3:10" x14ac:dyDescent="0.35">
      <c r="C226" t="s">
        <v>9</v>
      </c>
      <c r="D226" t="s">
        <v>39</v>
      </c>
      <c r="E226" t="s">
        <v>24</v>
      </c>
      <c r="F226" s="4">
        <v>3920</v>
      </c>
      <c r="G226" s="5">
        <v>306</v>
      </c>
      <c r="H226" s="11">
        <f>Table3[[#This Row],[Amount]]/Table3[[#This Row],[Units]]</f>
        <v>12.81045751633987</v>
      </c>
      <c r="I226" s="51">
        <f>Table3[[#This Row],[Amount]]-Table3[[#This Row],[Cost per unit]]</f>
        <v>3907.1895424836603</v>
      </c>
      <c r="J226" s="29">
        <f>SUMIFS(Table3[Profit],Table3[Product],Table3[[#This Row],[Product]])</f>
        <v>34095.954067767459</v>
      </c>
    </row>
    <row r="227" spans="3:10" x14ac:dyDescent="0.35">
      <c r="C227" t="s">
        <v>10</v>
      </c>
      <c r="D227" t="s">
        <v>39</v>
      </c>
      <c r="E227" t="s">
        <v>21</v>
      </c>
      <c r="F227" s="4">
        <v>4858</v>
      </c>
      <c r="G227" s="5">
        <v>279</v>
      </c>
      <c r="H227" s="11">
        <f>Table3[[#This Row],[Amount]]/Table3[[#This Row],[Units]]</f>
        <v>17.412186379928315</v>
      </c>
      <c r="I227" s="51">
        <f>Table3[[#This Row],[Amount]]-Table3[[#This Row],[Cost per unit]]</f>
        <v>4840.5878136200718</v>
      </c>
      <c r="J227" s="29">
        <f>SUMIFS(Table3[Profit],Table3[Product],Table3[[#This Row],[Product]])</f>
        <v>36837.663520851747</v>
      </c>
    </row>
    <row r="228" spans="3:10" x14ac:dyDescent="0.35">
      <c r="C228" t="s">
        <v>2</v>
      </c>
      <c r="D228" t="s">
        <v>38</v>
      </c>
      <c r="E228" t="s">
        <v>4</v>
      </c>
      <c r="F228" s="4">
        <v>3549</v>
      </c>
      <c r="G228" s="5">
        <v>3</v>
      </c>
      <c r="H228" s="11">
        <f>Table3[[#This Row],[Amount]]/Table3[[#This Row],[Units]]</f>
        <v>1183</v>
      </c>
      <c r="I228" s="51">
        <f>Table3[[#This Row],[Amount]]-Table3[[#This Row],[Cost per unit]]</f>
        <v>2366</v>
      </c>
      <c r="J228" s="29">
        <f>SUMIFS(Table3[Profit],Table3[Product],Table3[[#This Row],[Product]])</f>
        <v>31834.134037860895</v>
      </c>
    </row>
    <row r="229" spans="3:10" x14ac:dyDescent="0.35">
      <c r="C229" t="s">
        <v>7</v>
      </c>
      <c r="D229" t="s">
        <v>39</v>
      </c>
      <c r="E229" t="s">
        <v>27</v>
      </c>
      <c r="F229" s="4">
        <v>966</v>
      </c>
      <c r="G229" s="5">
        <v>198</v>
      </c>
      <c r="H229" s="11">
        <f>Table3[[#This Row],[Amount]]/Table3[[#This Row],[Units]]</f>
        <v>4.8787878787878789</v>
      </c>
      <c r="I229" s="51">
        <f>Table3[[#This Row],[Amount]]-Table3[[#This Row],[Cost per unit]]</f>
        <v>961.12121212121212</v>
      </c>
      <c r="J229" s="29">
        <f>SUMIFS(Table3[Profit],Table3[Product],Table3[[#This Row],[Product]])</f>
        <v>68404.264408836054</v>
      </c>
    </row>
    <row r="230" spans="3:10" x14ac:dyDescent="0.35">
      <c r="C230" t="s">
        <v>5</v>
      </c>
      <c r="D230" t="s">
        <v>39</v>
      </c>
      <c r="E230" t="s">
        <v>18</v>
      </c>
      <c r="F230" s="4">
        <v>385</v>
      </c>
      <c r="G230" s="5">
        <v>249</v>
      </c>
      <c r="H230" s="11">
        <f>Table3[[#This Row],[Amount]]/Table3[[#This Row],[Units]]</f>
        <v>1.5461847389558232</v>
      </c>
      <c r="I230" s="51">
        <f>Table3[[#This Row],[Amount]]-Table3[[#This Row],[Cost per unit]]</f>
        <v>383.45381526104416</v>
      </c>
      <c r="J230" s="29">
        <f>SUMIFS(Table3[Profit],Table3[Product],Table3[[#This Row],[Product]])</f>
        <v>49412.509507234019</v>
      </c>
    </row>
    <row r="231" spans="3:10" x14ac:dyDescent="0.35">
      <c r="C231" t="s">
        <v>6</v>
      </c>
      <c r="D231" t="s">
        <v>34</v>
      </c>
      <c r="E231" t="s">
        <v>16</v>
      </c>
      <c r="F231" s="4">
        <v>2219</v>
      </c>
      <c r="G231" s="5">
        <v>75</v>
      </c>
      <c r="H231" s="11">
        <f>Table3[[#This Row],[Amount]]/Table3[[#This Row],[Units]]</f>
        <v>29.586666666666666</v>
      </c>
      <c r="I231" s="51">
        <f>Table3[[#This Row],[Amount]]-Table3[[#This Row],[Cost per unit]]</f>
        <v>2189.4133333333334</v>
      </c>
      <c r="J231" s="29">
        <f>SUMIFS(Table3[Profit],Table3[Product],Table3[[#This Row],[Product]])</f>
        <v>60527.329548431044</v>
      </c>
    </row>
    <row r="232" spans="3:10" x14ac:dyDescent="0.35">
      <c r="C232" t="s">
        <v>9</v>
      </c>
      <c r="D232" t="s">
        <v>36</v>
      </c>
      <c r="E232" t="s">
        <v>32</v>
      </c>
      <c r="F232" s="4">
        <v>2954</v>
      </c>
      <c r="G232" s="5">
        <v>189</v>
      </c>
      <c r="H232" s="11">
        <f>Table3[[#This Row],[Amount]]/Table3[[#This Row],[Units]]</f>
        <v>15.62962962962963</v>
      </c>
      <c r="I232" s="51">
        <f>Table3[[#This Row],[Amount]]-Table3[[#This Row],[Cost per unit]]</f>
        <v>2938.3703703703704</v>
      </c>
      <c r="J232" s="29">
        <f>SUMIFS(Table3[Profit],Table3[Product],Table3[[#This Row],[Product]])</f>
        <v>70683.404439026504</v>
      </c>
    </row>
    <row r="233" spans="3:10" x14ac:dyDescent="0.35">
      <c r="C233" t="s">
        <v>7</v>
      </c>
      <c r="D233" t="s">
        <v>36</v>
      </c>
      <c r="E233" t="s">
        <v>32</v>
      </c>
      <c r="F233" s="4">
        <v>280</v>
      </c>
      <c r="G233" s="5">
        <v>87</v>
      </c>
      <c r="H233" s="11">
        <f>Table3[[#This Row],[Amount]]/Table3[[#This Row],[Units]]</f>
        <v>3.2183908045977012</v>
      </c>
      <c r="I233" s="51">
        <f>Table3[[#This Row],[Amount]]-Table3[[#This Row],[Cost per unit]]</f>
        <v>276.78160919540232</v>
      </c>
      <c r="J233" s="29">
        <f>SUMIFS(Table3[Profit],Table3[Product],Table3[[#This Row],[Product]])</f>
        <v>70683.404439026504</v>
      </c>
    </row>
    <row r="234" spans="3:10" x14ac:dyDescent="0.35">
      <c r="C234" t="s">
        <v>41</v>
      </c>
      <c r="D234" t="s">
        <v>36</v>
      </c>
      <c r="E234" t="s">
        <v>30</v>
      </c>
      <c r="F234" s="4">
        <v>6118</v>
      </c>
      <c r="G234" s="5">
        <v>174</v>
      </c>
      <c r="H234" s="11">
        <f>Table3[[#This Row],[Amount]]/Table3[[#This Row],[Units]]</f>
        <v>35.160919540229884</v>
      </c>
      <c r="I234" s="51">
        <f>Table3[[#This Row],[Amount]]-Table3[[#This Row],[Cost per unit]]</f>
        <v>6082.8390804597702</v>
      </c>
      <c r="J234" s="29">
        <f>SUMIFS(Table3[Profit],Table3[Product],Table3[[#This Row],[Product]])</f>
        <v>65922.889568733066</v>
      </c>
    </row>
    <row r="235" spans="3:10" x14ac:dyDescent="0.35">
      <c r="C235" t="s">
        <v>2</v>
      </c>
      <c r="D235" t="s">
        <v>39</v>
      </c>
      <c r="E235" t="s">
        <v>15</v>
      </c>
      <c r="F235" s="4">
        <v>4802</v>
      </c>
      <c r="G235" s="5">
        <v>36</v>
      </c>
      <c r="H235" s="11">
        <f>Table3[[#This Row],[Amount]]/Table3[[#This Row],[Units]]</f>
        <v>133.38888888888889</v>
      </c>
      <c r="I235" s="51">
        <f>Table3[[#This Row],[Amount]]-Table3[[#This Row],[Cost per unit]]</f>
        <v>4668.6111111111113</v>
      </c>
      <c r="J235" s="29">
        <f>SUMIFS(Table3[Profit],Table3[Product],Table3[[#This Row],[Product]])</f>
        <v>67451.984681483824</v>
      </c>
    </row>
    <row r="236" spans="3:10" x14ac:dyDescent="0.35">
      <c r="C236" t="s">
        <v>9</v>
      </c>
      <c r="D236" t="s">
        <v>38</v>
      </c>
      <c r="E236" t="s">
        <v>24</v>
      </c>
      <c r="F236" s="4">
        <v>4137</v>
      </c>
      <c r="G236" s="5">
        <v>60</v>
      </c>
      <c r="H236" s="11">
        <f>Table3[[#This Row],[Amount]]/Table3[[#This Row],[Units]]</f>
        <v>68.95</v>
      </c>
      <c r="I236" s="51">
        <f>Table3[[#This Row],[Amount]]-Table3[[#This Row],[Cost per unit]]</f>
        <v>4068.05</v>
      </c>
      <c r="J236" s="29">
        <f>SUMIFS(Table3[Profit],Table3[Product],Table3[[#This Row],[Product]])</f>
        <v>34095.954067767459</v>
      </c>
    </row>
    <row r="237" spans="3:10" x14ac:dyDescent="0.35">
      <c r="C237" t="s">
        <v>3</v>
      </c>
      <c r="D237" t="s">
        <v>35</v>
      </c>
      <c r="E237" t="s">
        <v>23</v>
      </c>
      <c r="F237" s="4">
        <v>2023</v>
      </c>
      <c r="G237" s="5">
        <v>78</v>
      </c>
      <c r="H237" s="11">
        <f>Table3[[#This Row],[Amount]]/Table3[[#This Row],[Units]]</f>
        <v>25.935897435897434</v>
      </c>
      <c r="I237" s="51">
        <f>Table3[[#This Row],[Amount]]-Table3[[#This Row],[Cost per unit]]</f>
        <v>1997.0641025641025</v>
      </c>
      <c r="J237" s="29">
        <f>SUMIFS(Table3[Profit],Table3[Product],Table3[[#This Row],[Product]])</f>
        <v>55680.835809383942</v>
      </c>
    </row>
    <row r="238" spans="3:10" x14ac:dyDescent="0.35">
      <c r="C238" t="s">
        <v>9</v>
      </c>
      <c r="D238" t="s">
        <v>36</v>
      </c>
      <c r="E238" t="s">
        <v>30</v>
      </c>
      <c r="F238" s="4">
        <v>9051</v>
      </c>
      <c r="G238" s="5">
        <v>57</v>
      </c>
      <c r="H238" s="11">
        <f>Table3[[#This Row],[Amount]]/Table3[[#This Row],[Units]]</f>
        <v>158.78947368421052</v>
      </c>
      <c r="I238" s="51">
        <f>Table3[[#This Row],[Amount]]-Table3[[#This Row],[Cost per unit]]</f>
        <v>8892.21052631579</v>
      </c>
      <c r="J238" s="29">
        <f>SUMIFS(Table3[Profit],Table3[Product],Table3[[#This Row],[Product]])</f>
        <v>65922.889568733066</v>
      </c>
    </row>
    <row r="239" spans="3:10" x14ac:dyDescent="0.35">
      <c r="C239" t="s">
        <v>9</v>
      </c>
      <c r="D239" t="s">
        <v>37</v>
      </c>
      <c r="E239" t="s">
        <v>28</v>
      </c>
      <c r="F239" s="4">
        <v>2919</v>
      </c>
      <c r="G239" s="5">
        <v>45</v>
      </c>
      <c r="H239" s="11">
        <f>Table3[[#This Row],[Amount]]/Table3[[#This Row],[Units]]</f>
        <v>64.86666666666666</v>
      </c>
      <c r="I239" s="51">
        <f>Table3[[#This Row],[Amount]]-Table3[[#This Row],[Cost per unit]]</f>
        <v>2854.1333333333332</v>
      </c>
      <c r="J239" s="29">
        <f>SUMIFS(Table3[Profit],Table3[Product],Table3[[#This Row],[Product]])</f>
        <v>71866.2795864418</v>
      </c>
    </row>
    <row r="240" spans="3:10" x14ac:dyDescent="0.35">
      <c r="C240" t="s">
        <v>41</v>
      </c>
      <c r="D240" t="s">
        <v>38</v>
      </c>
      <c r="E240" t="s">
        <v>22</v>
      </c>
      <c r="F240" s="4">
        <v>5915</v>
      </c>
      <c r="G240" s="5">
        <v>3</v>
      </c>
      <c r="H240" s="11">
        <f>Table3[[#This Row],[Amount]]/Table3[[#This Row],[Units]]</f>
        <v>1971.6666666666667</v>
      </c>
      <c r="I240" s="51">
        <f>Table3[[#This Row],[Amount]]-Table3[[#This Row],[Cost per unit]]</f>
        <v>3943.333333333333</v>
      </c>
      <c r="J240" s="29">
        <f>SUMIFS(Table3[Profit],Table3[Product],Table3[[#This Row],[Product]])</f>
        <v>63201.759739571651</v>
      </c>
    </row>
    <row r="241" spans="3:10" x14ac:dyDescent="0.35">
      <c r="C241" t="s">
        <v>10</v>
      </c>
      <c r="D241" t="s">
        <v>35</v>
      </c>
      <c r="E241" t="s">
        <v>15</v>
      </c>
      <c r="F241" s="4">
        <v>2562</v>
      </c>
      <c r="G241" s="5">
        <v>6</v>
      </c>
      <c r="H241" s="11">
        <f>Table3[[#This Row],[Amount]]/Table3[[#This Row],[Units]]</f>
        <v>427</v>
      </c>
      <c r="I241" s="51">
        <f>Table3[[#This Row],[Amount]]-Table3[[#This Row],[Cost per unit]]</f>
        <v>2135</v>
      </c>
      <c r="J241" s="29">
        <f>SUMIFS(Table3[Profit],Table3[Product],Table3[[#This Row],[Product]])</f>
        <v>67451.984681483824</v>
      </c>
    </row>
    <row r="242" spans="3:10" x14ac:dyDescent="0.35">
      <c r="C242" t="s">
        <v>5</v>
      </c>
      <c r="D242" t="s">
        <v>37</v>
      </c>
      <c r="E242" t="s">
        <v>25</v>
      </c>
      <c r="F242" s="4">
        <v>8813</v>
      </c>
      <c r="G242" s="5">
        <v>21</v>
      </c>
      <c r="H242" s="11">
        <f>Table3[[#This Row],[Amount]]/Table3[[#This Row],[Units]]</f>
        <v>419.66666666666669</v>
      </c>
      <c r="I242" s="51">
        <f>Table3[[#This Row],[Amount]]-Table3[[#This Row],[Cost per unit]]</f>
        <v>8393.3333333333339</v>
      </c>
      <c r="J242" s="29">
        <f>SUMIFS(Table3[Profit],Table3[Product],Table3[[#This Row],[Product]])</f>
        <v>56147.69081422146</v>
      </c>
    </row>
    <row r="243" spans="3:10" x14ac:dyDescent="0.35">
      <c r="C243" t="s">
        <v>5</v>
      </c>
      <c r="D243" t="s">
        <v>36</v>
      </c>
      <c r="E243" t="s">
        <v>18</v>
      </c>
      <c r="F243" s="4">
        <v>6111</v>
      </c>
      <c r="G243" s="5">
        <v>3</v>
      </c>
      <c r="H243" s="11">
        <f>Table3[[#This Row],[Amount]]/Table3[[#This Row],[Units]]</f>
        <v>2037</v>
      </c>
      <c r="I243" s="51">
        <f>Table3[[#This Row],[Amount]]-Table3[[#This Row],[Cost per unit]]</f>
        <v>4074</v>
      </c>
      <c r="J243" s="29">
        <f>SUMIFS(Table3[Profit],Table3[Product],Table3[[#This Row],[Product]])</f>
        <v>49412.509507234019</v>
      </c>
    </row>
    <row r="244" spans="3:10" x14ac:dyDescent="0.35">
      <c r="C244" t="s">
        <v>8</v>
      </c>
      <c r="D244" t="s">
        <v>34</v>
      </c>
      <c r="E244" t="s">
        <v>31</v>
      </c>
      <c r="F244" s="4">
        <v>3507</v>
      </c>
      <c r="G244" s="5">
        <v>288</v>
      </c>
      <c r="H244" s="11">
        <f>Table3[[#This Row],[Amount]]/Table3[[#This Row],[Units]]</f>
        <v>12.177083333333334</v>
      </c>
      <c r="I244" s="51">
        <f>Table3[[#This Row],[Amount]]-Table3[[#This Row],[Cost per unit]]</f>
        <v>3494.8229166666665</v>
      </c>
      <c r="J244" s="29">
        <f>SUMIFS(Table3[Profit],Table3[Product],Table3[[#This Row],[Product]])</f>
        <v>38952.953192353816</v>
      </c>
    </row>
    <row r="245" spans="3:10" x14ac:dyDescent="0.35">
      <c r="C245" t="s">
        <v>6</v>
      </c>
      <c r="D245" t="s">
        <v>36</v>
      </c>
      <c r="E245" t="s">
        <v>13</v>
      </c>
      <c r="F245" s="4">
        <v>4319</v>
      </c>
      <c r="G245" s="5">
        <v>30</v>
      </c>
      <c r="H245" s="11">
        <f>Table3[[#This Row],[Amount]]/Table3[[#This Row],[Units]]</f>
        <v>143.96666666666667</v>
      </c>
      <c r="I245" s="51">
        <f>Table3[[#This Row],[Amount]]-Table3[[#This Row],[Cost per unit]]</f>
        <v>4175.0333333333338</v>
      </c>
      <c r="J245" s="29">
        <f>SUMIFS(Table3[Profit],Table3[Product],Table3[[#This Row],[Product]])</f>
        <v>46702.305236194508</v>
      </c>
    </row>
    <row r="246" spans="3:10" x14ac:dyDescent="0.35">
      <c r="C246" t="s">
        <v>40</v>
      </c>
      <c r="D246" t="s">
        <v>38</v>
      </c>
      <c r="E246" t="s">
        <v>26</v>
      </c>
      <c r="F246" s="4">
        <v>609</v>
      </c>
      <c r="G246" s="5">
        <v>87</v>
      </c>
      <c r="H246" s="11">
        <f>Table3[[#This Row],[Amount]]/Table3[[#This Row],[Units]]</f>
        <v>7</v>
      </c>
      <c r="I246" s="51">
        <f>Table3[[#This Row],[Amount]]-Table3[[#This Row],[Cost per unit]]</f>
        <v>602</v>
      </c>
      <c r="J246" s="29" t="e">
        <f>SUMIFS(Table3[Profit],Table3[Product],Table3[[#This Row],[Product]])</f>
        <v>#DIV/0!</v>
      </c>
    </row>
    <row r="247" spans="3:10" x14ac:dyDescent="0.35">
      <c r="C247" t="s">
        <v>40</v>
      </c>
      <c r="D247" t="s">
        <v>39</v>
      </c>
      <c r="E247" t="s">
        <v>27</v>
      </c>
      <c r="F247" s="4">
        <v>6370</v>
      </c>
      <c r="G247" s="5">
        <v>30</v>
      </c>
      <c r="H247" s="11">
        <f>Table3[[#This Row],[Amount]]/Table3[[#This Row],[Units]]</f>
        <v>212.33333333333334</v>
      </c>
      <c r="I247" s="51">
        <f>Table3[[#This Row],[Amount]]-Table3[[#This Row],[Cost per unit]]</f>
        <v>6157.666666666667</v>
      </c>
      <c r="J247" s="29">
        <f>SUMIFS(Table3[Profit],Table3[Product],Table3[[#This Row],[Product]])</f>
        <v>68404.264408836054</v>
      </c>
    </row>
    <row r="248" spans="3:10" x14ac:dyDescent="0.35">
      <c r="C248" t="s">
        <v>5</v>
      </c>
      <c r="D248" t="s">
        <v>38</v>
      </c>
      <c r="E248" t="s">
        <v>19</v>
      </c>
      <c r="F248" s="4">
        <v>5474</v>
      </c>
      <c r="G248" s="5">
        <v>168</v>
      </c>
      <c r="H248" s="11">
        <f>Table3[[#This Row],[Amount]]/Table3[[#This Row],[Units]]</f>
        <v>32.583333333333336</v>
      </c>
      <c r="I248" s="51">
        <f>Table3[[#This Row],[Amount]]-Table3[[#This Row],[Cost per unit]]</f>
        <v>5441.416666666667</v>
      </c>
      <c r="J248" s="29">
        <f>SUMIFS(Table3[Profit],Table3[Product],Table3[[#This Row],[Product]])</f>
        <v>44052.238494659388</v>
      </c>
    </row>
    <row r="249" spans="3:10" x14ac:dyDescent="0.35">
      <c r="C249" t="s">
        <v>40</v>
      </c>
      <c r="D249" t="s">
        <v>36</v>
      </c>
      <c r="E249" t="s">
        <v>27</v>
      </c>
      <c r="F249" s="4">
        <v>3164</v>
      </c>
      <c r="G249" s="5">
        <v>306</v>
      </c>
      <c r="H249" s="11">
        <f>Table3[[#This Row],[Amount]]/Table3[[#This Row],[Units]]</f>
        <v>10.339869281045752</v>
      </c>
      <c r="I249" s="51">
        <f>Table3[[#This Row],[Amount]]-Table3[[#This Row],[Cost per unit]]</f>
        <v>3153.6601307189544</v>
      </c>
      <c r="J249" s="29">
        <f>SUMIFS(Table3[Profit],Table3[Product],Table3[[#This Row],[Product]])</f>
        <v>68404.264408836054</v>
      </c>
    </row>
    <row r="250" spans="3:10" x14ac:dyDescent="0.35">
      <c r="C250" t="s">
        <v>6</v>
      </c>
      <c r="D250" t="s">
        <v>35</v>
      </c>
      <c r="E250" t="s">
        <v>4</v>
      </c>
      <c r="F250" s="4">
        <v>1302</v>
      </c>
      <c r="G250" s="5">
        <v>402</v>
      </c>
      <c r="H250" s="11">
        <f>Table3[[#This Row],[Amount]]/Table3[[#This Row],[Units]]</f>
        <v>3.2388059701492535</v>
      </c>
      <c r="I250" s="51">
        <f>Table3[[#This Row],[Amount]]-Table3[[#This Row],[Cost per unit]]</f>
        <v>1298.7611940298507</v>
      </c>
      <c r="J250" s="29">
        <f>SUMIFS(Table3[Profit],Table3[Product],Table3[[#This Row],[Product]])</f>
        <v>31834.134037860895</v>
      </c>
    </row>
    <row r="251" spans="3:10" x14ac:dyDescent="0.35">
      <c r="C251" t="s">
        <v>3</v>
      </c>
      <c r="D251" t="s">
        <v>37</v>
      </c>
      <c r="E251" t="s">
        <v>28</v>
      </c>
      <c r="F251" s="4">
        <v>7308</v>
      </c>
      <c r="G251" s="5">
        <v>327</v>
      </c>
      <c r="H251" s="11">
        <f>Table3[[#This Row],[Amount]]/Table3[[#This Row],[Units]]</f>
        <v>22.348623853211009</v>
      </c>
      <c r="I251" s="51">
        <f>Table3[[#This Row],[Amount]]-Table3[[#This Row],[Cost per unit]]</f>
        <v>7285.6513761467886</v>
      </c>
      <c r="J251" s="29">
        <f>SUMIFS(Table3[Profit],Table3[Product],Table3[[#This Row],[Product]])</f>
        <v>71866.2795864418</v>
      </c>
    </row>
    <row r="252" spans="3:10" x14ac:dyDescent="0.35">
      <c r="C252" t="s">
        <v>40</v>
      </c>
      <c r="D252" t="s">
        <v>37</v>
      </c>
      <c r="E252" t="s">
        <v>27</v>
      </c>
      <c r="F252" s="4">
        <v>6132</v>
      </c>
      <c r="G252" s="5">
        <v>93</v>
      </c>
      <c r="H252" s="11">
        <f>Table3[[#This Row],[Amount]]/Table3[[#This Row],[Units]]</f>
        <v>65.935483870967744</v>
      </c>
      <c r="I252" s="51">
        <f>Table3[[#This Row],[Amount]]-Table3[[#This Row],[Cost per unit]]</f>
        <v>6066.0645161290322</v>
      </c>
      <c r="J252" s="29">
        <f>SUMIFS(Table3[Profit],Table3[Product],Table3[[#This Row],[Product]])</f>
        <v>68404.264408836054</v>
      </c>
    </row>
    <row r="253" spans="3:10" x14ac:dyDescent="0.35">
      <c r="C253" t="s">
        <v>10</v>
      </c>
      <c r="D253" t="s">
        <v>35</v>
      </c>
      <c r="E253" t="s">
        <v>14</v>
      </c>
      <c r="F253" s="4">
        <v>3472</v>
      </c>
      <c r="G253" s="5">
        <v>96</v>
      </c>
      <c r="H253" s="11">
        <f>Table3[[#This Row],[Amount]]/Table3[[#This Row],[Units]]</f>
        <v>36.166666666666664</v>
      </c>
      <c r="I253" s="51">
        <f>Table3[[#This Row],[Amount]]-Table3[[#This Row],[Cost per unit]]</f>
        <v>3435.8333333333335</v>
      </c>
      <c r="J253" s="29">
        <f>SUMIFS(Table3[Profit],Table3[Product],Table3[[#This Row],[Product]])</f>
        <v>42484.913285139679</v>
      </c>
    </row>
    <row r="254" spans="3:10" x14ac:dyDescent="0.35">
      <c r="C254" t="s">
        <v>8</v>
      </c>
      <c r="D254" t="s">
        <v>39</v>
      </c>
      <c r="E254" t="s">
        <v>18</v>
      </c>
      <c r="F254" s="4">
        <v>9660</v>
      </c>
      <c r="G254" s="5">
        <v>27</v>
      </c>
      <c r="H254" s="11">
        <f>Table3[[#This Row],[Amount]]/Table3[[#This Row],[Units]]</f>
        <v>357.77777777777777</v>
      </c>
      <c r="I254" s="51">
        <f>Table3[[#This Row],[Amount]]-Table3[[#This Row],[Cost per unit]]</f>
        <v>9302.2222222222226</v>
      </c>
      <c r="J254" s="29">
        <f>SUMIFS(Table3[Profit],Table3[Product],Table3[[#This Row],[Product]])</f>
        <v>49412.509507234019</v>
      </c>
    </row>
    <row r="255" spans="3:10" x14ac:dyDescent="0.35">
      <c r="C255" t="s">
        <v>9</v>
      </c>
      <c r="D255" t="s">
        <v>38</v>
      </c>
      <c r="E255" t="s">
        <v>26</v>
      </c>
      <c r="F255" s="4">
        <v>2436</v>
      </c>
      <c r="G255" s="5">
        <v>99</v>
      </c>
      <c r="H255" s="11">
        <f>Table3[[#This Row],[Amount]]/Table3[[#This Row],[Units]]</f>
        <v>24.606060606060606</v>
      </c>
      <c r="I255" s="51">
        <f>Table3[[#This Row],[Amount]]-Table3[[#This Row],[Cost per unit]]</f>
        <v>2411.3939393939395</v>
      </c>
      <c r="J255" s="29" t="e">
        <f>SUMIFS(Table3[Profit],Table3[Product],Table3[[#This Row],[Product]])</f>
        <v>#DIV/0!</v>
      </c>
    </row>
    <row r="256" spans="3:10" x14ac:dyDescent="0.35">
      <c r="C256" t="s">
        <v>9</v>
      </c>
      <c r="D256" t="s">
        <v>38</v>
      </c>
      <c r="E256" t="s">
        <v>33</v>
      </c>
      <c r="F256" s="4">
        <v>9506</v>
      </c>
      <c r="G256" s="5">
        <v>87</v>
      </c>
      <c r="H256" s="11">
        <f>Table3[[#This Row],[Amount]]/Table3[[#This Row],[Units]]</f>
        <v>109.26436781609195</v>
      </c>
      <c r="I256" s="51">
        <f>Table3[[#This Row],[Amount]]-Table3[[#This Row],[Cost per unit]]</f>
        <v>9396.7356321839088</v>
      </c>
      <c r="J256" s="29">
        <f>SUMIFS(Table3[Profit],Table3[Product],Table3[[#This Row],[Product]])</f>
        <v>68179.215088069614</v>
      </c>
    </row>
    <row r="257" spans="3:10" x14ac:dyDescent="0.35">
      <c r="C257" t="s">
        <v>10</v>
      </c>
      <c r="D257" t="s">
        <v>37</v>
      </c>
      <c r="E257" t="s">
        <v>21</v>
      </c>
      <c r="F257" s="4">
        <v>245</v>
      </c>
      <c r="G257" s="5">
        <v>288</v>
      </c>
      <c r="H257" s="11">
        <f>Table3[[#This Row],[Amount]]/Table3[[#This Row],[Units]]</f>
        <v>0.85069444444444442</v>
      </c>
      <c r="I257" s="51">
        <f>Table3[[#This Row],[Amount]]-Table3[[#This Row],[Cost per unit]]</f>
        <v>244.14930555555554</v>
      </c>
      <c r="J257" s="29">
        <f>SUMIFS(Table3[Profit],Table3[Product],Table3[[#This Row],[Product]])</f>
        <v>36837.663520851747</v>
      </c>
    </row>
    <row r="258" spans="3:10" x14ac:dyDescent="0.35">
      <c r="C258" t="s">
        <v>8</v>
      </c>
      <c r="D258" t="s">
        <v>35</v>
      </c>
      <c r="E258" t="s">
        <v>20</v>
      </c>
      <c r="F258" s="4">
        <v>2702</v>
      </c>
      <c r="G258" s="5">
        <v>363</v>
      </c>
      <c r="H258" s="11">
        <f>Table3[[#This Row],[Amount]]/Table3[[#This Row],[Units]]</f>
        <v>7.443526170798898</v>
      </c>
      <c r="I258" s="51">
        <f>Table3[[#This Row],[Amount]]-Table3[[#This Row],[Cost per unit]]</f>
        <v>2694.556473829201</v>
      </c>
      <c r="J258" s="29">
        <f>SUMIFS(Table3[Profit],Table3[Product],Table3[[#This Row],[Product]])</f>
        <v>54306.144796646971</v>
      </c>
    </row>
    <row r="259" spans="3:10" x14ac:dyDescent="0.35">
      <c r="C259" t="s">
        <v>10</v>
      </c>
      <c r="D259" t="s">
        <v>34</v>
      </c>
      <c r="E259" t="s">
        <v>17</v>
      </c>
      <c r="F259" s="4">
        <v>700</v>
      </c>
      <c r="G259" s="5">
        <v>87</v>
      </c>
      <c r="H259" s="11">
        <f>Table3[[#This Row],[Amount]]/Table3[[#This Row],[Units]]</f>
        <v>8.0459770114942533</v>
      </c>
      <c r="I259" s="51">
        <f>Table3[[#This Row],[Amount]]-Table3[[#This Row],[Cost per unit]]</f>
        <v>691.9540229885057</v>
      </c>
      <c r="J259" s="29">
        <f>SUMIFS(Table3[Profit],Table3[Product],Table3[[#This Row],[Product]])</f>
        <v>62705.649591424903</v>
      </c>
    </row>
    <row r="260" spans="3:10" x14ac:dyDescent="0.35">
      <c r="C260" t="s">
        <v>6</v>
      </c>
      <c r="D260" t="s">
        <v>34</v>
      </c>
      <c r="E260" t="s">
        <v>17</v>
      </c>
      <c r="F260" s="4">
        <v>3759</v>
      </c>
      <c r="G260" s="5">
        <v>150</v>
      </c>
      <c r="H260" s="11">
        <f>Table3[[#This Row],[Amount]]/Table3[[#This Row],[Units]]</f>
        <v>25.06</v>
      </c>
      <c r="I260" s="51">
        <f>Table3[[#This Row],[Amount]]-Table3[[#This Row],[Cost per unit]]</f>
        <v>3733.94</v>
      </c>
      <c r="J260" s="29">
        <f>SUMIFS(Table3[Profit],Table3[Product],Table3[[#This Row],[Product]])</f>
        <v>62705.649591424903</v>
      </c>
    </row>
    <row r="261" spans="3:10" x14ac:dyDescent="0.35">
      <c r="C261" t="s">
        <v>2</v>
      </c>
      <c r="D261" t="s">
        <v>35</v>
      </c>
      <c r="E261" t="s">
        <v>17</v>
      </c>
      <c r="F261" s="4">
        <v>1589</v>
      </c>
      <c r="G261" s="5">
        <v>303</v>
      </c>
      <c r="H261" s="11">
        <f>Table3[[#This Row],[Amount]]/Table3[[#This Row],[Units]]</f>
        <v>5.2442244224422438</v>
      </c>
      <c r="I261" s="51">
        <f>Table3[[#This Row],[Amount]]-Table3[[#This Row],[Cost per unit]]</f>
        <v>1583.7557755775579</v>
      </c>
      <c r="J261" s="29">
        <f>SUMIFS(Table3[Profit],Table3[Product],Table3[[#This Row],[Product]])</f>
        <v>62705.649591424903</v>
      </c>
    </row>
    <row r="262" spans="3:10" x14ac:dyDescent="0.35">
      <c r="C262" t="s">
        <v>7</v>
      </c>
      <c r="D262" t="s">
        <v>35</v>
      </c>
      <c r="E262" t="s">
        <v>28</v>
      </c>
      <c r="F262" s="4">
        <v>5194</v>
      </c>
      <c r="G262" s="5">
        <v>288</v>
      </c>
      <c r="H262" s="11">
        <f>Table3[[#This Row],[Amount]]/Table3[[#This Row],[Units]]</f>
        <v>18.034722222222221</v>
      </c>
      <c r="I262" s="51">
        <f>Table3[[#This Row],[Amount]]-Table3[[#This Row],[Cost per unit]]</f>
        <v>5175.9652777777774</v>
      </c>
      <c r="J262" s="29">
        <f>SUMIFS(Table3[Profit],Table3[Product],Table3[[#This Row],[Product]])</f>
        <v>71866.2795864418</v>
      </c>
    </row>
    <row r="263" spans="3:10" x14ac:dyDescent="0.35">
      <c r="C263" t="s">
        <v>10</v>
      </c>
      <c r="D263" t="s">
        <v>36</v>
      </c>
      <c r="E263" t="s">
        <v>13</v>
      </c>
      <c r="F263" s="4">
        <v>945</v>
      </c>
      <c r="G263" s="5">
        <v>75</v>
      </c>
      <c r="H263" s="11">
        <f>Table3[[#This Row],[Amount]]/Table3[[#This Row],[Units]]</f>
        <v>12.6</v>
      </c>
      <c r="I263" s="51">
        <f>Table3[[#This Row],[Amount]]-Table3[[#This Row],[Cost per unit]]</f>
        <v>932.4</v>
      </c>
      <c r="J263" s="29">
        <f>SUMIFS(Table3[Profit],Table3[Product],Table3[[#This Row],[Product]])</f>
        <v>46702.305236194508</v>
      </c>
    </row>
    <row r="264" spans="3:10" x14ac:dyDescent="0.35">
      <c r="C264" t="s">
        <v>40</v>
      </c>
      <c r="D264" t="s">
        <v>38</v>
      </c>
      <c r="E264" t="s">
        <v>31</v>
      </c>
      <c r="F264" s="4">
        <v>1988</v>
      </c>
      <c r="G264" s="5">
        <v>39</v>
      </c>
      <c r="H264" s="11">
        <f>Table3[[#This Row],[Amount]]/Table3[[#This Row],[Units]]</f>
        <v>50.974358974358971</v>
      </c>
      <c r="I264" s="51">
        <f>Table3[[#This Row],[Amount]]-Table3[[#This Row],[Cost per unit]]</f>
        <v>1937.0256410256411</v>
      </c>
      <c r="J264" s="29">
        <f>SUMIFS(Table3[Profit],Table3[Product],Table3[[#This Row],[Product]])</f>
        <v>38952.953192353816</v>
      </c>
    </row>
    <row r="265" spans="3:10" x14ac:dyDescent="0.35">
      <c r="C265" t="s">
        <v>6</v>
      </c>
      <c r="D265" t="s">
        <v>34</v>
      </c>
      <c r="E265" t="s">
        <v>32</v>
      </c>
      <c r="F265" s="4">
        <v>6734</v>
      </c>
      <c r="G265" s="5">
        <v>123</v>
      </c>
      <c r="H265" s="11">
        <f>Table3[[#This Row],[Amount]]/Table3[[#This Row],[Units]]</f>
        <v>54.747967479674799</v>
      </c>
      <c r="I265" s="51">
        <f>Table3[[#This Row],[Amount]]-Table3[[#This Row],[Cost per unit]]</f>
        <v>6679.252032520325</v>
      </c>
      <c r="J265" s="29">
        <f>SUMIFS(Table3[Profit],Table3[Product],Table3[[#This Row],[Product]])</f>
        <v>70683.404439026504</v>
      </c>
    </row>
    <row r="266" spans="3:10" x14ac:dyDescent="0.35">
      <c r="C266" t="s">
        <v>40</v>
      </c>
      <c r="D266" t="s">
        <v>36</v>
      </c>
      <c r="E266" t="s">
        <v>4</v>
      </c>
      <c r="F266" s="4">
        <v>217</v>
      </c>
      <c r="G266" s="5">
        <v>36</v>
      </c>
      <c r="H266" s="11">
        <f>Table3[[#This Row],[Amount]]/Table3[[#This Row],[Units]]</f>
        <v>6.0277777777777777</v>
      </c>
      <c r="I266" s="51">
        <f>Table3[[#This Row],[Amount]]-Table3[[#This Row],[Cost per unit]]</f>
        <v>210.97222222222223</v>
      </c>
      <c r="J266" s="29">
        <f>SUMIFS(Table3[Profit],Table3[Product],Table3[[#This Row],[Product]])</f>
        <v>31834.134037860895</v>
      </c>
    </row>
    <row r="267" spans="3:10" x14ac:dyDescent="0.35">
      <c r="C267" t="s">
        <v>5</v>
      </c>
      <c r="D267" t="s">
        <v>34</v>
      </c>
      <c r="E267" t="s">
        <v>22</v>
      </c>
      <c r="F267" s="4">
        <v>6279</v>
      </c>
      <c r="G267" s="5">
        <v>237</v>
      </c>
      <c r="H267" s="11">
        <f>Table3[[#This Row],[Amount]]/Table3[[#This Row],[Units]]</f>
        <v>26.49367088607595</v>
      </c>
      <c r="I267" s="51">
        <f>Table3[[#This Row],[Amount]]-Table3[[#This Row],[Cost per unit]]</f>
        <v>6252.506329113924</v>
      </c>
      <c r="J267" s="29">
        <f>SUMIFS(Table3[Profit],Table3[Product],Table3[[#This Row],[Product]])</f>
        <v>63201.759739571651</v>
      </c>
    </row>
    <row r="268" spans="3:10" x14ac:dyDescent="0.35">
      <c r="C268" t="s">
        <v>40</v>
      </c>
      <c r="D268" t="s">
        <v>36</v>
      </c>
      <c r="E268" t="s">
        <v>13</v>
      </c>
      <c r="F268" s="4">
        <v>4424</v>
      </c>
      <c r="G268" s="5">
        <v>201</v>
      </c>
      <c r="H268" s="11">
        <f>Table3[[#This Row],[Amount]]/Table3[[#This Row],[Units]]</f>
        <v>22.009950248756219</v>
      </c>
      <c r="I268" s="51">
        <f>Table3[[#This Row],[Amount]]-Table3[[#This Row],[Cost per unit]]</f>
        <v>4401.9900497512435</v>
      </c>
      <c r="J268" s="29">
        <f>SUMIFS(Table3[Profit],Table3[Product],Table3[[#This Row],[Product]])</f>
        <v>46702.305236194508</v>
      </c>
    </row>
    <row r="269" spans="3:10" x14ac:dyDescent="0.35">
      <c r="C269" t="s">
        <v>2</v>
      </c>
      <c r="D269" t="s">
        <v>36</v>
      </c>
      <c r="E269" t="s">
        <v>17</v>
      </c>
      <c r="F269" s="4">
        <v>189</v>
      </c>
      <c r="G269" s="5">
        <v>48</v>
      </c>
      <c r="H269" s="11">
        <f>Table3[[#This Row],[Amount]]/Table3[[#This Row],[Units]]</f>
        <v>3.9375</v>
      </c>
      <c r="I269" s="51">
        <f>Table3[[#This Row],[Amount]]-Table3[[#This Row],[Cost per unit]]</f>
        <v>185.0625</v>
      </c>
      <c r="J269" s="29">
        <f>SUMIFS(Table3[Profit],Table3[Product],Table3[[#This Row],[Product]])</f>
        <v>62705.649591424903</v>
      </c>
    </row>
    <row r="270" spans="3:10" x14ac:dyDescent="0.35">
      <c r="C270" t="s">
        <v>5</v>
      </c>
      <c r="D270" t="s">
        <v>35</v>
      </c>
      <c r="E270" t="s">
        <v>22</v>
      </c>
      <c r="F270" s="4">
        <v>490</v>
      </c>
      <c r="G270" s="5">
        <v>84</v>
      </c>
      <c r="H270" s="11">
        <f>Table3[[#This Row],[Amount]]/Table3[[#This Row],[Units]]</f>
        <v>5.833333333333333</v>
      </c>
      <c r="I270" s="51">
        <f>Table3[[#This Row],[Amount]]-Table3[[#This Row],[Cost per unit]]</f>
        <v>484.16666666666669</v>
      </c>
      <c r="J270" s="29">
        <f>SUMIFS(Table3[Profit],Table3[Product],Table3[[#This Row],[Product]])</f>
        <v>63201.759739571651</v>
      </c>
    </row>
    <row r="271" spans="3:10" x14ac:dyDescent="0.35">
      <c r="C271" t="s">
        <v>8</v>
      </c>
      <c r="D271" t="s">
        <v>37</v>
      </c>
      <c r="E271" t="s">
        <v>21</v>
      </c>
      <c r="F271" s="4">
        <v>434</v>
      </c>
      <c r="G271" s="5">
        <v>87</v>
      </c>
      <c r="H271" s="11">
        <f>Table3[[#This Row],[Amount]]/Table3[[#This Row],[Units]]</f>
        <v>4.9885057471264371</v>
      </c>
      <c r="I271" s="51">
        <f>Table3[[#This Row],[Amount]]-Table3[[#This Row],[Cost per unit]]</f>
        <v>429.01149425287355</v>
      </c>
      <c r="J271" s="29">
        <f>SUMIFS(Table3[Profit],Table3[Product],Table3[[#This Row],[Product]])</f>
        <v>36837.663520851747</v>
      </c>
    </row>
    <row r="272" spans="3:10" x14ac:dyDescent="0.35">
      <c r="C272" t="s">
        <v>7</v>
      </c>
      <c r="D272" t="s">
        <v>38</v>
      </c>
      <c r="E272" t="s">
        <v>30</v>
      </c>
      <c r="F272" s="4">
        <v>10129</v>
      </c>
      <c r="G272" s="5">
        <v>312</v>
      </c>
      <c r="H272" s="11">
        <f>Table3[[#This Row],[Amount]]/Table3[[#This Row],[Units]]</f>
        <v>32.464743589743591</v>
      </c>
      <c r="I272" s="51">
        <f>Table3[[#This Row],[Amount]]-Table3[[#This Row],[Cost per unit]]</f>
        <v>10096.535256410256</v>
      </c>
      <c r="J272" s="29">
        <f>SUMIFS(Table3[Profit],Table3[Product],Table3[[#This Row],[Product]])</f>
        <v>65922.889568733066</v>
      </c>
    </row>
    <row r="273" spans="3:10" x14ac:dyDescent="0.35">
      <c r="C273" t="s">
        <v>3</v>
      </c>
      <c r="D273" t="s">
        <v>39</v>
      </c>
      <c r="E273" t="s">
        <v>28</v>
      </c>
      <c r="F273" s="4">
        <v>1652</v>
      </c>
      <c r="G273" s="5">
        <v>102</v>
      </c>
      <c r="H273" s="11">
        <f>Table3[[#This Row],[Amount]]/Table3[[#This Row],[Units]]</f>
        <v>16.196078431372548</v>
      </c>
      <c r="I273" s="51">
        <f>Table3[[#This Row],[Amount]]-Table3[[#This Row],[Cost per unit]]</f>
        <v>1635.8039215686274</v>
      </c>
      <c r="J273" s="29">
        <f>SUMIFS(Table3[Profit],Table3[Product],Table3[[#This Row],[Product]])</f>
        <v>71866.2795864418</v>
      </c>
    </row>
    <row r="274" spans="3:10" x14ac:dyDescent="0.35">
      <c r="C274" t="s">
        <v>8</v>
      </c>
      <c r="D274" t="s">
        <v>38</v>
      </c>
      <c r="E274" t="s">
        <v>21</v>
      </c>
      <c r="F274" s="4">
        <v>6433</v>
      </c>
      <c r="G274" s="5">
        <v>78</v>
      </c>
      <c r="H274" s="11">
        <f>Table3[[#This Row],[Amount]]/Table3[[#This Row],[Units]]</f>
        <v>82.474358974358978</v>
      </c>
      <c r="I274" s="51">
        <f>Table3[[#This Row],[Amount]]-Table3[[#This Row],[Cost per unit]]</f>
        <v>6350.5256410256407</v>
      </c>
      <c r="J274" s="29">
        <f>SUMIFS(Table3[Profit],Table3[Product],Table3[[#This Row],[Product]])</f>
        <v>36837.663520851747</v>
      </c>
    </row>
    <row r="275" spans="3:10" x14ac:dyDescent="0.35">
      <c r="C275" t="s">
        <v>3</v>
      </c>
      <c r="D275" t="s">
        <v>34</v>
      </c>
      <c r="E275" t="s">
        <v>23</v>
      </c>
      <c r="F275" s="4">
        <v>2212</v>
      </c>
      <c r="G275" s="5">
        <v>117</v>
      </c>
      <c r="H275" s="11">
        <f>Table3[[#This Row],[Amount]]/Table3[[#This Row],[Units]]</f>
        <v>18.905982905982906</v>
      </c>
      <c r="I275" s="51">
        <f>Table3[[#This Row],[Amount]]-Table3[[#This Row],[Cost per unit]]</f>
        <v>2193.0940170940171</v>
      </c>
      <c r="J275" s="29">
        <f>SUMIFS(Table3[Profit],Table3[Product],Table3[[#This Row],[Product]])</f>
        <v>55680.835809383942</v>
      </c>
    </row>
    <row r="276" spans="3:10" x14ac:dyDescent="0.35">
      <c r="C276" t="s">
        <v>41</v>
      </c>
      <c r="D276" t="s">
        <v>35</v>
      </c>
      <c r="E276" t="s">
        <v>19</v>
      </c>
      <c r="F276" s="4">
        <v>609</v>
      </c>
      <c r="G276" s="5">
        <v>99</v>
      </c>
      <c r="H276" s="11">
        <f>Table3[[#This Row],[Amount]]/Table3[[#This Row],[Units]]</f>
        <v>6.1515151515151514</v>
      </c>
      <c r="I276" s="51">
        <f>Table3[[#This Row],[Amount]]-Table3[[#This Row],[Cost per unit]]</f>
        <v>602.84848484848487</v>
      </c>
      <c r="J276" s="29">
        <f>SUMIFS(Table3[Profit],Table3[Product],Table3[[#This Row],[Product]])</f>
        <v>44052.238494659388</v>
      </c>
    </row>
    <row r="277" spans="3:10" x14ac:dyDescent="0.35">
      <c r="C277" t="s">
        <v>40</v>
      </c>
      <c r="D277" t="s">
        <v>35</v>
      </c>
      <c r="E277" t="s">
        <v>24</v>
      </c>
      <c r="F277" s="4">
        <v>1638</v>
      </c>
      <c r="G277" s="5">
        <v>48</v>
      </c>
      <c r="H277" s="11">
        <f>Table3[[#This Row],[Amount]]/Table3[[#This Row],[Units]]</f>
        <v>34.125</v>
      </c>
      <c r="I277" s="51">
        <f>Table3[[#This Row],[Amount]]-Table3[[#This Row],[Cost per unit]]</f>
        <v>1603.875</v>
      </c>
      <c r="J277" s="29">
        <f>SUMIFS(Table3[Profit],Table3[Product],Table3[[#This Row],[Product]])</f>
        <v>34095.954067767459</v>
      </c>
    </row>
    <row r="278" spans="3:10" x14ac:dyDescent="0.35">
      <c r="C278" t="s">
        <v>7</v>
      </c>
      <c r="D278" t="s">
        <v>34</v>
      </c>
      <c r="E278" t="s">
        <v>15</v>
      </c>
      <c r="F278" s="4">
        <v>3829</v>
      </c>
      <c r="G278" s="5">
        <v>24</v>
      </c>
      <c r="H278" s="11">
        <f>Table3[[#This Row],[Amount]]/Table3[[#This Row],[Units]]</f>
        <v>159.54166666666666</v>
      </c>
      <c r="I278" s="51">
        <f>Table3[[#This Row],[Amount]]-Table3[[#This Row],[Cost per unit]]</f>
        <v>3669.4583333333335</v>
      </c>
      <c r="J278" s="29">
        <f>SUMIFS(Table3[Profit],Table3[Product],Table3[[#This Row],[Product]])</f>
        <v>67451.984681483824</v>
      </c>
    </row>
    <row r="279" spans="3:10" x14ac:dyDescent="0.35">
      <c r="C279" t="s">
        <v>40</v>
      </c>
      <c r="D279" t="s">
        <v>39</v>
      </c>
      <c r="E279" t="s">
        <v>15</v>
      </c>
      <c r="F279" s="4">
        <v>5775</v>
      </c>
      <c r="G279" s="5">
        <v>42</v>
      </c>
      <c r="H279" s="11">
        <f>Table3[[#This Row],[Amount]]/Table3[[#This Row],[Units]]</f>
        <v>137.5</v>
      </c>
      <c r="I279" s="51">
        <f>Table3[[#This Row],[Amount]]-Table3[[#This Row],[Cost per unit]]</f>
        <v>5637.5</v>
      </c>
      <c r="J279" s="29">
        <f>SUMIFS(Table3[Profit],Table3[Product],Table3[[#This Row],[Product]])</f>
        <v>67451.984681483824</v>
      </c>
    </row>
    <row r="280" spans="3:10" x14ac:dyDescent="0.35">
      <c r="C280" t="s">
        <v>6</v>
      </c>
      <c r="D280" t="s">
        <v>35</v>
      </c>
      <c r="E280" t="s">
        <v>20</v>
      </c>
      <c r="F280" s="4">
        <v>1071</v>
      </c>
      <c r="G280" s="5">
        <v>270</v>
      </c>
      <c r="H280" s="11">
        <f>Table3[[#This Row],[Amount]]/Table3[[#This Row],[Units]]</f>
        <v>3.9666666666666668</v>
      </c>
      <c r="I280" s="51">
        <f>Table3[[#This Row],[Amount]]-Table3[[#This Row],[Cost per unit]]</f>
        <v>1067.0333333333333</v>
      </c>
      <c r="J280" s="29">
        <f>SUMIFS(Table3[Profit],Table3[Product],Table3[[#This Row],[Product]])</f>
        <v>54306.144796646971</v>
      </c>
    </row>
    <row r="281" spans="3:10" x14ac:dyDescent="0.35">
      <c r="C281" t="s">
        <v>8</v>
      </c>
      <c r="D281" t="s">
        <v>36</v>
      </c>
      <c r="E281" t="s">
        <v>23</v>
      </c>
      <c r="F281" s="4">
        <v>5019</v>
      </c>
      <c r="G281" s="5">
        <v>150</v>
      </c>
      <c r="H281" s="11">
        <f>Table3[[#This Row],[Amount]]/Table3[[#This Row],[Units]]</f>
        <v>33.46</v>
      </c>
      <c r="I281" s="51">
        <f>Table3[[#This Row],[Amount]]-Table3[[#This Row],[Cost per unit]]</f>
        <v>4985.54</v>
      </c>
      <c r="J281" s="29">
        <f>SUMIFS(Table3[Profit],Table3[Product],Table3[[#This Row],[Product]])</f>
        <v>55680.835809383942</v>
      </c>
    </row>
    <row r="282" spans="3:10" x14ac:dyDescent="0.35">
      <c r="C282" t="s">
        <v>2</v>
      </c>
      <c r="D282" t="s">
        <v>37</v>
      </c>
      <c r="E282" t="s">
        <v>15</v>
      </c>
      <c r="F282" s="4">
        <v>2863</v>
      </c>
      <c r="G282" s="5">
        <v>42</v>
      </c>
      <c r="H282" s="11">
        <f>Table3[[#This Row],[Amount]]/Table3[[#This Row],[Units]]</f>
        <v>68.166666666666671</v>
      </c>
      <c r="I282" s="51">
        <f>Table3[[#This Row],[Amount]]-Table3[[#This Row],[Cost per unit]]</f>
        <v>2794.8333333333335</v>
      </c>
      <c r="J282" s="29">
        <f>SUMIFS(Table3[Profit],Table3[Product],Table3[[#This Row],[Product]])</f>
        <v>67451.984681483824</v>
      </c>
    </row>
    <row r="283" spans="3:10" x14ac:dyDescent="0.35">
      <c r="C283" t="s">
        <v>40</v>
      </c>
      <c r="D283" t="s">
        <v>35</v>
      </c>
      <c r="E283" t="s">
        <v>29</v>
      </c>
      <c r="F283" s="4">
        <v>1617</v>
      </c>
      <c r="G283" s="5">
        <v>126</v>
      </c>
      <c r="H283" s="11">
        <f>Table3[[#This Row],[Amount]]/Table3[[#This Row],[Units]]</f>
        <v>12.833333333333334</v>
      </c>
      <c r="I283" s="51">
        <f>Table3[[#This Row],[Amount]]-Table3[[#This Row],[Cost per unit]]</f>
        <v>1604.1666666666667</v>
      </c>
      <c r="J283" s="29">
        <f>SUMIFS(Table3[Profit],Table3[Product],Table3[[#This Row],[Product]])</f>
        <v>57438.490979741306</v>
      </c>
    </row>
    <row r="284" spans="3:10" x14ac:dyDescent="0.35">
      <c r="C284" t="s">
        <v>6</v>
      </c>
      <c r="D284" t="s">
        <v>37</v>
      </c>
      <c r="E284" t="s">
        <v>26</v>
      </c>
      <c r="F284" s="4">
        <v>6818</v>
      </c>
      <c r="G284" s="5">
        <v>6</v>
      </c>
      <c r="H284" s="11">
        <f>Table3[[#This Row],[Amount]]/Table3[[#This Row],[Units]]</f>
        <v>1136.3333333333333</v>
      </c>
      <c r="I284" s="51">
        <f>Table3[[#This Row],[Amount]]-Table3[[#This Row],[Cost per unit]]</f>
        <v>5681.666666666667</v>
      </c>
      <c r="J284" s="29" t="e">
        <f>SUMIFS(Table3[Profit],Table3[Product],Table3[[#This Row],[Product]])</f>
        <v>#DIV/0!</v>
      </c>
    </row>
    <row r="285" spans="3:10" x14ac:dyDescent="0.35">
      <c r="C285" t="s">
        <v>3</v>
      </c>
      <c r="D285" t="s">
        <v>35</v>
      </c>
      <c r="E285" t="s">
        <v>15</v>
      </c>
      <c r="F285" s="4">
        <v>6657</v>
      </c>
      <c r="G285" s="5">
        <v>276</v>
      </c>
      <c r="H285" s="11">
        <f>Table3[[#This Row],[Amount]]/Table3[[#This Row],[Units]]</f>
        <v>24.119565217391305</v>
      </c>
      <c r="I285" s="51">
        <f>Table3[[#This Row],[Amount]]-Table3[[#This Row],[Cost per unit]]</f>
        <v>6632.880434782609</v>
      </c>
      <c r="J285" s="29">
        <f>SUMIFS(Table3[Profit],Table3[Product],Table3[[#This Row],[Product]])</f>
        <v>67451.984681483824</v>
      </c>
    </row>
    <row r="286" spans="3:10" x14ac:dyDescent="0.35">
      <c r="C286" t="s">
        <v>3</v>
      </c>
      <c r="D286" t="s">
        <v>34</v>
      </c>
      <c r="E286" t="s">
        <v>17</v>
      </c>
      <c r="F286" s="4">
        <v>2919</v>
      </c>
      <c r="G286" s="5">
        <v>93</v>
      </c>
      <c r="H286" s="11">
        <f>Table3[[#This Row],[Amount]]/Table3[[#This Row],[Units]]</f>
        <v>31.387096774193548</v>
      </c>
      <c r="I286" s="51">
        <f>Table3[[#This Row],[Amount]]-Table3[[#This Row],[Cost per unit]]</f>
        <v>2887.6129032258063</v>
      </c>
      <c r="J286" s="29">
        <f>SUMIFS(Table3[Profit],Table3[Product],Table3[[#This Row],[Product]])</f>
        <v>62705.649591424903</v>
      </c>
    </row>
    <row r="287" spans="3:10" x14ac:dyDescent="0.35">
      <c r="C287" t="s">
        <v>2</v>
      </c>
      <c r="D287" t="s">
        <v>36</v>
      </c>
      <c r="E287" t="s">
        <v>31</v>
      </c>
      <c r="F287" s="4">
        <v>3094</v>
      </c>
      <c r="G287" s="5">
        <v>246</v>
      </c>
      <c r="H287" s="11">
        <f>Table3[[#This Row],[Amount]]/Table3[[#This Row],[Units]]</f>
        <v>12.577235772357724</v>
      </c>
      <c r="I287" s="51">
        <f>Table3[[#This Row],[Amount]]-Table3[[#This Row],[Cost per unit]]</f>
        <v>3081.4227642276423</v>
      </c>
      <c r="J287" s="29">
        <f>SUMIFS(Table3[Profit],Table3[Product],Table3[[#This Row],[Product]])</f>
        <v>38952.953192353816</v>
      </c>
    </row>
    <row r="288" spans="3:10" x14ac:dyDescent="0.35">
      <c r="C288" t="s">
        <v>6</v>
      </c>
      <c r="D288" t="s">
        <v>39</v>
      </c>
      <c r="E288" t="s">
        <v>24</v>
      </c>
      <c r="F288" s="4">
        <v>2989</v>
      </c>
      <c r="G288" s="5">
        <v>3</v>
      </c>
      <c r="H288" s="11">
        <f>Table3[[#This Row],[Amount]]/Table3[[#This Row],[Units]]</f>
        <v>996.33333333333337</v>
      </c>
      <c r="I288" s="51">
        <f>Table3[[#This Row],[Amount]]-Table3[[#This Row],[Cost per unit]]</f>
        <v>1992.6666666666665</v>
      </c>
      <c r="J288" s="29">
        <f>SUMIFS(Table3[Profit],Table3[Product],Table3[[#This Row],[Product]])</f>
        <v>34095.954067767459</v>
      </c>
    </row>
    <row r="289" spans="3:10" x14ac:dyDescent="0.35">
      <c r="C289" t="s">
        <v>8</v>
      </c>
      <c r="D289" t="s">
        <v>38</v>
      </c>
      <c r="E289" t="s">
        <v>27</v>
      </c>
      <c r="F289" s="4">
        <v>2268</v>
      </c>
      <c r="G289" s="5">
        <v>63</v>
      </c>
      <c r="H289" s="11">
        <f>Table3[[#This Row],[Amount]]/Table3[[#This Row],[Units]]</f>
        <v>36</v>
      </c>
      <c r="I289" s="51">
        <f>Table3[[#This Row],[Amount]]-Table3[[#This Row],[Cost per unit]]</f>
        <v>2232</v>
      </c>
      <c r="J289" s="29">
        <f>SUMIFS(Table3[Profit],Table3[Product],Table3[[#This Row],[Product]])</f>
        <v>68404.264408836054</v>
      </c>
    </row>
    <row r="290" spans="3:10" x14ac:dyDescent="0.35">
      <c r="C290" t="s">
        <v>5</v>
      </c>
      <c r="D290" t="s">
        <v>35</v>
      </c>
      <c r="E290" t="s">
        <v>31</v>
      </c>
      <c r="F290" s="4">
        <v>4753</v>
      </c>
      <c r="G290" s="5">
        <v>246</v>
      </c>
      <c r="H290" s="11">
        <f>Table3[[#This Row],[Amount]]/Table3[[#This Row],[Units]]</f>
        <v>19.321138211382113</v>
      </c>
      <c r="I290" s="51">
        <f>Table3[[#This Row],[Amount]]-Table3[[#This Row],[Cost per unit]]</f>
        <v>4733.6788617886177</v>
      </c>
      <c r="J290" s="29">
        <f>SUMIFS(Table3[Profit],Table3[Product],Table3[[#This Row],[Product]])</f>
        <v>38952.953192353816</v>
      </c>
    </row>
    <row r="291" spans="3:10" x14ac:dyDescent="0.35">
      <c r="C291" t="s">
        <v>2</v>
      </c>
      <c r="D291" t="s">
        <v>34</v>
      </c>
      <c r="E291" t="s">
        <v>19</v>
      </c>
      <c r="F291" s="4">
        <v>7511</v>
      </c>
      <c r="G291" s="5">
        <v>120</v>
      </c>
      <c r="H291" s="11">
        <f>Table3[[#This Row],[Amount]]/Table3[[#This Row],[Units]]</f>
        <v>62.591666666666669</v>
      </c>
      <c r="I291" s="51">
        <f>Table3[[#This Row],[Amount]]-Table3[[#This Row],[Cost per unit]]</f>
        <v>7448.4083333333338</v>
      </c>
      <c r="J291" s="29">
        <f>SUMIFS(Table3[Profit],Table3[Product],Table3[[#This Row],[Product]])</f>
        <v>44052.238494659388</v>
      </c>
    </row>
    <row r="292" spans="3:10" x14ac:dyDescent="0.35">
      <c r="C292" t="s">
        <v>2</v>
      </c>
      <c r="D292" t="s">
        <v>38</v>
      </c>
      <c r="E292" t="s">
        <v>31</v>
      </c>
      <c r="F292" s="4">
        <v>4326</v>
      </c>
      <c r="G292" s="5">
        <v>348</v>
      </c>
      <c r="H292" s="11">
        <f>Table3[[#This Row],[Amount]]/Table3[[#This Row],[Units]]</f>
        <v>12.431034482758621</v>
      </c>
      <c r="I292" s="51">
        <f>Table3[[#This Row],[Amount]]-Table3[[#This Row],[Cost per unit]]</f>
        <v>4313.5689655172409</v>
      </c>
      <c r="J292" s="29">
        <f>SUMIFS(Table3[Profit],Table3[Product],Table3[[#This Row],[Product]])</f>
        <v>38952.953192353816</v>
      </c>
    </row>
    <row r="293" spans="3:10" x14ac:dyDescent="0.35">
      <c r="C293" t="s">
        <v>41</v>
      </c>
      <c r="D293" t="s">
        <v>34</v>
      </c>
      <c r="E293" t="s">
        <v>23</v>
      </c>
      <c r="F293" s="4">
        <v>4935</v>
      </c>
      <c r="G293" s="5">
        <v>126</v>
      </c>
      <c r="H293" s="11">
        <f>Table3[[#This Row],[Amount]]/Table3[[#This Row],[Units]]</f>
        <v>39.166666666666664</v>
      </c>
      <c r="I293" s="51">
        <f>Table3[[#This Row],[Amount]]-Table3[[#This Row],[Cost per unit]]</f>
        <v>4895.833333333333</v>
      </c>
      <c r="J293" s="29">
        <f>SUMIFS(Table3[Profit],Table3[Product],Table3[[#This Row],[Product]])</f>
        <v>55680.835809383942</v>
      </c>
    </row>
    <row r="294" spans="3:10" x14ac:dyDescent="0.35">
      <c r="C294" t="s">
        <v>6</v>
      </c>
      <c r="D294" t="s">
        <v>35</v>
      </c>
      <c r="E294" t="s">
        <v>30</v>
      </c>
      <c r="F294" s="4">
        <v>4781</v>
      </c>
      <c r="G294" s="5">
        <v>123</v>
      </c>
      <c r="H294" s="11">
        <f>Table3[[#This Row],[Amount]]/Table3[[#This Row],[Units]]</f>
        <v>38.869918699186989</v>
      </c>
      <c r="I294" s="51">
        <f>Table3[[#This Row],[Amount]]-Table3[[#This Row],[Cost per unit]]</f>
        <v>4742.1300813008129</v>
      </c>
      <c r="J294" s="29">
        <f>SUMIFS(Table3[Profit],Table3[Product],Table3[[#This Row],[Product]])</f>
        <v>65922.889568733066</v>
      </c>
    </row>
    <row r="295" spans="3:10" x14ac:dyDescent="0.35">
      <c r="C295" t="s">
        <v>5</v>
      </c>
      <c r="D295" t="s">
        <v>38</v>
      </c>
      <c r="E295" t="s">
        <v>25</v>
      </c>
      <c r="F295" s="4">
        <v>7483</v>
      </c>
      <c r="G295" s="5">
        <v>45</v>
      </c>
      <c r="H295" s="11">
        <f>Table3[[#This Row],[Amount]]/Table3[[#This Row],[Units]]</f>
        <v>166.28888888888889</v>
      </c>
      <c r="I295" s="51">
        <f>Table3[[#This Row],[Amount]]-Table3[[#This Row],[Cost per unit]]</f>
        <v>7316.7111111111108</v>
      </c>
      <c r="J295" s="29">
        <f>SUMIFS(Table3[Profit],Table3[Product],Table3[[#This Row],[Product]])</f>
        <v>56147.69081422146</v>
      </c>
    </row>
    <row r="296" spans="3:10" x14ac:dyDescent="0.35">
      <c r="C296" t="s">
        <v>10</v>
      </c>
      <c r="D296" t="s">
        <v>38</v>
      </c>
      <c r="E296" t="s">
        <v>4</v>
      </c>
      <c r="F296" s="4">
        <v>6860</v>
      </c>
      <c r="G296" s="5">
        <v>126</v>
      </c>
      <c r="H296" s="11">
        <f>Table3[[#This Row],[Amount]]/Table3[[#This Row],[Units]]</f>
        <v>54.444444444444443</v>
      </c>
      <c r="I296" s="51">
        <f>Table3[[#This Row],[Amount]]-Table3[[#This Row],[Cost per unit]]</f>
        <v>6805.5555555555557</v>
      </c>
      <c r="J296" s="29">
        <f>SUMIFS(Table3[Profit],Table3[Product],Table3[[#This Row],[Product]])</f>
        <v>31834.134037860895</v>
      </c>
    </row>
    <row r="297" spans="3:10" x14ac:dyDescent="0.35">
      <c r="C297" t="s">
        <v>40</v>
      </c>
      <c r="D297" t="s">
        <v>37</v>
      </c>
      <c r="E297" t="s">
        <v>29</v>
      </c>
      <c r="F297" s="4">
        <v>9002</v>
      </c>
      <c r="G297" s="5">
        <v>72</v>
      </c>
      <c r="H297" s="11">
        <f>Table3[[#This Row],[Amount]]/Table3[[#This Row],[Units]]</f>
        <v>125.02777777777777</v>
      </c>
      <c r="I297" s="51">
        <f>Table3[[#This Row],[Amount]]-Table3[[#This Row],[Cost per unit]]</f>
        <v>8876.9722222222226</v>
      </c>
      <c r="J297" s="29">
        <f>SUMIFS(Table3[Profit],Table3[Product],Table3[[#This Row],[Product]])</f>
        <v>57438.490979741306</v>
      </c>
    </row>
    <row r="298" spans="3:10" x14ac:dyDescent="0.35">
      <c r="C298" t="s">
        <v>6</v>
      </c>
      <c r="D298" t="s">
        <v>36</v>
      </c>
      <c r="E298" t="s">
        <v>29</v>
      </c>
      <c r="F298" s="4">
        <v>1400</v>
      </c>
      <c r="G298" s="5">
        <v>135</v>
      </c>
      <c r="H298" s="11">
        <f>Table3[[#This Row],[Amount]]/Table3[[#This Row],[Units]]</f>
        <v>10.37037037037037</v>
      </c>
      <c r="I298" s="51">
        <f>Table3[[#This Row],[Amount]]-Table3[[#This Row],[Cost per unit]]</f>
        <v>1389.6296296296296</v>
      </c>
      <c r="J298" s="29">
        <f>SUMIFS(Table3[Profit],Table3[Product],Table3[[#This Row],[Product]])</f>
        <v>57438.490979741306</v>
      </c>
    </row>
    <row r="299" spans="3:10" x14ac:dyDescent="0.35">
      <c r="C299" t="s">
        <v>10</v>
      </c>
      <c r="D299" t="s">
        <v>34</v>
      </c>
      <c r="E299" t="s">
        <v>22</v>
      </c>
      <c r="F299" s="4">
        <v>4053</v>
      </c>
      <c r="G299" s="5">
        <v>24</v>
      </c>
      <c r="H299" s="11">
        <f>Table3[[#This Row],[Amount]]/Table3[[#This Row],[Units]]</f>
        <v>168.875</v>
      </c>
      <c r="I299" s="51">
        <f>Table3[[#This Row],[Amount]]-Table3[[#This Row],[Cost per unit]]</f>
        <v>3884.125</v>
      </c>
      <c r="J299" s="29">
        <f>SUMIFS(Table3[Profit],Table3[Product],Table3[[#This Row],[Product]])</f>
        <v>63201.759739571651</v>
      </c>
    </row>
    <row r="300" spans="3:10" x14ac:dyDescent="0.35">
      <c r="C300" t="s">
        <v>7</v>
      </c>
      <c r="D300" t="s">
        <v>36</v>
      </c>
      <c r="E300" t="s">
        <v>31</v>
      </c>
      <c r="F300" s="4">
        <v>2149</v>
      </c>
      <c r="G300" s="5">
        <v>117</v>
      </c>
      <c r="H300" s="11">
        <f>Table3[[#This Row],[Amount]]/Table3[[#This Row],[Units]]</f>
        <v>18.367521367521366</v>
      </c>
      <c r="I300" s="51">
        <f>Table3[[#This Row],[Amount]]-Table3[[#This Row],[Cost per unit]]</f>
        <v>2130.6324786324785</v>
      </c>
      <c r="J300" s="29">
        <f>SUMIFS(Table3[Profit],Table3[Product],Table3[[#This Row],[Product]])</f>
        <v>38952.953192353816</v>
      </c>
    </row>
    <row r="301" spans="3:10" x14ac:dyDescent="0.35">
      <c r="C301" t="s">
        <v>3</v>
      </c>
      <c r="D301" t="s">
        <v>39</v>
      </c>
      <c r="E301" t="s">
        <v>29</v>
      </c>
      <c r="F301" s="4">
        <v>3640</v>
      </c>
      <c r="G301" s="5">
        <v>51</v>
      </c>
      <c r="H301" s="11">
        <f>Table3[[#This Row],[Amount]]/Table3[[#This Row],[Units]]</f>
        <v>71.372549019607845</v>
      </c>
      <c r="I301" s="51">
        <f>Table3[[#This Row],[Amount]]-Table3[[#This Row],[Cost per unit]]</f>
        <v>3568.627450980392</v>
      </c>
      <c r="J301" s="29">
        <f>SUMIFS(Table3[Profit],Table3[Product],Table3[[#This Row],[Product]])</f>
        <v>57438.490979741306</v>
      </c>
    </row>
    <row r="302" spans="3:10" x14ac:dyDescent="0.35">
      <c r="C302" t="s">
        <v>2</v>
      </c>
      <c r="D302" t="s">
        <v>39</v>
      </c>
      <c r="E302" t="s">
        <v>23</v>
      </c>
      <c r="F302" s="4">
        <v>630</v>
      </c>
      <c r="G302" s="5">
        <v>36</v>
      </c>
      <c r="H302" s="11">
        <f>Table3[[#This Row],[Amount]]/Table3[[#This Row],[Units]]</f>
        <v>17.5</v>
      </c>
      <c r="I302" s="51">
        <f>Table3[[#This Row],[Amount]]-Table3[[#This Row],[Cost per unit]]</f>
        <v>612.5</v>
      </c>
      <c r="J302" s="29">
        <f>SUMIFS(Table3[Profit],Table3[Product],Table3[[#This Row],[Product]])</f>
        <v>55680.835809383942</v>
      </c>
    </row>
    <row r="303" spans="3:10" x14ac:dyDescent="0.35">
      <c r="C303" t="s">
        <v>9</v>
      </c>
      <c r="D303" t="s">
        <v>35</v>
      </c>
      <c r="E303" t="s">
        <v>27</v>
      </c>
      <c r="F303" s="4">
        <v>2429</v>
      </c>
      <c r="G303" s="5">
        <v>144</v>
      </c>
      <c r="H303" s="11">
        <f>Table3[[#This Row],[Amount]]/Table3[[#This Row],[Units]]</f>
        <v>16.868055555555557</v>
      </c>
      <c r="I303" s="51">
        <f>Table3[[#This Row],[Amount]]-Table3[[#This Row],[Cost per unit]]</f>
        <v>2412.1319444444443</v>
      </c>
      <c r="J303" s="29">
        <f>SUMIFS(Table3[Profit],Table3[Product],Table3[[#This Row],[Product]])</f>
        <v>68404.264408836054</v>
      </c>
    </row>
    <row r="304" spans="3:10" x14ac:dyDescent="0.35">
      <c r="C304" t="s">
        <v>9</v>
      </c>
      <c r="D304" t="s">
        <v>36</v>
      </c>
      <c r="E304" t="s">
        <v>25</v>
      </c>
      <c r="F304" s="4">
        <v>2142</v>
      </c>
      <c r="G304" s="5">
        <v>114</v>
      </c>
      <c r="H304" s="11">
        <f>Table3[[#This Row],[Amount]]/Table3[[#This Row],[Units]]</f>
        <v>18.789473684210527</v>
      </c>
      <c r="I304" s="51">
        <f>Table3[[#This Row],[Amount]]-Table3[[#This Row],[Cost per unit]]</f>
        <v>2123.2105263157896</v>
      </c>
      <c r="J304" s="29">
        <f>SUMIFS(Table3[Profit],Table3[Product],Table3[[#This Row],[Product]])</f>
        <v>56147.69081422146</v>
      </c>
    </row>
    <row r="305" spans="3:10" x14ac:dyDescent="0.35">
      <c r="C305" t="s">
        <v>7</v>
      </c>
      <c r="D305" t="s">
        <v>37</v>
      </c>
      <c r="E305" t="s">
        <v>30</v>
      </c>
      <c r="F305" s="4">
        <v>6454</v>
      </c>
      <c r="G305" s="5">
        <v>54</v>
      </c>
      <c r="H305" s="11">
        <f>Table3[[#This Row],[Amount]]/Table3[[#This Row],[Units]]</f>
        <v>119.51851851851852</v>
      </c>
      <c r="I305" s="51">
        <f>Table3[[#This Row],[Amount]]-Table3[[#This Row],[Cost per unit]]</f>
        <v>6334.4814814814818</v>
      </c>
      <c r="J305" s="29">
        <f>SUMIFS(Table3[Profit],Table3[Product],Table3[[#This Row],[Product]])</f>
        <v>65922.889568733066</v>
      </c>
    </row>
    <row r="306" spans="3:10" x14ac:dyDescent="0.35">
      <c r="C306" t="s">
        <v>7</v>
      </c>
      <c r="D306" t="s">
        <v>37</v>
      </c>
      <c r="E306" t="s">
        <v>16</v>
      </c>
      <c r="F306" s="4">
        <v>4487</v>
      </c>
      <c r="G306" s="5">
        <v>333</v>
      </c>
      <c r="H306" s="11">
        <f>Table3[[#This Row],[Amount]]/Table3[[#This Row],[Units]]</f>
        <v>13.474474474474475</v>
      </c>
      <c r="I306" s="51">
        <f>Table3[[#This Row],[Amount]]-Table3[[#This Row],[Cost per unit]]</f>
        <v>4473.5255255255252</v>
      </c>
      <c r="J306" s="29">
        <f>SUMIFS(Table3[Profit],Table3[Product],Table3[[#This Row],[Product]])</f>
        <v>60527.329548431044</v>
      </c>
    </row>
    <row r="307" spans="3:10" x14ac:dyDescent="0.35">
      <c r="C307" t="s">
        <v>3</v>
      </c>
      <c r="D307" t="s">
        <v>37</v>
      </c>
      <c r="E307" t="s">
        <v>4</v>
      </c>
      <c r="F307" s="4">
        <v>938</v>
      </c>
      <c r="G307" s="5">
        <v>366</v>
      </c>
      <c r="H307" s="11">
        <f>Table3[[#This Row],[Amount]]/Table3[[#This Row],[Units]]</f>
        <v>2.5628415300546448</v>
      </c>
      <c r="I307" s="51">
        <f>Table3[[#This Row],[Amount]]-Table3[[#This Row],[Cost per unit]]</f>
        <v>935.4371584699453</v>
      </c>
      <c r="J307" s="29">
        <f>SUMIFS(Table3[Profit],Table3[Product],Table3[[#This Row],[Product]])</f>
        <v>31834.134037860895</v>
      </c>
    </row>
    <row r="308" spans="3:10" x14ac:dyDescent="0.35">
      <c r="C308" t="s">
        <v>3</v>
      </c>
      <c r="D308" t="s">
        <v>38</v>
      </c>
      <c r="E308" t="s">
        <v>26</v>
      </c>
      <c r="F308" s="4">
        <v>8841</v>
      </c>
      <c r="G308" s="5">
        <v>303</v>
      </c>
      <c r="H308" s="11">
        <f>Table3[[#This Row],[Amount]]/Table3[[#This Row],[Units]]</f>
        <v>29.178217821782177</v>
      </c>
      <c r="I308" s="51">
        <f>Table3[[#This Row],[Amount]]-Table3[[#This Row],[Cost per unit]]</f>
        <v>8811.8217821782182</v>
      </c>
      <c r="J308" s="29" t="e">
        <f>SUMIFS(Table3[Profit],Table3[Product],Table3[[#This Row],[Product]])</f>
        <v>#DIV/0!</v>
      </c>
    </row>
    <row r="309" spans="3:10" x14ac:dyDescent="0.35">
      <c r="C309" t="s">
        <v>2</v>
      </c>
      <c r="D309" t="s">
        <v>39</v>
      </c>
      <c r="E309" t="s">
        <v>33</v>
      </c>
      <c r="F309" s="4">
        <v>4018</v>
      </c>
      <c r="G309" s="5">
        <v>126</v>
      </c>
      <c r="H309" s="11">
        <f>Table3[[#This Row],[Amount]]/Table3[[#This Row],[Units]]</f>
        <v>31.888888888888889</v>
      </c>
      <c r="I309" s="51">
        <f>Table3[[#This Row],[Amount]]-Table3[[#This Row],[Cost per unit]]</f>
        <v>3986.1111111111113</v>
      </c>
      <c r="J309" s="29">
        <f>SUMIFS(Table3[Profit],Table3[Product],Table3[[#This Row],[Product]])</f>
        <v>68179.215088069614</v>
      </c>
    </row>
    <row r="310" spans="3:10" x14ac:dyDescent="0.35">
      <c r="C310" t="s">
        <v>41</v>
      </c>
      <c r="D310" t="s">
        <v>37</v>
      </c>
      <c r="E310" t="s">
        <v>15</v>
      </c>
      <c r="F310" s="4">
        <v>714</v>
      </c>
      <c r="G310" s="5">
        <v>231</v>
      </c>
      <c r="H310" s="11">
        <f>Table3[[#This Row],[Amount]]/Table3[[#This Row],[Units]]</f>
        <v>3.0909090909090908</v>
      </c>
      <c r="I310" s="51">
        <f>Table3[[#This Row],[Amount]]-Table3[[#This Row],[Cost per unit]]</f>
        <v>710.90909090909088</v>
      </c>
      <c r="J310" s="29">
        <f>SUMIFS(Table3[Profit],Table3[Product],Table3[[#This Row],[Product]])</f>
        <v>67451.984681483824</v>
      </c>
    </row>
    <row r="311" spans="3:10" x14ac:dyDescent="0.35">
      <c r="C311" t="s">
        <v>9</v>
      </c>
      <c r="D311" t="s">
        <v>38</v>
      </c>
      <c r="E311" t="s">
        <v>25</v>
      </c>
      <c r="F311" s="4">
        <v>3850</v>
      </c>
      <c r="G311" s="5">
        <v>102</v>
      </c>
      <c r="H311" s="11">
        <f>Table3[[#This Row],[Amount]]/Table3[[#This Row],[Units]]</f>
        <v>37.745098039215684</v>
      </c>
      <c r="I311" s="51">
        <f>Table3[[#This Row],[Amount]]-Table3[[#This Row],[Cost per unit]]</f>
        <v>3812.2549019607845</v>
      </c>
      <c r="J311" s="29">
        <f>SUMIFS(Table3[Profit],Table3[Product],Table3[[#This Row],[Product]])</f>
        <v>56147.69081422146</v>
      </c>
    </row>
    <row r="312" spans="3:10" x14ac:dyDescent="0.35">
      <c r="F312" s="4"/>
      <c r="G312" s="5"/>
      <c r="H312" s="11"/>
      <c r="I312" s="51">
        <f>Table3[[#This Row],[Amount]]-Table3[[#This Row],[Cost per unit]]</f>
        <v>0</v>
      </c>
      <c r="J312">
        <f>SUMIFS(Table3[Profit],Table3[Product],Table3[[#This Row],[Product]])</f>
        <v>0</v>
      </c>
    </row>
    <row r="313" spans="3:10" x14ac:dyDescent="0.35">
      <c r="F313" s="4"/>
      <c r="G313" s="5"/>
    </row>
    <row r="314" spans="3:10" x14ac:dyDescent="0.35">
      <c r="F314" s="4"/>
      <c r="G314" s="5"/>
    </row>
    <row r="315" spans="3:10" x14ac:dyDescent="0.35">
      <c r="F315" s="4"/>
      <c r="G315" s="5"/>
    </row>
    <row r="316" spans="3:10" x14ac:dyDescent="0.35">
      <c r="F316" s="4"/>
      <c r="G316" s="5"/>
    </row>
    <row r="317" spans="3:10" x14ac:dyDescent="0.35">
      <c r="F317" s="4"/>
      <c r="G317" s="5"/>
    </row>
    <row r="318" spans="3:10" x14ac:dyDescent="0.35">
      <c r="F318" s="4"/>
      <c r="G318" s="5"/>
    </row>
    <row r="319" spans="3:10" x14ac:dyDescent="0.35">
      <c r="F319" s="4"/>
      <c r="G319" s="5"/>
    </row>
    <row r="320" spans="3:10" x14ac:dyDescent="0.35">
      <c r="F320" s="4"/>
      <c r="G320" s="5"/>
    </row>
    <row r="321" spans="6:7" x14ac:dyDescent="0.35">
      <c r="F321" s="4"/>
      <c r="G321" s="5"/>
    </row>
    <row r="322" spans="6:7" x14ac:dyDescent="0.35">
      <c r="F322" s="4"/>
      <c r="G322" s="5"/>
    </row>
    <row r="323" spans="6:7" x14ac:dyDescent="0.35">
      <c r="F323" s="4"/>
      <c r="G323" s="5"/>
    </row>
    <row r="324" spans="6:7" x14ac:dyDescent="0.35">
      <c r="F324" s="4"/>
      <c r="G324" s="5"/>
    </row>
    <row r="325" spans="6:7" x14ac:dyDescent="0.35">
      <c r="F325" s="4"/>
      <c r="G325" s="5"/>
    </row>
    <row r="326" spans="6:7" x14ac:dyDescent="0.35">
      <c r="F326" s="4"/>
      <c r="G326" s="5"/>
    </row>
    <row r="327" spans="6:7" x14ac:dyDescent="0.35">
      <c r="F327" s="4"/>
      <c r="G327" s="5"/>
    </row>
    <row r="328" spans="6:7" x14ac:dyDescent="0.35">
      <c r="F328" s="4"/>
      <c r="G328" s="5"/>
    </row>
    <row r="329" spans="6:7" x14ac:dyDescent="0.35">
      <c r="F329" s="4"/>
      <c r="G329" s="5"/>
    </row>
    <row r="330" spans="6:7" x14ac:dyDescent="0.35">
      <c r="F330" s="4"/>
      <c r="G330" s="5"/>
    </row>
    <row r="331" spans="6:7" x14ac:dyDescent="0.35">
      <c r="F331" s="4"/>
      <c r="G331" s="5"/>
    </row>
    <row r="332" spans="6:7" x14ac:dyDescent="0.35">
      <c r="F332" s="4"/>
      <c r="G332" s="5"/>
    </row>
    <row r="333" spans="6:7" x14ac:dyDescent="0.35">
      <c r="F333" s="4"/>
      <c r="G333" s="5"/>
    </row>
    <row r="334" spans="6:7" x14ac:dyDescent="0.35">
      <c r="F334" s="4"/>
      <c r="G334" s="5"/>
    </row>
    <row r="335" spans="6:7" x14ac:dyDescent="0.35">
      <c r="F335" s="4"/>
      <c r="G335" s="5"/>
    </row>
    <row r="336" spans="6:7" x14ac:dyDescent="0.35">
      <c r="F336" s="4"/>
      <c r="G336" s="5"/>
    </row>
    <row r="337" spans="6:7" x14ac:dyDescent="0.35">
      <c r="F337" s="4"/>
      <c r="G337" s="5"/>
    </row>
    <row r="338" spans="6:7" x14ac:dyDescent="0.35">
      <c r="F338" s="4"/>
      <c r="G338" s="5"/>
    </row>
    <row r="339" spans="6:7" x14ac:dyDescent="0.35">
      <c r="F339" s="4"/>
      <c r="G339" s="5"/>
    </row>
    <row r="340" spans="6:7" x14ac:dyDescent="0.35">
      <c r="F340" s="4"/>
      <c r="G340" s="5"/>
    </row>
    <row r="341" spans="6:7" x14ac:dyDescent="0.35">
      <c r="F341" s="4"/>
      <c r="G341" s="5"/>
    </row>
    <row r="342" spans="6:7" x14ac:dyDescent="0.35">
      <c r="F342" s="4"/>
      <c r="G342" s="5"/>
    </row>
    <row r="343" spans="6:7" x14ac:dyDescent="0.35">
      <c r="F343" s="4"/>
      <c r="G343" s="5"/>
    </row>
    <row r="344" spans="6:7" x14ac:dyDescent="0.35">
      <c r="F344" s="4"/>
      <c r="G344" s="5"/>
    </row>
    <row r="345" spans="6:7" x14ac:dyDescent="0.35">
      <c r="F345" s="4"/>
      <c r="G345" s="5"/>
    </row>
    <row r="346" spans="6:7" x14ac:dyDescent="0.35">
      <c r="F346" s="4"/>
      <c r="G346" s="5"/>
    </row>
    <row r="347" spans="6:7" x14ac:dyDescent="0.35">
      <c r="F347" s="4"/>
      <c r="G347" s="5"/>
    </row>
    <row r="348" spans="6:7" x14ac:dyDescent="0.35">
      <c r="F348" s="4"/>
      <c r="G348" s="5"/>
    </row>
    <row r="349" spans="6:7" x14ac:dyDescent="0.35">
      <c r="F349" s="4"/>
      <c r="G349" s="5"/>
    </row>
    <row r="350" spans="6:7" x14ac:dyDescent="0.35">
      <c r="F350" s="4"/>
      <c r="G350" s="5"/>
    </row>
    <row r="351" spans="6:7" x14ac:dyDescent="0.35">
      <c r="F351" s="4"/>
      <c r="G351" s="5"/>
    </row>
    <row r="352" spans="6:7" x14ac:dyDescent="0.35">
      <c r="F352" s="4"/>
      <c r="G352" s="5"/>
    </row>
    <row r="353" spans="6:7" x14ac:dyDescent="0.35">
      <c r="F353" s="4"/>
      <c r="G353" s="5"/>
    </row>
    <row r="354" spans="6:7" x14ac:dyDescent="0.35">
      <c r="F354" s="4"/>
      <c r="G354" s="5"/>
    </row>
    <row r="355" spans="6:7" x14ac:dyDescent="0.35">
      <c r="F355" s="4"/>
      <c r="G355" s="5"/>
    </row>
    <row r="356" spans="6:7" x14ac:dyDescent="0.35">
      <c r="F356" s="4"/>
      <c r="G356" s="5"/>
    </row>
    <row r="357" spans="6:7" x14ac:dyDescent="0.35">
      <c r="F357" s="4"/>
      <c r="G357" s="5"/>
    </row>
    <row r="358" spans="6:7" x14ac:dyDescent="0.35">
      <c r="F358" s="4"/>
      <c r="G358" s="5"/>
    </row>
    <row r="359" spans="6:7" x14ac:dyDescent="0.35">
      <c r="F359" s="4"/>
      <c r="G359" s="5"/>
    </row>
    <row r="360" spans="6:7" x14ac:dyDescent="0.35">
      <c r="F360" s="4"/>
      <c r="G360" s="5"/>
    </row>
    <row r="361" spans="6:7" x14ac:dyDescent="0.35">
      <c r="F361" s="4"/>
      <c r="G361" s="5"/>
    </row>
    <row r="362" spans="6:7" x14ac:dyDescent="0.35">
      <c r="F362" s="4"/>
      <c r="G362" s="5"/>
    </row>
    <row r="363" spans="6:7" x14ac:dyDescent="0.35">
      <c r="F363" s="4"/>
      <c r="G363" s="5"/>
    </row>
    <row r="364" spans="6:7" x14ac:dyDescent="0.35">
      <c r="F364" s="4"/>
      <c r="G364" s="5"/>
    </row>
    <row r="365" spans="6:7" x14ac:dyDescent="0.35">
      <c r="F365" s="4"/>
      <c r="G365" s="5"/>
    </row>
    <row r="366" spans="6:7" x14ac:dyDescent="0.35">
      <c r="F366" s="4"/>
      <c r="G366" s="5"/>
    </row>
    <row r="367" spans="6:7" x14ac:dyDescent="0.35">
      <c r="F367" s="4"/>
      <c r="G367" s="5"/>
    </row>
    <row r="368" spans="6:7" x14ac:dyDescent="0.35">
      <c r="F368" s="4"/>
      <c r="G368" s="5"/>
    </row>
    <row r="369" spans="6:7" x14ac:dyDescent="0.35">
      <c r="F369" s="4"/>
      <c r="G369" s="5"/>
    </row>
    <row r="370" spans="6:7" x14ac:dyDescent="0.35">
      <c r="F370" s="4"/>
      <c r="G370" s="5"/>
    </row>
    <row r="371" spans="6:7" x14ac:dyDescent="0.35">
      <c r="F371" s="4"/>
      <c r="G371" s="5"/>
    </row>
    <row r="372" spans="6:7" x14ac:dyDescent="0.35">
      <c r="F372" s="4"/>
      <c r="G372" s="5"/>
    </row>
    <row r="373" spans="6:7" x14ac:dyDescent="0.35">
      <c r="F373" s="4"/>
      <c r="G373" s="5"/>
    </row>
    <row r="374" spans="6:7" x14ac:dyDescent="0.35">
      <c r="F374" s="4"/>
      <c r="G374" s="5"/>
    </row>
    <row r="375" spans="6:7" x14ac:dyDescent="0.35">
      <c r="F375" s="4"/>
      <c r="G375" s="5"/>
    </row>
    <row r="376" spans="6:7" x14ac:dyDescent="0.35">
      <c r="F376" s="4"/>
      <c r="G376" s="5"/>
    </row>
    <row r="377" spans="6:7" x14ac:dyDescent="0.35">
      <c r="F377" s="4"/>
      <c r="G377" s="5"/>
    </row>
    <row r="378" spans="6:7" x14ac:dyDescent="0.35">
      <c r="F378" s="4"/>
      <c r="G378" s="5"/>
    </row>
    <row r="379" spans="6:7" x14ac:dyDescent="0.35">
      <c r="F379" s="4"/>
      <c r="G379" s="5"/>
    </row>
    <row r="380" spans="6:7" x14ac:dyDescent="0.35">
      <c r="F380" s="4"/>
      <c r="G380" s="5"/>
    </row>
    <row r="381" spans="6:7" x14ac:dyDescent="0.35">
      <c r="F381" s="4"/>
      <c r="G381" s="5"/>
    </row>
    <row r="382" spans="6:7" x14ac:dyDescent="0.35">
      <c r="F382" s="4"/>
      <c r="G382" s="5"/>
    </row>
    <row r="383" spans="6:7" x14ac:dyDescent="0.35">
      <c r="F383" s="4"/>
      <c r="G383" s="5"/>
    </row>
    <row r="384" spans="6:7" x14ac:dyDescent="0.35">
      <c r="F384" s="4"/>
      <c r="G384" s="5"/>
    </row>
    <row r="385" spans="6:7" x14ac:dyDescent="0.35">
      <c r="F385" s="4"/>
      <c r="G385" s="5"/>
    </row>
    <row r="386" spans="6:7" x14ac:dyDescent="0.35">
      <c r="F386" s="4"/>
      <c r="G386" s="5"/>
    </row>
    <row r="387" spans="6:7" x14ac:dyDescent="0.35">
      <c r="F387" s="4"/>
      <c r="G387" s="5"/>
    </row>
    <row r="388" spans="6:7" x14ac:dyDescent="0.35">
      <c r="F388" s="4"/>
      <c r="G388" s="5"/>
    </row>
    <row r="389" spans="6:7" x14ac:dyDescent="0.35">
      <c r="F389" s="4"/>
      <c r="G389" s="5"/>
    </row>
    <row r="390" spans="6:7" x14ac:dyDescent="0.35">
      <c r="F390" s="4"/>
      <c r="G390" s="5"/>
    </row>
    <row r="391" spans="6:7" x14ac:dyDescent="0.35">
      <c r="F391" s="4"/>
      <c r="G391" s="5"/>
    </row>
    <row r="392" spans="6:7" x14ac:dyDescent="0.35">
      <c r="F392" s="4"/>
      <c r="G392" s="5"/>
    </row>
    <row r="393" spans="6:7" x14ac:dyDescent="0.35">
      <c r="F393" s="4"/>
      <c r="G393" s="5"/>
    </row>
    <row r="394" spans="6:7" x14ac:dyDescent="0.35">
      <c r="F394" s="4"/>
      <c r="G394" s="5"/>
    </row>
    <row r="395" spans="6:7" x14ac:dyDescent="0.35">
      <c r="F395" s="4"/>
      <c r="G395" s="5"/>
    </row>
    <row r="396" spans="6:7" x14ac:dyDescent="0.35">
      <c r="F396" s="4"/>
      <c r="G396" s="5"/>
    </row>
    <row r="397" spans="6:7" x14ac:dyDescent="0.35">
      <c r="F397" s="4"/>
      <c r="G397" s="5"/>
    </row>
    <row r="398" spans="6:7" x14ac:dyDescent="0.35">
      <c r="F398" s="4"/>
      <c r="G398" s="5"/>
    </row>
    <row r="399" spans="6:7" x14ac:dyDescent="0.35">
      <c r="F399" s="4"/>
      <c r="G399" s="5"/>
    </row>
    <row r="400" spans="6:7" x14ac:dyDescent="0.35">
      <c r="F400" s="4"/>
      <c r="G400" s="5"/>
    </row>
    <row r="401" spans="6:7" x14ac:dyDescent="0.35">
      <c r="F401" s="4"/>
      <c r="G401" s="5"/>
    </row>
    <row r="402" spans="6:7" x14ac:dyDescent="0.35">
      <c r="F402" s="4"/>
      <c r="G402" s="5"/>
    </row>
    <row r="403" spans="6:7" x14ac:dyDescent="0.35">
      <c r="F403" s="4"/>
      <c r="G403" s="5"/>
    </row>
    <row r="404" spans="6:7" x14ac:dyDescent="0.35">
      <c r="F404" s="4"/>
      <c r="G404" s="5"/>
    </row>
    <row r="405" spans="6:7" x14ac:dyDescent="0.35">
      <c r="F405" s="4"/>
      <c r="G405" s="5"/>
    </row>
    <row r="406" spans="6:7" x14ac:dyDescent="0.35">
      <c r="F406" s="4"/>
      <c r="G406" s="5"/>
    </row>
    <row r="407" spans="6:7" x14ac:dyDescent="0.35">
      <c r="F407" s="4"/>
      <c r="G407" s="5"/>
    </row>
    <row r="408" spans="6:7" x14ac:dyDescent="0.35">
      <c r="F408" s="4"/>
      <c r="G408" s="5"/>
    </row>
    <row r="409" spans="6:7" x14ac:dyDescent="0.35">
      <c r="F409" s="4"/>
      <c r="G409" s="5"/>
    </row>
    <row r="410" spans="6:7" x14ac:dyDescent="0.35">
      <c r="F410" s="4"/>
      <c r="G410" s="5"/>
    </row>
    <row r="411" spans="6:7" x14ac:dyDescent="0.35">
      <c r="F411" s="4"/>
      <c r="G411" s="5"/>
    </row>
    <row r="412" spans="6:7" x14ac:dyDescent="0.35">
      <c r="F412" s="4"/>
      <c r="G412" s="5"/>
    </row>
    <row r="413" spans="6:7" x14ac:dyDescent="0.35">
      <c r="F413" s="4"/>
      <c r="G413" s="5"/>
    </row>
    <row r="414" spans="6:7" x14ac:dyDescent="0.35">
      <c r="F414" s="4"/>
      <c r="G414" s="5"/>
    </row>
    <row r="415" spans="6:7" x14ac:dyDescent="0.35">
      <c r="F415" s="4"/>
      <c r="G415" s="5"/>
    </row>
    <row r="416" spans="6:7" x14ac:dyDescent="0.35">
      <c r="F416" s="4"/>
      <c r="G416" s="5"/>
    </row>
    <row r="417" spans="6:7" x14ac:dyDescent="0.35">
      <c r="F417" s="4"/>
      <c r="G417" s="5"/>
    </row>
    <row r="418" spans="6:7" x14ac:dyDescent="0.35">
      <c r="F418" s="4"/>
      <c r="G418" s="5"/>
    </row>
    <row r="419" spans="6:7" x14ac:dyDescent="0.35">
      <c r="F419" s="4"/>
      <c r="G419" s="5"/>
    </row>
    <row r="420" spans="6:7" x14ac:dyDescent="0.35">
      <c r="F420" s="4"/>
      <c r="G420" s="5"/>
    </row>
    <row r="421" spans="6:7" x14ac:dyDescent="0.35">
      <c r="F421" s="4"/>
      <c r="G421" s="5"/>
    </row>
    <row r="422" spans="6:7" x14ac:dyDescent="0.35">
      <c r="F422" s="4"/>
      <c r="G422" s="5"/>
    </row>
    <row r="423" spans="6:7" x14ac:dyDescent="0.35">
      <c r="F423" s="4"/>
      <c r="G423" s="5"/>
    </row>
    <row r="424" spans="6:7" x14ac:dyDescent="0.35">
      <c r="F424" s="4"/>
      <c r="G424" s="5"/>
    </row>
    <row r="425" spans="6:7" x14ac:dyDescent="0.35">
      <c r="F425" s="4"/>
      <c r="G425" s="5"/>
    </row>
    <row r="426" spans="6:7" x14ac:dyDescent="0.35">
      <c r="F426" s="4"/>
      <c r="G426" s="5"/>
    </row>
    <row r="427" spans="6:7" x14ac:dyDescent="0.35">
      <c r="F427" s="4"/>
      <c r="G427" s="5"/>
    </row>
    <row r="428" spans="6:7" x14ac:dyDescent="0.35">
      <c r="F428" s="4"/>
      <c r="G428" s="5"/>
    </row>
    <row r="429" spans="6:7" x14ac:dyDescent="0.35">
      <c r="F429" s="4"/>
      <c r="G429" s="5"/>
    </row>
    <row r="430" spans="6:7" x14ac:dyDescent="0.35">
      <c r="F430" s="4"/>
      <c r="G430" s="5"/>
    </row>
    <row r="431" spans="6:7" x14ac:dyDescent="0.35">
      <c r="F431" s="4"/>
      <c r="G431" s="5"/>
    </row>
    <row r="432" spans="6:7" x14ac:dyDescent="0.35">
      <c r="F432" s="4"/>
      <c r="G432" s="5"/>
    </row>
    <row r="433" spans="6:7" x14ac:dyDescent="0.35">
      <c r="F433" s="4"/>
      <c r="G433" s="5"/>
    </row>
    <row r="434" spans="6:7" x14ac:dyDescent="0.35">
      <c r="F434" s="4"/>
      <c r="G434" s="5"/>
    </row>
    <row r="435" spans="6:7" x14ac:dyDescent="0.35">
      <c r="F435" s="4"/>
      <c r="G435" s="5"/>
    </row>
    <row r="436" spans="6:7" x14ac:dyDescent="0.35">
      <c r="F436" s="4"/>
      <c r="G436" s="5"/>
    </row>
    <row r="437" spans="6:7" x14ac:dyDescent="0.35">
      <c r="F437" s="4"/>
      <c r="G437" s="5"/>
    </row>
    <row r="438" spans="6:7" x14ac:dyDescent="0.35">
      <c r="F438" s="4"/>
      <c r="G438" s="5"/>
    </row>
    <row r="439" spans="6:7" x14ac:dyDescent="0.35">
      <c r="F439" s="4"/>
      <c r="G439" s="5"/>
    </row>
    <row r="440" spans="6:7" x14ac:dyDescent="0.35">
      <c r="F440" s="4"/>
      <c r="G440" s="5"/>
    </row>
    <row r="441" spans="6:7" x14ac:dyDescent="0.35">
      <c r="F441" s="4"/>
      <c r="G441" s="5"/>
    </row>
    <row r="442" spans="6:7" x14ac:dyDescent="0.35">
      <c r="F442" s="4"/>
      <c r="G442" s="5"/>
    </row>
    <row r="443" spans="6:7" x14ac:dyDescent="0.35">
      <c r="F443" s="4"/>
      <c r="G443" s="5"/>
    </row>
    <row r="444" spans="6:7" x14ac:dyDescent="0.35">
      <c r="F444" s="4"/>
      <c r="G444" s="5"/>
    </row>
    <row r="445" spans="6:7" x14ac:dyDescent="0.35">
      <c r="F445" s="4"/>
      <c r="G445" s="5"/>
    </row>
    <row r="446" spans="6:7" x14ac:dyDescent="0.35">
      <c r="F446" s="4"/>
      <c r="G446" s="5"/>
    </row>
    <row r="447" spans="6:7" x14ac:dyDescent="0.35">
      <c r="F447" s="4"/>
      <c r="G447" s="5"/>
    </row>
    <row r="448" spans="6:7" x14ac:dyDescent="0.35">
      <c r="F448" s="4"/>
      <c r="G448" s="5"/>
    </row>
    <row r="449" spans="6:7" x14ac:dyDescent="0.35">
      <c r="F449" s="4"/>
      <c r="G449" s="5"/>
    </row>
    <row r="450" spans="6:7" x14ac:dyDescent="0.35">
      <c r="F450" s="4"/>
      <c r="G450" s="5"/>
    </row>
    <row r="451" spans="6:7" x14ac:dyDescent="0.35">
      <c r="F451" s="4"/>
      <c r="G451" s="5"/>
    </row>
    <row r="452" spans="6:7" x14ac:dyDescent="0.35">
      <c r="F452" s="4"/>
      <c r="G452" s="5"/>
    </row>
    <row r="453" spans="6:7" x14ac:dyDescent="0.35">
      <c r="F453" s="4"/>
      <c r="G453" s="5"/>
    </row>
    <row r="454" spans="6:7" x14ac:dyDescent="0.35">
      <c r="F454" s="4"/>
      <c r="G454" s="5"/>
    </row>
    <row r="455" spans="6:7" x14ac:dyDescent="0.35">
      <c r="F455" s="4"/>
      <c r="G455" s="5"/>
    </row>
    <row r="456" spans="6:7" x14ac:dyDescent="0.35">
      <c r="F456" s="4"/>
      <c r="G456" s="5"/>
    </row>
    <row r="457" spans="6:7" x14ac:dyDescent="0.35">
      <c r="F457" s="4"/>
      <c r="G457" s="5"/>
    </row>
    <row r="458" spans="6:7" x14ac:dyDescent="0.35">
      <c r="F458" s="4"/>
      <c r="G458" s="5"/>
    </row>
    <row r="459" spans="6:7" x14ac:dyDescent="0.35">
      <c r="F459" s="4"/>
      <c r="G459" s="5"/>
    </row>
    <row r="460" spans="6:7" x14ac:dyDescent="0.35">
      <c r="F460" s="4"/>
      <c r="G460" s="5"/>
    </row>
    <row r="461" spans="6:7" x14ac:dyDescent="0.35">
      <c r="F461" s="4"/>
      <c r="G461" s="5"/>
    </row>
    <row r="462" spans="6:7" x14ac:dyDescent="0.35">
      <c r="F462" s="4"/>
      <c r="G462" s="5"/>
    </row>
    <row r="463" spans="6:7" x14ac:dyDescent="0.35">
      <c r="F463" s="4"/>
      <c r="G463" s="5"/>
    </row>
    <row r="464" spans="6:7" x14ac:dyDescent="0.35">
      <c r="F464" s="4"/>
      <c r="G464" s="5"/>
    </row>
    <row r="465" spans="6:7" x14ac:dyDescent="0.35">
      <c r="F465" s="4"/>
      <c r="G465" s="5"/>
    </row>
    <row r="466" spans="6:7" x14ac:dyDescent="0.35">
      <c r="F466" s="4"/>
      <c r="G466" s="5"/>
    </row>
    <row r="467" spans="6:7" x14ac:dyDescent="0.35">
      <c r="F467" s="4"/>
      <c r="G467" s="5"/>
    </row>
    <row r="468" spans="6:7" x14ac:dyDescent="0.35">
      <c r="F468" s="4"/>
      <c r="G468" s="5"/>
    </row>
    <row r="469" spans="6:7" x14ac:dyDescent="0.35">
      <c r="F469" s="4"/>
      <c r="G469" s="5"/>
    </row>
    <row r="470" spans="6:7" x14ac:dyDescent="0.35">
      <c r="F470" s="4"/>
      <c r="G470" s="5"/>
    </row>
    <row r="471" spans="6:7" x14ac:dyDescent="0.35">
      <c r="F471" s="4"/>
      <c r="G471" s="5"/>
    </row>
    <row r="472" spans="6:7" x14ac:dyDescent="0.35">
      <c r="F472" s="4"/>
      <c r="G472" s="5"/>
    </row>
    <row r="473" spans="6:7" x14ac:dyDescent="0.35">
      <c r="F473" s="4"/>
      <c r="G473" s="5"/>
    </row>
    <row r="474" spans="6:7" x14ac:dyDescent="0.35">
      <c r="F474" s="4"/>
      <c r="G474" s="5"/>
    </row>
    <row r="475" spans="6:7" x14ac:dyDescent="0.35">
      <c r="F475" s="4"/>
      <c r="G475" s="5"/>
    </row>
    <row r="476" spans="6:7" x14ac:dyDescent="0.35">
      <c r="F476" s="4"/>
      <c r="G476" s="5"/>
    </row>
    <row r="477" spans="6:7" x14ac:dyDescent="0.35">
      <c r="F477" s="4"/>
      <c r="G477" s="5"/>
    </row>
    <row r="478" spans="6:7" x14ac:dyDescent="0.35">
      <c r="F478" s="4"/>
      <c r="G478" s="5"/>
    </row>
    <row r="479" spans="6:7" x14ac:dyDescent="0.35">
      <c r="F479" s="4"/>
      <c r="G479" s="5"/>
    </row>
    <row r="480" spans="6:7" x14ac:dyDescent="0.35">
      <c r="F480" s="4"/>
      <c r="G480" s="5"/>
    </row>
    <row r="481" spans="6:7" x14ac:dyDescent="0.35">
      <c r="F481" s="4"/>
      <c r="G481" s="5"/>
    </row>
    <row r="482" spans="6:7" x14ac:dyDescent="0.35">
      <c r="F482" s="4"/>
      <c r="G482" s="5"/>
    </row>
    <row r="483" spans="6:7" x14ac:dyDescent="0.35">
      <c r="F483" s="4"/>
      <c r="G483" s="5"/>
    </row>
    <row r="484" spans="6:7" x14ac:dyDescent="0.35">
      <c r="F484" s="4"/>
      <c r="G484" s="5"/>
    </row>
    <row r="485" spans="6:7" x14ac:dyDescent="0.35">
      <c r="F485" s="4"/>
      <c r="G485" s="5"/>
    </row>
    <row r="486" spans="6:7" x14ac:dyDescent="0.35">
      <c r="F486" s="4"/>
      <c r="G486" s="5"/>
    </row>
    <row r="487" spans="6:7" x14ac:dyDescent="0.35">
      <c r="F487" s="4"/>
      <c r="G487" s="5"/>
    </row>
    <row r="488" spans="6:7" x14ac:dyDescent="0.35">
      <c r="F488" s="4"/>
      <c r="G488" s="5"/>
    </row>
    <row r="489" spans="6:7" x14ac:dyDescent="0.35">
      <c r="F489" s="4"/>
      <c r="G489" s="5"/>
    </row>
    <row r="490" spans="6:7" x14ac:dyDescent="0.35">
      <c r="F490" s="4"/>
      <c r="G490" s="5"/>
    </row>
    <row r="491" spans="6:7" x14ac:dyDescent="0.35">
      <c r="F491" s="4"/>
      <c r="G491" s="5"/>
    </row>
    <row r="492" spans="6:7" x14ac:dyDescent="0.35">
      <c r="F492" s="4"/>
      <c r="G492" s="5"/>
    </row>
    <row r="493" spans="6:7" x14ac:dyDescent="0.35">
      <c r="F493" s="4"/>
      <c r="G493" s="5"/>
    </row>
    <row r="494" spans="6:7" x14ac:dyDescent="0.35">
      <c r="F494" s="4"/>
      <c r="G494" s="5"/>
    </row>
    <row r="495" spans="6:7" x14ac:dyDescent="0.35">
      <c r="F495" s="4"/>
      <c r="G495" s="5"/>
    </row>
    <row r="496" spans="6:7" x14ac:dyDescent="0.35">
      <c r="F496" s="4"/>
      <c r="G496" s="5"/>
    </row>
    <row r="497" spans="6:7" x14ac:dyDescent="0.35">
      <c r="F497" s="4"/>
      <c r="G497" s="5"/>
    </row>
    <row r="498" spans="6:7" x14ac:dyDescent="0.35">
      <c r="F498" s="4"/>
      <c r="G498" s="5"/>
    </row>
    <row r="499" spans="6:7" x14ac:dyDescent="0.35">
      <c r="F499" s="4"/>
      <c r="G499" s="5"/>
    </row>
    <row r="500" spans="6:7" x14ac:dyDescent="0.35">
      <c r="F500" s="4"/>
      <c r="G500" s="5"/>
    </row>
    <row r="501" spans="6:7" x14ac:dyDescent="0.35">
      <c r="F501" s="4"/>
      <c r="G501" s="5"/>
    </row>
    <row r="502" spans="6:7" x14ac:dyDescent="0.35">
      <c r="F502" s="4"/>
      <c r="G502" s="5"/>
    </row>
    <row r="503" spans="6:7" x14ac:dyDescent="0.35">
      <c r="F503" s="4"/>
      <c r="G503" s="5"/>
    </row>
    <row r="504" spans="6:7" x14ac:dyDescent="0.35">
      <c r="F504" s="4"/>
      <c r="G504" s="5"/>
    </row>
    <row r="505" spans="6:7" x14ac:dyDescent="0.35">
      <c r="F505" s="4"/>
      <c r="G505" s="5"/>
    </row>
    <row r="506" spans="6:7" x14ac:dyDescent="0.35">
      <c r="F506" s="4"/>
      <c r="G506" s="5"/>
    </row>
    <row r="507" spans="6:7" x14ac:dyDescent="0.35">
      <c r="F507" s="4"/>
      <c r="G507" s="5"/>
    </row>
    <row r="508" spans="6:7" x14ac:dyDescent="0.35">
      <c r="F508" s="4"/>
      <c r="G508" s="5"/>
    </row>
    <row r="509" spans="6:7" x14ac:dyDescent="0.35">
      <c r="F509" s="4"/>
      <c r="G509" s="5"/>
    </row>
    <row r="510" spans="6:7" x14ac:dyDescent="0.35">
      <c r="F510" s="4"/>
      <c r="G510" s="5"/>
    </row>
    <row r="511" spans="6:7" x14ac:dyDescent="0.35">
      <c r="F511" s="4"/>
      <c r="G511" s="5"/>
    </row>
    <row r="512" spans="6:7" x14ac:dyDescent="0.35">
      <c r="F512" s="4"/>
      <c r="G512" s="5"/>
    </row>
    <row r="513" spans="6:7" x14ac:dyDescent="0.35">
      <c r="F513" s="4"/>
      <c r="G513" s="5"/>
    </row>
    <row r="514" spans="6:7" x14ac:dyDescent="0.35">
      <c r="F514" s="4"/>
      <c r="G514" s="5"/>
    </row>
    <row r="515" spans="6:7" x14ac:dyDescent="0.35">
      <c r="F515" s="4"/>
      <c r="G515" s="5"/>
    </row>
    <row r="516" spans="6:7" x14ac:dyDescent="0.35">
      <c r="F516" s="4"/>
      <c r="G516" s="5"/>
    </row>
    <row r="517" spans="6:7" x14ac:dyDescent="0.35">
      <c r="F517" s="4"/>
      <c r="G517" s="5"/>
    </row>
    <row r="518" spans="6:7" x14ac:dyDescent="0.35">
      <c r="F518" s="4"/>
      <c r="G518" s="5"/>
    </row>
    <row r="519" spans="6:7" x14ac:dyDescent="0.35">
      <c r="F519" s="4"/>
      <c r="G519" s="5"/>
    </row>
    <row r="520" spans="6:7" x14ac:dyDescent="0.35">
      <c r="F520" s="4"/>
      <c r="G520" s="5"/>
    </row>
    <row r="521" spans="6:7" x14ac:dyDescent="0.35">
      <c r="F521" s="4"/>
      <c r="G521" s="5"/>
    </row>
    <row r="522" spans="6:7" x14ac:dyDescent="0.35">
      <c r="F522" s="4"/>
      <c r="G522" s="5"/>
    </row>
    <row r="523" spans="6:7" x14ac:dyDescent="0.35">
      <c r="F523" s="4"/>
      <c r="G523" s="5"/>
    </row>
    <row r="524" spans="6:7" x14ac:dyDescent="0.35">
      <c r="F524" s="4"/>
      <c r="G524" s="5"/>
    </row>
    <row r="525" spans="6:7" x14ac:dyDescent="0.35">
      <c r="F525" s="4"/>
      <c r="G525" s="5"/>
    </row>
    <row r="526" spans="6:7" x14ac:dyDescent="0.35">
      <c r="F526" s="4"/>
      <c r="G526" s="5"/>
    </row>
    <row r="527" spans="6:7" x14ac:dyDescent="0.35">
      <c r="F527" s="4"/>
      <c r="G527" s="5"/>
    </row>
    <row r="528" spans="6:7" x14ac:dyDescent="0.35">
      <c r="F528" s="4"/>
      <c r="G528" s="5"/>
    </row>
    <row r="529" spans="6:7" x14ac:dyDescent="0.35">
      <c r="F529" s="4"/>
      <c r="G529" s="5"/>
    </row>
    <row r="530" spans="6:7" x14ac:dyDescent="0.35">
      <c r="F530" s="4"/>
      <c r="G530" s="5"/>
    </row>
    <row r="531" spans="6:7" x14ac:dyDescent="0.35">
      <c r="F531" s="4"/>
      <c r="G531" s="5"/>
    </row>
    <row r="532" spans="6:7" x14ac:dyDescent="0.35">
      <c r="F532" s="4"/>
      <c r="G532" s="5"/>
    </row>
    <row r="533" spans="6:7" x14ac:dyDescent="0.35">
      <c r="F533" s="4"/>
      <c r="G533" s="5"/>
    </row>
    <row r="534" spans="6:7" x14ac:dyDescent="0.35">
      <c r="F534" s="4"/>
      <c r="G534" s="5"/>
    </row>
    <row r="535" spans="6:7" x14ac:dyDescent="0.35">
      <c r="F535" s="4"/>
      <c r="G535" s="5"/>
    </row>
    <row r="536" spans="6:7" x14ac:dyDescent="0.35">
      <c r="F536" s="4"/>
      <c r="G536" s="5"/>
    </row>
    <row r="537" spans="6:7" x14ac:dyDescent="0.35">
      <c r="F537" s="4"/>
      <c r="G537" s="5"/>
    </row>
    <row r="538" spans="6:7" x14ac:dyDescent="0.35">
      <c r="F538" s="4"/>
      <c r="G538" s="5"/>
    </row>
    <row r="539" spans="6:7" x14ac:dyDescent="0.35">
      <c r="F539" s="4"/>
      <c r="G539" s="5"/>
    </row>
    <row r="540" spans="6:7" x14ac:dyDescent="0.35">
      <c r="F540" s="4"/>
      <c r="G540" s="5"/>
    </row>
    <row r="541" spans="6:7" x14ac:dyDescent="0.35">
      <c r="F541" s="4"/>
      <c r="G541" s="5"/>
    </row>
    <row r="542" spans="6:7" x14ac:dyDescent="0.35">
      <c r="F542" s="4"/>
      <c r="G542" s="5"/>
    </row>
    <row r="543" spans="6:7" x14ac:dyDescent="0.35">
      <c r="F543" s="4"/>
      <c r="G543" s="5"/>
    </row>
    <row r="544" spans="6:7" x14ac:dyDescent="0.35">
      <c r="F544" s="4"/>
      <c r="G544" s="5"/>
    </row>
    <row r="545" spans="6:7" x14ac:dyDescent="0.35">
      <c r="F545" s="4"/>
      <c r="G545" s="5"/>
    </row>
    <row r="546" spans="6:7" x14ac:dyDescent="0.35">
      <c r="F546" s="4"/>
      <c r="G546" s="5"/>
    </row>
    <row r="547" spans="6:7" x14ac:dyDescent="0.35">
      <c r="F547" s="4"/>
      <c r="G547" s="5"/>
    </row>
    <row r="548" spans="6:7" x14ac:dyDescent="0.35">
      <c r="F548" s="4"/>
      <c r="G548" s="5"/>
    </row>
    <row r="549" spans="6:7" x14ac:dyDescent="0.35">
      <c r="F549" s="4"/>
      <c r="G549" s="5"/>
    </row>
    <row r="550" spans="6:7" x14ac:dyDescent="0.35">
      <c r="F550" s="4"/>
      <c r="G550" s="5"/>
    </row>
    <row r="551" spans="6:7" x14ac:dyDescent="0.35">
      <c r="F551" s="4"/>
      <c r="G551" s="5"/>
    </row>
    <row r="552" spans="6:7" x14ac:dyDescent="0.35">
      <c r="F552" s="4"/>
      <c r="G552" s="5"/>
    </row>
    <row r="553" spans="6:7" x14ac:dyDescent="0.35">
      <c r="F553" s="4"/>
      <c r="G553" s="5"/>
    </row>
    <row r="554" spans="6:7" x14ac:dyDescent="0.35">
      <c r="F554" s="4"/>
      <c r="G554" s="5"/>
    </row>
    <row r="555" spans="6:7" x14ac:dyDescent="0.35">
      <c r="F555" s="4"/>
      <c r="G555" s="5"/>
    </row>
    <row r="556" spans="6:7" x14ac:dyDescent="0.35">
      <c r="F556" s="4"/>
      <c r="G556" s="5"/>
    </row>
    <row r="557" spans="6:7" x14ac:dyDescent="0.35">
      <c r="F557" s="4"/>
      <c r="G557" s="5"/>
    </row>
    <row r="558" spans="6:7" x14ac:dyDescent="0.35">
      <c r="F558" s="4"/>
      <c r="G558" s="5"/>
    </row>
    <row r="559" spans="6:7" x14ac:dyDescent="0.35">
      <c r="F559" s="4"/>
      <c r="G559" s="5"/>
    </row>
    <row r="560" spans="6:7" x14ac:dyDescent="0.35">
      <c r="F560" s="4"/>
      <c r="G560" s="5"/>
    </row>
    <row r="561" spans="6:7" x14ac:dyDescent="0.35">
      <c r="F561" s="4"/>
      <c r="G561" s="5"/>
    </row>
    <row r="562" spans="6:7" x14ac:dyDescent="0.35">
      <c r="F562" s="4"/>
      <c r="G562" s="5"/>
    </row>
    <row r="563" spans="6:7" x14ac:dyDescent="0.35">
      <c r="F563" s="4"/>
      <c r="G563" s="5"/>
    </row>
    <row r="564" spans="6:7" x14ac:dyDescent="0.35">
      <c r="F564" s="4"/>
      <c r="G564" s="5"/>
    </row>
    <row r="565" spans="6:7" x14ac:dyDescent="0.35">
      <c r="F565" s="4"/>
      <c r="G565" s="5"/>
    </row>
    <row r="566" spans="6:7" x14ac:dyDescent="0.35">
      <c r="F566" s="4"/>
      <c r="G566" s="5"/>
    </row>
    <row r="567" spans="6:7" x14ac:dyDescent="0.35">
      <c r="F567" s="4"/>
      <c r="G567" s="5"/>
    </row>
    <row r="568" spans="6:7" x14ac:dyDescent="0.35">
      <c r="F568" s="4"/>
      <c r="G568" s="5"/>
    </row>
    <row r="569" spans="6:7" x14ac:dyDescent="0.35">
      <c r="F569" s="4"/>
      <c r="G569" s="5"/>
    </row>
    <row r="570" spans="6:7" x14ac:dyDescent="0.35">
      <c r="F570" s="4"/>
      <c r="G570" s="5"/>
    </row>
    <row r="571" spans="6:7" x14ac:dyDescent="0.35">
      <c r="F571" s="4"/>
      <c r="G571" s="5"/>
    </row>
    <row r="572" spans="6:7" x14ac:dyDescent="0.35">
      <c r="F572" s="4"/>
      <c r="G572" s="5"/>
    </row>
    <row r="573" spans="6:7" x14ac:dyDescent="0.35">
      <c r="F573" s="4"/>
      <c r="G573" s="5"/>
    </row>
    <row r="574" spans="6:7" x14ac:dyDescent="0.35">
      <c r="F574" s="4"/>
      <c r="G574" s="5"/>
    </row>
    <row r="575" spans="6:7" x14ac:dyDescent="0.35">
      <c r="F575" s="4"/>
      <c r="G575" s="5"/>
    </row>
    <row r="576" spans="6:7" x14ac:dyDescent="0.35">
      <c r="F576" s="4"/>
      <c r="G576" s="5"/>
    </row>
    <row r="577" spans="6:7" x14ac:dyDescent="0.35">
      <c r="F577" s="4"/>
      <c r="G577" s="5"/>
    </row>
    <row r="578" spans="6:7" x14ac:dyDescent="0.35">
      <c r="F578" s="4"/>
      <c r="G578" s="5"/>
    </row>
    <row r="579" spans="6:7" x14ac:dyDescent="0.35">
      <c r="F579" s="4"/>
      <c r="G579" s="5"/>
    </row>
    <row r="580" spans="6:7" x14ac:dyDescent="0.35">
      <c r="F580" s="4"/>
      <c r="G580" s="5"/>
    </row>
    <row r="581" spans="6:7" x14ac:dyDescent="0.35">
      <c r="F581" s="4"/>
      <c r="G581" s="5"/>
    </row>
    <row r="582" spans="6:7" x14ac:dyDescent="0.35">
      <c r="F582" s="4"/>
      <c r="G582" s="5"/>
    </row>
    <row r="583" spans="6:7" x14ac:dyDescent="0.35">
      <c r="F583" s="4"/>
      <c r="G583" s="5"/>
    </row>
    <row r="584" spans="6:7" x14ac:dyDescent="0.35">
      <c r="F584" s="4"/>
      <c r="G584" s="5"/>
    </row>
    <row r="585" spans="6:7" x14ac:dyDescent="0.35">
      <c r="F585" s="4"/>
      <c r="G585" s="5"/>
    </row>
    <row r="586" spans="6:7" x14ac:dyDescent="0.35">
      <c r="F586" s="4"/>
      <c r="G586" s="5"/>
    </row>
    <row r="587" spans="6:7" x14ac:dyDescent="0.35">
      <c r="F587" s="4"/>
      <c r="G587" s="5"/>
    </row>
    <row r="588" spans="6:7" x14ac:dyDescent="0.35">
      <c r="F588" s="4"/>
      <c r="G588" s="5"/>
    </row>
    <row r="589" spans="6:7" x14ac:dyDescent="0.35">
      <c r="F589" s="4"/>
      <c r="G589" s="5"/>
    </row>
    <row r="590" spans="6:7" x14ac:dyDescent="0.35">
      <c r="F590" s="4"/>
      <c r="G590" s="5"/>
    </row>
    <row r="591" spans="6:7" x14ac:dyDescent="0.35">
      <c r="F591" s="4"/>
      <c r="G591" s="5"/>
    </row>
    <row r="592" spans="6:7" x14ac:dyDescent="0.35">
      <c r="F592" s="4"/>
      <c r="G592" s="5"/>
    </row>
    <row r="593" spans="6:7" x14ac:dyDescent="0.35">
      <c r="F593" s="4"/>
      <c r="G593" s="5"/>
    </row>
    <row r="594" spans="6:7" x14ac:dyDescent="0.35">
      <c r="F594" s="4"/>
      <c r="G594" s="5"/>
    </row>
    <row r="595" spans="6:7" x14ac:dyDescent="0.35">
      <c r="F595" s="4"/>
      <c r="G595" s="5"/>
    </row>
    <row r="596" spans="6:7" x14ac:dyDescent="0.35">
      <c r="F596" s="4"/>
      <c r="G596" s="5"/>
    </row>
    <row r="597" spans="6:7" x14ac:dyDescent="0.35">
      <c r="F597" s="4"/>
      <c r="G597" s="5"/>
    </row>
    <row r="598" spans="6:7" x14ac:dyDescent="0.35">
      <c r="F598" s="4"/>
      <c r="G598" s="5"/>
    </row>
    <row r="599" spans="6:7" x14ac:dyDescent="0.35">
      <c r="F599" s="4"/>
      <c r="G599" s="5"/>
    </row>
    <row r="600" spans="6:7" x14ac:dyDescent="0.35">
      <c r="F600" s="4"/>
      <c r="G600" s="5"/>
    </row>
    <row r="601" spans="6:7" x14ac:dyDescent="0.35">
      <c r="F601" s="4"/>
      <c r="G601" s="5"/>
    </row>
    <row r="602" spans="6:7" x14ac:dyDescent="0.35">
      <c r="F602" s="4"/>
      <c r="G602" s="5"/>
    </row>
    <row r="603" spans="6:7" x14ac:dyDescent="0.35">
      <c r="F603" s="4"/>
      <c r="G603" s="5"/>
    </row>
    <row r="604" spans="6:7" x14ac:dyDescent="0.35">
      <c r="F604" s="4"/>
      <c r="G604" s="5"/>
    </row>
    <row r="605" spans="6:7" x14ac:dyDescent="0.35">
      <c r="F605" s="4"/>
      <c r="G605" s="5"/>
    </row>
    <row r="606" spans="6:7" x14ac:dyDescent="0.35">
      <c r="F606" s="4"/>
      <c r="G606" s="5"/>
    </row>
    <row r="607" spans="6:7" x14ac:dyDescent="0.35">
      <c r="F607" s="4"/>
      <c r="G607" s="5"/>
    </row>
    <row r="608" spans="6:7" x14ac:dyDescent="0.35">
      <c r="F608" s="4"/>
      <c r="G608" s="5"/>
    </row>
    <row r="609" spans="6:7" x14ac:dyDescent="0.35">
      <c r="F609" s="4"/>
      <c r="G609" s="5"/>
    </row>
    <row r="610" spans="6:7" x14ac:dyDescent="0.35">
      <c r="F610" s="4"/>
      <c r="G610" s="5"/>
    </row>
    <row r="611" spans="6:7" x14ac:dyDescent="0.35">
      <c r="F611" s="4"/>
      <c r="G611" s="5"/>
    </row>
    <row r="612" spans="6:7" x14ac:dyDescent="0.35">
      <c r="F612" s="4"/>
      <c r="G612" s="5"/>
    </row>
    <row r="613" spans="6:7" x14ac:dyDescent="0.35">
      <c r="F613" s="4"/>
      <c r="G613" s="5"/>
    </row>
    <row r="614" spans="6:7" x14ac:dyDescent="0.35">
      <c r="F614" s="4"/>
      <c r="G614" s="5"/>
    </row>
    <row r="615" spans="6:7" x14ac:dyDescent="0.35">
      <c r="F615" s="4"/>
      <c r="G615" s="5"/>
    </row>
    <row r="616" spans="6:7" x14ac:dyDescent="0.35">
      <c r="F616" s="4"/>
      <c r="G616" s="5"/>
    </row>
    <row r="617" spans="6:7" x14ac:dyDescent="0.35">
      <c r="F617" s="4"/>
      <c r="G617" s="5"/>
    </row>
    <row r="618" spans="6:7" x14ac:dyDescent="0.35">
      <c r="F618" s="4"/>
      <c r="G618" s="5"/>
    </row>
    <row r="619" spans="6:7" x14ac:dyDescent="0.35">
      <c r="F619" s="4"/>
      <c r="G619" s="5"/>
    </row>
    <row r="620" spans="6:7" x14ac:dyDescent="0.35">
      <c r="F620" s="4"/>
      <c r="G620" s="5"/>
    </row>
    <row r="621" spans="6:7" x14ac:dyDescent="0.35">
      <c r="F621" s="4"/>
      <c r="G621" s="5"/>
    </row>
    <row r="622" spans="6:7" x14ac:dyDescent="0.35">
      <c r="F622" s="4"/>
      <c r="G622" s="5"/>
    </row>
    <row r="623" spans="6:7" x14ac:dyDescent="0.35">
      <c r="F623" s="4"/>
      <c r="G623" s="5"/>
    </row>
    <row r="624" spans="6:7" x14ac:dyDescent="0.35">
      <c r="F624" s="4"/>
      <c r="G624" s="5"/>
    </row>
    <row r="625" spans="6:7" x14ac:dyDescent="0.35">
      <c r="F625" s="4"/>
      <c r="G625" s="5"/>
    </row>
    <row r="626" spans="6:7" x14ac:dyDescent="0.35">
      <c r="F626" s="4"/>
      <c r="G626" s="5"/>
    </row>
    <row r="627" spans="6:7" x14ac:dyDescent="0.35">
      <c r="F627" s="4"/>
      <c r="G627" s="5"/>
    </row>
    <row r="628" spans="6:7" x14ac:dyDescent="0.35">
      <c r="F628" s="4"/>
      <c r="G628" s="5"/>
    </row>
    <row r="629" spans="6:7" x14ac:dyDescent="0.35">
      <c r="F629" s="4"/>
      <c r="G629" s="5"/>
    </row>
    <row r="630" spans="6:7" x14ac:dyDescent="0.35">
      <c r="F630" s="4"/>
      <c r="G630" s="5"/>
    </row>
    <row r="631" spans="6:7" x14ac:dyDescent="0.35">
      <c r="F631" s="4"/>
      <c r="G631" s="5"/>
    </row>
    <row r="632" spans="6:7" x14ac:dyDescent="0.35">
      <c r="F632" s="4"/>
      <c r="G632" s="5"/>
    </row>
    <row r="633" spans="6:7" x14ac:dyDescent="0.35">
      <c r="F633" s="4"/>
      <c r="G633" s="5"/>
    </row>
    <row r="634" spans="6:7" x14ac:dyDescent="0.35">
      <c r="F634" s="4"/>
      <c r="G634" s="5"/>
    </row>
    <row r="635" spans="6:7" x14ac:dyDescent="0.35">
      <c r="F635" s="4"/>
      <c r="G635" s="5"/>
    </row>
    <row r="636" spans="6:7" x14ac:dyDescent="0.35">
      <c r="F636" s="4"/>
      <c r="G636" s="5"/>
    </row>
    <row r="637" spans="6:7" x14ac:dyDescent="0.35">
      <c r="F637" s="4"/>
      <c r="G637" s="5"/>
    </row>
    <row r="638" spans="6:7" x14ac:dyDescent="0.35">
      <c r="F638" s="4"/>
      <c r="G638" s="5"/>
    </row>
    <row r="639" spans="6:7" x14ac:dyDescent="0.35">
      <c r="F639" s="4"/>
      <c r="G639" s="5"/>
    </row>
    <row r="640" spans="6:7" x14ac:dyDescent="0.35">
      <c r="F640" s="4"/>
      <c r="G640" s="5"/>
    </row>
    <row r="641" spans="6:7" x14ac:dyDescent="0.35">
      <c r="F641" s="4"/>
      <c r="G641" s="5"/>
    </row>
    <row r="642" spans="6:7" x14ac:dyDescent="0.35">
      <c r="F642" s="4"/>
      <c r="G642" s="5"/>
    </row>
    <row r="643" spans="6:7" x14ac:dyDescent="0.35">
      <c r="F643" s="4"/>
      <c r="G643" s="5"/>
    </row>
    <row r="644" spans="6:7" x14ac:dyDescent="0.35">
      <c r="F644" s="4"/>
      <c r="G644" s="5"/>
    </row>
    <row r="645" spans="6:7" x14ac:dyDescent="0.35">
      <c r="F645" s="4"/>
      <c r="G645" s="5"/>
    </row>
    <row r="646" spans="6:7" x14ac:dyDescent="0.35">
      <c r="F646" s="4"/>
      <c r="G646" s="5"/>
    </row>
    <row r="647" spans="6:7" x14ac:dyDescent="0.35">
      <c r="F647" s="4"/>
      <c r="G647" s="5"/>
    </row>
    <row r="648" spans="6:7" x14ac:dyDescent="0.35">
      <c r="F648" s="4"/>
      <c r="G648" s="5"/>
    </row>
    <row r="649" spans="6:7" x14ac:dyDescent="0.35">
      <c r="F649" s="4"/>
      <c r="G649" s="5"/>
    </row>
    <row r="650" spans="6:7" x14ac:dyDescent="0.35">
      <c r="F650" s="4"/>
      <c r="G650" s="5"/>
    </row>
    <row r="651" spans="6:7" x14ac:dyDescent="0.35">
      <c r="F651" s="4"/>
      <c r="G651" s="5"/>
    </row>
    <row r="652" spans="6:7" x14ac:dyDescent="0.35">
      <c r="F652" s="4"/>
      <c r="G652" s="5"/>
    </row>
    <row r="653" spans="6:7" x14ac:dyDescent="0.35">
      <c r="F653" s="4"/>
      <c r="G653" s="5"/>
    </row>
    <row r="654" spans="6:7" x14ac:dyDescent="0.35">
      <c r="F654" s="4"/>
      <c r="G654" s="5"/>
    </row>
    <row r="655" spans="6:7" x14ac:dyDescent="0.35">
      <c r="F655" s="4"/>
      <c r="G655" s="5"/>
    </row>
    <row r="656" spans="6:7" x14ac:dyDescent="0.35">
      <c r="F656" s="4"/>
      <c r="G656" s="5"/>
    </row>
    <row r="657" spans="6:7" x14ac:dyDescent="0.35">
      <c r="F657" s="4"/>
      <c r="G657" s="5"/>
    </row>
    <row r="658" spans="6:7" x14ac:dyDescent="0.35">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DC801-7C45-484C-A73A-B2738DA90334}">
  <dimension ref="A1:E303"/>
  <sheetViews>
    <sheetView zoomScaleNormal="100" workbookViewId="0">
      <selection activeCell="A4" sqref="A4:E303"/>
    </sheetView>
  </sheetViews>
  <sheetFormatPr defaultRowHeight="14.5" x14ac:dyDescent="0.35"/>
  <cols>
    <col min="1" max="1" width="13.90625" customWidth="1"/>
    <col min="2" max="2" width="15.453125" customWidth="1"/>
    <col min="3" max="3" width="23.26953125" customWidth="1"/>
    <col min="4" max="4" width="12.453125" customWidth="1"/>
    <col min="5" max="5" width="23.08984375" customWidth="1"/>
  </cols>
  <sheetData>
    <row r="1" spans="1:5" x14ac:dyDescent="0.35">
      <c r="A1" t="s">
        <v>72</v>
      </c>
    </row>
    <row r="3" spans="1:5" x14ac:dyDescent="0.35">
      <c r="A3" s="6" t="s">
        <v>11</v>
      </c>
      <c r="B3" s="6" t="s">
        <v>12</v>
      </c>
      <c r="C3" s="6" t="s">
        <v>0</v>
      </c>
      <c r="D3" s="10" t="s">
        <v>1</v>
      </c>
      <c r="E3" s="10" t="s">
        <v>50</v>
      </c>
    </row>
    <row r="4" spans="1:5" x14ac:dyDescent="0.35">
      <c r="A4" t="s">
        <v>40</v>
      </c>
      <c r="B4" t="s">
        <v>37</v>
      </c>
      <c r="C4" t="s">
        <v>30</v>
      </c>
      <c r="D4" s="4">
        <v>1624</v>
      </c>
      <c r="E4" s="5">
        <v>114</v>
      </c>
    </row>
    <row r="5" spans="1:5" x14ac:dyDescent="0.35">
      <c r="A5" t="s">
        <v>8</v>
      </c>
      <c r="B5" t="s">
        <v>35</v>
      </c>
      <c r="C5" t="s">
        <v>32</v>
      </c>
      <c r="D5" s="4">
        <v>6706</v>
      </c>
      <c r="E5" s="5">
        <v>459</v>
      </c>
    </row>
    <row r="6" spans="1:5" x14ac:dyDescent="0.35">
      <c r="A6" t="s">
        <v>9</v>
      </c>
      <c r="B6" t="s">
        <v>35</v>
      </c>
      <c r="C6" t="s">
        <v>4</v>
      </c>
      <c r="D6" s="4">
        <v>959</v>
      </c>
      <c r="E6" s="5">
        <v>147</v>
      </c>
    </row>
    <row r="7" spans="1:5" x14ac:dyDescent="0.35">
      <c r="A7" t="s">
        <v>41</v>
      </c>
      <c r="B7" t="s">
        <v>36</v>
      </c>
      <c r="C7" t="s">
        <v>18</v>
      </c>
      <c r="D7" s="4">
        <v>9632</v>
      </c>
      <c r="E7" s="5">
        <v>288</v>
      </c>
    </row>
    <row r="8" spans="1:5" x14ac:dyDescent="0.35">
      <c r="A8" t="s">
        <v>6</v>
      </c>
      <c r="B8" t="s">
        <v>39</v>
      </c>
      <c r="C8" t="s">
        <v>25</v>
      </c>
      <c r="D8" s="4">
        <v>2100</v>
      </c>
      <c r="E8" s="5">
        <v>414</v>
      </c>
    </row>
    <row r="9" spans="1:5" x14ac:dyDescent="0.35">
      <c r="A9" t="s">
        <v>40</v>
      </c>
      <c r="B9" t="s">
        <v>35</v>
      </c>
      <c r="C9" t="s">
        <v>33</v>
      </c>
      <c r="D9" s="4">
        <v>8869</v>
      </c>
      <c r="E9" s="5">
        <v>432</v>
      </c>
    </row>
    <row r="10" spans="1:5" x14ac:dyDescent="0.35">
      <c r="A10" t="s">
        <v>6</v>
      </c>
      <c r="B10" t="s">
        <v>38</v>
      </c>
      <c r="C10" t="s">
        <v>31</v>
      </c>
      <c r="D10" s="4">
        <v>2681</v>
      </c>
      <c r="E10" s="5">
        <v>54</v>
      </c>
    </row>
    <row r="11" spans="1:5" x14ac:dyDescent="0.35">
      <c r="A11" t="s">
        <v>8</v>
      </c>
      <c r="B11" t="s">
        <v>35</v>
      </c>
      <c r="C11" t="s">
        <v>22</v>
      </c>
      <c r="D11" s="4">
        <v>5012</v>
      </c>
      <c r="E11" s="5">
        <v>210</v>
      </c>
    </row>
    <row r="12" spans="1:5" x14ac:dyDescent="0.35">
      <c r="A12" t="s">
        <v>7</v>
      </c>
      <c r="B12" t="s">
        <v>38</v>
      </c>
      <c r="C12" t="s">
        <v>14</v>
      </c>
      <c r="D12" s="4">
        <v>1281</v>
      </c>
      <c r="E12" s="5">
        <v>75</v>
      </c>
    </row>
    <row r="13" spans="1:5" x14ac:dyDescent="0.35">
      <c r="A13" t="s">
        <v>5</v>
      </c>
      <c r="B13" t="s">
        <v>37</v>
      </c>
      <c r="C13" t="s">
        <v>14</v>
      </c>
      <c r="D13" s="4">
        <v>4991</v>
      </c>
      <c r="E13" s="5">
        <v>12</v>
      </c>
    </row>
    <row r="14" spans="1:5" x14ac:dyDescent="0.35">
      <c r="A14" t="s">
        <v>2</v>
      </c>
      <c r="B14" t="s">
        <v>39</v>
      </c>
      <c r="C14" t="s">
        <v>25</v>
      </c>
      <c r="D14" s="4">
        <v>1785</v>
      </c>
      <c r="E14" s="5">
        <v>462</v>
      </c>
    </row>
    <row r="15" spans="1:5" x14ac:dyDescent="0.35">
      <c r="A15" t="s">
        <v>3</v>
      </c>
      <c r="B15" t="s">
        <v>37</v>
      </c>
      <c r="C15" t="s">
        <v>17</v>
      </c>
      <c r="D15" s="4">
        <v>3983</v>
      </c>
      <c r="E15" s="5">
        <v>144</v>
      </c>
    </row>
    <row r="16" spans="1:5" x14ac:dyDescent="0.35">
      <c r="A16" t="s">
        <v>9</v>
      </c>
      <c r="B16" t="s">
        <v>38</v>
      </c>
      <c r="C16" t="s">
        <v>16</v>
      </c>
      <c r="D16" s="4">
        <v>2646</v>
      </c>
      <c r="E16" s="5">
        <v>120</v>
      </c>
    </row>
    <row r="17" spans="1:5" x14ac:dyDescent="0.35">
      <c r="A17" t="s">
        <v>2</v>
      </c>
      <c r="B17" t="s">
        <v>34</v>
      </c>
      <c r="C17" t="s">
        <v>13</v>
      </c>
      <c r="D17" s="4">
        <v>252</v>
      </c>
      <c r="E17" s="5">
        <v>54</v>
      </c>
    </row>
    <row r="18" spans="1:5" x14ac:dyDescent="0.35">
      <c r="A18" t="s">
        <v>3</v>
      </c>
      <c r="B18" t="s">
        <v>35</v>
      </c>
      <c r="C18" t="s">
        <v>25</v>
      </c>
      <c r="D18" s="4">
        <v>2464</v>
      </c>
      <c r="E18" s="5">
        <v>234</v>
      </c>
    </row>
    <row r="19" spans="1:5" x14ac:dyDescent="0.35">
      <c r="A19" t="s">
        <v>3</v>
      </c>
      <c r="B19" t="s">
        <v>35</v>
      </c>
      <c r="C19" t="s">
        <v>29</v>
      </c>
      <c r="D19" s="4">
        <v>2114</v>
      </c>
      <c r="E19" s="5">
        <v>66</v>
      </c>
    </row>
    <row r="20" spans="1:5" x14ac:dyDescent="0.35">
      <c r="A20" t="s">
        <v>6</v>
      </c>
      <c r="B20" t="s">
        <v>37</v>
      </c>
      <c r="C20" t="s">
        <v>31</v>
      </c>
      <c r="D20" s="4">
        <v>7693</v>
      </c>
      <c r="E20" s="5">
        <v>87</v>
      </c>
    </row>
    <row r="21" spans="1:5" x14ac:dyDescent="0.35">
      <c r="A21" t="s">
        <v>5</v>
      </c>
      <c r="B21" t="s">
        <v>34</v>
      </c>
      <c r="C21" t="s">
        <v>20</v>
      </c>
      <c r="D21" s="4">
        <v>15610</v>
      </c>
      <c r="E21" s="5">
        <v>339</v>
      </c>
    </row>
    <row r="22" spans="1:5" x14ac:dyDescent="0.35">
      <c r="A22" t="s">
        <v>41</v>
      </c>
      <c r="B22" t="s">
        <v>34</v>
      </c>
      <c r="C22" t="s">
        <v>22</v>
      </c>
      <c r="D22" s="4">
        <v>336</v>
      </c>
      <c r="E22" s="5">
        <v>144</v>
      </c>
    </row>
    <row r="23" spans="1:5" x14ac:dyDescent="0.35">
      <c r="A23" t="s">
        <v>2</v>
      </c>
      <c r="B23" t="s">
        <v>39</v>
      </c>
      <c r="C23" t="s">
        <v>20</v>
      </c>
      <c r="D23" s="4">
        <v>9443</v>
      </c>
      <c r="E23" s="5">
        <v>162</v>
      </c>
    </row>
    <row r="24" spans="1:5" x14ac:dyDescent="0.35">
      <c r="A24" t="s">
        <v>9</v>
      </c>
      <c r="B24" t="s">
        <v>34</v>
      </c>
      <c r="C24" t="s">
        <v>23</v>
      </c>
      <c r="D24" s="4">
        <v>8155</v>
      </c>
      <c r="E24" s="5">
        <v>90</v>
      </c>
    </row>
    <row r="25" spans="1:5" x14ac:dyDescent="0.35">
      <c r="A25" t="s">
        <v>8</v>
      </c>
      <c r="B25" t="s">
        <v>38</v>
      </c>
      <c r="C25" t="s">
        <v>23</v>
      </c>
      <c r="D25" s="4">
        <v>1701</v>
      </c>
      <c r="E25" s="5">
        <v>234</v>
      </c>
    </row>
    <row r="26" spans="1:5" x14ac:dyDescent="0.35">
      <c r="A26" t="s">
        <v>10</v>
      </c>
      <c r="B26" t="s">
        <v>38</v>
      </c>
      <c r="C26" t="s">
        <v>22</v>
      </c>
      <c r="D26" s="4">
        <v>2205</v>
      </c>
      <c r="E26" s="5">
        <v>141</v>
      </c>
    </row>
    <row r="27" spans="1:5" x14ac:dyDescent="0.35">
      <c r="A27" t="s">
        <v>8</v>
      </c>
      <c r="B27" t="s">
        <v>37</v>
      </c>
      <c r="C27" t="s">
        <v>19</v>
      </c>
      <c r="D27" s="4">
        <v>1771</v>
      </c>
      <c r="E27" s="5">
        <v>204</v>
      </c>
    </row>
    <row r="28" spans="1:5" x14ac:dyDescent="0.35">
      <c r="A28" t="s">
        <v>41</v>
      </c>
      <c r="B28" t="s">
        <v>35</v>
      </c>
      <c r="C28" t="s">
        <v>15</v>
      </c>
      <c r="D28" s="4">
        <v>2114</v>
      </c>
      <c r="E28" s="5">
        <v>186</v>
      </c>
    </row>
    <row r="29" spans="1:5" x14ac:dyDescent="0.35">
      <c r="A29" t="s">
        <v>41</v>
      </c>
      <c r="B29" t="s">
        <v>36</v>
      </c>
      <c r="C29" t="s">
        <v>13</v>
      </c>
      <c r="D29" s="4">
        <v>10311</v>
      </c>
      <c r="E29" s="5">
        <v>231</v>
      </c>
    </row>
    <row r="30" spans="1:5" x14ac:dyDescent="0.35">
      <c r="A30" t="s">
        <v>3</v>
      </c>
      <c r="B30" t="s">
        <v>39</v>
      </c>
      <c r="C30" t="s">
        <v>16</v>
      </c>
      <c r="D30" s="4">
        <v>21</v>
      </c>
      <c r="E30" s="5">
        <v>168</v>
      </c>
    </row>
    <row r="31" spans="1:5" x14ac:dyDescent="0.35">
      <c r="A31" t="s">
        <v>10</v>
      </c>
      <c r="B31" t="s">
        <v>35</v>
      </c>
      <c r="C31" t="s">
        <v>20</v>
      </c>
      <c r="D31" s="4">
        <v>1974</v>
      </c>
      <c r="E31" s="5">
        <v>195</v>
      </c>
    </row>
    <row r="32" spans="1:5" x14ac:dyDescent="0.35">
      <c r="A32" t="s">
        <v>5</v>
      </c>
      <c r="B32" t="s">
        <v>36</v>
      </c>
      <c r="C32" t="s">
        <v>23</v>
      </c>
      <c r="D32" s="4">
        <v>6314</v>
      </c>
      <c r="E32" s="5">
        <v>15</v>
      </c>
    </row>
    <row r="33" spans="1:5" x14ac:dyDescent="0.35">
      <c r="A33" t="s">
        <v>10</v>
      </c>
      <c r="B33" t="s">
        <v>37</v>
      </c>
      <c r="C33" t="s">
        <v>23</v>
      </c>
      <c r="D33" s="4">
        <v>4683</v>
      </c>
      <c r="E33" s="5">
        <v>30</v>
      </c>
    </row>
    <row r="34" spans="1:5" x14ac:dyDescent="0.35">
      <c r="A34" t="s">
        <v>41</v>
      </c>
      <c r="B34" t="s">
        <v>37</v>
      </c>
      <c r="C34" t="s">
        <v>24</v>
      </c>
      <c r="D34" s="4">
        <v>6398</v>
      </c>
      <c r="E34" s="5">
        <v>102</v>
      </c>
    </row>
    <row r="35" spans="1:5" x14ac:dyDescent="0.35">
      <c r="A35" t="s">
        <v>2</v>
      </c>
      <c r="B35" t="s">
        <v>35</v>
      </c>
      <c r="C35" t="s">
        <v>19</v>
      </c>
      <c r="D35" s="4">
        <v>553</v>
      </c>
      <c r="E35" s="5">
        <v>15</v>
      </c>
    </row>
    <row r="36" spans="1:5" x14ac:dyDescent="0.35">
      <c r="A36" t="s">
        <v>8</v>
      </c>
      <c r="B36" t="s">
        <v>39</v>
      </c>
      <c r="C36" t="s">
        <v>30</v>
      </c>
      <c r="D36" s="4">
        <v>7021</v>
      </c>
      <c r="E36" s="5">
        <v>183</v>
      </c>
    </row>
    <row r="37" spans="1:5" x14ac:dyDescent="0.35">
      <c r="A37" t="s">
        <v>40</v>
      </c>
      <c r="B37" t="s">
        <v>39</v>
      </c>
      <c r="C37" t="s">
        <v>22</v>
      </c>
      <c r="D37" s="4">
        <v>5817</v>
      </c>
      <c r="E37" s="5">
        <v>12</v>
      </c>
    </row>
    <row r="38" spans="1:5" x14ac:dyDescent="0.35">
      <c r="A38" t="s">
        <v>41</v>
      </c>
      <c r="B38" t="s">
        <v>39</v>
      </c>
      <c r="C38" t="s">
        <v>14</v>
      </c>
      <c r="D38" s="4">
        <v>3976</v>
      </c>
      <c r="E38" s="5">
        <v>72</v>
      </c>
    </row>
    <row r="39" spans="1:5" x14ac:dyDescent="0.35">
      <c r="A39" t="s">
        <v>6</v>
      </c>
      <c r="B39" t="s">
        <v>38</v>
      </c>
      <c r="C39" t="s">
        <v>27</v>
      </c>
      <c r="D39" s="4">
        <v>1134</v>
      </c>
      <c r="E39" s="5">
        <v>282</v>
      </c>
    </row>
    <row r="40" spans="1:5" x14ac:dyDescent="0.35">
      <c r="A40" t="s">
        <v>2</v>
      </c>
      <c r="B40" t="s">
        <v>39</v>
      </c>
      <c r="C40" t="s">
        <v>28</v>
      </c>
      <c r="D40" s="4">
        <v>6027</v>
      </c>
      <c r="E40" s="5">
        <v>144</v>
      </c>
    </row>
    <row r="41" spans="1:5" x14ac:dyDescent="0.35">
      <c r="A41" t="s">
        <v>6</v>
      </c>
      <c r="B41" t="s">
        <v>37</v>
      </c>
      <c r="C41" t="s">
        <v>16</v>
      </c>
      <c r="D41" s="4">
        <v>1904</v>
      </c>
      <c r="E41" s="5">
        <v>405</v>
      </c>
    </row>
    <row r="42" spans="1:5" x14ac:dyDescent="0.35">
      <c r="A42" t="s">
        <v>7</v>
      </c>
      <c r="B42" t="s">
        <v>34</v>
      </c>
      <c r="C42" t="s">
        <v>32</v>
      </c>
      <c r="D42" s="4">
        <v>3262</v>
      </c>
      <c r="E42" s="5">
        <v>75</v>
      </c>
    </row>
    <row r="43" spans="1:5" x14ac:dyDescent="0.35">
      <c r="A43" t="s">
        <v>40</v>
      </c>
      <c r="B43" t="s">
        <v>34</v>
      </c>
      <c r="C43" t="s">
        <v>27</v>
      </c>
      <c r="D43" s="4">
        <v>2289</v>
      </c>
      <c r="E43" s="5">
        <v>135</v>
      </c>
    </row>
    <row r="44" spans="1:5" x14ac:dyDescent="0.35">
      <c r="A44" t="s">
        <v>5</v>
      </c>
      <c r="B44" t="s">
        <v>34</v>
      </c>
      <c r="C44" t="s">
        <v>27</v>
      </c>
      <c r="D44" s="4">
        <v>6986</v>
      </c>
      <c r="E44" s="5">
        <v>21</v>
      </c>
    </row>
    <row r="45" spans="1:5" x14ac:dyDescent="0.35">
      <c r="A45" t="s">
        <v>2</v>
      </c>
      <c r="B45" t="s">
        <v>38</v>
      </c>
      <c r="C45" t="s">
        <v>23</v>
      </c>
      <c r="D45" s="4">
        <v>4417</v>
      </c>
      <c r="E45" s="5">
        <v>153</v>
      </c>
    </row>
    <row r="46" spans="1:5" x14ac:dyDescent="0.35">
      <c r="A46" t="s">
        <v>6</v>
      </c>
      <c r="B46" t="s">
        <v>34</v>
      </c>
      <c r="C46" t="s">
        <v>15</v>
      </c>
      <c r="D46" s="4">
        <v>1442</v>
      </c>
      <c r="E46" s="5">
        <v>15</v>
      </c>
    </row>
    <row r="47" spans="1:5" x14ac:dyDescent="0.35">
      <c r="A47" t="s">
        <v>3</v>
      </c>
      <c r="B47" t="s">
        <v>35</v>
      </c>
      <c r="C47" t="s">
        <v>14</v>
      </c>
      <c r="D47" s="4">
        <v>2415</v>
      </c>
      <c r="E47" s="5">
        <v>255</v>
      </c>
    </row>
    <row r="48" spans="1:5" x14ac:dyDescent="0.35">
      <c r="A48" t="s">
        <v>2</v>
      </c>
      <c r="B48" t="s">
        <v>37</v>
      </c>
      <c r="C48" t="s">
        <v>19</v>
      </c>
      <c r="D48" s="4">
        <v>238</v>
      </c>
      <c r="E48" s="5">
        <v>18</v>
      </c>
    </row>
    <row r="49" spans="1:5" x14ac:dyDescent="0.35">
      <c r="A49" t="s">
        <v>6</v>
      </c>
      <c r="B49" t="s">
        <v>37</v>
      </c>
      <c r="C49" t="s">
        <v>23</v>
      </c>
      <c r="D49" s="4">
        <v>4949</v>
      </c>
      <c r="E49" s="5">
        <v>189</v>
      </c>
    </row>
    <row r="50" spans="1:5" x14ac:dyDescent="0.35">
      <c r="A50" t="s">
        <v>5</v>
      </c>
      <c r="B50" t="s">
        <v>38</v>
      </c>
      <c r="C50" t="s">
        <v>32</v>
      </c>
      <c r="D50" s="4">
        <v>5075</v>
      </c>
      <c r="E50" s="5">
        <v>21</v>
      </c>
    </row>
    <row r="51" spans="1:5" x14ac:dyDescent="0.35">
      <c r="A51" t="s">
        <v>3</v>
      </c>
      <c r="B51" t="s">
        <v>36</v>
      </c>
      <c r="C51" t="s">
        <v>16</v>
      </c>
      <c r="D51" s="4">
        <v>9198</v>
      </c>
      <c r="E51" s="5">
        <v>36</v>
      </c>
    </row>
    <row r="52" spans="1:5" x14ac:dyDescent="0.35">
      <c r="A52" t="s">
        <v>6</v>
      </c>
      <c r="B52" t="s">
        <v>34</v>
      </c>
      <c r="C52" t="s">
        <v>29</v>
      </c>
      <c r="D52" s="4">
        <v>3339</v>
      </c>
      <c r="E52" s="5">
        <v>75</v>
      </c>
    </row>
    <row r="53" spans="1:5" x14ac:dyDescent="0.35">
      <c r="A53" t="s">
        <v>40</v>
      </c>
      <c r="B53" t="s">
        <v>34</v>
      </c>
      <c r="C53" t="s">
        <v>17</v>
      </c>
      <c r="D53" s="4">
        <v>5019</v>
      </c>
      <c r="E53" s="5">
        <v>156</v>
      </c>
    </row>
    <row r="54" spans="1:5" x14ac:dyDescent="0.35">
      <c r="A54" t="s">
        <v>5</v>
      </c>
      <c r="B54" t="s">
        <v>36</v>
      </c>
      <c r="C54" t="s">
        <v>16</v>
      </c>
      <c r="D54" s="4">
        <v>16184</v>
      </c>
      <c r="E54" s="5">
        <v>39</v>
      </c>
    </row>
    <row r="55" spans="1:5" x14ac:dyDescent="0.35">
      <c r="A55" t="s">
        <v>6</v>
      </c>
      <c r="B55" t="s">
        <v>36</v>
      </c>
      <c r="C55" t="s">
        <v>21</v>
      </c>
      <c r="D55" s="4">
        <v>497</v>
      </c>
      <c r="E55" s="5">
        <v>63</v>
      </c>
    </row>
    <row r="56" spans="1:5" x14ac:dyDescent="0.35">
      <c r="A56" t="s">
        <v>2</v>
      </c>
      <c r="B56" t="s">
        <v>36</v>
      </c>
      <c r="C56" t="s">
        <v>29</v>
      </c>
      <c r="D56" s="4">
        <v>8211</v>
      </c>
      <c r="E56" s="5">
        <v>75</v>
      </c>
    </row>
    <row r="57" spans="1:5" x14ac:dyDescent="0.35">
      <c r="A57" t="s">
        <v>2</v>
      </c>
      <c r="B57" t="s">
        <v>38</v>
      </c>
      <c r="C57" t="s">
        <v>28</v>
      </c>
      <c r="D57" s="4">
        <v>6580</v>
      </c>
      <c r="E57" s="5">
        <v>183</v>
      </c>
    </row>
    <row r="58" spans="1:5" x14ac:dyDescent="0.35">
      <c r="A58" t="s">
        <v>41</v>
      </c>
      <c r="B58" t="s">
        <v>35</v>
      </c>
      <c r="C58" t="s">
        <v>13</v>
      </c>
      <c r="D58" s="4">
        <v>4760</v>
      </c>
      <c r="E58" s="5">
        <v>69</v>
      </c>
    </row>
    <row r="59" spans="1:5" x14ac:dyDescent="0.35">
      <c r="A59" t="s">
        <v>40</v>
      </c>
      <c r="B59" t="s">
        <v>36</v>
      </c>
      <c r="C59" t="s">
        <v>25</v>
      </c>
      <c r="D59" s="4">
        <v>5439</v>
      </c>
      <c r="E59" s="5">
        <v>30</v>
      </c>
    </row>
    <row r="60" spans="1:5" x14ac:dyDescent="0.35">
      <c r="A60" t="s">
        <v>41</v>
      </c>
      <c r="B60" t="s">
        <v>34</v>
      </c>
      <c r="C60" t="s">
        <v>17</v>
      </c>
      <c r="D60" s="4">
        <v>1463</v>
      </c>
      <c r="E60" s="5">
        <v>39</v>
      </c>
    </row>
    <row r="61" spans="1:5" x14ac:dyDescent="0.35">
      <c r="A61" t="s">
        <v>3</v>
      </c>
      <c r="B61" t="s">
        <v>34</v>
      </c>
      <c r="C61" t="s">
        <v>32</v>
      </c>
      <c r="D61" s="4">
        <v>7777</v>
      </c>
      <c r="E61" s="5">
        <v>504</v>
      </c>
    </row>
    <row r="62" spans="1:5" x14ac:dyDescent="0.35">
      <c r="A62" t="s">
        <v>9</v>
      </c>
      <c r="B62" t="s">
        <v>37</v>
      </c>
      <c r="C62" t="s">
        <v>29</v>
      </c>
      <c r="D62" s="4">
        <v>1085</v>
      </c>
      <c r="E62" s="5">
        <v>273</v>
      </c>
    </row>
    <row r="63" spans="1:5" x14ac:dyDescent="0.35">
      <c r="A63" t="s">
        <v>5</v>
      </c>
      <c r="B63" t="s">
        <v>37</v>
      </c>
      <c r="C63" t="s">
        <v>31</v>
      </c>
      <c r="D63" s="4">
        <v>182</v>
      </c>
      <c r="E63" s="5">
        <v>48</v>
      </c>
    </row>
    <row r="64" spans="1:5" x14ac:dyDescent="0.35">
      <c r="A64" t="s">
        <v>6</v>
      </c>
      <c r="B64" t="s">
        <v>34</v>
      </c>
      <c r="C64" t="s">
        <v>27</v>
      </c>
      <c r="D64" s="4">
        <v>4242</v>
      </c>
      <c r="E64" s="5">
        <v>207</v>
      </c>
    </row>
    <row r="65" spans="1:5" x14ac:dyDescent="0.35">
      <c r="A65" t="s">
        <v>6</v>
      </c>
      <c r="B65" t="s">
        <v>36</v>
      </c>
      <c r="C65" t="s">
        <v>32</v>
      </c>
      <c r="D65" s="4">
        <v>6118</v>
      </c>
      <c r="E65" s="5">
        <v>9</v>
      </c>
    </row>
    <row r="66" spans="1:5" x14ac:dyDescent="0.35">
      <c r="A66" t="s">
        <v>10</v>
      </c>
      <c r="B66" t="s">
        <v>36</v>
      </c>
      <c r="C66" t="s">
        <v>23</v>
      </c>
      <c r="D66" s="4">
        <v>2317</v>
      </c>
      <c r="E66" s="5">
        <v>261</v>
      </c>
    </row>
    <row r="67" spans="1:5" x14ac:dyDescent="0.35">
      <c r="A67" t="s">
        <v>6</v>
      </c>
      <c r="B67" t="s">
        <v>38</v>
      </c>
      <c r="C67" t="s">
        <v>16</v>
      </c>
      <c r="D67" s="4">
        <v>938</v>
      </c>
      <c r="E67" s="5">
        <v>6</v>
      </c>
    </row>
    <row r="68" spans="1:5" x14ac:dyDescent="0.35">
      <c r="A68" t="s">
        <v>8</v>
      </c>
      <c r="B68" t="s">
        <v>37</v>
      </c>
      <c r="C68" t="s">
        <v>15</v>
      </c>
      <c r="D68" s="4">
        <v>9709</v>
      </c>
      <c r="E68" s="5">
        <v>30</v>
      </c>
    </row>
    <row r="69" spans="1:5" x14ac:dyDescent="0.35">
      <c r="A69" t="s">
        <v>7</v>
      </c>
      <c r="B69" t="s">
        <v>34</v>
      </c>
      <c r="C69" t="s">
        <v>20</v>
      </c>
      <c r="D69" s="4">
        <v>2205</v>
      </c>
      <c r="E69" s="5">
        <v>138</v>
      </c>
    </row>
    <row r="70" spans="1:5" x14ac:dyDescent="0.35">
      <c r="A70" t="s">
        <v>7</v>
      </c>
      <c r="B70" t="s">
        <v>37</v>
      </c>
      <c r="C70" t="s">
        <v>17</v>
      </c>
      <c r="D70" s="4">
        <v>4487</v>
      </c>
      <c r="E70" s="5">
        <v>111</v>
      </c>
    </row>
    <row r="71" spans="1:5" x14ac:dyDescent="0.35">
      <c r="A71" t="s">
        <v>5</v>
      </c>
      <c r="B71" t="s">
        <v>35</v>
      </c>
      <c r="C71" t="s">
        <v>18</v>
      </c>
      <c r="D71" s="4">
        <v>2415</v>
      </c>
      <c r="E71" s="5">
        <v>15</v>
      </c>
    </row>
    <row r="72" spans="1:5" x14ac:dyDescent="0.35">
      <c r="A72" t="s">
        <v>40</v>
      </c>
      <c r="B72" t="s">
        <v>34</v>
      </c>
      <c r="C72" t="s">
        <v>19</v>
      </c>
      <c r="D72" s="4">
        <v>4018</v>
      </c>
      <c r="E72" s="5">
        <v>162</v>
      </c>
    </row>
    <row r="73" spans="1:5" x14ac:dyDescent="0.35">
      <c r="A73" t="s">
        <v>5</v>
      </c>
      <c r="B73" t="s">
        <v>34</v>
      </c>
      <c r="C73" t="s">
        <v>19</v>
      </c>
      <c r="D73" s="4">
        <v>861</v>
      </c>
      <c r="E73" s="5">
        <v>195</v>
      </c>
    </row>
    <row r="74" spans="1:5" x14ac:dyDescent="0.35">
      <c r="A74" t="s">
        <v>10</v>
      </c>
      <c r="B74" t="s">
        <v>38</v>
      </c>
      <c r="C74" t="s">
        <v>14</v>
      </c>
      <c r="D74" s="4">
        <v>5586</v>
      </c>
      <c r="E74" s="5">
        <v>525</v>
      </c>
    </row>
    <row r="75" spans="1:5" x14ac:dyDescent="0.35">
      <c r="A75" t="s">
        <v>7</v>
      </c>
      <c r="B75" t="s">
        <v>34</v>
      </c>
      <c r="C75" t="s">
        <v>33</v>
      </c>
      <c r="D75" s="4">
        <v>2226</v>
      </c>
      <c r="E75" s="5">
        <v>48</v>
      </c>
    </row>
    <row r="76" spans="1:5" x14ac:dyDescent="0.35">
      <c r="A76" t="s">
        <v>9</v>
      </c>
      <c r="B76" t="s">
        <v>34</v>
      </c>
      <c r="C76" t="s">
        <v>28</v>
      </c>
      <c r="D76" s="4">
        <v>14329</v>
      </c>
      <c r="E76" s="5">
        <v>150</v>
      </c>
    </row>
    <row r="77" spans="1:5" x14ac:dyDescent="0.35">
      <c r="A77" t="s">
        <v>9</v>
      </c>
      <c r="B77" t="s">
        <v>34</v>
      </c>
      <c r="C77" t="s">
        <v>20</v>
      </c>
      <c r="D77" s="4">
        <v>8463</v>
      </c>
      <c r="E77" s="5">
        <v>492</v>
      </c>
    </row>
    <row r="78" spans="1:5" x14ac:dyDescent="0.35">
      <c r="A78" t="s">
        <v>5</v>
      </c>
      <c r="B78" t="s">
        <v>34</v>
      </c>
      <c r="C78" t="s">
        <v>29</v>
      </c>
      <c r="D78" s="4">
        <v>2891</v>
      </c>
      <c r="E78" s="5">
        <v>102</v>
      </c>
    </row>
    <row r="79" spans="1:5" x14ac:dyDescent="0.35">
      <c r="A79" t="s">
        <v>3</v>
      </c>
      <c r="B79" t="s">
        <v>36</v>
      </c>
      <c r="C79" t="s">
        <v>23</v>
      </c>
      <c r="D79" s="4">
        <v>3773</v>
      </c>
      <c r="E79" s="5">
        <v>165</v>
      </c>
    </row>
    <row r="80" spans="1:5" x14ac:dyDescent="0.35">
      <c r="A80" t="s">
        <v>41</v>
      </c>
      <c r="B80" t="s">
        <v>36</v>
      </c>
      <c r="C80" t="s">
        <v>28</v>
      </c>
      <c r="D80" s="4">
        <v>854</v>
      </c>
      <c r="E80" s="5">
        <v>309</v>
      </c>
    </row>
    <row r="81" spans="1:5" x14ac:dyDescent="0.35">
      <c r="A81" t="s">
        <v>6</v>
      </c>
      <c r="B81" t="s">
        <v>36</v>
      </c>
      <c r="C81" t="s">
        <v>17</v>
      </c>
      <c r="D81" s="4">
        <v>4970</v>
      </c>
      <c r="E81" s="5">
        <v>156</v>
      </c>
    </row>
    <row r="82" spans="1:5" x14ac:dyDescent="0.35">
      <c r="A82" t="s">
        <v>9</v>
      </c>
      <c r="B82" t="s">
        <v>35</v>
      </c>
      <c r="C82" t="s">
        <v>26</v>
      </c>
      <c r="D82" s="4">
        <v>98</v>
      </c>
      <c r="E82" s="5">
        <v>159</v>
      </c>
    </row>
    <row r="83" spans="1:5" x14ac:dyDescent="0.35">
      <c r="A83" t="s">
        <v>5</v>
      </c>
      <c r="B83" t="s">
        <v>35</v>
      </c>
      <c r="C83" t="s">
        <v>15</v>
      </c>
      <c r="D83" s="4">
        <v>13391</v>
      </c>
      <c r="E83" s="5">
        <v>201</v>
      </c>
    </row>
    <row r="84" spans="1:5" x14ac:dyDescent="0.35">
      <c r="A84" t="s">
        <v>8</v>
      </c>
      <c r="B84" t="s">
        <v>39</v>
      </c>
      <c r="C84" t="s">
        <v>31</v>
      </c>
      <c r="D84" s="4">
        <v>8890</v>
      </c>
      <c r="E84" s="5">
        <v>210</v>
      </c>
    </row>
    <row r="85" spans="1:5" x14ac:dyDescent="0.35">
      <c r="A85" t="s">
        <v>2</v>
      </c>
      <c r="B85" t="s">
        <v>38</v>
      </c>
      <c r="C85" t="s">
        <v>13</v>
      </c>
      <c r="D85" s="4">
        <v>56</v>
      </c>
      <c r="E85" s="5">
        <v>51</v>
      </c>
    </row>
    <row r="86" spans="1:5" x14ac:dyDescent="0.35">
      <c r="A86" t="s">
        <v>3</v>
      </c>
      <c r="B86" t="s">
        <v>36</v>
      </c>
      <c r="C86" t="s">
        <v>25</v>
      </c>
      <c r="D86" s="4">
        <v>3339</v>
      </c>
      <c r="E86" s="5">
        <v>39</v>
      </c>
    </row>
    <row r="87" spans="1:5" x14ac:dyDescent="0.35">
      <c r="A87" t="s">
        <v>10</v>
      </c>
      <c r="B87" t="s">
        <v>35</v>
      </c>
      <c r="C87" t="s">
        <v>18</v>
      </c>
      <c r="D87" s="4">
        <v>3808</v>
      </c>
      <c r="E87" s="5">
        <v>279</v>
      </c>
    </row>
    <row r="88" spans="1:5" x14ac:dyDescent="0.35">
      <c r="A88" t="s">
        <v>10</v>
      </c>
      <c r="B88" t="s">
        <v>38</v>
      </c>
      <c r="C88" t="s">
        <v>13</v>
      </c>
      <c r="D88" s="4">
        <v>63</v>
      </c>
      <c r="E88" s="5">
        <v>123</v>
      </c>
    </row>
    <row r="89" spans="1:5" x14ac:dyDescent="0.35">
      <c r="A89" t="s">
        <v>2</v>
      </c>
      <c r="B89" t="s">
        <v>39</v>
      </c>
      <c r="C89" t="s">
        <v>27</v>
      </c>
      <c r="D89" s="4">
        <v>7812</v>
      </c>
      <c r="E89" s="5">
        <v>81</v>
      </c>
    </row>
    <row r="90" spans="1:5" x14ac:dyDescent="0.35">
      <c r="A90" t="s">
        <v>40</v>
      </c>
      <c r="B90" t="s">
        <v>37</v>
      </c>
      <c r="C90" t="s">
        <v>19</v>
      </c>
      <c r="D90" s="4">
        <v>7693</v>
      </c>
      <c r="E90" s="5">
        <v>21</v>
      </c>
    </row>
    <row r="91" spans="1:5" x14ac:dyDescent="0.35">
      <c r="A91" t="s">
        <v>3</v>
      </c>
      <c r="B91" t="s">
        <v>36</v>
      </c>
      <c r="C91" t="s">
        <v>28</v>
      </c>
      <c r="D91" s="4">
        <v>973</v>
      </c>
      <c r="E91" s="5">
        <v>162</v>
      </c>
    </row>
    <row r="92" spans="1:5" x14ac:dyDescent="0.35">
      <c r="A92" t="s">
        <v>10</v>
      </c>
      <c r="B92" t="s">
        <v>35</v>
      </c>
      <c r="C92" t="s">
        <v>21</v>
      </c>
      <c r="D92" s="4">
        <v>567</v>
      </c>
      <c r="E92" s="5">
        <v>228</v>
      </c>
    </row>
    <row r="93" spans="1:5" x14ac:dyDescent="0.35">
      <c r="A93" t="s">
        <v>10</v>
      </c>
      <c r="B93" t="s">
        <v>36</v>
      </c>
      <c r="C93" t="s">
        <v>29</v>
      </c>
      <c r="D93" s="4">
        <v>2471</v>
      </c>
      <c r="E93" s="5">
        <v>342</v>
      </c>
    </row>
    <row r="94" spans="1:5" x14ac:dyDescent="0.35">
      <c r="A94" t="s">
        <v>5</v>
      </c>
      <c r="B94" t="s">
        <v>38</v>
      </c>
      <c r="C94" t="s">
        <v>13</v>
      </c>
      <c r="D94" s="4">
        <v>7189</v>
      </c>
      <c r="E94" s="5">
        <v>54</v>
      </c>
    </row>
    <row r="95" spans="1:5" x14ac:dyDescent="0.35">
      <c r="A95" t="s">
        <v>41</v>
      </c>
      <c r="B95" t="s">
        <v>35</v>
      </c>
      <c r="C95" t="s">
        <v>28</v>
      </c>
      <c r="D95" s="4">
        <v>7455</v>
      </c>
      <c r="E95" s="5">
        <v>216</v>
      </c>
    </row>
    <row r="96" spans="1:5" x14ac:dyDescent="0.35">
      <c r="A96" t="s">
        <v>3</v>
      </c>
      <c r="B96" t="s">
        <v>34</v>
      </c>
      <c r="C96" t="s">
        <v>26</v>
      </c>
      <c r="D96" s="4">
        <v>3108</v>
      </c>
      <c r="E96" s="5">
        <v>54</v>
      </c>
    </row>
    <row r="97" spans="1:5" x14ac:dyDescent="0.35">
      <c r="A97" t="s">
        <v>6</v>
      </c>
      <c r="B97" t="s">
        <v>38</v>
      </c>
      <c r="C97" t="s">
        <v>25</v>
      </c>
      <c r="D97" s="4">
        <v>469</v>
      </c>
      <c r="E97" s="5">
        <v>75</v>
      </c>
    </row>
    <row r="98" spans="1:5" x14ac:dyDescent="0.35">
      <c r="A98" t="s">
        <v>9</v>
      </c>
      <c r="B98" t="s">
        <v>37</v>
      </c>
      <c r="C98" t="s">
        <v>23</v>
      </c>
      <c r="D98" s="4">
        <v>2737</v>
      </c>
      <c r="E98" s="5">
        <v>93</v>
      </c>
    </row>
    <row r="99" spans="1:5" x14ac:dyDescent="0.35">
      <c r="A99" t="s">
        <v>9</v>
      </c>
      <c r="B99" t="s">
        <v>37</v>
      </c>
      <c r="C99" t="s">
        <v>25</v>
      </c>
      <c r="D99" s="4">
        <v>4305</v>
      </c>
      <c r="E99" s="5">
        <v>156</v>
      </c>
    </row>
    <row r="100" spans="1:5" x14ac:dyDescent="0.35">
      <c r="A100" t="s">
        <v>9</v>
      </c>
      <c r="B100" t="s">
        <v>38</v>
      </c>
      <c r="C100" t="s">
        <v>17</v>
      </c>
      <c r="D100" s="4">
        <v>2408</v>
      </c>
      <c r="E100" s="5">
        <v>9</v>
      </c>
    </row>
    <row r="101" spans="1:5" x14ac:dyDescent="0.35">
      <c r="A101" t="s">
        <v>3</v>
      </c>
      <c r="B101" t="s">
        <v>36</v>
      </c>
      <c r="C101" t="s">
        <v>19</v>
      </c>
      <c r="D101" s="4">
        <v>1281</v>
      </c>
      <c r="E101" s="5">
        <v>18</v>
      </c>
    </row>
    <row r="102" spans="1:5" x14ac:dyDescent="0.35">
      <c r="A102" t="s">
        <v>40</v>
      </c>
      <c r="B102" t="s">
        <v>35</v>
      </c>
      <c r="C102" t="s">
        <v>32</v>
      </c>
      <c r="D102" s="4">
        <v>12348</v>
      </c>
      <c r="E102" s="5">
        <v>234</v>
      </c>
    </row>
    <row r="103" spans="1:5" x14ac:dyDescent="0.35">
      <c r="A103" t="s">
        <v>3</v>
      </c>
      <c r="B103" t="s">
        <v>34</v>
      </c>
      <c r="C103" t="s">
        <v>28</v>
      </c>
      <c r="D103" s="4">
        <v>3689</v>
      </c>
      <c r="E103" s="5">
        <v>312</v>
      </c>
    </row>
    <row r="104" spans="1:5" x14ac:dyDescent="0.35">
      <c r="A104" t="s">
        <v>7</v>
      </c>
      <c r="B104" t="s">
        <v>36</v>
      </c>
      <c r="C104" t="s">
        <v>19</v>
      </c>
      <c r="D104" s="4">
        <v>2870</v>
      </c>
      <c r="E104" s="5">
        <v>300</v>
      </c>
    </row>
    <row r="105" spans="1:5" x14ac:dyDescent="0.35">
      <c r="A105" t="s">
        <v>2</v>
      </c>
      <c r="B105" t="s">
        <v>36</v>
      </c>
      <c r="C105" t="s">
        <v>27</v>
      </c>
      <c r="D105" s="4">
        <v>798</v>
      </c>
      <c r="E105" s="5">
        <v>519</v>
      </c>
    </row>
    <row r="106" spans="1:5" x14ac:dyDescent="0.35">
      <c r="A106" t="s">
        <v>41</v>
      </c>
      <c r="B106" t="s">
        <v>37</v>
      </c>
      <c r="C106" t="s">
        <v>21</v>
      </c>
      <c r="D106" s="4">
        <v>2933</v>
      </c>
      <c r="E106" s="5">
        <v>9</v>
      </c>
    </row>
    <row r="107" spans="1:5" x14ac:dyDescent="0.35">
      <c r="A107" t="s">
        <v>5</v>
      </c>
      <c r="B107" t="s">
        <v>35</v>
      </c>
      <c r="C107" t="s">
        <v>4</v>
      </c>
      <c r="D107" s="4">
        <v>2744</v>
      </c>
      <c r="E107" s="5">
        <v>9</v>
      </c>
    </row>
    <row r="108" spans="1:5" x14ac:dyDescent="0.35">
      <c r="A108" t="s">
        <v>40</v>
      </c>
      <c r="B108" t="s">
        <v>36</v>
      </c>
      <c r="C108" t="s">
        <v>33</v>
      </c>
      <c r="D108" s="4">
        <v>9772</v>
      </c>
      <c r="E108" s="5">
        <v>90</v>
      </c>
    </row>
    <row r="109" spans="1:5" x14ac:dyDescent="0.35">
      <c r="A109" t="s">
        <v>7</v>
      </c>
      <c r="B109" t="s">
        <v>34</v>
      </c>
      <c r="C109" t="s">
        <v>25</v>
      </c>
      <c r="D109" s="4">
        <v>1568</v>
      </c>
      <c r="E109" s="5">
        <v>96</v>
      </c>
    </row>
    <row r="110" spans="1:5" x14ac:dyDescent="0.35">
      <c r="A110" t="s">
        <v>2</v>
      </c>
      <c r="B110" t="s">
        <v>36</v>
      </c>
      <c r="C110" t="s">
        <v>16</v>
      </c>
      <c r="D110" s="4">
        <v>11417</v>
      </c>
      <c r="E110" s="5">
        <v>21</v>
      </c>
    </row>
    <row r="111" spans="1:5" x14ac:dyDescent="0.35">
      <c r="A111" t="s">
        <v>40</v>
      </c>
      <c r="B111" t="s">
        <v>34</v>
      </c>
      <c r="C111" t="s">
        <v>26</v>
      </c>
      <c r="D111" s="4">
        <v>6748</v>
      </c>
      <c r="E111" s="5">
        <v>48</v>
      </c>
    </row>
    <row r="112" spans="1:5" x14ac:dyDescent="0.35">
      <c r="A112" t="s">
        <v>10</v>
      </c>
      <c r="B112" t="s">
        <v>36</v>
      </c>
      <c r="C112" t="s">
        <v>27</v>
      </c>
      <c r="D112" s="4">
        <v>1407</v>
      </c>
      <c r="E112" s="5">
        <v>72</v>
      </c>
    </row>
    <row r="113" spans="1:5" x14ac:dyDescent="0.35">
      <c r="A113" t="s">
        <v>8</v>
      </c>
      <c r="B113" t="s">
        <v>35</v>
      </c>
      <c r="C113" t="s">
        <v>29</v>
      </c>
      <c r="D113" s="4">
        <v>2023</v>
      </c>
      <c r="E113" s="5">
        <v>168</v>
      </c>
    </row>
    <row r="114" spans="1:5" x14ac:dyDescent="0.35">
      <c r="A114" t="s">
        <v>5</v>
      </c>
      <c r="B114" t="s">
        <v>39</v>
      </c>
      <c r="C114" t="s">
        <v>26</v>
      </c>
      <c r="D114" s="4">
        <v>5236</v>
      </c>
      <c r="E114" s="5">
        <v>51</v>
      </c>
    </row>
    <row r="115" spans="1:5" x14ac:dyDescent="0.35">
      <c r="A115" t="s">
        <v>41</v>
      </c>
      <c r="B115" t="s">
        <v>36</v>
      </c>
      <c r="C115" t="s">
        <v>19</v>
      </c>
      <c r="D115" s="4">
        <v>1925</v>
      </c>
      <c r="E115" s="5">
        <v>192</v>
      </c>
    </row>
    <row r="116" spans="1:5" x14ac:dyDescent="0.35">
      <c r="A116" t="s">
        <v>7</v>
      </c>
      <c r="B116" t="s">
        <v>37</v>
      </c>
      <c r="C116" t="s">
        <v>14</v>
      </c>
      <c r="D116" s="4">
        <v>6608</v>
      </c>
      <c r="E116" s="5">
        <v>225</v>
      </c>
    </row>
    <row r="117" spans="1:5" x14ac:dyDescent="0.35">
      <c r="A117" t="s">
        <v>6</v>
      </c>
      <c r="B117" t="s">
        <v>34</v>
      </c>
      <c r="C117" t="s">
        <v>26</v>
      </c>
      <c r="D117" s="4">
        <v>8008</v>
      </c>
      <c r="E117" s="5">
        <v>456</v>
      </c>
    </row>
    <row r="118" spans="1:5" x14ac:dyDescent="0.35">
      <c r="A118" t="s">
        <v>10</v>
      </c>
      <c r="B118" t="s">
        <v>34</v>
      </c>
      <c r="C118" t="s">
        <v>25</v>
      </c>
      <c r="D118" s="4">
        <v>1428</v>
      </c>
      <c r="E118" s="5">
        <v>93</v>
      </c>
    </row>
    <row r="119" spans="1:5" x14ac:dyDescent="0.35">
      <c r="A119" t="s">
        <v>6</v>
      </c>
      <c r="B119" t="s">
        <v>34</v>
      </c>
      <c r="C119" t="s">
        <v>4</v>
      </c>
      <c r="D119" s="4">
        <v>525</v>
      </c>
      <c r="E119" s="5">
        <v>48</v>
      </c>
    </row>
    <row r="120" spans="1:5" x14ac:dyDescent="0.35">
      <c r="A120" t="s">
        <v>6</v>
      </c>
      <c r="B120" t="s">
        <v>37</v>
      </c>
      <c r="C120" t="s">
        <v>18</v>
      </c>
      <c r="D120" s="4">
        <v>1505</v>
      </c>
      <c r="E120" s="5">
        <v>102</v>
      </c>
    </row>
    <row r="121" spans="1:5" x14ac:dyDescent="0.35">
      <c r="A121" t="s">
        <v>7</v>
      </c>
      <c r="B121" t="s">
        <v>35</v>
      </c>
      <c r="C121" t="s">
        <v>30</v>
      </c>
      <c r="D121" s="4">
        <v>6755</v>
      </c>
      <c r="E121" s="5">
        <v>252</v>
      </c>
    </row>
    <row r="122" spans="1:5" x14ac:dyDescent="0.35">
      <c r="A122" t="s">
        <v>2</v>
      </c>
      <c r="B122" t="s">
        <v>37</v>
      </c>
      <c r="C122" t="s">
        <v>18</v>
      </c>
      <c r="D122" s="4">
        <v>11571</v>
      </c>
      <c r="E122" s="5">
        <v>138</v>
      </c>
    </row>
    <row r="123" spans="1:5" x14ac:dyDescent="0.35">
      <c r="A123" t="s">
        <v>40</v>
      </c>
      <c r="B123" t="s">
        <v>38</v>
      </c>
      <c r="C123" t="s">
        <v>25</v>
      </c>
      <c r="D123" s="4">
        <v>2541</v>
      </c>
      <c r="E123" s="5">
        <v>90</v>
      </c>
    </row>
    <row r="124" spans="1:5" x14ac:dyDescent="0.35">
      <c r="A124" t="s">
        <v>41</v>
      </c>
      <c r="B124" t="s">
        <v>37</v>
      </c>
      <c r="C124" t="s">
        <v>30</v>
      </c>
      <c r="D124" s="4">
        <v>1526</v>
      </c>
      <c r="E124" s="5">
        <v>240</v>
      </c>
    </row>
    <row r="125" spans="1:5" x14ac:dyDescent="0.35">
      <c r="A125" t="s">
        <v>40</v>
      </c>
      <c r="B125" t="s">
        <v>38</v>
      </c>
      <c r="C125" t="s">
        <v>4</v>
      </c>
      <c r="D125" s="4">
        <v>6125</v>
      </c>
      <c r="E125" s="5">
        <v>102</v>
      </c>
    </row>
    <row r="126" spans="1:5" x14ac:dyDescent="0.35">
      <c r="A126" t="s">
        <v>41</v>
      </c>
      <c r="B126" t="s">
        <v>35</v>
      </c>
      <c r="C126" t="s">
        <v>27</v>
      </c>
      <c r="D126" s="4">
        <v>847</v>
      </c>
      <c r="E126" s="5">
        <v>129</v>
      </c>
    </row>
    <row r="127" spans="1:5" x14ac:dyDescent="0.35">
      <c r="A127" t="s">
        <v>8</v>
      </c>
      <c r="B127" t="s">
        <v>35</v>
      </c>
      <c r="C127" t="s">
        <v>27</v>
      </c>
      <c r="D127" s="4">
        <v>4753</v>
      </c>
      <c r="E127" s="5">
        <v>300</v>
      </c>
    </row>
    <row r="128" spans="1:5" x14ac:dyDescent="0.35">
      <c r="A128" t="s">
        <v>6</v>
      </c>
      <c r="B128" t="s">
        <v>38</v>
      </c>
      <c r="C128" t="s">
        <v>33</v>
      </c>
      <c r="D128" s="4">
        <v>959</v>
      </c>
      <c r="E128" s="5">
        <v>135</v>
      </c>
    </row>
    <row r="129" spans="1:5" x14ac:dyDescent="0.35">
      <c r="A129" t="s">
        <v>7</v>
      </c>
      <c r="B129" t="s">
        <v>35</v>
      </c>
      <c r="C129" t="s">
        <v>24</v>
      </c>
      <c r="D129" s="4">
        <v>2793</v>
      </c>
      <c r="E129" s="5">
        <v>114</v>
      </c>
    </row>
    <row r="130" spans="1:5" x14ac:dyDescent="0.35">
      <c r="A130" t="s">
        <v>7</v>
      </c>
      <c r="B130" t="s">
        <v>35</v>
      </c>
      <c r="C130" t="s">
        <v>14</v>
      </c>
      <c r="D130" s="4">
        <v>4606</v>
      </c>
      <c r="E130" s="5">
        <v>63</v>
      </c>
    </row>
    <row r="131" spans="1:5" x14ac:dyDescent="0.35">
      <c r="A131" t="s">
        <v>7</v>
      </c>
      <c r="B131" t="s">
        <v>36</v>
      </c>
      <c r="C131" t="s">
        <v>29</v>
      </c>
      <c r="D131" s="4">
        <v>5551</v>
      </c>
      <c r="E131" s="5">
        <v>252</v>
      </c>
    </row>
    <row r="132" spans="1:5" x14ac:dyDescent="0.35">
      <c r="A132" t="s">
        <v>10</v>
      </c>
      <c r="B132" t="s">
        <v>36</v>
      </c>
      <c r="C132" t="s">
        <v>32</v>
      </c>
      <c r="D132" s="4">
        <v>6657</v>
      </c>
      <c r="E132" s="5">
        <v>303</v>
      </c>
    </row>
    <row r="133" spans="1:5" x14ac:dyDescent="0.35">
      <c r="A133" t="s">
        <v>7</v>
      </c>
      <c r="B133" t="s">
        <v>39</v>
      </c>
      <c r="C133" t="s">
        <v>17</v>
      </c>
      <c r="D133" s="4">
        <v>4438</v>
      </c>
      <c r="E133" s="5">
        <v>246</v>
      </c>
    </row>
    <row r="134" spans="1:5" x14ac:dyDescent="0.35">
      <c r="A134" t="s">
        <v>8</v>
      </c>
      <c r="B134" t="s">
        <v>38</v>
      </c>
      <c r="C134" t="s">
        <v>22</v>
      </c>
      <c r="D134" s="4">
        <v>168</v>
      </c>
      <c r="E134" s="5">
        <v>84</v>
      </c>
    </row>
    <row r="135" spans="1:5" x14ac:dyDescent="0.35">
      <c r="A135" t="s">
        <v>7</v>
      </c>
      <c r="B135" t="s">
        <v>34</v>
      </c>
      <c r="C135" t="s">
        <v>17</v>
      </c>
      <c r="D135" s="4">
        <v>7777</v>
      </c>
      <c r="E135" s="5">
        <v>39</v>
      </c>
    </row>
    <row r="136" spans="1:5" x14ac:dyDescent="0.35">
      <c r="A136" t="s">
        <v>5</v>
      </c>
      <c r="B136" t="s">
        <v>36</v>
      </c>
      <c r="C136" t="s">
        <v>17</v>
      </c>
      <c r="D136" s="4">
        <v>3339</v>
      </c>
      <c r="E136" s="5">
        <v>348</v>
      </c>
    </row>
    <row r="137" spans="1:5" x14ac:dyDescent="0.35">
      <c r="A137" t="s">
        <v>7</v>
      </c>
      <c r="B137" t="s">
        <v>37</v>
      </c>
      <c r="C137" t="s">
        <v>33</v>
      </c>
      <c r="D137" s="4">
        <v>6391</v>
      </c>
      <c r="E137" s="5">
        <v>48</v>
      </c>
    </row>
    <row r="138" spans="1:5" x14ac:dyDescent="0.35">
      <c r="A138" t="s">
        <v>5</v>
      </c>
      <c r="B138" t="s">
        <v>37</v>
      </c>
      <c r="C138" t="s">
        <v>22</v>
      </c>
      <c r="D138" s="4">
        <v>518</v>
      </c>
      <c r="E138" s="5">
        <v>75</v>
      </c>
    </row>
    <row r="139" spans="1:5" x14ac:dyDescent="0.35">
      <c r="A139" t="s">
        <v>7</v>
      </c>
      <c r="B139" t="s">
        <v>38</v>
      </c>
      <c r="C139" t="s">
        <v>28</v>
      </c>
      <c r="D139" s="4">
        <v>5677</v>
      </c>
      <c r="E139" s="5">
        <v>258</v>
      </c>
    </row>
    <row r="140" spans="1:5" x14ac:dyDescent="0.35">
      <c r="A140" t="s">
        <v>6</v>
      </c>
      <c r="B140" t="s">
        <v>39</v>
      </c>
      <c r="C140" t="s">
        <v>17</v>
      </c>
      <c r="D140" s="4">
        <v>6048</v>
      </c>
      <c r="E140" s="5">
        <v>27</v>
      </c>
    </row>
    <row r="141" spans="1:5" x14ac:dyDescent="0.35">
      <c r="A141" t="s">
        <v>8</v>
      </c>
      <c r="B141" t="s">
        <v>38</v>
      </c>
      <c r="C141" t="s">
        <v>32</v>
      </c>
      <c r="D141" s="4">
        <v>3752</v>
      </c>
      <c r="E141" s="5">
        <v>213</v>
      </c>
    </row>
    <row r="142" spans="1:5" x14ac:dyDescent="0.35">
      <c r="A142" t="s">
        <v>5</v>
      </c>
      <c r="B142" t="s">
        <v>35</v>
      </c>
      <c r="C142" t="s">
        <v>29</v>
      </c>
      <c r="D142" s="4">
        <v>4480</v>
      </c>
      <c r="E142" s="5">
        <v>357</v>
      </c>
    </row>
    <row r="143" spans="1:5" x14ac:dyDescent="0.35">
      <c r="A143" t="s">
        <v>9</v>
      </c>
      <c r="B143" t="s">
        <v>37</v>
      </c>
      <c r="C143" t="s">
        <v>4</v>
      </c>
      <c r="D143" s="4">
        <v>259</v>
      </c>
      <c r="E143" s="5">
        <v>207</v>
      </c>
    </row>
    <row r="144" spans="1:5" x14ac:dyDescent="0.35">
      <c r="A144" t="s">
        <v>8</v>
      </c>
      <c r="B144" t="s">
        <v>37</v>
      </c>
      <c r="C144" t="s">
        <v>30</v>
      </c>
      <c r="D144" s="4">
        <v>42</v>
      </c>
      <c r="E144" s="5">
        <v>150</v>
      </c>
    </row>
    <row r="145" spans="1:5" x14ac:dyDescent="0.35">
      <c r="A145" t="s">
        <v>41</v>
      </c>
      <c r="B145" t="s">
        <v>36</v>
      </c>
      <c r="C145" t="s">
        <v>26</v>
      </c>
      <c r="D145" s="4">
        <v>98</v>
      </c>
      <c r="E145" s="5">
        <v>204</v>
      </c>
    </row>
    <row r="146" spans="1:5" x14ac:dyDescent="0.35">
      <c r="A146" t="s">
        <v>7</v>
      </c>
      <c r="B146" t="s">
        <v>35</v>
      </c>
      <c r="C146" t="s">
        <v>27</v>
      </c>
      <c r="D146" s="4">
        <v>2478</v>
      </c>
      <c r="E146" s="5">
        <v>21</v>
      </c>
    </row>
    <row r="147" spans="1:5" x14ac:dyDescent="0.35">
      <c r="A147" t="s">
        <v>41</v>
      </c>
      <c r="B147" t="s">
        <v>34</v>
      </c>
      <c r="C147" t="s">
        <v>33</v>
      </c>
      <c r="D147" s="4">
        <v>7847</v>
      </c>
      <c r="E147" s="5">
        <v>174</v>
      </c>
    </row>
    <row r="148" spans="1:5" x14ac:dyDescent="0.35">
      <c r="A148" t="s">
        <v>2</v>
      </c>
      <c r="B148" t="s">
        <v>37</v>
      </c>
      <c r="C148" t="s">
        <v>17</v>
      </c>
      <c r="D148" s="4">
        <v>9926</v>
      </c>
      <c r="E148" s="5">
        <v>201</v>
      </c>
    </row>
    <row r="149" spans="1:5" x14ac:dyDescent="0.35">
      <c r="A149" t="s">
        <v>8</v>
      </c>
      <c r="B149" t="s">
        <v>38</v>
      </c>
      <c r="C149" t="s">
        <v>13</v>
      </c>
      <c r="D149" s="4">
        <v>819</v>
      </c>
      <c r="E149" s="5">
        <v>510</v>
      </c>
    </row>
    <row r="150" spans="1:5" x14ac:dyDescent="0.35">
      <c r="A150" t="s">
        <v>6</v>
      </c>
      <c r="B150" t="s">
        <v>39</v>
      </c>
      <c r="C150" t="s">
        <v>29</v>
      </c>
      <c r="D150" s="4">
        <v>3052</v>
      </c>
      <c r="E150" s="5">
        <v>378</v>
      </c>
    </row>
    <row r="151" spans="1:5" x14ac:dyDescent="0.35">
      <c r="A151" t="s">
        <v>9</v>
      </c>
      <c r="B151" t="s">
        <v>34</v>
      </c>
      <c r="C151" t="s">
        <v>21</v>
      </c>
      <c r="D151" s="4">
        <v>6832</v>
      </c>
      <c r="E151" s="5">
        <v>27</v>
      </c>
    </row>
    <row r="152" spans="1:5" x14ac:dyDescent="0.35">
      <c r="A152" t="s">
        <v>2</v>
      </c>
      <c r="B152" t="s">
        <v>39</v>
      </c>
      <c r="C152" t="s">
        <v>16</v>
      </c>
      <c r="D152" s="4">
        <v>2016</v>
      </c>
      <c r="E152" s="5">
        <v>117</v>
      </c>
    </row>
    <row r="153" spans="1:5" x14ac:dyDescent="0.35">
      <c r="A153" t="s">
        <v>6</v>
      </c>
      <c r="B153" t="s">
        <v>38</v>
      </c>
      <c r="C153" t="s">
        <v>21</v>
      </c>
      <c r="D153" s="4">
        <v>7322</v>
      </c>
      <c r="E153" s="5">
        <v>36</v>
      </c>
    </row>
    <row r="154" spans="1:5" x14ac:dyDescent="0.35">
      <c r="A154" t="s">
        <v>8</v>
      </c>
      <c r="B154" t="s">
        <v>35</v>
      </c>
      <c r="C154" t="s">
        <v>33</v>
      </c>
      <c r="D154" s="4">
        <v>357</v>
      </c>
      <c r="E154" s="5">
        <v>126</v>
      </c>
    </row>
    <row r="155" spans="1:5" x14ac:dyDescent="0.35">
      <c r="A155" t="s">
        <v>9</v>
      </c>
      <c r="B155" t="s">
        <v>39</v>
      </c>
      <c r="C155" t="s">
        <v>25</v>
      </c>
      <c r="D155" s="4">
        <v>3192</v>
      </c>
      <c r="E155" s="5">
        <v>72</v>
      </c>
    </row>
    <row r="156" spans="1:5" x14ac:dyDescent="0.35">
      <c r="A156" t="s">
        <v>7</v>
      </c>
      <c r="B156" t="s">
        <v>36</v>
      </c>
      <c r="C156" t="s">
        <v>22</v>
      </c>
      <c r="D156" s="4">
        <v>8435</v>
      </c>
      <c r="E156" s="5">
        <v>42</v>
      </c>
    </row>
    <row r="157" spans="1:5" x14ac:dyDescent="0.35">
      <c r="A157" t="s">
        <v>40</v>
      </c>
      <c r="B157" t="s">
        <v>39</v>
      </c>
      <c r="C157" t="s">
        <v>29</v>
      </c>
      <c r="D157" s="4">
        <v>0</v>
      </c>
      <c r="E157" s="5">
        <v>135</v>
      </c>
    </row>
    <row r="158" spans="1:5" x14ac:dyDescent="0.35">
      <c r="A158" t="s">
        <v>7</v>
      </c>
      <c r="B158" t="s">
        <v>34</v>
      </c>
      <c r="C158" t="s">
        <v>24</v>
      </c>
      <c r="D158" s="4">
        <v>8862</v>
      </c>
      <c r="E158" s="5">
        <v>189</v>
      </c>
    </row>
    <row r="159" spans="1:5" x14ac:dyDescent="0.35">
      <c r="A159" t="s">
        <v>6</v>
      </c>
      <c r="B159" t="s">
        <v>37</v>
      </c>
      <c r="C159" t="s">
        <v>28</v>
      </c>
      <c r="D159" s="4">
        <v>3556</v>
      </c>
      <c r="E159" s="5">
        <v>459</v>
      </c>
    </row>
    <row r="160" spans="1:5" x14ac:dyDescent="0.35">
      <c r="A160" t="s">
        <v>5</v>
      </c>
      <c r="B160" t="s">
        <v>34</v>
      </c>
      <c r="C160" t="s">
        <v>15</v>
      </c>
      <c r="D160" s="4">
        <v>7280</v>
      </c>
      <c r="E160" s="5">
        <v>201</v>
      </c>
    </row>
    <row r="161" spans="1:5" x14ac:dyDescent="0.35">
      <c r="A161" t="s">
        <v>6</v>
      </c>
      <c r="B161" t="s">
        <v>34</v>
      </c>
      <c r="C161" t="s">
        <v>30</v>
      </c>
      <c r="D161" s="4">
        <v>3402</v>
      </c>
      <c r="E161" s="5">
        <v>366</v>
      </c>
    </row>
    <row r="162" spans="1:5" x14ac:dyDescent="0.35">
      <c r="A162" t="s">
        <v>3</v>
      </c>
      <c r="B162" t="s">
        <v>37</v>
      </c>
      <c r="C162" t="s">
        <v>29</v>
      </c>
      <c r="D162" s="4">
        <v>4592</v>
      </c>
      <c r="E162" s="5">
        <v>324</v>
      </c>
    </row>
    <row r="163" spans="1:5" x14ac:dyDescent="0.35">
      <c r="A163" t="s">
        <v>9</v>
      </c>
      <c r="B163" t="s">
        <v>35</v>
      </c>
      <c r="C163" t="s">
        <v>15</v>
      </c>
      <c r="D163" s="4">
        <v>7833</v>
      </c>
      <c r="E163" s="5">
        <v>243</v>
      </c>
    </row>
    <row r="164" spans="1:5" x14ac:dyDescent="0.35">
      <c r="A164" t="s">
        <v>2</v>
      </c>
      <c r="B164" t="s">
        <v>39</v>
      </c>
      <c r="C164" t="s">
        <v>21</v>
      </c>
      <c r="D164" s="4">
        <v>7651</v>
      </c>
      <c r="E164" s="5">
        <v>213</v>
      </c>
    </row>
    <row r="165" spans="1:5" x14ac:dyDescent="0.35">
      <c r="A165" t="s">
        <v>40</v>
      </c>
      <c r="B165" t="s">
        <v>35</v>
      </c>
      <c r="C165" t="s">
        <v>30</v>
      </c>
      <c r="D165" s="4">
        <v>2275</v>
      </c>
      <c r="E165" s="5">
        <v>447</v>
      </c>
    </row>
    <row r="166" spans="1:5" x14ac:dyDescent="0.35">
      <c r="A166" t="s">
        <v>40</v>
      </c>
      <c r="B166" t="s">
        <v>38</v>
      </c>
      <c r="C166" t="s">
        <v>13</v>
      </c>
      <c r="D166" s="4">
        <v>5670</v>
      </c>
      <c r="E166" s="5">
        <v>297</v>
      </c>
    </row>
    <row r="167" spans="1:5" x14ac:dyDescent="0.35">
      <c r="A167" t="s">
        <v>7</v>
      </c>
      <c r="B167" t="s">
        <v>35</v>
      </c>
      <c r="C167" t="s">
        <v>16</v>
      </c>
      <c r="D167" s="4">
        <v>2135</v>
      </c>
      <c r="E167" s="5">
        <v>27</v>
      </c>
    </row>
    <row r="168" spans="1:5" x14ac:dyDescent="0.35">
      <c r="A168" t="s">
        <v>40</v>
      </c>
      <c r="B168" t="s">
        <v>34</v>
      </c>
      <c r="C168" t="s">
        <v>23</v>
      </c>
      <c r="D168" s="4">
        <v>2779</v>
      </c>
      <c r="E168" s="5">
        <v>75</v>
      </c>
    </row>
    <row r="169" spans="1:5" x14ac:dyDescent="0.35">
      <c r="A169" t="s">
        <v>10</v>
      </c>
      <c r="B169" t="s">
        <v>39</v>
      </c>
      <c r="C169" t="s">
        <v>33</v>
      </c>
      <c r="D169" s="4">
        <v>12950</v>
      </c>
      <c r="E169" s="5">
        <v>30</v>
      </c>
    </row>
    <row r="170" spans="1:5" x14ac:dyDescent="0.35">
      <c r="A170" t="s">
        <v>7</v>
      </c>
      <c r="B170" t="s">
        <v>36</v>
      </c>
      <c r="C170" t="s">
        <v>18</v>
      </c>
      <c r="D170" s="4">
        <v>2646</v>
      </c>
      <c r="E170" s="5">
        <v>177</v>
      </c>
    </row>
    <row r="171" spans="1:5" x14ac:dyDescent="0.35">
      <c r="A171" t="s">
        <v>40</v>
      </c>
      <c r="B171" t="s">
        <v>34</v>
      </c>
      <c r="C171" t="s">
        <v>33</v>
      </c>
      <c r="D171" s="4">
        <v>3794</v>
      </c>
      <c r="E171" s="5">
        <v>159</v>
      </c>
    </row>
    <row r="172" spans="1:5" x14ac:dyDescent="0.35">
      <c r="A172" t="s">
        <v>3</v>
      </c>
      <c r="B172" t="s">
        <v>35</v>
      </c>
      <c r="C172" t="s">
        <v>33</v>
      </c>
      <c r="D172" s="4">
        <v>819</v>
      </c>
      <c r="E172" s="5">
        <v>306</v>
      </c>
    </row>
    <row r="173" spans="1:5" x14ac:dyDescent="0.35">
      <c r="A173" t="s">
        <v>3</v>
      </c>
      <c r="B173" t="s">
        <v>34</v>
      </c>
      <c r="C173" t="s">
        <v>20</v>
      </c>
      <c r="D173" s="4">
        <v>2583</v>
      </c>
      <c r="E173" s="5">
        <v>18</v>
      </c>
    </row>
    <row r="174" spans="1:5" x14ac:dyDescent="0.35">
      <c r="A174" t="s">
        <v>7</v>
      </c>
      <c r="B174" t="s">
        <v>35</v>
      </c>
      <c r="C174" t="s">
        <v>19</v>
      </c>
      <c r="D174" s="4">
        <v>4585</v>
      </c>
      <c r="E174" s="5">
        <v>240</v>
      </c>
    </row>
    <row r="175" spans="1:5" x14ac:dyDescent="0.35">
      <c r="A175" t="s">
        <v>5</v>
      </c>
      <c r="B175" t="s">
        <v>34</v>
      </c>
      <c r="C175" t="s">
        <v>33</v>
      </c>
      <c r="D175" s="4">
        <v>1652</v>
      </c>
      <c r="E175" s="5">
        <v>93</v>
      </c>
    </row>
    <row r="176" spans="1:5" x14ac:dyDescent="0.35">
      <c r="A176" t="s">
        <v>10</v>
      </c>
      <c r="B176" t="s">
        <v>34</v>
      </c>
      <c r="C176" t="s">
        <v>26</v>
      </c>
      <c r="D176" s="4">
        <v>4991</v>
      </c>
      <c r="E176" s="5">
        <v>9</v>
      </c>
    </row>
    <row r="177" spans="1:5" x14ac:dyDescent="0.35">
      <c r="A177" t="s">
        <v>8</v>
      </c>
      <c r="B177" t="s">
        <v>34</v>
      </c>
      <c r="C177" t="s">
        <v>16</v>
      </c>
      <c r="D177" s="4">
        <v>2009</v>
      </c>
      <c r="E177" s="5">
        <v>219</v>
      </c>
    </row>
    <row r="178" spans="1:5" x14ac:dyDescent="0.35">
      <c r="A178" t="s">
        <v>2</v>
      </c>
      <c r="B178" t="s">
        <v>39</v>
      </c>
      <c r="C178" t="s">
        <v>22</v>
      </c>
      <c r="D178" s="4">
        <v>1568</v>
      </c>
      <c r="E178" s="5">
        <v>141</v>
      </c>
    </row>
    <row r="179" spans="1:5" x14ac:dyDescent="0.35">
      <c r="A179" t="s">
        <v>41</v>
      </c>
      <c r="B179" t="s">
        <v>37</v>
      </c>
      <c r="C179" t="s">
        <v>20</v>
      </c>
      <c r="D179" s="4">
        <v>3388</v>
      </c>
      <c r="E179" s="5">
        <v>123</v>
      </c>
    </row>
    <row r="180" spans="1:5" x14ac:dyDescent="0.35">
      <c r="A180" t="s">
        <v>40</v>
      </c>
      <c r="B180" t="s">
        <v>38</v>
      </c>
      <c r="C180" t="s">
        <v>24</v>
      </c>
      <c r="D180" s="4">
        <v>623</v>
      </c>
      <c r="E180" s="5">
        <v>51</v>
      </c>
    </row>
    <row r="181" spans="1:5" x14ac:dyDescent="0.35">
      <c r="A181" t="s">
        <v>6</v>
      </c>
      <c r="B181" t="s">
        <v>36</v>
      </c>
      <c r="C181" t="s">
        <v>4</v>
      </c>
      <c r="D181" s="4">
        <v>10073</v>
      </c>
      <c r="E181" s="5">
        <v>120</v>
      </c>
    </row>
    <row r="182" spans="1:5" x14ac:dyDescent="0.35">
      <c r="A182" t="s">
        <v>8</v>
      </c>
      <c r="B182" t="s">
        <v>39</v>
      </c>
      <c r="C182" t="s">
        <v>26</v>
      </c>
      <c r="D182" s="4">
        <v>1561</v>
      </c>
      <c r="E182" s="5">
        <v>27</v>
      </c>
    </row>
    <row r="183" spans="1:5" x14ac:dyDescent="0.35">
      <c r="A183" t="s">
        <v>9</v>
      </c>
      <c r="B183" t="s">
        <v>36</v>
      </c>
      <c r="C183" t="s">
        <v>27</v>
      </c>
      <c r="D183" s="4">
        <v>11522</v>
      </c>
      <c r="E183" s="5">
        <v>204</v>
      </c>
    </row>
    <row r="184" spans="1:5" x14ac:dyDescent="0.35">
      <c r="A184" t="s">
        <v>6</v>
      </c>
      <c r="B184" t="s">
        <v>38</v>
      </c>
      <c r="C184" t="s">
        <v>13</v>
      </c>
      <c r="D184" s="4">
        <v>2317</v>
      </c>
      <c r="E184" s="5">
        <v>123</v>
      </c>
    </row>
    <row r="185" spans="1:5" x14ac:dyDescent="0.35">
      <c r="A185" t="s">
        <v>10</v>
      </c>
      <c r="B185" t="s">
        <v>37</v>
      </c>
      <c r="C185" t="s">
        <v>28</v>
      </c>
      <c r="D185" s="4">
        <v>3059</v>
      </c>
      <c r="E185" s="5">
        <v>27</v>
      </c>
    </row>
    <row r="186" spans="1:5" x14ac:dyDescent="0.35">
      <c r="A186" t="s">
        <v>41</v>
      </c>
      <c r="B186" t="s">
        <v>37</v>
      </c>
      <c r="C186" t="s">
        <v>26</v>
      </c>
      <c r="D186" s="4">
        <v>2324</v>
      </c>
      <c r="E186" s="5">
        <v>177</v>
      </c>
    </row>
    <row r="187" spans="1:5" x14ac:dyDescent="0.35">
      <c r="A187" t="s">
        <v>3</v>
      </c>
      <c r="B187" t="s">
        <v>39</v>
      </c>
      <c r="C187" t="s">
        <v>26</v>
      </c>
      <c r="D187" s="4">
        <v>4956</v>
      </c>
      <c r="E187" s="5">
        <v>171</v>
      </c>
    </row>
    <row r="188" spans="1:5" x14ac:dyDescent="0.35">
      <c r="A188" t="s">
        <v>10</v>
      </c>
      <c r="B188" t="s">
        <v>34</v>
      </c>
      <c r="C188" t="s">
        <v>19</v>
      </c>
      <c r="D188" s="4">
        <v>5355</v>
      </c>
      <c r="E188" s="5">
        <v>204</v>
      </c>
    </row>
    <row r="189" spans="1:5" x14ac:dyDescent="0.35">
      <c r="A189" t="s">
        <v>3</v>
      </c>
      <c r="B189" t="s">
        <v>34</v>
      </c>
      <c r="C189" t="s">
        <v>14</v>
      </c>
      <c r="D189" s="4">
        <v>7259</v>
      </c>
      <c r="E189" s="5">
        <v>276</v>
      </c>
    </row>
    <row r="190" spans="1:5" x14ac:dyDescent="0.35">
      <c r="A190" t="s">
        <v>8</v>
      </c>
      <c r="B190" t="s">
        <v>37</v>
      </c>
      <c r="C190" t="s">
        <v>26</v>
      </c>
      <c r="D190" s="4">
        <v>6279</v>
      </c>
      <c r="E190" s="5">
        <v>45</v>
      </c>
    </row>
    <row r="191" spans="1:5" x14ac:dyDescent="0.35">
      <c r="A191" t="s">
        <v>40</v>
      </c>
      <c r="B191" t="s">
        <v>38</v>
      </c>
      <c r="C191" t="s">
        <v>29</v>
      </c>
      <c r="D191" s="4">
        <v>2541</v>
      </c>
      <c r="E191" s="5">
        <v>45</v>
      </c>
    </row>
    <row r="192" spans="1:5" x14ac:dyDescent="0.35">
      <c r="A192" t="s">
        <v>6</v>
      </c>
      <c r="B192" t="s">
        <v>35</v>
      </c>
      <c r="C192" t="s">
        <v>27</v>
      </c>
      <c r="D192" s="4">
        <v>3864</v>
      </c>
      <c r="E192" s="5">
        <v>177</v>
      </c>
    </row>
    <row r="193" spans="1:5" x14ac:dyDescent="0.35">
      <c r="A193" t="s">
        <v>5</v>
      </c>
      <c r="B193" t="s">
        <v>36</v>
      </c>
      <c r="C193" t="s">
        <v>13</v>
      </c>
      <c r="D193" s="4">
        <v>6146</v>
      </c>
      <c r="E193" s="5">
        <v>63</v>
      </c>
    </row>
    <row r="194" spans="1:5" x14ac:dyDescent="0.35">
      <c r="A194" t="s">
        <v>9</v>
      </c>
      <c r="B194" t="s">
        <v>39</v>
      </c>
      <c r="C194" t="s">
        <v>18</v>
      </c>
      <c r="D194" s="4">
        <v>2639</v>
      </c>
      <c r="E194" s="5">
        <v>204</v>
      </c>
    </row>
    <row r="195" spans="1:5" x14ac:dyDescent="0.35">
      <c r="A195" t="s">
        <v>8</v>
      </c>
      <c r="B195" t="s">
        <v>37</v>
      </c>
      <c r="C195" t="s">
        <v>22</v>
      </c>
      <c r="D195" s="4">
        <v>1890</v>
      </c>
      <c r="E195" s="5">
        <v>195</v>
      </c>
    </row>
    <row r="196" spans="1:5" x14ac:dyDescent="0.35">
      <c r="A196" t="s">
        <v>7</v>
      </c>
      <c r="B196" t="s">
        <v>34</v>
      </c>
      <c r="C196" t="s">
        <v>14</v>
      </c>
      <c r="D196" s="4">
        <v>1932</v>
      </c>
      <c r="E196" s="5">
        <v>369</v>
      </c>
    </row>
    <row r="197" spans="1:5" x14ac:dyDescent="0.35">
      <c r="A197" t="s">
        <v>3</v>
      </c>
      <c r="B197" t="s">
        <v>34</v>
      </c>
      <c r="C197" t="s">
        <v>25</v>
      </c>
      <c r="D197" s="4">
        <v>6300</v>
      </c>
      <c r="E197" s="5">
        <v>42</v>
      </c>
    </row>
    <row r="198" spans="1:5" x14ac:dyDescent="0.35">
      <c r="A198" t="s">
        <v>6</v>
      </c>
      <c r="B198" t="s">
        <v>37</v>
      </c>
      <c r="C198" t="s">
        <v>30</v>
      </c>
      <c r="D198" s="4">
        <v>560</v>
      </c>
      <c r="E198" s="5">
        <v>81</v>
      </c>
    </row>
    <row r="199" spans="1:5" x14ac:dyDescent="0.35">
      <c r="A199" t="s">
        <v>9</v>
      </c>
      <c r="B199" t="s">
        <v>37</v>
      </c>
      <c r="C199" t="s">
        <v>26</v>
      </c>
      <c r="D199" s="4">
        <v>2856</v>
      </c>
      <c r="E199" s="5">
        <v>246</v>
      </c>
    </row>
    <row r="200" spans="1:5" x14ac:dyDescent="0.35">
      <c r="A200" t="s">
        <v>9</v>
      </c>
      <c r="B200" t="s">
        <v>34</v>
      </c>
      <c r="C200" t="s">
        <v>17</v>
      </c>
      <c r="D200" s="4">
        <v>707</v>
      </c>
      <c r="E200" s="5">
        <v>174</v>
      </c>
    </row>
    <row r="201" spans="1:5" x14ac:dyDescent="0.35">
      <c r="A201" t="s">
        <v>8</v>
      </c>
      <c r="B201" t="s">
        <v>35</v>
      </c>
      <c r="C201" t="s">
        <v>30</v>
      </c>
      <c r="D201" s="4">
        <v>3598</v>
      </c>
      <c r="E201" s="5">
        <v>81</v>
      </c>
    </row>
    <row r="202" spans="1:5" x14ac:dyDescent="0.35">
      <c r="A202" t="s">
        <v>40</v>
      </c>
      <c r="B202" t="s">
        <v>35</v>
      </c>
      <c r="C202" t="s">
        <v>22</v>
      </c>
      <c r="D202" s="4">
        <v>6853</v>
      </c>
      <c r="E202" s="5">
        <v>372</v>
      </c>
    </row>
    <row r="203" spans="1:5" x14ac:dyDescent="0.35">
      <c r="A203" t="s">
        <v>40</v>
      </c>
      <c r="B203" t="s">
        <v>35</v>
      </c>
      <c r="C203" t="s">
        <v>16</v>
      </c>
      <c r="D203" s="4">
        <v>4725</v>
      </c>
      <c r="E203" s="5">
        <v>174</v>
      </c>
    </row>
    <row r="204" spans="1:5" x14ac:dyDescent="0.35">
      <c r="A204" t="s">
        <v>41</v>
      </c>
      <c r="B204" t="s">
        <v>36</v>
      </c>
      <c r="C204" t="s">
        <v>32</v>
      </c>
      <c r="D204" s="4">
        <v>10304</v>
      </c>
      <c r="E204" s="5">
        <v>84</v>
      </c>
    </row>
    <row r="205" spans="1:5" x14ac:dyDescent="0.35">
      <c r="A205" t="s">
        <v>41</v>
      </c>
      <c r="B205" t="s">
        <v>34</v>
      </c>
      <c r="C205" t="s">
        <v>16</v>
      </c>
      <c r="D205" s="4">
        <v>1274</v>
      </c>
      <c r="E205" s="5">
        <v>225</v>
      </c>
    </row>
    <row r="206" spans="1:5" x14ac:dyDescent="0.35">
      <c r="A206" t="s">
        <v>5</v>
      </c>
      <c r="B206" t="s">
        <v>36</v>
      </c>
      <c r="C206" t="s">
        <v>30</v>
      </c>
      <c r="D206" s="4">
        <v>1526</v>
      </c>
      <c r="E206" s="5">
        <v>105</v>
      </c>
    </row>
    <row r="207" spans="1:5" x14ac:dyDescent="0.35">
      <c r="A207" t="s">
        <v>40</v>
      </c>
      <c r="B207" t="s">
        <v>39</v>
      </c>
      <c r="C207" t="s">
        <v>28</v>
      </c>
      <c r="D207" s="4">
        <v>3101</v>
      </c>
      <c r="E207" s="5">
        <v>225</v>
      </c>
    </row>
    <row r="208" spans="1:5" x14ac:dyDescent="0.35">
      <c r="A208" t="s">
        <v>2</v>
      </c>
      <c r="B208" t="s">
        <v>37</v>
      </c>
      <c r="C208" t="s">
        <v>14</v>
      </c>
      <c r="D208" s="4">
        <v>1057</v>
      </c>
      <c r="E208" s="5">
        <v>54</v>
      </c>
    </row>
    <row r="209" spans="1:5" x14ac:dyDescent="0.35">
      <c r="A209" t="s">
        <v>7</v>
      </c>
      <c r="B209" t="s">
        <v>37</v>
      </c>
      <c r="C209" t="s">
        <v>26</v>
      </c>
      <c r="D209" s="4">
        <v>5306</v>
      </c>
      <c r="E209" s="5">
        <v>0</v>
      </c>
    </row>
    <row r="210" spans="1:5" x14ac:dyDescent="0.35">
      <c r="A210" t="s">
        <v>5</v>
      </c>
      <c r="B210" t="s">
        <v>39</v>
      </c>
      <c r="C210" t="s">
        <v>24</v>
      </c>
      <c r="D210" s="4">
        <v>4018</v>
      </c>
      <c r="E210" s="5">
        <v>171</v>
      </c>
    </row>
    <row r="211" spans="1:5" x14ac:dyDescent="0.35">
      <c r="A211" t="s">
        <v>9</v>
      </c>
      <c r="B211" t="s">
        <v>34</v>
      </c>
      <c r="C211" t="s">
        <v>16</v>
      </c>
      <c r="D211" s="4">
        <v>938</v>
      </c>
      <c r="E211" s="5">
        <v>189</v>
      </c>
    </row>
    <row r="212" spans="1:5" x14ac:dyDescent="0.35">
      <c r="A212" t="s">
        <v>7</v>
      </c>
      <c r="B212" t="s">
        <v>38</v>
      </c>
      <c r="C212" t="s">
        <v>18</v>
      </c>
      <c r="D212" s="4">
        <v>1778</v>
      </c>
      <c r="E212" s="5">
        <v>270</v>
      </c>
    </row>
    <row r="213" spans="1:5" x14ac:dyDescent="0.35">
      <c r="A213" t="s">
        <v>6</v>
      </c>
      <c r="B213" t="s">
        <v>39</v>
      </c>
      <c r="C213" t="s">
        <v>30</v>
      </c>
      <c r="D213" s="4">
        <v>1638</v>
      </c>
      <c r="E213" s="5">
        <v>63</v>
      </c>
    </row>
    <row r="214" spans="1:5" x14ac:dyDescent="0.35">
      <c r="A214" t="s">
        <v>41</v>
      </c>
      <c r="B214" t="s">
        <v>38</v>
      </c>
      <c r="C214" t="s">
        <v>25</v>
      </c>
      <c r="D214" s="4">
        <v>154</v>
      </c>
      <c r="E214" s="5">
        <v>21</v>
      </c>
    </row>
    <row r="215" spans="1:5" x14ac:dyDescent="0.35">
      <c r="A215" t="s">
        <v>7</v>
      </c>
      <c r="B215" t="s">
        <v>37</v>
      </c>
      <c r="C215" t="s">
        <v>22</v>
      </c>
      <c r="D215" s="4">
        <v>9835</v>
      </c>
      <c r="E215" s="5">
        <v>207</v>
      </c>
    </row>
    <row r="216" spans="1:5" x14ac:dyDescent="0.35">
      <c r="A216" t="s">
        <v>9</v>
      </c>
      <c r="B216" t="s">
        <v>37</v>
      </c>
      <c r="C216" t="s">
        <v>20</v>
      </c>
      <c r="D216" s="4">
        <v>7273</v>
      </c>
      <c r="E216" s="5">
        <v>96</v>
      </c>
    </row>
    <row r="217" spans="1:5" x14ac:dyDescent="0.35">
      <c r="A217" t="s">
        <v>5</v>
      </c>
      <c r="B217" t="s">
        <v>39</v>
      </c>
      <c r="C217" t="s">
        <v>22</v>
      </c>
      <c r="D217" s="4">
        <v>6909</v>
      </c>
      <c r="E217" s="5">
        <v>81</v>
      </c>
    </row>
    <row r="218" spans="1:5" x14ac:dyDescent="0.35">
      <c r="A218" t="s">
        <v>9</v>
      </c>
      <c r="B218" t="s">
        <v>39</v>
      </c>
      <c r="C218" t="s">
        <v>24</v>
      </c>
      <c r="D218" s="4">
        <v>3920</v>
      </c>
      <c r="E218" s="5">
        <v>306</v>
      </c>
    </row>
    <row r="219" spans="1:5" x14ac:dyDescent="0.35">
      <c r="A219" t="s">
        <v>10</v>
      </c>
      <c r="B219" t="s">
        <v>39</v>
      </c>
      <c r="C219" t="s">
        <v>21</v>
      </c>
      <c r="D219" s="4">
        <v>4858</v>
      </c>
      <c r="E219" s="5">
        <v>279</v>
      </c>
    </row>
    <row r="220" spans="1:5" x14ac:dyDescent="0.35">
      <c r="A220" t="s">
        <v>2</v>
      </c>
      <c r="B220" t="s">
        <v>38</v>
      </c>
      <c r="C220" t="s">
        <v>4</v>
      </c>
      <c r="D220" s="4">
        <v>3549</v>
      </c>
      <c r="E220" s="5">
        <v>3</v>
      </c>
    </row>
    <row r="221" spans="1:5" x14ac:dyDescent="0.35">
      <c r="A221" t="s">
        <v>7</v>
      </c>
      <c r="B221" t="s">
        <v>39</v>
      </c>
      <c r="C221" t="s">
        <v>27</v>
      </c>
      <c r="D221" s="4">
        <v>966</v>
      </c>
      <c r="E221" s="5">
        <v>198</v>
      </c>
    </row>
    <row r="222" spans="1:5" x14ac:dyDescent="0.35">
      <c r="A222" t="s">
        <v>5</v>
      </c>
      <c r="B222" t="s">
        <v>39</v>
      </c>
      <c r="C222" t="s">
        <v>18</v>
      </c>
      <c r="D222" s="4">
        <v>385</v>
      </c>
      <c r="E222" s="5">
        <v>249</v>
      </c>
    </row>
    <row r="223" spans="1:5" x14ac:dyDescent="0.35">
      <c r="A223" t="s">
        <v>6</v>
      </c>
      <c r="B223" t="s">
        <v>34</v>
      </c>
      <c r="C223" t="s">
        <v>16</v>
      </c>
      <c r="D223" s="4">
        <v>2219</v>
      </c>
      <c r="E223" s="5">
        <v>75</v>
      </c>
    </row>
    <row r="224" spans="1:5" x14ac:dyDescent="0.35">
      <c r="A224" t="s">
        <v>9</v>
      </c>
      <c r="B224" t="s">
        <v>36</v>
      </c>
      <c r="C224" t="s">
        <v>32</v>
      </c>
      <c r="D224" s="4">
        <v>2954</v>
      </c>
      <c r="E224" s="5">
        <v>189</v>
      </c>
    </row>
    <row r="225" spans="1:5" x14ac:dyDescent="0.35">
      <c r="A225" t="s">
        <v>7</v>
      </c>
      <c r="B225" t="s">
        <v>36</v>
      </c>
      <c r="C225" t="s">
        <v>32</v>
      </c>
      <c r="D225" s="4">
        <v>280</v>
      </c>
      <c r="E225" s="5">
        <v>87</v>
      </c>
    </row>
    <row r="226" spans="1:5" x14ac:dyDescent="0.35">
      <c r="A226" t="s">
        <v>41</v>
      </c>
      <c r="B226" t="s">
        <v>36</v>
      </c>
      <c r="C226" t="s">
        <v>30</v>
      </c>
      <c r="D226" s="4">
        <v>6118</v>
      </c>
      <c r="E226" s="5">
        <v>174</v>
      </c>
    </row>
    <row r="227" spans="1:5" x14ac:dyDescent="0.35">
      <c r="A227" t="s">
        <v>2</v>
      </c>
      <c r="B227" t="s">
        <v>39</v>
      </c>
      <c r="C227" t="s">
        <v>15</v>
      </c>
      <c r="D227" s="4">
        <v>4802</v>
      </c>
      <c r="E227" s="5">
        <v>36</v>
      </c>
    </row>
    <row r="228" spans="1:5" x14ac:dyDescent="0.35">
      <c r="A228" t="s">
        <v>9</v>
      </c>
      <c r="B228" t="s">
        <v>38</v>
      </c>
      <c r="C228" t="s">
        <v>24</v>
      </c>
      <c r="D228" s="4">
        <v>4137</v>
      </c>
      <c r="E228" s="5">
        <v>60</v>
      </c>
    </row>
    <row r="229" spans="1:5" x14ac:dyDescent="0.35">
      <c r="A229" t="s">
        <v>3</v>
      </c>
      <c r="B229" t="s">
        <v>35</v>
      </c>
      <c r="C229" t="s">
        <v>23</v>
      </c>
      <c r="D229" s="4">
        <v>2023</v>
      </c>
      <c r="E229" s="5">
        <v>78</v>
      </c>
    </row>
    <row r="230" spans="1:5" x14ac:dyDescent="0.35">
      <c r="A230" t="s">
        <v>9</v>
      </c>
      <c r="B230" t="s">
        <v>36</v>
      </c>
      <c r="C230" t="s">
        <v>30</v>
      </c>
      <c r="D230" s="4">
        <v>9051</v>
      </c>
      <c r="E230" s="5">
        <v>57</v>
      </c>
    </row>
    <row r="231" spans="1:5" x14ac:dyDescent="0.35">
      <c r="A231" t="s">
        <v>9</v>
      </c>
      <c r="B231" t="s">
        <v>37</v>
      </c>
      <c r="C231" t="s">
        <v>28</v>
      </c>
      <c r="D231" s="4">
        <v>2919</v>
      </c>
      <c r="E231" s="5">
        <v>45</v>
      </c>
    </row>
    <row r="232" spans="1:5" x14ac:dyDescent="0.35">
      <c r="A232" t="s">
        <v>41</v>
      </c>
      <c r="B232" t="s">
        <v>38</v>
      </c>
      <c r="C232" t="s">
        <v>22</v>
      </c>
      <c r="D232" s="4">
        <v>5915</v>
      </c>
      <c r="E232" s="5">
        <v>3</v>
      </c>
    </row>
    <row r="233" spans="1:5" x14ac:dyDescent="0.35">
      <c r="A233" t="s">
        <v>10</v>
      </c>
      <c r="B233" t="s">
        <v>35</v>
      </c>
      <c r="C233" t="s">
        <v>15</v>
      </c>
      <c r="D233" s="4">
        <v>2562</v>
      </c>
      <c r="E233" s="5">
        <v>6</v>
      </c>
    </row>
    <row r="234" spans="1:5" x14ac:dyDescent="0.35">
      <c r="A234" t="s">
        <v>5</v>
      </c>
      <c r="B234" t="s">
        <v>37</v>
      </c>
      <c r="C234" t="s">
        <v>25</v>
      </c>
      <c r="D234" s="4">
        <v>8813</v>
      </c>
      <c r="E234" s="5">
        <v>21</v>
      </c>
    </row>
    <row r="235" spans="1:5" x14ac:dyDescent="0.35">
      <c r="A235" t="s">
        <v>5</v>
      </c>
      <c r="B235" t="s">
        <v>36</v>
      </c>
      <c r="C235" t="s">
        <v>18</v>
      </c>
      <c r="D235" s="4">
        <v>6111</v>
      </c>
      <c r="E235" s="5">
        <v>3</v>
      </c>
    </row>
    <row r="236" spans="1:5" x14ac:dyDescent="0.35">
      <c r="A236" t="s">
        <v>8</v>
      </c>
      <c r="B236" t="s">
        <v>34</v>
      </c>
      <c r="C236" t="s">
        <v>31</v>
      </c>
      <c r="D236" s="4">
        <v>3507</v>
      </c>
      <c r="E236" s="5">
        <v>288</v>
      </c>
    </row>
    <row r="237" spans="1:5" x14ac:dyDescent="0.35">
      <c r="A237" t="s">
        <v>6</v>
      </c>
      <c r="B237" t="s">
        <v>36</v>
      </c>
      <c r="C237" t="s">
        <v>13</v>
      </c>
      <c r="D237" s="4">
        <v>4319</v>
      </c>
      <c r="E237" s="5">
        <v>30</v>
      </c>
    </row>
    <row r="238" spans="1:5" x14ac:dyDescent="0.35">
      <c r="A238" t="s">
        <v>40</v>
      </c>
      <c r="B238" t="s">
        <v>38</v>
      </c>
      <c r="C238" t="s">
        <v>26</v>
      </c>
      <c r="D238" s="4">
        <v>609</v>
      </c>
      <c r="E238" s="5">
        <v>87</v>
      </c>
    </row>
    <row r="239" spans="1:5" x14ac:dyDescent="0.35">
      <c r="A239" t="s">
        <v>40</v>
      </c>
      <c r="B239" t="s">
        <v>39</v>
      </c>
      <c r="C239" t="s">
        <v>27</v>
      </c>
      <c r="D239" s="4">
        <v>6370</v>
      </c>
      <c r="E239" s="5">
        <v>30</v>
      </c>
    </row>
    <row r="240" spans="1:5" x14ac:dyDescent="0.35">
      <c r="A240" t="s">
        <v>5</v>
      </c>
      <c r="B240" t="s">
        <v>38</v>
      </c>
      <c r="C240" t="s">
        <v>19</v>
      </c>
      <c r="D240" s="4">
        <v>5474</v>
      </c>
      <c r="E240" s="5">
        <v>168</v>
      </c>
    </row>
    <row r="241" spans="1:5" x14ac:dyDescent="0.35">
      <c r="A241" t="s">
        <v>40</v>
      </c>
      <c r="B241" t="s">
        <v>36</v>
      </c>
      <c r="C241" t="s">
        <v>27</v>
      </c>
      <c r="D241" s="4">
        <v>3164</v>
      </c>
      <c r="E241" s="5">
        <v>306</v>
      </c>
    </row>
    <row r="242" spans="1:5" x14ac:dyDescent="0.35">
      <c r="A242" t="s">
        <v>6</v>
      </c>
      <c r="B242" t="s">
        <v>35</v>
      </c>
      <c r="C242" t="s">
        <v>4</v>
      </c>
      <c r="D242" s="4">
        <v>1302</v>
      </c>
      <c r="E242" s="5">
        <v>402</v>
      </c>
    </row>
    <row r="243" spans="1:5" x14ac:dyDescent="0.35">
      <c r="A243" t="s">
        <v>3</v>
      </c>
      <c r="B243" t="s">
        <v>37</v>
      </c>
      <c r="C243" t="s">
        <v>28</v>
      </c>
      <c r="D243" s="4">
        <v>7308</v>
      </c>
      <c r="E243" s="5">
        <v>327</v>
      </c>
    </row>
    <row r="244" spans="1:5" x14ac:dyDescent="0.35">
      <c r="A244" t="s">
        <v>40</v>
      </c>
      <c r="B244" t="s">
        <v>37</v>
      </c>
      <c r="C244" t="s">
        <v>27</v>
      </c>
      <c r="D244" s="4">
        <v>6132</v>
      </c>
      <c r="E244" s="5">
        <v>93</v>
      </c>
    </row>
    <row r="245" spans="1:5" x14ac:dyDescent="0.35">
      <c r="A245" t="s">
        <v>10</v>
      </c>
      <c r="B245" t="s">
        <v>35</v>
      </c>
      <c r="C245" t="s">
        <v>14</v>
      </c>
      <c r="D245" s="4">
        <v>3472</v>
      </c>
      <c r="E245" s="5">
        <v>96</v>
      </c>
    </row>
    <row r="246" spans="1:5" x14ac:dyDescent="0.35">
      <c r="A246" t="s">
        <v>8</v>
      </c>
      <c r="B246" t="s">
        <v>39</v>
      </c>
      <c r="C246" t="s">
        <v>18</v>
      </c>
      <c r="D246" s="4">
        <v>9660</v>
      </c>
      <c r="E246" s="5">
        <v>27</v>
      </c>
    </row>
    <row r="247" spans="1:5" x14ac:dyDescent="0.35">
      <c r="A247" t="s">
        <v>9</v>
      </c>
      <c r="B247" t="s">
        <v>38</v>
      </c>
      <c r="C247" t="s">
        <v>26</v>
      </c>
      <c r="D247" s="4">
        <v>2436</v>
      </c>
      <c r="E247" s="5">
        <v>99</v>
      </c>
    </row>
    <row r="248" spans="1:5" x14ac:dyDescent="0.35">
      <c r="A248" t="s">
        <v>9</v>
      </c>
      <c r="B248" t="s">
        <v>38</v>
      </c>
      <c r="C248" t="s">
        <v>33</v>
      </c>
      <c r="D248" s="4">
        <v>9506</v>
      </c>
      <c r="E248" s="5">
        <v>87</v>
      </c>
    </row>
    <row r="249" spans="1:5" x14ac:dyDescent="0.35">
      <c r="A249" t="s">
        <v>10</v>
      </c>
      <c r="B249" t="s">
        <v>37</v>
      </c>
      <c r="C249" t="s">
        <v>21</v>
      </c>
      <c r="D249" s="4">
        <v>245</v>
      </c>
      <c r="E249" s="5">
        <v>288</v>
      </c>
    </row>
    <row r="250" spans="1:5" x14ac:dyDescent="0.35">
      <c r="A250" t="s">
        <v>8</v>
      </c>
      <c r="B250" t="s">
        <v>35</v>
      </c>
      <c r="C250" t="s">
        <v>20</v>
      </c>
      <c r="D250" s="4">
        <v>2702</v>
      </c>
      <c r="E250" s="5">
        <v>363</v>
      </c>
    </row>
    <row r="251" spans="1:5" x14ac:dyDescent="0.35">
      <c r="A251" t="s">
        <v>10</v>
      </c>
      <c r="B251" t="s">
        <v>34</v>
      </c>
      <c r="C251" t="s">
        <v>17</v>
      </c>
      <c r="D251" s="4">
        <v>700</v>
      </c>
      <c r="E251" s="5">
        <v>87</v>
      </c>
    </row>
    <row r="252" spans="1:5" x14ac:dyDescent="0.35">
      <c r="A252" t="s">
        <v>6</v>
      </c>
      <c r="B252" t="s">
        <v>34</v>
      </c>
      <c r="C252" t="s">
        <v>17</v>
      </c>
      <c r="D252" s="4">
        <v>3759</v>
      </c>
      <c r="E252" s="5">
        <v>150</v>
      </c>
    </row>
    <row r="253" spans="1:5" x14ac:dyDescent="0.35">
      <c r="A253" t="s">
        <v>2</v>
      </c>
      <c r="B253" t="s">
        <v>35</v>
      </c>
      <c r="C253" t="s">
        <v>17</v>
      </c>
      <c r="D253" s="4">
        <v>1589</v>
      </c>
      <c r="E253" s="5">
        <v>303</v>
      </c>
    </row>
    <row r="254" spans="1:5" x14ac:dyDescent="0.35">
      <c r="A254" t="s">
        <v>7</v>
      </c>
      <c r="B254" t="s">
        <v>35</v>
      </c>
      <c r="C254" t="s">
        <v>28</v>
      </c>
      <c r="D254" s="4">
        <v>5194</v>
      </c>
      <c r="E254" s="5">
        <v>288</v>
      </c>
    </row>
    <row r="255" spans="1:5" x14ac:dyDescent="0.35">
      <c r="A255" t="s">
        <v>10</v>
      </c>
      <c r="B255" t="s">
        <v>36</v>
      </c>
      <c r="C255" t="s">
        <v>13</v>
      </c>
      <c r="D255" s="4">
        <v>945</v>
      </c>
      <c r="E255" s="5">
        <v>75</v>
      </c>
    </row>
    <row r="256" spans="1:5" x14ac:dyDescent="0.35">
      <c r="A256" t="s">
        <v>40</v>
      </c>
      <c r="B256" t="s">
        <v>38</v>
      </c>
      <c r="C256" t="s">
        <v>31</v>
      </c>
      <c r="D256" s="4">
        <v>1988</v>
      </c>
      <c r="E256" s="5">
        <v>39</v>
      </c>
    </row>
    <row r="257" spans="1:5" x14ac:dyDescent="0.35">
      <c r="A257" t="s">
        <v>6</v>
      </c>
      <c r="B257" t="s">
        <v>34</v>
      </c>
      <c r="C257" t="s">
        <v>32</v>
      </c>
      <c r="D257" s="4">
        <v>6734</v>
      </c>
      <c r="E257" s="5">
        <v>123</v>
      </c>
    </row>
    <row r="258" spans="1:5" x14ac:dyDescent="0.35">
      <c r="A258" t="s">
        <v>40</v>
      </c>
      <c r="B258" t="s">
        <v>36</v>
      </c>
      <c r="C258" t="s">
        <v>4</v>
      </c>
      <c r="D258" s="4">
        <v>217</v>
      </c>
      <c r="E258" s="5">
        <v>36</v>
      </c>
    </row>
    <row r="259" spans="1:5" x14ac:dyDescent="0.35">
      <c r="A259" t="s">
        <v>5</v>
      </c>
      <c r="B259" t="s">
        <v>34</v>
      </c>
      <c r="C259" t="s">
        <v>22</v>
      </c>
      <c r="D259" s="4">
        <v>6279</v>
      </c>
      <c r="E259" s="5">
        <v>237</v>
      </c>
    </row>
    <row r="260" spans="1:5" x14ac:dyDescent="0.35">
      <c r="A260" t="s">
        <v>40</v>
      </c>
      <c r="B260" t="s">
        <v>36</v>
      </c>
      <c r="C260" t="s">
        <v>13</v>
      </c>
      <c r="D260" s="4">
        <v>4424</v>
      </c>
      <c r="E260" s="5">
        <v>201</v>
      </c>
    </row>
    <row r="261" spans="1:5" x14ac:dyDescent="0.35">
      <c r="A261" t="s">
        <v>2</v>
      </c>
      <c r="B261" t="s">
        <v>36</v>
      </c>
      <c r="C261" t="s">
        <v>17</v>
      </c>
      <c r="D261" s="4">
        <v>189</v>
      </c>
      <c r="E261" s="5">
        <v>48</v>
      </c>
    </row>
    <row r="262" spans="1:5" x14ac:dyDescent="0.35">
      <c r="A262" t="s">
        <v>5</v>
      </c>
      <c r="B262" t="s">
        <v>35</v>
      </c>
      <c r="C262" t="s">
        <v>22</v>
      </c>
      <c r="D262" s="4">
        <v>490</v>
      </c>
      <c r="E262" s="5">
        <v>84</v>
      </c>
    </row>
    <row r="263" spans="1:5" x14ac:dyDescent="0.35">
      <c r="A263" t="s">
        <v>8</v>
      </c>
      <c r="B263" t="s">
        <v>37</v>
      </c>
      <c r="C263" t="s">
        <v>21</v>
      </c>
      <c r="D263" s="4">
        <v>434</v>
      </c>
      <c r="E263" s="5">
        <v>87</v>
      </c>
    </row>
    <row r="264" spans="1:5" x14ac:dyDescent="0.35">
      <c r="A264" t="s">
        <v>7</v>
      </c>
      <c r="B264" t="s">
        <v>38</v>
      </c>
      <c r="C264" t="s">
        <v>30</v>
      </c>
      <c r="D264" s="4">
        <v>10129</v>
      </c>
      <c r="E264" s="5">
        <v>312</v>
      </c>
    </row>
    <row r="265" spans="1:5" x14ac:dyDescent="0.35">
      <c r="A265" t="s">
        <v>3</v>
      </c>
      <c r="B265" t="s">
        <v>39</v>
      </c>
      <c r="C265" t="s">
        <v>28</v>
      </c>
      <c r="D265" s="4">
        <v>1652</v>
      </c>
      <c r="E265" s="5">
        <v>102</v>
      </c>
    </row>
    <row r="266" spans="1:5" x14ac:dyDescent="0.35">
      <c r="A266" t="s">
        <v>8</v>
      </c>
      <c r="B266" t="s">
        <v>38</v>
      </c>
      <c r="C266" t="s">
        <v>21</v>
      </c>
      <c r="D266" s="4">
        <v>6433</v>
      </c>
      <c r="E266" s="5">
        <v>78</v>
      </c>
    </row>
    <row r="267" spans="1:5" x14ac:dyDescent="0.35">
      <c r="A267" t="s">
        <v>3</v>
      </c>
      <c r="B267" t="s">
        <v>34</v>
      </c>
      <c r="C267" t="s">
        <v>23</v>
      </c>
      <c r="D267" s="4">
        <v>2212</v>
      </c>
      <c r="E267" s="5">
        <v>117</v>
      </c>
    </row>
    <row r="268" spans="1:5" x14ac:dyDescent="0.35">
      <c r="A268" t="s">
        <v>41</v>
      </c>
      <c r="B268" t="s">
        <v>35</v>
      </c>
      <c r="C268" t="s">
        <v>19</v>
      </c>
      <c r="D268" s="4">
        <v>609</v>
      </c>
      <c r="E268" s="5">
        <v>99</v>
      </c>
    </row>
    <row r="269" spans="1:5" x14ac:dyDescent="0.35">
      <c r="A269" t="s">
        <v>40</v>
      </c>
      <c r="B269" t="s">
        <v>35</v>
      </c>
      <c r="C269" t="s">
        <v>24</v>
      </c>
      <c r="D269" s="4">
        <v>1638</v>
      </c>
      <c r="E269" s="5">
        <v>48</v>
      </c>
    </row>
    <row r="270" spans="1:5" x14ac:dyDescent="0.35">
      <c r="A270" t="s">
        <v>7</v>
      </c>
      <c r="B270" t="s">
        <v>34</v>
      </c>
      <c r="C270" t="s">
        <v>15</v>
      </c>
      <c r="D270" s="4">
        <v>3829</v>
      </c>
      <c r="E270" s="5">
        <v>24</v>
      </c>
    </row>
    <row r="271" spans="1:5" x14ac:dyDescent="0.35">
      <c r="A271" t="s">
        <v>40</v>
      </c>
      <c r="B271" t="s">
        <v>39</v>
      </c>
      <c r="C271" t="s">
        <v>15</v>
      </c>
      <c r="D271" s="4">
        <v>5775</v>
      </c>
      <c r="E271" s="5">
        <v>42</v>
      </c>
    </row>
    <row r="272" spans="1:5" x14ac:dyDescent="0.35">
      <c r="A272" t="s">
        <v>6</v>
      </c>
      <c r="B272" t="s">
        <v>35</v>
      </c>
      <c r="C272" t="s">
        <v>20</v>
      </c>
      <c r="D272" s="4">
        <v>1071</v>
      </c>
      <c r="E272" s="5">
        <v>270</v>
      </c>
    </row>
    <row r="273" spans="1:5" x14ac:dyDescent="0.35">
      <c r="A273" t="s">
        <v>8</v>
      </c>
      <c r="B273" t="s">
        <v>36</v>
      </c>
      <c r="C273" t="s">
        <v>23</v>
      </c>
      <c r="D273" s="4">
        <v>5019</v>
      </c>
      <c r="E273" s="5">
        <v>150</v>
      </c>
    </row>
    <row r="274" spans="1:5" x14ac:dyDescent="0.35">
      <c r="A274" t="s">
        <v>2</v>
      </c>
      <c r="B274" t="s">
        <v>37</v>
      </c>
      <c r="C274" t="s">
        <v>15</v>
      </c>
      <c r="D274" s="4">
        <v>2863</v>
      </c>
      <c r="E274" s="5">
        <v>42</v>
      </c>
    </row>
    <row r="275" spans="1:5" x14ac:dyDescent="0.35">
      <c r="A275" t="s">
        <v>40</v>
      </c>
      <c r="B275" t="s">
        <v>35</v>
      </c>
      <c r="C275" t="s">
        <v>29</v>
      </c>
      <c r="D275" s="4">
        <v>1617</v>
      </c>
      <c r="E275" s="5">
        <v>126</v>
      </c>
    </row>
    <row r="276" spans="1:5" x14ac:dyDescent="0.35">
      <c r="A276" t="s">
        <v>6</v>
      </c>
      <c r="B276" t="s">
        <v>37</v>
      </c>
      <c r="C276" t="s">
        <v>26</v>
      </c>
      <c r="D276" s="4">
        <v>6818</v>
      </c>
      <c r="E276" s="5">
        <v>6</v>
      </c>
    </row>
    <row r="277" spans="1:5" x14ac:dyDescent="0.35">
      <c r="A277" t="s">
        <v>3</v>
      </c>
      <c r="B277" t="s">
        <v>35</v>
      </c>
      <c r="C277" t="s">
        <v>15</v>
      </c>
      <c r="D277" s="4">
        <v>6657</v>
      </c>
      <c r="E277" s="5">
        <v>276</v>
      </c>
    </row>
    <row r="278" spans="1:5" x14ac:dyDescent="0.35">
      <c r="A278" t="s">
        <v>3</v>
      </c>
      <c r="B278" t="s">
        <v>34</v>
      </c>
      <c r="C278" t="s">
        <v>17</v>
      </c>
      <c r="D278" s="4">
        <v>2919</v>
      </c>
      <c r="E278" s="5">
        <v>93</v>
      </c>
    </row>
    <row r="279" spans="1:5" x14ac:dyDescent="0.35">
      <c r="A279" t="s">
        <v>2</v>
      </c>
      <c r="B279" t="s">
        <v>36</v>
      </c>
      <c r="C279" t="s">
        <v>31</v>
      </c>
      <c r="D279" s="4">
        <v>3094</v>
      </c>
      <c r="E279" s="5">
        <v>246</v>
      </c>
    </row>
    <row r="280" spans="1:5" x14ac:dyDescent="0.35">
      <c r="A280" t="s">
        <v>6</v>
      </c>
      <c r="B280" t="s">
        <v>39</v>
      </c>
      <c r="C280" t="s">
        <v>24</v>
      </c>
      <c r="D280" s="4">
        <v>2989</v>
      </c>
      <c r="E280" s="5">
        <v>3</v>
      </c>
    </row>
    <row r="281" spans="1:5" x14ac:dyDescent="0.35">
      <c r="A281" t="s">
        <v>8</v>
      </c>
      <c r="B281" t="s">
        <v>38</v>
      </c>
      <c r="C281" t="s">
        <v>27</v>
      </c>
      <c r="D281" s="4">
        <v>2268</v>
      </c>
      <c r="E281" s="5">
        <v>63</v>
      </c>
    </row>
    <row r="282" spans="1:5" x14ac:dyDescent="0.35">
      <c r="A282" t="s">
        <v>5</v>
      </c>
      <c r="B282" t="s">
        <v>35</v>
      </c>
      <c r="C282" t="s">
        <v>31</v>
      </c>
      <c r="D282" s="4">
        <v>4753</v>
      </c>
      <c r="E282" s="5">
        <v>246</v>
      </c>
    </row>
    <row r="283" spans="1:5" x14ac:dyDescent="0.35">
      <c r="A283" t="s">
        <v>2</v>
      </c>
      <c r="B283" t="s">
        <v>34</v>
      </c>
      <c r="C283" t="s">
        <v>19</v>
      </c>
      <c r="D283" s="4">
        <v>7511</v>
      </c>
      <c r="E283" s="5">
        <v>120</v>
      </c>
    </row>
    <row r="284" spans="1:5" x14ac:dyDescent="0.35">
      <c r="A284" t="s">
        <v>2</v>
      </c>
      <c r="B284" t="s">
        <v>38</v>
      </c>
      <c r="C284" t="s">
        <v>31</v>
      </c>
      <c r="D284" s="4">
        <v>4326</v>
      </c>
      <c r="E284" s="5">
        <v>348</v>
      </c>
    </row>
    <row r="285" spans="1:5" x14ac:dyDescent="0.35">
      <c r="A285" t="s">
        <v>41</v>
      </c>
      <c r="B285" t="s">
        <v>34</v>
      </c>
      <c r="C285" t="s">
        <v>23</v>
      </c>
      <c r="D285" s="4">
        <v>4935</v>
      </c>
      <c r="E285" s="5">
        <v>126</v>
      </c>
    </row>
    <row r="286" spans="1:5" x14ac:dyDescent="0.35">
      <c r="A286" t="s">
        <v>6</v>
      </c>
      <c r="B286" t="s">
        <v>35</v>
      </c>
      <c r="C286" t="s">
        <v>30</v>
      </c>
      <c r="D286" s="4">
        <v>4781</v>
      </c>
      <c r="E286" s="5">
        <v>123</v>
      </c>
    </row>
    <row r="287" spans="1:5" x14ac:dyDescent="0.35">
      <c r="A287" t="s">
        <v>5</v>
      </c>
      <c r="B287" t="s">
        <v>38</v>
      </c>
      <c r="C287" t="s">
        <v>25</v>
      </c>
      <c r="D287" s="4">
        <v>7483</v>
      </c>
      <c r="E287" s="5">
        <v>45</v>
      </c>
    </row>
    <row r="288" spans="1:5" x14ac:dyDescent="0.35">
      <c r="A288" t="s">
        <v>10</v>
      </c>
      <c r="B288" t="s">
        <v>38</v>
      </c>
      <c r="C288" t="s">
        <v>4</v>
      </c>
      <c r="D288" s="4">
        <v>6860</v>
      </c>
      <c r="E288" s="5">
        <v>126</v>
      </c>
    </row>
    <row r="289" spans="1:5" x14ac:dyDescent="0.35">
      <c r="A289" t="s">
        <v>40</v>
      </c>
      <c r="B289" t="s">
        <v>37</v>
      </c>
      <c r="C289" t="s">
        <v>29</v>
      </c>
      <c r="D289" s="4">
        <v>9002</v>
      </c>
      <c r="E289" s="5">
        <v>72</v>
      </c>
    </row>
    <row r="290" spans="1:5" x14ac:dyDescent="0.35">
      <c r="A290" t="s">
        <v>6</v>
      </c>
      <c r="B290" t="s">
        <v>36</v>
      </c>
      <c r="C290" t="s">
        <v>29</v>
      </c>
      <c r="D290" s="4">
        <v>1400</v>
      </c>
      <c r="E290" s="5">
        <v>135</v>
      </c>
    </row>
    <row r="291" spans="1:5" x14ac:dyDescent="0.35">
      <c r="A291" t="s">
        <v>10</v>
      </c>
      <c r="B291" t="s">
        <v>34</v>
      </c>
      <c r="C291" t="s">
        <v>22</v>
      </c>
      <c r="D291" s="4">
        <v>4053</v>
      </c>
      <c r="E291" s="5">
        <v>24</v>
      </c>
    </row>
    <row r="292" spans="1:5" x14ac:dyDescent="0.35">
      <c r="A292" t="s">
        <v>7</v>
      </c>
      <c r="B292" t="s">
        <v>36</v>
      </c>
      <c r="C292" t="s">
        <v>31</v>
      </c>
      <c r="D292" s="4">
        <v>2149</v>
      </c>
      <c r="E292" s="5">
        <v>117</v>
      </c>
    </row>
    <row r="293" spans="1:5" x14ac:dyDescent="0.35">
      <c r="A293" t="s">
        <v>3</v>
      </c>
      <c r="B293" t="s">
        <v>39</v>
      </c>
      <c r="C293" t="s">
        <v>29</v>
      </c>
      <c r="D293" s="4">
        <v>3640</v>
      </c>
      <c r="E293" s="5">
        <v>51</v>
      </c>
    </row>
    <row r="294" spans="1:5" x14ac:dyDescent="0.35">
      <c r="A294" t="s">
        <v>2</v>
      </c>
      <c r="B294" t="s">
        <v>39</v>
      </c>
      <c r="C294" t="s">
        <v>23</v>
      </c>
      <c r="D294" s="4">
        <v>630</v>
      </c>
      <c r="E294" s="5">
        <v>36</v>
      </c>
    </row>
    <row r="295" spans="1:5" x14ac:dyDescent="0.35">
      <c r="A295" t="s">
        <v>9</v>
      </c>
      <c r="B295" t="s">
        <v>35</v>
      </c>
      <c r="C295" t="s">
        <v>27</v>
      </c>
      <c r="D295" s="4">
        <v>2429</v>
      </c>
      <c r="E295" s="5">
        <v>144</v>
      </c>
    </row>
    <row r="296" spans="1:5" x14ac:dyDescent="0.35">
      <c r="A296" t="s">
        <v>9</v>
      </c>
      <c r="B296" t="s">
        <v>36</v>
      </c>
      <c r="C296" t="s">
        <v>25</v>
      </c>
      <c r="D296" s="4">
        <v>2142</v>
      </c>
      <c r="E296" s="5">
        <v>114</v>
      </c>
    </row>
    <row r="297" spans="1:5" x14ac:dyDescent="0.35">
      <c r="A297" t="s">
        <v>7</v>
      </c>
      <c r="B297" t="s">
        <v>37</v>
      </c>
      <c r="C297" t="s">
        <v>30</v>
      </c>
      <c r="D297" s="4">
        <v>6454</v>
      </c>
      <c r="E297" s="5">
        <v>54</v>
      </c>
    </row>
    <row r="298" spans="1:5" x14ac:dyDescent="0.35">
      <c r="A298" t="s">
        <v>7</v>
      </c>
      <c r="B298" t="s">
        <v>37</v>
      </c>
      <c r="C298" t="s">
        <v>16</v>
      </c>
      <c r="D298" s="4">
        <v>4487</v>
      </c>
      <c r="E298" s="5">
        <v>333</v>
      </c>
    </row>
    <row r="299" spans="1:5" x14ac:dyDescent="0.35">
      <c r="A299" t="s">
        <v>3</v>
      </c>
      <c r="B299" t="s">
        <v>37</v>
      </c>
      <c r="C299" t="s">
        <v>4</v>
      </c>
      <c r="D299" s="4">
        <v>938</v>
      </c>
      <c r="E299" s="5">
        <v>366</v>
      </c>
    </row>
    <row r="300" spans="1:5" x14ac:dyDescent="0.35">
      <c r="A300" t="s">
        <v>3</v>
      </c>
      <c r="B300" t="s">
        <v>38</v>
      </c>
      <c r="C300" t="s">
        <v>26</v>
      </c>
      <c r="D300" s="4">
        <v>8841</v>
      </c>
      <c r="E300" s="5">
        <v>303</v>
      </c>
    </row>
    <row r="301" spans="1:5" x14ac:dyDescent="0.35">
      <c r="A301" t="s">
        <v>2</v>
      </c>
      <c r="B301" t="s">
        <v>39</v>
      </c>
      <c r="C301" t="s">
        <v>33</v>
      </c>
      <c r="D301" s="4">
        <v>4018</v>
      </c>
      <c r="E301" s="5">
        <v>126</v>
      </c>
    </row>
    <row r="302" spans="1:5" x14ac:dyDescent="0.35">
      <c r="A302" t="s">
        <v>41</v>
      </c>
      <c r="B302" t="s">
        <v>37</v>
      </c>
      <c r="C302" t="s">
        <v>15</v>
      </c>
      <c r="D302" s="4">
        <v>714</v>
      </c>
      <c r="E302" s="5">
        <v>231</v>
      </c>
    </row>
    <row r="303" spans="1:5" x14ac:dyDescent="0.35">
      <c r="A303" t="s">
        <v>9</v>
      </c>
      <c r="B303" t="s">
        <v>38</v>
      </c>
      <c r="C303" t="s">
        <v>25</v>
      </c>
      <c r="D303" s="4">
        <v>3850</v>
      </c>
      <c r="E303" s="5">
        <v>102</v>
      </c>
    </row>
  </sheetData>
  <conditionalFormatting sqref="E4:E303">
    <cfRule type="duplicateValues" dxfId="9" priority="1"/>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A0C0E-ADAE-451F-9DC2-55E10A376DAC}">
  <dimension ref="A1:D9"/>
  <sheetViews>
    <sheetView showGridLines="0" workbookViewId="0">
      <selection activeCell="G9" sqref="G9"/>
    </sheetView>
  </sheetViews>
  <sheetFormatPr defaultRowHeight="14.5" x14ac:dyDescent="0.35"/>
  <cols>
    <col min="1" max="2" width="13" customWidth="1"/>
    <col min="3" max="3" width="11.90625" customWidth="1"/>
  </cols>
  <sheetData>
    <row r="1" spans="1:4" x14ac:dyDescent="0.35">
      <c r="A1" t="s">
        <v>73</v>
      </c>
    </row>
    <row r="3" spans="1:4" x14ac:dyDescent="0.35">
      <c r="A3" s="14" t="s">
        <v>74</v>
      </c>
      <c r="B3" s="18" t="s">
        <v>1</v>
      </c>
      <c r="C3" s="13"/>
      <c r="D3" s="18" t="s">
        <v>50</v>
      </c>
    </row>
    <row r="4" spans="1:4" x14ac:dyDescent="0.35">
      <c r="A4" s="15" t="s">
        <v>34</v>
      </c>
      <c r="B4" s="19">
        <f>SUMIFS(Table3[Amount],Table3[Geography],Sales_analysis!A9)</f>
        <v>168679</v>
      </c>
      <c r="C4" s="12">
        <f>B4</f>
        <v>168679</v>
      </c>
      <c r="D4" s="21">
        <f>SUMIFS(Table3[Units],Table3[Geography],A4)</f>
        <v>8760</v>
      </c>
    </row>
    <row r="5" spans="1:4" x14ac:dyDescent="0.35">
      <c r="A5" s="15" t="s">
        <v>36</v>
      </c>
      <c r="B5" s="19">
        <f>SUMIFS(Table3[Amount],Table3[Geography],Sales_analysis!A6)</f>
        <v>218813</v>
      </c>
      <c r="C5" s="12">
        <f t="shared" ref="C5:C9" si="0">B5</f>
        <v>218813</v>
      </c>
      <c r="D5" s="21">
        <f>SUMIFS(Table3[Units],Table3[Geography],A5)</f>
        <v>7302</v>
      </c>
    </row>
    <row r="6" spans="1:4" x14ac:dyDescent="0.35">
      <c r="A6" s="16" t="s">
        <v>37</v>
      </c>
      <c r="B6" s="19">
        <f>SUMIFS(Table3[Amount],Table3[Geography],Sales_analysis!A4)</f>
        <v>252469</v>
      </c>
      <c r="C6" s="12">
        <f t="shared" si="0"/>
        <v>252469</v>
      </c>
      <c r="D6" s="21">
        <f>SUMIFS(Table3[Units],Table3[Geography],A6)</f>
        <v>7431</v>
      </c>
    </row>
    <row r="7" spans="1:4" x14ac:dyDescent="0.35">
      <c r="A7" s="15" t="s">
        <v>35</v>
      </c>
      <c r="B7" s="19">
        <f>SUMIFS(Table3[Amount],Table3[Geography],Sales_analysis!A5)</f>
        <v>237944</v>
      </c>
      <c r="C7" s="12">
        <f t="shared" si="0"/>
        <v>237944</v>
      </c>
      <c r="D7" s="21">
        <f>SUMIFS(Table3[Units],Table3[Geography],A7)</f>
        <v>10158</v>
      </c>
    </row>
    <row r="8" spans="1:4" x14ac:dyDescent="0.35">
      <c r="A8" s="16" t="s">
        <v>39</v>
      </c>
      <c r="B8" s="19">
        <f>SUMIFS(Table3[Amount],Table3[Geography],Sales_analysis!A7)</f>
        <v>189434</v>
      </c>
      <c r="C8" s="12">
        <f t="shared" si="0"/>
        <v>189434</v>
      </c>
      <c r="D8" s="21">
        <f>SUMIFS(Table3[Units],Table3[Geography],A8)</f>
        <v>5745</v>
      </c>
    </row>
    <row r="9" spans="1:4" x14ac:dyDescent="0.35">
      <c r="A9" s="17" t="s">
        <v>38</v>
      </c>
      <c r="B9" s="20">
        <f>SUMIFS(Table3[Amount],Table3[Geography],Sales_analysis!A8)</f>
        <v>173530</v>
      </c>
      <c r="C9" s="12">
        <f t="shared" si="0"/>
        <v>173530</v>
      </c>
      <c r="D9" s="22">
        <f>SUMIFS(Table3[Units],Table3[Geography],A9)</f>
        <v>6264</v>
      </c>
    </row>
  </sheetData>
  <conditionalFormatting sqref="C4:C9">
    <cfRule type="dataBar" priority="1">
      <dataBar showValue="0">
        <cfvo type="min"/>
        <cfvo type="max"/>
        <color rgb="FF638EC6"/>
      </dataBar>
      <extLst>
        <ext xmlns:x14="http://schemas.microsoft.com/office/spreadsheetml/2009/9/main" uri="{B025F937-C7B1-47D3-B67F-A62EFF666E3E}">
          <x14:id>{A82C7398-D9D3-4382-952D-40BD6E21286B}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82C7398-D9D3-4382-952D-40BD6E21286B}">
            <x14:dataBar minLength="0" maxLength="100" gradient="0">
              <x14:cfvo type="autoMin"/>
              <x14:cfvo type="autoMax"/>
              <x14:negativeFillColor rgb="FFFF0000"/>
              <x14:axisColor rgb="FF000000"/>
            </x14:dataBar>
          </x14:cfRule>
          <xm:sqref>C4:C9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84A1C-15C1-47F5-B52C-2F407D8A930C}">
  <dimension ref="A1:E13"/>
  <sheetViews>
    <sheetView workbookViewId="0"/>
  </sheetViews>
  <sheetFormatPr defaultRowHeight="14.5" x14ac:dyDescent="0.35"/>
  <cols>
    <col min="1" max="1" width="20.54296875" bestFit="1" customWidth="1"/>
    <col min="2" max="2" width="19.08984375" bestFit="1" customWidth="1"/>
    <col min="3" max="3" width="16.6328125" bestFit="1" customWidth="1"/>
    <col min="4" max="4" width="16.81640625" bestFit="1" customWidth="1"/>
    <col min="5" max="5" width="14.26953125" bestFit="1" customWidth="1"/>
  </cols>
  <sheetData>
    <row r="1" spans="1:5" x14ac:dyDescent="0.35">
      <c r="A1" s="6" t="s">
        <v>115</v>
      </c>
    </row>
    <row r="3" spans="1:5" x14ac:dyDescent="0.35">
      <c r="A3" t="s">
        <v>110</v>
      </c>
      <c r="B3" t="s">
        <v>111</v>
      </c>
      <c r="C3" t="s">
        <v>112</v>
      </c>
      <c r="D3" t="s">
        <v>113</v>
      </c>
      <c r="E3" t="s">
        <v>114</v>
      </c>
    </row>
    <row r="4" spans="1:5" x14ac:dyDescent="0.35">
      <c r="A4" t="s">
        <v>6</v>
      </c>
      <c r="B4" t="s">
        <v>36</v>
      </c>
      <c r="C4" t="s">
        <v>21</v>
      </c>
      <c r="D4">
        <v>497</v>
      </c>
      <c r="E4">
        <v>63</v>
      </c>
    </row>
    <row r="5" spans="1:5" x14ac:dyDescent="0.35">
      <c r="A5" t="s">
        <v>10</v>
      </c>
      <c r="B5" t="s">
        <v>35</v>
      </c>
      <c r="C5" t="s">
        <v>21</v>
      </c>
      <c r="D5">
        <v>567</v>
      </c>
      <c r="E5">
        <v>228</v>
      </c>
    </row>
    <row r="6" spans="1:5" x14ac:dyDescent="0.35">
      <c r="A6" t="s">
        <v>41</v>
      </c>
      <c r="B6" t="s">
        <v>37</v>
      </c>
      <c r="C6" t="s">
        <v>21</v>
      </c>
      <c r="D6">
        <v>2933</v>
      </c>
      <c r="E6">
        <v>9</v>
      </c>
    </row>
    <row r="7" spans="1:5" x14ac:dyDescent="0.35">
      <c r="A7" t="s">
        <v>9</v>
      </c>
      <c r="B7" t="s">
        <v>34</v>
      </c>
      <c r="C7" t="s">
        <v>21</v>
      </c>
      <c r="D7">
        <v>6832</v>
      </c>
      <c r="E7">
        <v>27</v>
      </c>
    </row>
    <row r="8" spans="1:5" x14ac:dyDescent="0.35">
      <c r="A8" t="s">
        <v>6</v>
      </c>
      <c r="B8" t="s">
        <v>38</v>
      </c>
      <c r="C8" t="s">
        <v>21</v>
      </c>
      <c r="D8">
        <v>7322</v>
      </c>
      <c r="E8">
        <v>36</v>
      </c>
    </row>
    <row r="9" spans="1:5" x14ac:dyDescent="0.35">
      <c r="A9" t="s">
        <v>2</v>
      </c>
      <c r="B9" t="s">
        <v>39</v>
      </c>
      <c r="C9" t="s">
        <v>21</v>
      </c>
      <c r="D9">
        <v>7651</v>
      </c>
      <c r="E9">
        <v>213</v>
      </c>
    </row>
    <row r="10" spans="1:5" x14ac:dyDescent="0.35">
      <c r="A10" t="s">
        <v>10</v>
      </c>
      <c r="B10" t="s">
        <v>39</v>
      </c>
      <c r="C10" t="s">
        <v>21</v>
      </c>
      <c r="D10">
        <v>4858</v>
      </c>
      <c r="E10">
        <v>279</v>
      </c>
    </row>
    <row r="11" spans="1:5" x14ac:dyDescent="0.35">
      <c r="A11" t="s">
        <v>10</v>
      </c>
      <c r="B11" t="s">
        <v>37</v>
      </c>
      <c r="C11" t="s">
        <v>21</v>
      </c>
      <c r="D11">
        <v>245</v>
      </c>
      <c r="E11">
        <v>288</v>
      </c>
    </row>
    <row r="12" spans="1:5" x14ac:dyDescent="0.35">
      <c r="A12" t="s">
        <v>8</v>
      </c>
      <c r="B12" t="s">
        <v>37</v>
      </c>
      <c r="C12" t="s">
        <v>21</v>
      </c>
      <c r="D12">
        <v>434</v>
      </c>
      <c r="E12">
        <v>87</v>
      </c>
    </row>
    <row r="13" spans="1:5" x14ac:dyDescent="0.35">
      <c r="A13" t="s">
        <v>8</v>
      </c>
      <c r="B13" t="s">
        <v>38</v>
      </c>
      <c r="C13" t="s">
        <v>21</v>
      </c>
      <c r="D13">
        <v>6433</v>
      </c>
      <c r="E13">
        <v>78</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524FE-3E0B-4AA5-ACA2-F7FB8954703C}">
  <dimension ref="A1:G14"/>
  <sheetViews>
    <sheetView workbookViewId="0"/>
  </sheetViews>
  <sheetFormatPr defaultRowHeight="14.5" x14ac:dyDescent="0.35"/>
  <cols>
    <col min="1" max="1" width="18.7265625" bestFit="1" customWidth="1"/>
    <col min="2" max="2" width="17.36328125" bestFit="1" customWidth="1"/>
    <col min="3" max="3" width="14.81640625" bestFit="1" customWidth="1"/>
    <col min="4" max="4" width="15" bestFit="1" customWidth="1"/>
    <col min="5" max="5" width="12.54296875" bestFit="1" customWidth="1"/>
    <col min="6" max="6" width="19.08984375" bestFit="1" customWidth="1"/>
    <col min="7" max="7" width="11.90625" bestFit="1" customWidth="1"/>
  </cols>
  <sheetData>
    <row r="1" spans="1:7" x14ac:dyDescent="0.35">
      <c r="A1" s="6" t="s">
        <v>126</v>
      </c>
    </row>
    <row r="3" spans="1:7" x14ac:dyDescent="0.35">
      <c r="A3" t="s">
        <v>119</v>
      </c>
      <c r="B3" t="s">
        <v>120</v>
      </c>
      <c r="C3" t="s">
        <v>121</v>
      </c>
      <c r="D3" t="s">
        <v>122</v>
      </c>
      <c r="E3" t="s">
        <v>123</v>
      </c>
      <c r="F3" t="s">
        <v>124</v>
      </c>
      <c r="G3" t="s">
        <v>125</v>
      </c>
    </row>
    <row r="4" spans="1:7" x14ac:dyDescent="0.35">
      <c r="A4" t="s">
        <v>9</v>
      </c>
      <c r="B4" t="s">
        <v>35</v>
      </c>
      <c r="C4" t="s">
        <v>4</v>
      </c>
      <c r="D4">
        <v>959</v>
      </c>
      <c r="E4">
        <v>147</v>
      </c>
      <c r="F4">
        <v>11.88</v>
      </c>
      <c r="G4">
        <v>1746.36</v>
      </c>
    </row>
    <row r="5" spans="1:7" x14ac:dyDescent="0.35">
      <c r="A5" t="s">
        <v>5</v>
      </c>
      <c r="B5" t="s">
        <v>35</v>
      </c>
      <c r="C5" t="s">
        <v>4</v>
      </c>
      <c r="D5">
        <v>2744</v>
      </c>
      <c r="E5">
        <v>9</v>
      </c>
      <c r="F5">
        <v>11.88</v>
      </c>
      <c r="G5">
        <v>106.92</v>
      </c>
    </row>
    <row r="6" spans="1:7" x14ac:dyDescent="0.35">
      <c r="A6" t="s">
        <v>6</v>
      </c>
      <c r="B6" t="s">
        <v>34</v>
      </c>
      <c r="C6" t="s">
        <v>4</v>
      </c>
      <c r="D6">
        <v>525</v>
      </c>
      <c r="E6">
        <v>48</v>
      </c>
      <c r="F6">
        <v>11.88</v>
      </c>
      <c r="G6">
        <v>570.24</v>
      </c>
    </row>
    <row r="7" spans="1:7" x14ac:dyDescent="0.35">
      <c r="A7" t="s">
        <v>40</v>
      </c>
      <c r="B7" t="s">
        <v>38</v>
      </c>
      <c r="C7" t="s">
        <v>4</v>
      </c>
      <c r="D7">
        <v>6125</v>
      </c>
      <c r="E7">
        <v>102</v>
      </c>
      <c r="F7">
        <v>11.88</v>
      </c>
      <c r="G7">
        <v>1211.76</v>
      </c>
    </row>
    <row r="8" spans="1:7" x14ac:dyDescent="0.35">
      <c r="A8" t="s">
        <v>9</v>
      </c>
      <c r="B8" t="s">
        <v>37</v>
      </c>
      <c r="C8" t="s">
        <v>4</v>
      </c>
      <c r="D8">
        <v>259</v>
      </c>
      <c r="E8">
        <v>207</v>
      </c>
      <c r="F8">
        <v>11.88</v>
      </c>
      <c r="G8">
        <v>2459.16</v>
      </c>
    </row>
    <row r="9" spans="1:7" x14ac:dyDescent="0.35">
      <c r="A9" t="s">
        <v>6</v>
      </c>
      <c r="B9" t="s">
        <v>36</v>
      </c>
      <c r="C9" t="s">
        <v>4</v>
      </c>
      <c r="D9">
        <v>10073</v>
      </c>
      <c r="E9">
        <v>120</v>
      </c>
      <c r="F9">
        <v>11.88</v>
      </c>
      <c r="G9">
        <v>1425.6</v>
      </c>
    </row>
    <row r="10" spans="1:7" x14ac:dyDescent="0.35">
      <c r="A10" t="s">
        <v>2</v>
      </c>
      <c r="B10" t="s">
        <v>38</v>
      </c>
      <c r="C10" t="s">
        <v>4</v>
      </c>
      <c r="D10">
        <v>3549</v>
      </c>
      <c r="E10">
        <v>3</v>
      </c>
      <c r="F10">
        <v>11.88</v>
      </c>
      <c r="G10">
        <v>35.64</v>
      </c>
    </row>
    <row r="11" spans="1:7" x14ac:dyDescent="0.35">
      <c r="A11" t="s">
        <v>6</v>
      </c>
      <c r="B11" t="s">
        <v>35</v>
      </c>
      <c r="C11" t="s">
        <v>4</v>
      </c>
      <c r="D11">
        <v>1302</v>
      </c>
      <c r="E11">
        <v>402</v>
      </c>
      <c r="F11">
        <v>11.88</v>
      </c>
      <c r="G11">
        <v>4775.76</v>
      </c>
    </row>
    <row r="12" spans="1:7" x14ac:dyDescent="0.35">
      <c r="A12" t="s">
        <v>40</v>
      </c>
      <c r="B12" t="s">
        <v>36</v>
      </c>
      <c r="C12" t="s">
        <v>4</v>
      </c>
      <c r="D12">
        <v>217</v>
      </c>
      <c r="E12">
        <v>36</v>
      </c>
      <c r="F12">
        <v>11.88</v>
      </c>
      <c r="G12">
        <v>427.68</v>
      </c>
    </row>
    <row r="13" spans="1:7" x14ac:dyDescent="0.35">
      <c r="A13" t="s">
        <v>10</v>
      </c>
      <c r="B13" t="s">
        <v>38</v>
      </c>
      <c r="C13" t="s">
        <v>4</v>
      </c>
      <c r="D13">
        <v>6860</v>
      </c>
      <c r="E13">
        <v>126</v>
      </c>
      <c r="F13">
        <v>11.88</v>
      </c>
      <c r="G13">
        <v>1496.88</v>
      </c>
    </row>
    <row r="14" spans="1:7" x14ac:dyDescent="0.35">
      <c r="A14" t="s">
        <v>3</v>
      </c>
      <c r="B14" t="s">
        <v>37</v>
      </c>
      <c r="C14" t="s">
        <v>4</v>
      </c>
      <c r="D14">
        <v>938</v>
      </c>
      <c r="E14">
        <v>366</v>
      </c>
      <c r="F14">
        <v>11.88</v>
      </c>
      <c r="G14">
        <v>4348.08</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2525F-57B9-4403-B2EA-6C9034B4FD8F}">
  <dimension ref="A1:E24"/>
  <sheetViews>
    <sheetView workbookViewId="0">
      <selection activeCell="I14" sqref="I14"/>
    </sheetView>
  </sheetViews>
  <sheetFormatPr defaultRowHeight="14.5" x14ac:dyDescent="0.35"/>
  <cols>
    <col min="4" max="4" width="15.90625" customWidth="1"/>
  </cols>
  <sheetData>
    <row r="1" spans="1:5" x14ac:dyDescent="0.35">
      <c r="A1" s="23" t="s">
        <v>83</v>
      </c>
      <c r="B1" t="s">
        <v>85</v>
      </c>
      <c r="C1" t="s">
        <v>86</v>
      </c>
      <c r="D1" t="s">
        <v>109</v>
      </c>
      <c r="E1" t="s">
        <v>116</v>
      </c>
    </row>
    <row r="2" spans="1:5" x14ac:dyDescent="0.35">
      <c r="A2" s="24" t="s">
        <v>4</v>
      </c>
      <c r="B2" s="53">
        <v>33551</v>
      </c>
      <c r="C2" s="53">
        <v>1566</v>
      </c>
      <c r="D2" s="28">
        <v>1222264.92</v>
      </c>
      <c r="E2" s="55">
        <v>0.98500721671667191</v>
      </c>
    </row>
    <row r="3" spans="1:5" x14ac:dyDescent="0.35">
      <c r="A3" s="24" t="s">
        <v>24</v>
      </c>
      <c r="B3" s="53">
        <v>35378</v>
      </c>
      <c r="C3" s="53">
        <v>1044</v>
      </c>
      <c r="D3" s="28">
        <v>1235680.32</v>
      </c>
      <c r="E3" s="55">
        <v>0.99581851105958819</v>
      </c>
    </row>
    <row r="4" spans="1:5" x14ac:dyDescent="0.35">
      <c r="A4" s="24" t="s">
        <v>21</v>
      </c>
      <c r="B4" s="53">
        <v>37772</v>
      </c>
      <c r="C4" s="53">
        <v>1308</v>
      </c>
      <c r="D4" s="28">
        <v>1229097</v>
      </c>
      <c r="E4" s="55">
        <v>0.99051310009356341</v>
      </c>
    </row>
    <row r="5" spans="1:5" x14ac:dyDescent="0.35">
      <c r="A5" s="24" t="s">
        <v>31</v>
      </c>
      <c r="B5" s="53">
        <v>39263</v>
      </c>
      <c r="C5" s="53">
        <v>1683</v>
      </c>
      <c r="D5" s="28">
        <v>1231124.43</v>
      </c>
      <c r="E5" s="55">
        <v>0.99214697925405493</v>
      </c>
    </row>
    <row r="6" spans="1:5" x14ac:dyDescent="0.35">
      <c r="A6" s="24" t="s">
        <v>14</v>
      </c>
      <c r="B6" s="53">
        <v>43183</v>
      </c>
      <c r="C6" s="53">
        <v>2022</v>
      </c>
      <c r="D6" s="28">
        <v>1217211.6000000001</v>
      </c>
      <c r="E6" s="55">
        <v>0.980934812619221</v>
      </c>
    </row>
    <row r="7" spans="1:5" x14ac:dyDescent="0.35">
      <c r="A7" s="24" t="s">
        <v>19</v>
      </c>
      <c r="B7" s="53">
        <v>44744</v>
      </c>
      <c r="C7" s="53">
        <v>1956</v>
      </c>
      <c r="D7" s="28">
        <v>1225925.1599999999</v>
      </c>
      <c r="E7" s="55">
        <v>0.98795695597198407</v>
      </c>
    </row>
    <row r="8" spans="1:5" x14ac:dyDescent="0.35">
      <c r="A8" s="24" t="s">
        <v>13</v>
      </c>
      <c r="B8" s="53">
        <v>47271</v>
      </c>
      <c r="C8" s="53">
        <v>1881</v>
      </c>
      <c r="D8" s="28">
        <v>1223319.27</v>
      </c>
      <c r="E8" s="55">
        <v>0.98585690350875077</v>
      </c>
    </row>
    <row r="9" spans="1:5" x14ac:dyDescent="0.35">
      <c r="A9" s="24" t="s">
        <v>18</v>
      </c>
      <c r="B9" s="53">
        <v>52150</v>
      </c>
      <c r="C9" s="53">
        <v>1752</v>
      </c>
      <c r="D9" s="28">
        <v>1229533.56</v>
      </c>
      <c r="E9" s="55">
        <v>0.99086491805339649</v>
      </c>
    </row>
    <row r="10" spans="1:5" x14ac:dyDescent="0.35">
      <c r="A10" s="24" t="s">
        <v>20</v>
      </c>
      <c r="B10" s="53">
        <v>54712</v>
      </c>
      <c r="C10" s="53">
        <v>2196</v>
      </c>
      <c r="D10" s="28">
        <v>1217547.48</v>
      </c>
      <c r="E10" s="55">
        <v>0.98120549389178069</v>
      </c>
    </row>
    <row r="11" spans="1:5" x14ac:dyDescent="0.35">
      <c r="A11" s="24" t="s">
        <v>23</v>
      </c>
      <c r="B11" s="53">
        <v>56644</v>
      </c>
      <c r="C11" s="53">
        <v>1812</v>
      </c>
      <c r="D11" s="28">
        <v>1229109.1200000001</v>
      </c>
      <c r="E11" s="55">
        <v>0.99052286744209106</v>
      </c>
    </row>
    <row r="12" spans="1:5" x14ac:dyDescent="0.35">
      <c r="A12" s="24" t="s">
        <v>25</v>
      </c>
      <c r="B12" s="53">
        <v>57372</v>
      </c>
      <c r="C12" s="53">
        <v>2106</v>
      </c>
      <c r="D12" s="28">
        <v>1213175.1000000001</v>
      </c>
      <c r="E12" s="55">
        <v>0.97768185038066069</v>
      </c>
    </row>
    <row r="13" spans="1:5" x14ac:dyDescent="0.35">
      <c r="A13" s="24" t="s">
        <v>29</v>
      </c>
      <c r="B13" s="53">
        <v>58009</v>
      </c>
      <c r="C13" s="53">
        <v>2976</v>
      </c>
      <c r="D13" s="28">
        <v>1219560.8400000001</v>
      </c>
      <c r="E13" s="55">
        <v>0.98282803422440246</v>
      </c>
    </row>
    <row r="14" spans="1:5" x14ac:dyDescent="0.35">
      <c r="A14" s="24" t="s">
        <v>16</v>
      </c>
      <c r="B14" s="53">
        <v>62111</v>
      </c>
      <c r="C14" s="53">
        <v>2154</v>
      </c>
      <c r="D14" s="28">
        <v>1221935.3400000001</v>
      </c>
      <c r="E14" s="55">
        <v>0.98474161253121806</v>
      </c>
    </row>
    <row r="15" spans="1:5" x14ac:dyDescent="0.35">
      <c r="A15" s="24" t="s">
        <v>17</v>
      </c>
      <c r="B15" s="53">
        <v>63721</v>
      </c>
      <c r="C15" s="53">
        <v>2331</v>
      </c>
      <c r="D15" s="28">
        <v>1233619.5900000001</v>
      </c>
      <c r="E15" s="55">
        <v>0.99415779586725117</v>
      </c>
    </row>
    <row r="16" spans="1:5" x14ac:dyDescent="0.35">
      <c r="A16" s="24" t="s">
        <v>22</v>
      </c>
      <c r="B16" s="53">
        <v>66283</v>
      </c>
      <c r="C16" s="53">
        <v>2052</v>
      </c>
      <c r="D16" s="28">
        <v>1220820.96</v>
      </c>
      <c r="E16" s="55">
        <v>0.98384354835200172</v>
      </c>
    </row>
    <row r="17" spans="1:5" x14ac:dyDescent="0.35">
      <c r="A17" s="24" t="s">
        <v>30</v>
      </c>
      <c r="B17" s="53">
        <v>66500</v>
      </c>
      <c r="C17" s="53">
        <v>2802</v>
      </c>
      <c r="D17" s="28">
        <v>1200268.02</v>
      </c>
      <c r="E17" s="55">
        <v>0.96728020443737417</v>
      </c>
    </row>
    <row r="18" spans="1:5" x14ac:dyDescent="0.35">
      <c r="A18" s="24" t="s">
        <v>15</v>
      </c>
      <c r="B18" s="53">
        <v>68971</v>
      </c>
      <c r="C18" s="53">
        <v>1533</v>
      </c>
      <c r="D18" s="28">
        <v>1222886.9099999999</v>
      </c>
      <c r="E18" s="55">
        <v>0.98550847027365496</v>
      </c>
    </row>
    <row r="19" spans="1:5" x14ac:dyDescent="0.35">
      <c r="A19" s="24" t="s">
        <v>33</v>
      </c>
      <c r="B19" s="53">
        <v>69160</v>
      </c>
      <c r="C19" s="53">
        <v>1854</v>
      </c>
      <c r="D19" s="28">
        <v>1217935.02</v>
      </c>
      <c r="E19" s="55">
        <v>0.98151780727860882</v>
      </c>
    </row>
    <row r="20" spans="1:5" x14ac:dyDescent="0.35">
      <c r="A20" s="24" t="s">
        <v>27</v>
      </c>
      <c r="B20" s="53">
        <v>69461</v>
      </c>
      <c r="C20" s="53">
        <v>2982</v>
      </c>
      <c r="D20" s="28">
        <v>1190980.1399999999</v>
      </c>
      <c r="E20" s="55">
        <v>0.95979522415339569</v>
      </c>
    </row>
    <row r="21" spans="1:5" x14ac:dyDescent="0.35">
      <c r="A21" s="24" t="s">
        <v>26</v>
      </c>
      <c r="B21" s="53">
        <v>70273</v>
      </c>
      <c r="C21" s="53">
        <v>2142</v>
      </c>
      <c r="D21" s="28">
        <v>1228873.8</v>
      </c>
      <c r="E21" s="55">
        <v>0.99033322615038333</v>
      </c>
    </row>
    <row r="22" spans="1:5" x14ac:dyDescent="0.35">
      <c r="A22" s="24" t="s">
        <v>32</v>
      </c>
      <c r="B22" s="53">
        <v>71967</v>
      </c>
      <c r="C22" s="53">
        <v>2301</v>
      </c>
      <c r="D22" s="28">
        <v>1220965.3500000001</v>
      </c>
      <c r="E22" s="55">
        <v>0.98395991035314778</v>
      </c>
    </row>
    <row r="23" spans="1:5" x14ac:dyDescent="0.35">
      <c r="A23" s="24" t="s">
        <v>28</v>
      </c>
      <c r="B23" s="53">
        <v>72373</v>
      </c>
      <c r="C23" s="53">
        <v>3207</v>
      </c>
      <c r="D23" s="28">
        <v>1207580.3400000001</v>
      </c>
      <c r="E23" s="55">
        <v>0.97317310691136627</v>
      </c>
    </row>
    <row r="24" spans="1:5" x14ac:dyDescent="0.35">
      <c r="A24" s="24" t="s">
        <v>84</v>
      </c>
      <c r="B24" s="53">
        <v>1240869</v>
      </c>
      <c r="C24" s="53">
        <v>45660</v>
      </c>
      <c r="D24" s="28">
        <v>801165.27</v>
      </c>
      <c r="E24" s="55">
        <v>0.64564854952456707</v>
      </c>
    </row>
  </sheetData>
  <conditionalFormatting pivot="1" sqref="E2:E23">
    <cfRule type="colorScale" priority="1">
      <colorScale>
        <cfvo type="min"/>
        <cfvo type="max"/>
        <color rgb="FFFCFCFF"/>
        <color rgb="FF63BE7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CD2EC-C4AD-4145-93CB-0FC5AFF11142}">
  <dimension ref="A1:E18"/>
  <sheetViews>
    <sheetView workbookViewId="0"/>
  </sheetViews>
  <sheetFormatPr defaultRowHeight="14.5" x14ac:dyDescent="0.35"/>
  <cols>
    <col min="1" max="1" width="20.54296875" bestFit="1" customWidth="1"/>
    <col min="2" max="2" width="19.08984375" bestFit="1" customWidth="1"/>
    <col min="3" max="3" width="16.6328125" bestFit="1" customWidth="1"/>
    <col min="4" max="4" width="16.81640625" bestFit="1" customWidth="1"/>
    <col min="5" max="5" width="14.26953125" bestFit="1" customWidth="1"/>
  </cols>
  <sheetData>
    <row r="1" spans="1:5" x14ac:dyDescent="0.35">
      <c r="A1" s="6" t="s">
        <v>117</v>
      </c>
    </row>
    <row r="3" spans="1:5" x14ac:dyDescent="0.35">
      <c r="A3" t="s">
        <v>110</v>
      </c>
      <c r="B3" t="s">
        <v>111</v>
      </c>
      <c r="C3" t="s">
        <v>112</v>
      </c>
      <c r="D3" t="s">
        <v>113</v>
      </c>
      <c r="E3" t="s">
        <v>114</v>
      </c>
    </row>
    <row r="4" spans="1:5" x14ac:dyDescent="0.35">
      <c r="A4" t="s">
        <v>9</v>
      </c>
      <c r="B4" t="s">
        <v>34</v>
      </c>
      <c r="C4" t="s">
        <v>23</v>
      </c>
      <c r="D4">
        <v>8155</v>
      </c>
      <c r="E4">
        <v>90</v>
      </c>
    </row>
    <row r="5" spans="1:5" x14ac:dyDescent="0.35">
      <c r="A5" t="s">
        <v>8</v>
      </c>
      <c r="B5" t="s">
        <v>38</v>
      </c>
      <c r="C5" t="s">
        <v>23</v>
      </c>
      <c r="D5">
        <v>1701</v>
      </c>
      <c r="E5">
        <v>234</v>
      </c>
    </row>
    <row r="6" spans="1:5" x14ac:dyDescent="0.35">
      <c r="A6" t="s">
        <v>5</v>
      </c>
      <c r="B6" t="s">
        <v>36</v>
      </c>
      <c r="C6" t="s">
        <v>23</v>
      </c>
      <c r="D6">
        <v>6314</v>
      </c>
      <c r="E6">
        <v>15</v>
      </c>
    </row>
    <row r="7" spans="1:5" x14ac:dyDescent="0.35">
      <c r="A7" t="s">
        <v>10</v>
      </c>
      <c r="B7" t="s">
        <v>37</v>
      </c>
      <c r="C7" t="s">
        <v>23</v>
      </c>
      <c r="D7">
        <v>4683</v>
      </c>
      <c r="E7">
        <v>30</v>
      </c>
    </row>
    <row r="8" spans="1:5" x14ac:dyDescent="0.35">
      <c r="A8" t="s">
        <v>2</v>
      </c>
      <c r="B8" t="s">
        <v>38</v>
      </c>
      <c r="C8" t="s">
        <v>23</v>
      </c>
      <c r="D8">
        <v>4417</v>
      </c>
      <c r="E8">
        <v>153</v>
      </c>
    </row>
    <row r="9" spans="1:5" x14ac:dyDescent="0.35">
      <c r="A9" t="s">
        <v>6</v>
      </c>
      <c r="B9" t="s">
        <v>37</v>
      </c>
      <c r="C9" t="s">
        <v>23</v>
      </c>
      <c r="D9">
        <v>4949</v>
      </c>
      <c r="E9">
        <v>189</v>
      </c>
    </row>
    <row r="10" spans="1:5" x14ac:dyDescent="0.35">
      <c r="A10" t="s">
        <v>10</v>
      </c>
      <c r="B10" t="s">
        <v>36</v>
      </c>
      <c r="C10" t="s">
        <v>23</v>
      </c>
      <c r="D10">
        <v>2317</v>
      </c>
      <c r="E10">
        <v>261</v>
      </c>
    </row>
    <row r="11" spans="1:5" x14ac:dyDescent="0.35">
      <c r="A11" t="s">
        <v>3</v>
      </c>
      <c r="B11" t="s">
        <v>36</v>
      </c>
      <c r="C11" t="s">
        <v>23</v>
      </c>
      <c r="D11">
        <v>3773</v>
      </c>
      <c r="E11">
        <v>165</v>
      </c>
    </row>
    <row r="12" spans="1:5" x14ac:dyDescent="0.35">
      <c r="A12" t="s">
        <v>9</v>
      </c>
      <c r="B12" t="s">
        <v>37</v>
      </c>
      <c r="C12" t="s">
        <v>23</v>
      </c>
      <c r="D12">
        <v>2737</v>
      </c>
      <c r="E12">
        <v>93</v>
      </c>
    </row>
    <row r="13" spans="1:5" x14ac:dyDescent="0.35">
      <c r="A13" t="s">
        <v>40</v>
      </c>
      <c r="B13" t="s">
        <v>34</v>
      </c>
      <c r="C13" t="s">
        <v>23</v>
      </c>
      <c r="D13">
        <v>2779</v>
      </c>
      <c r="E13">
        <v>75</v>
      </c>
    </row>
    <row r="14" spans="1:5" x14ac:dyDescent="0.35">
      <c r="A14" t="s">
        <v>3</v>
      </c>
      <c r="B14" t="s">
        <v>35</v>
      </c>
      <c r="C14" t="s">
        <v>23</v>
      </c>
      <c r="D14">
        <v>2023</v>
      </c>
      <c r="E14">
        <v>78</v>
      </c>
    </row>
    <row r="15" spans="1:5" x14ac:dyDescent="0.35">
      <c r="A15" t="s">
        <v>3</v>
      </c>
      <c r="B15" t="s">
        <v>34</v>
      </c>
      <c r="C15" t="s">
        <v>23</v>
      </c>
      <c r="D15">
        <v>2212</v>
      </c>
      <c r="E15">
        <v>117</v>
      </c>
    </row>
    <row r="16" spans="1:5" x14ac:dyDescent="0.35">
      <c r="A16" t="s">
        <v>8</v>
      </c>
      <c r="B16" t="s">
        <v>36</v>
      </c>
      <c r="C16" t="s">
        <v>23</v>
      </c>
      <c r="D16">
        <v>5019</v>
      </c>
      <c r="E16">
        <v>150</v>
      </c>
    </row>
    <row r="17" spans="1:5" x14ac:dyDescent="0.35">
      <c r="A17" t="s">
        <v>41</v>
      </c>
      <c r="B17" t="s">
        <v>34</v>
      </c>
      <c r="C17" t="s">
        <v>23</v>
      </c>
      <c r="D17">
        <v>4935</v>
      </c>
      <c r="E17">
        <v>126</v>
      </c>
    </row>
    <row r="18" spans="1:5" x14ac:dyDescent="0.35">
      <c r="A18" t="s">
        <v>2</v>
      </c>
      <c r="B18" t="s">
        <v>39</v>
      </c>
      <c r="C18" t="s">
        <v>23</v>
      </c>
      <c r="D18">
        <v>630</v>
      </c>
      <c r="E18">
        <v>36</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09903-F983-477A-8946-8ACD600B3FC3}">
  <dimension ref="A1:E16"/>
  <sheetViews>
    <sheetView workbookViewId="0"/>
  </sheetViews>
  <sheetFormatPr defaultRowHeight="14.5" x14ac:dyDescent="0.35"/>
  <cols>
    <col min="1" max="1" width="20.54296875" bestFit="1" customWidth="1"/>
    <col min="2" max="2" width="19.08984375" bestFit="1" customWidth="1"/>
    <col min="3" max="3" width="16.6328125" bestFit="1" customWidth="1"/>
    <col min="4" max="4" width="16.81640625" bestFit="1" customWidth="1"/>
    <col min="5" max="5" width="14.26953125" bestFit="1" customWidth="1"/>
  </cols>
  <sheetData>
    <row r="1" spans="1:5" x14ac:dyDescent="0.35">
      <c r="A1" s="6" t="s">
        <v>118</v>
      </c>
    </row>
    <row r="3" spans="1:5" x14ac:dyDescent="0.35">
      <c r="A3" t="s">
        <v>110</v>
      </c>
      <c r="B3" t="s">
        <v>111</v>
      </c>
      <c r="C3" t="s">
        <v>112</v>
      </c>
      <c r="D3" t="s">
        <v>113</v>
      </c>
      <c r="E3" t="s">
        <v>114</v>
      </c>
    </row>
    <row r="4" spans="1:5" x14ac:dyDescent="0.35">
      <c r="A4" t="s">
        <v>41</v>
      </c>
      <c r="B4" t="s">
        <v>35</v>
      </c>
      <c r="C4" t="s">
        <v>15</v>
      </c>
      <c r="D4">
        <v>2114</v>
      </c>
      <c r="E4">
        <v>186</v>
      </c>
    </row>
    <row r="5" spans="1:5" x14ac:dyDescent="0.35">
      <c r="A5" t="s">
        <v>6</v>
      </c>
      <c r="B5" t="s">
        <v>34</v>
      </c>
      <c r="C5" t="s">
        <v>15</v>
      </c>
      <c r="D5">
        <v>1442</v>
      </c>
      <c r="E5">
        <v>15</v>
      </c>
    </row>
    <row r="6" spans="1:5" x14ac:dyDescent="0.35">
      <c r="A6" t="s">
        <v>8</v>
      </c>
      <c r="B6" t="s">
        <v>37</v>
      </c>
      <c r="C6" t="s">
        <v>15</v>
      </c>
      <c r="D6">
        <v>9709</v>
      </c>
      <c r="E6">
        <v>30</v>
      </c>
    </row>
    <row r="7" spans="1:5" x14ac:dyDescent="0.35">
      <c r="A7" t="s">
        <v>5</v>
      </c>
      <c r="B7" t="s">
        <v>35</v>
      </c>
      <c r="C7" t="s">
        <v>15</v>
      </c>
      <c r="D7">
        <v>13391</v>
      </c>
      <c r="E7">
        <v>201</v>
      </c>
    </row>
    <row r="8" spans="1:5" x14ac:dyDescent="0.35">
      <c r="A8" t="s">
        <v>5</v>
      </c>
      <c r="B8" t="s">
        <v>34</v>
      </c>
      <c r="C8" t="s">
        <v>15</v>
      </c>
      <c r="D8">
        <v>7280</v>
      </c>
      <c r="E8">
        <v>201</v>
      </c>
    </row>
    <row r="9" spans="1:5" x14ac:dyDescent="0.35">
      <c r="A9" t="s">
        <v>9</v>
      </c>
      <c r="B9" t="s">
        <v>35</v>
      </c>
      <c r="C9" t="s">
        <v>15</v>
      </c>
      <c r="D9">
        <v>7833</v>
      </c>
      <c r="E9">
        <v>243</v>
      </c>
    </row>
    <row r="10" spans="1:5" x14ac:dyDescent="0.35">
      <c r="A10" t="s">
        <v>2</v>
      </c>
      <c r="B10" t="s">
        <v>39</v>
      </c>
      <c r="C10" t="s">
        <v>15</v>
      </c>
      <c r="D10">
        <v>4802</v>
      </c>
      <c r="E10">
        <v>36</v>
      </c>
    </row>
    <row r="11" spans="1:5" x14ac:dyDescent="0.35">
      <c r="A11" t="s">
        <v>10</v>
      </c>
      <c r="B11" t="s">
        <v>35</v>
      </c>
      <c r="C11" t="s">
        <v>15</v>
      </c>
      <c r="D11">
        <v>2562</v>
      </c>
      <c r="E11">
        <v>6</v>
      </c>
    </row>
    <row r="12" spans="1:5" x14ac:dyDescent="0.35">
      <c r="A12" t="s">
        <v>7</v>
      </c>
      <c r="B12" t="s">
        <v>34</v>
      </c>
      <c r="C12" t="s">
        <v>15</v>
      </c>
      <c r="D12">
        <v>3829</v>
      </c>
      <c r="E12">
        <v>24</v>
      </c>
    </row>
    <row r="13" spans="1:5" x14ac:dyDescent="0.35">
      <c r="A13" t="s">
        <v>40</v>
      </c>
      <c r="B13" t="s">
        <v>39</v>
      </c>
      <c r="C13" t="s">
        <v>15</v>
      </c>
      <c r="D13">
        <v>5775</v>
      </c>
      <c r="E13">
        <v>42</v>
      </c>
    </row>
    <row r="14" spans="1:5" x14ac:dyDescent="0.35">
      <c r="A14" t="s">
        <v>2</v>
      </c>
      <c r="B14" t="s">
        <v>37</v>
      </c>
      <c r="C14" t="s">
        <v>15</v>
      </c>
      <c r="D14">
        <v>2863</v>
      </c>
      <c r="E14">
        <v>42</v>
      </c>
    </row>
    <row r="15" spans="1:5" x14ac:dyDescent="0.35">
      <c r="A15" t="s">
        <v>3</v>
      </c>
      <c r="B15" t="s">
        <v>35</v>
      </c>
      <c r="C15" t="s">
        <v>15</v>
      </c>
      <c r="D15">
        <v>6657</v>
      </c>
      <c r="E15">
        <v>276</v>
      </c>
    </row>
    <row r="16" spans="1:5" x14ac:dyDescent="0.35">
      <c r="A16" t="s">
        <v>41</v>
      </c>
      <c r="B16" t="s">
        <v>37</v>
      </c>
      <c r="C16" t="s">
        <v>15</v>
      </c>
      <c r="D16">
        <v>714</v>
      </c>
      <c r="E16">
        <v>231</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33648-F7B2-40D9-BCEA-DE9445BB47AB}">
  <dimension ref="A1:T27"/>
  <sheetViews>
    <sheetView tabSelected="1" workbookViewId="0">
      <selection activeCell="H8" sqref="H8"/>
    </sheetView>
  </sheetViews>
  <sheetFormatPr defaultRowHeight="14.5" x14ac:dyDescent="0.35"/>
  <cols>
    <col min="1" max="1" width="2.6328125" customWidth="1"/>
    <col min="2" max="2" width="20.36328125" bestFit="1" customWidth="1"/>
    <col min="3" max="3" width="14" bestFit="1" customWidth="1"/>
    <col min="4" max="4" width="15.453125" bestFit="1" customWidth="1"/>
    <col min="5" max="5" width="11.453125" bestFit="1" customWidth="1"/>
    <col min="6" max="6" width="18.08984375" bestFit="1" customWidth="1"/>
    <col min="7" max="7" width="14.81640625" customWidth="1"/>
  </cols>
  <sheetData>
    <row r="1" spans="1:20" ht="43" customHeight="1" x14ac:dyDescent="0.55000000000000004">
      <c r="A1" s="47"/>
      <c r="B1" s="48" t="s">
        <v>108</v>
      </c>
      <c r="C1" s="48"/>
      <c r="D1" s="48"/>
      <c r="E1" s="48"/>
      <c r="F1" s="48"/>
      <c r="G1" s="48"/>
      <c r="H1" s="48"/>
      <c r="I1" s="48"/>
      <c r="J1" s="48"/>
      <c r="K1" s="48"/>
      <c r="L1" s="48"/>
      <c r="M1" s="48"/>
      <c r="N1" s="48"/>
      <c r="O1" s="48"/>
      <c r="P1" s="48"/>
      <c r="Q1" s="48"/>
      <c r="R1" s="48"/>
      <c r="S1" s="48"/>
      <c r="T1" s="48"/>
    </row>
    <row r="2" spans="1:20" x14ac:dyDescent="0.35">
      <c r="A2" s="47"/>
      <c r="B2" s="49" t="s">
        <v>56</v>
      </c>
      <c r="C2" s="50"/>
      <c r="D2" s="50"/>
      <c r="E2" s="50"/>
      <c r="F2" s="50"/>
      <c r="G2" s="50"/>
      <c r="H2" s="50"/>
      <c r="I2" s="50"/>
      <c r="J2" s="50"/>
      <c r="K2" s="50"/>
      <c r="L2" s="50"/>
      <c r="M2" s="50"/>
      <c r="N2" s="50"/>
      <c r="O2" s="50"/>
      <c r="P2" s="50"/>
      <c r="Q2" s="50"/>
      <c r="R2" s="50"/>
      <c r="S2" s="50"/>
      <c r="T2" s="50"/>
    </row>
    <row r="4" spans="1:20" x14ac:dyDescent="0.35">
      <c r="B4" s="23" t="s">
        <v>83</v>
      </c>
      <c r="C4" t="s">
        <v>85</v>
      </c>
      <c r="D4" t="s">
        <v>93</v>
      </c>
      <c r="E4" t="s">
        <v>86</v>
      </c>
      <c r="F4" s="52" t="s">
        <v>116</v>
      </c>
      <c r="G4" s="52" t="s">
        <v>109</v>
      </c>
    </row>
    <row r="5" spans="1:20" x14ac:dyDescent="0.35">
      <c r="B5" s="24" t="s">
        <v>4</v>
      </c>
      <c r="C5" s="29">
        <v>33551</v>
      </c>
      <c r="D5" s="54">
        <v>21.424648786717754</v>
      </c>
      <c r="E5" s="53">
        <v>1566</v>
      </c>
      <c r="F5" s="55">
        <v>0.44549849482876808</v>
      </c>
      <c r="G5" s="28">
        <v>14946.92</v>
      </c>
    </row>
    <row r="6" spans="1:20" x14ac:dyDescent="0.35">
      <c r="B6" s="24" t="s">
        <v>24</v>
      </c>
      <c r="C6" s="29">
        <v>35378</v>
      </c>
      <c r="D6" s="54">
        <v>33.88697318007663</v>
      </c>
      <c r="E6" s="53">
        <v>1044</v>
      </c>
      <c r="F6" s="55">
        <v>0.85333597150771667</v>
      </c>
      <c r="G6" s="28">
        <v>30189.32</v>
      </c>
    </row>
    <row r="7" spans="1:20" x14ac:dyDescent="0.35">
      <c r="B7" s="24" t="s">
        <v>21</v>
      </c>
      <c r="C7" s="29">
        <v>37772</v>
      </c>
      <c r="D7" s="54">
        <v>28.877675840978593</v>
      </c>
      <c r="E7" s="53">
        <v>1308</v>
      </c>
      <c r="F7" s="55">
        <v>0.68834056973419466</v>
      </c>
      <c r="G7" s="28">
        <v>26000</v>
      </c>
    </row>
    <row r="8" spans="1:20" x14ac:dyDescent="0.35">
      <c r="B8" s="24" t="s">
        <v>31</v>
      </c>
      <c r="C8" s="29">
        <v>39263</v>
      </c>
      <c r="D8" s="54">
        <v>23.329174093879978</v>
      </c>
      <c r="E8" s="53">
        <v>1683</v>
      </c>
      <c r="F8" s="55">
        <v>0.75181290273285284</v>
      </c>
      <c r="G8" s="28">
        <v>29518.43</v>
      </c>
    </row>
    <row r="9" spans="1:20" x14ac:dyDescent="0.35">
      <c r="B9" s="24" t="s">
        <v>14</v>
      </c>
      <c r="C9" s="29">
        <v>43183</v>
      </c>
      <c r="D9" s="54">
        <v>21.356577645895154</v>
      </c>
      <c r="E9" s="53">
        <v>2022</v>
      </c>
      <c r="F9" s="55">
        <v>0.45215941458444298</v>
      </c>
      <c r="G9" s="28">
        <v>19525.600000000002</v>
      </c>
    </row>
    <row r="10" spans="1:20" x14ac:dyDescent="0.35">
      <c r="B10" s="24" t="s">
        <v>19</v>
      </c>
      <c r="C10" s="29">
        <v>44744</v>
      </c>
      <c r="D10" s="54">
        <v>22.87525562372188</v>
      </c>
      <c r="E10" s="53">
        <v>1956</v>
      </c>
      <c r="F10" s="55">
        <v>0.66601466118362251</v>
      </c>
      <c r="G10" s="28">
        <v>29800.160000000003</v>
      </c>
    </row>
    <row r="11" spans="1:20" x14ac:dyDescent="0.35">
      <c r="B11" s="24" t="s">
        <v>13</v>
      </c>
      <c r="C11" s="29">
        <v>47271</v>
      </c>
      <c r="D11" s="54">
        <v>25.130781499202552</v>
      </c>
      <c r="E11" s="53">
        <v>1881</v>
      </c>
      <c r="F11" s="55">
        <v>0.62874214634765502</v>
      </c>
      <c r="G11" s="28">
        <v>29721.27</v>
      </c>
    </row>
    <row r="12" spans="1:20" x14ac:dyDescent="0.35">
      <c r="B12" s="24" t="s">
        <v>18</v>
      </c>
      <c r="C12" s="29">
        <v>52150</v>
      </c>
      <c r="D12" s="54">
        <v>29.765981735159816</v>
      </c>
      <c r="E12" s="53">
        <v>1752</v>
      </c>
      <c r="F12" s="55">
        <v>0.78263777564717163</v>
      </c>
      <c r="G12" s="28">
        <v>40814.559999999998</v>
      </c>
    </row>
    <row r="13" spans="1:20" x14ac:dyDescent="0.35">
      <c r="B13" s="24" t="s">
        <v>20</v>
      </c>
      <c r="C13" s="29">
        <v>54712</v>
      </c>
      <c r="D13" s="54">
        <v>24.9143897996357</v>
      </c>
      <c r="E13" s="53">
        <v>2196</v>
      </c>
      <c r="F13" s="55">
        <v>0.57374031291124439</v>
      </c>
      <c r="G13" s="28">
        <v>31390.480000000003</v>
      </c>
    </row>
    <row r="14" spans="1:20" x14ac:dyDescent="0.35">
      <c r="B14" s="24" t="s">
        <v>23</v>
      </c>
      <c r="C14" s="29">
        <v>56644</v>
      </c>
      <c r="D14" s="54">
        <v>31.260485651214129</v>
      </c>
      <c r="E14" s="53">
        <v>1812</v>
      </c>
      <c r="F14" s="55">
        <v>0.79238966174705183</v>
      </c>
      <c r="G14" s="28">
        <v>44884.12</v>
      </c>
    </row>
    <row r="15" spans="1:20" x14ac:dyDescent="0.35">
      <c r="B15" s="24" t="s">
        <v>25</v>
      </c>
      <c r="C15" s="29">
        <v>57372</v>
      </c>
      <c r="D15" s="54">
        <v>27.242165242165242</v>
      </c>
      <c r="E15" s="53">
        <v>2106</v>
      </c>
      <c r="F15" s="55">
        <v>0.51729240744614091</v>
      </c>
      <c r="G15" s="28">
        <v>29678.099999999995</v>
      </c>
    </row>
    <row r="16" spans="1:20" x14ac:dyDescent="0.35">
      <c r="B16" s="24" t="s">
        <v>29</v>
      </c>
      <c r="C16" s="29">
        <v>58009</v>
      </c>
      <c r="D16" s="54">
        <v>19.492271505376344</v>
      </c>
      <c r="E16" s="53">
        <v>2976</v>
      </c>
      <c r="F16" s="55">
        <v>0.6326749297522799</v>
      </c>
      <c r="G16" s="28">
        <v>36700.840000000004</v>
      </c>
    </row>
    <row r="17" spans="2:7" x14ac:dyDescent="0.35">
      <c r="B17" s="24" t="s">
        <v>16</v>
      </c>
      <c r="C17" s="29">
        <v>62111</v>
      </c>
      <c r="D17" s="54">
        <v>28.835190343546891</v>
      </c>
      <c r="E17" s="53">
        <v>2154</v>
      </c>
      <c r="F17" s="55">
        <v>0.6951641416174269</v>
      </c>
      <c r="G17" s="28">
        <v>43177.340000000004</v>
      </c>
    </row>
    <row r="18" spans="2:7" x14ac:dyDescent="0.35">
      <c r="B18" s="24" t="s">
        <v>17</v>
      </c>
      <c r="C18" s="29">
        <v>63721</v>
      </c>
      <c r="D18" s="54">
        <v>27.336336336336338</v>
      </c>
      <c r="E18" s="53">
        <v>2331</v>
      </c>
      <c r="F18" s="55">
        <v>0.88623201142480512</v>
      </c>
      <c r="G18" s="28">
        <v>56471.590000000004</v>
      </c>
    </row>
    <row r="19" spans="2:7" x14ac:dyDescent="0.35">
      <c r="B19" s="24" t="s">
        <v>22</v>
      </c>
      <c r="C19" s="29">
        <v>66283</v>
      </c>
      <c r="D19" s="54">
        <v>32.301656920077974</v>
      </c>
      <c r="E19" s="53">
        <v>2052</v>
      </c>
      <c r="F19" s="55">
        <v>0.69753873542235578</v>
      </c>
      <c r="G19" s="28">
        <v>46234.960000000006</v>
      </c>
    </row>
    <row r="20" spans="2:7" x14ac:dyDescent="0.35">
      <c r="B20" s="24" t="s">
        <v>30</v>
      </c>
      <c r="C20" s="29">
        <v>66500</v>
      </c>
      <c r="D20" s="54">
        <v>23.733047822983583</v>
      </c>
      <c r="E20" s="53">
        <v>2802</v>
      </c>
      <c r="F20" s="55">
        <v>0.38945894736842124</v>
      </c>
      <c r="G20" s="28">
        <v>25899.020000000011</v>
      </c>
    </row>
    <row r="21" spans="2:7" x14ac:dyDescent="0.35">
      <c r="B21" s="24" t="s">
        <v>15</v>
      </c>
      <c r="C21" s="29">
        <v>68971</v>
      </c>
      <c r="D21" s="54">
        <v>44.990867579908674</v>
      </c>
      <c r="E21" s="53">
        <v>1533</v>
      </c>
      <c r="F21" s="55">
        <v>0.73928042220643464</v>
      </c>
      <c r="G21" s="28">
        <v>50988.91</v>
      </c>
    </row>
    <row r="22" spans="2:7" x14ac:dyDescent="0.35">
      <c r="B22" s="24" t="s">
        <v>33</v>
      </c>
      <c r="C22" s="29">
        <v>69160</v>
      </c>
      <c r="D22" s="54">
        <v>37.303128371089535</v>
      </c>
      <c r="E22" s="53">
        <v>1854</v>
      </c>
      <c r="F22" s="55">
        <v>0.6683924233661076</v>
      </c>
      <c r="G22" s="28">
        <v>46226.020000000004</v>
      </c>
    </row>
    <row r="23" spans="2:7" x14ac:dyDescent="0.35">
      <c r="B23" s="24" t="s">
        <v>27</v>
      </c>
      <c r="C23" s="29">
        <v>69461</v>
      </c>
      <c r="D23" s="54">
        <v>23.293427230046948</v>
      </c>
      <c r="E23" s="53">
        <v>2982</v>
      </c>
      <c r="F23" s="55">
        <v>0.28177164164063284</v>
      </c>
      <c r="G23" s="28">
        <v>19572.14</v>
      </c>
    </row>
    <row r="24" spans="2:7" x14ac:dyDescent="0.35">
      <c r="B24" s="24" t="s">
        <v>26</v>
      </c>
      <c r="C24" s="29">
        <v>70273</v>
      </c>
      <c r="D24" s="54">
        <v>32.807189542483663</v>
      </c>
      <c r="E24" s="53">
        <v>2142</v>
      </c>
      <c r="F24" s="55">
        <v>0.82930570773981471</v>
      </c>
      <c r="G24" s="28">
        <v>58277.8</v>
      </c>
    </row>
    <row r="25" spans="2:7" x14ac:dyDescent="0.35">
      <c r="B25" s="24" t="s">
        <v>32</v>
      </c>
      <c r="C25" s="29">
        <v>71967</v>
      </c>
      <c r="D25" s="54">
        <v>31.276401564537156</v>
      </c>
      <c r="E25" s="53">
        <v>2301</v>
      </c>
      <c r="F25" s="55">
        <v>0.72343365709283425</v>
      </c>
      <c r="G25" s="28">
        <v>52063.35</v>
      </c>
    </row>
    <row r="26" spans="2:7" x14ac:dyDescent="0.35">
      <c r="B26" s="24" t="s">
        <v>28</v>
      </c>
      <c r="C26" s="29">
        <v>72373</v>
      </c>
      <c r="D26" s="54">
        <v>22.567196757093857</v>
      </c>
      <c r="E26" s="53">
        <v>3207</v>
      </c>
      <c r="F26" s="55">
        <v>0.54004034653807365</v>
      </c>
      <c r="G26" s="28">
        <v>39084.340000000004</v>
      </c>
    </row>
    <row r="27" spans="2:7" x14ac:dyDescent="0.35">
      <c r="B27" s="24" t="s">
        <v>84</v>
      </c>
      <c r="C27" s="29">
        <v>1240869</v>
      </c>
      <c r="D27" s="54">
        <v>27.17628120893561</v>
      </c>
      <c r="E27" s="53">
        <v>45660</v>
      </c>
      <c r="F27" s="56">
        <v>0.64564854952456696</v>
      </c>
      <c r="G27" s="57">
        <v>801165.2699999999</v>
      </c>
    </row>
  </sheetData>
  <phoneticPr fontId="10" type="noConversion"/>
  <conditionalFormatting sqref="F5:F26">
    <cfRule type="colorScale" priority="2">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457F6-091A-43D1-969E-FAE3F906043C}">
  <dimension ref="A1:N16"/>
  <sheetViews>
    <sheetView workbookViewId="0">
      <selection activeCell="L6" sqref="L6"/>
    </sheetView>
  </sheetViews>
  <sheetFormatPr defaultRowHeight="14.5" x14ac:dyDescent="0.35"/>
  <cols>
    <col min="1" max="1" width="25.26953125" customWidth="1"/>
    <col min="2" max="2" width="10.36328125" bestFit="1" customWidth="1"/>
    <col min="6" max="6" width="16.90625" customWidth="1"/>
    <col min="7" max="7" width="13.90625" customWidth="1"/>
    <col min="14" max="14" width="13" customWidth="1"/>
  </cols>
  <sheetData>
    <row r="1" spans="1:14" ht="27" customHeight="1" x14ac:dyDescent="0.55000000000000004">
      <c r="A1" s="39" t="s">
        <v>96</v>
      </c>
    </row>
    <row r="3" spans="1:14" x14ac:dyDescent="0.35">
      <c r="A3" s="42" t="s">
        <v>97</v>
      </c>
      <c r="C3" t="s">
        <v>35</v>
      </c>
      <c r="F3" s="41" t="s">
        <v>107</v>
      </c>
      <c r="N3" s="38" t="s">
        <v>12</v>
      </c>
    </row>
    <row r="4" spans="1:14" x14ac:dyDescent="0.35">
      <c r="N4" s="34" t="s">
        <v>37</v>
      </c>
    </row>
    <row r="5" spans="1:14" x14ac:dyDescent="0.35">
      <c r="A5" s="40" t="s">
        <v>98</v>
      </c>
      <c r="F5" s="37" t="s">
        <v>11</v>
      </c>
      <c r="H5" s="45" t="s">
        <v>50</v>
      </c>
      <c r="N5" s="36" t="s">
        <v>35</v>
      </c>
    </row>
    <row r="6" spans="1:14" x14ac:dyDescent="0.35">
      <c r="A6" t="s">
        <v>105</v>
      </c>
      <c r="B6">
        <f>COUNTIFS(Table3[Geography],C3)</f>
        <v>53</v>
      </c>
      <c r="F6" s="33" t="s">
        <v>40</v>
      </c>
      <c r="G6" s="29">
        <f>SUMIFS(Table3[Amount],Table3[Sales Person],F6)</f>
        <v>151599</v>
      </c>
      <c r="H6">
        <f>SUMIFS(Table3[Units],Table3[Sales Person],F6)</f>
        <v>4686</v>
      </c>
      <c r="I6" s="46">
        <f>IF(G6&gt;90000,1,-1)</f>
        <v>1</v>
      </c>
      <c r="N6" s="36" t="s">
        <v>36</v>
      </c>
    </row>
    <row r="7" spans="1:14" x14ac:dyDescent="0.35">
      <c r="F7" s="35" t="s">
        <v>8</v>
      </c>
      <c r="G7" s="29">
        <f>SUMIFS(Table3[Amount],Table3[Sales Person],F7)</f>
        <v>98084</v>
      </c>
      <c r="H7">
        <f>SUMIFS(Table3[Units],Table3[Sales Person],F7)</f>
        <v>4704</v>
      </c>
      <c r="I7" s="46">
        <f t="shared" ref="I7:I15" si="0">IF(G7&gt;90000,1,-1)</f>
        <v>1</v>
      </c>
      <c r="N7" s="34" t="s">
        <v>39</v>
      </c>
    </row>
    <row r="8" spans="1:14" x14ac:dyDescent="0.35">
      <c r="B8" s="43" t="s">
        <v>106</v>
      </c>
      <c r="C8" s="43" t="s">
        <v>57</v>
      </c>
      <c r="F8" s="33" t="s">
        <v>9</v>
      </c>
      <c r="G8" s="29">
        <f>SUMIFS(Table3[Amount],Table3[Sales Person],F8)</f>
        <v>132580</v>
      </c>
      <c r="H8">
        <f>SUMIFS(Table3[Units],Table3[Sales Person],F8)</f>
        <v>4554</v>
      </c>
      <c r="I8" s="46">
        <f t="shared" si="0"/>
        <v>1</v>
      </c>
      <c r="N8" s="34" t="s">
        <v>38</v>
      </c>
    </row>
    <row r="9" spans="1:14" x14ac:dyDescent="0.35">
      <c r="A9" s="44" t="s">
        <v>100</v>
      </c>
      <c r="B9" s="29">
        <f>SUMIFS(Table3[Amount],Table3[Geography],'Profits by Product'!C3)</f>
        <v>189434</v>
      </c>
      <c r="C9" s="29">
        <f>AVERAGE(Table3[Amount],Table3[Geography],C3)</f>
        <v>4136.2299999999996</v>
      </c>
      <c r="F9" s="35" t="s">
        <v>41</v>
      </c>
      <c r="G9" s="29">
        <f>SUMIFS(Table3[Amount],Table3[Sales Person],F9)</f>
        <v>98210</v>
      </c>
      <c r="H9">
        <f>SUMIFS(Table3[Units],Table3[Sales Person],F9)</f>
        <v>3867</v>
      </c>
      <c r="I9" s="46">
        <f t="shared" si="0"/>
        <v>1</v>
      </c>
      <c r="N9" s="36" t="s">
        <v>34</v>
      </c>
    </row>
    <row r="10" spans="1:14" x14ac:dyDescent="0.35">
      <c r="A10" s="44" t="s">
        <v>101</v>
      </c>
      <c r="B10" s="29">
        <f>SUMIFS(Table3[Cost per unit],Table3[Geography],C3)</f>
        <v>2108.8565993311677</v>
      </c>
      <c r="C10" s="29"/>
      <c r="F10" s="33" t="s">
        <v>6</v>
      </c>
      <c r="G10" s="29">
        <f>SUMIFS(Table3[Amount],Table3[Sales Person],F10)</f>
        <v>130697</v>
      </c>
      <c r="H10">
        <f>SUMIFS(Table3[Units],Table3[Sales Person],F10)</f>
        <v>5925</v>
      </c>
      <c r="I10" s="46">
        <f t="shared" si="0"/>
        <v>1</v>
      </c>
    </row>
    <row r="11" spans="1:14" x14ac:dyDescent="0.35">
      <c r="A11" s="44" t="s">
        <v>102</v>
      </c>
      <c r="B11" s="4">
        <f>SUM(Table3[Amount],Table3[Geography],C3)</f>
        <v>1240869</v>
      </c>
      <c r="C11" s="29">
        <f>AVERAGE(Table3[Amount],Table3[Geography],C3)</f>
        <v>4136.2299999999996</v>
      </c>
      <c r="F11" s="33" t="s">
        <v>7</v>
      </c>
      <c r="G11" s="29">
        <f>SUMIFS(Table3[Amount],Table3[Sales Person],F11)</f>
        <v>149975</v>
      </c>
      <c r="H11">
        <f>SUMIFS(Table3[Units],Table3[Sales Person],F11)</f>
        <v>5295</v>
      </c>
      <c r="I11" s="46">
        <f t="shared" si="0"/>
        <v>1</v>
      </c>
    </row>
    <row r="12" spans="1:14" x14ac:dyDescent="0.35">
      <c r="A12" s="44" t="s">
        <v>103</v>
      </c>
      <c r="F12" s="35" t="s">
        <v>5</v>
      </c>
      <c r="G12" s="29">
        <f>SUMIFS(Table3[Amount],Table3[Sales Person],F12)</f>
        <v>165725</v>
      </c>
      <c r="H12">
        <f>SUMIFS(Table3[Units],Table3[Sales Person],F12)</f>
        <v>3669</v>
      </c>
      <c r="I12" s="46">
        <f t="shared" si="0"/>
        <v>1</v>
      </c>
    </row>
    <row r="13" spans="1:14" x14ac:dyDescent="0.35">
      <c r="F13" s="33" t="s">
        <v>2</v>
      </c>
      <c r="G13" s="29">
        <f>SUMIFS(Table3[Amount],Table3[Sales Person],F13)</f>
        <v>123949</v>
      </c>
      <c r="H13">
        <f>SUMIFS(Table3[Units],Table3[Sales Person],F13)</f>
        <v>4110</v>
      </c>
      <c r="I13" s="46">
        <f t="shared" si="0"/>
        <v>1</v>
      </c>
    </row>
    <row r="14" spans="1:14" x14ac:dyDescent="0.35">
      <c r="F14" s="35" t="s">
        <v>3</v>
      </c>
      <c r="G14" s="29">
        <f>SUMIFS(Table3[Amount],Table3[Sales Person],F14)</f>
        <v>106834</v>
      </c>
      <c r="H14">
        <f>SUMIFS(Table3[Units],Table3[Sales Person],F14)</f>
        <v>5007</v>
      </c>
      <c r="I14" s="46">
        <f t="shared" si="0"/>
        <v>1</v>
      </c>
    </row>
    <row r="15" spans="1:14" x14ac:dyDescent="0.35">
      <c r="F15" s="33" t="s">
        <v>10</v>
      </c>
      <c r="G15" s="29">
        <f>SUMIFS(Table3[Amount],Table3[Sales Person],F15)</f>
        <v>83216</v>
      </c>
      <c r="H15">
        <f>SUMIFS(Table3[Units],Table3[Sales Person],F15)</f>
        <v>3843</v>
      </c>
      <c r="I15" s="46">
        <f t="shared" si="0"/>
        <v>-1</v>
      </c>
    </row>
    <row r="16" spans="1:14" x14ac:dyDescent="0.35">
      <c r="F16" s="33"/>
    </row>
  </sheetData>
  <conditionalFormatting sqref="G6:G15">
    <cfRule type="dataBar" priority="4">
      <dataBar>
        <cfvo type="min"/>
        <cfvo type="max"/>
        <color rgb="FF638EC6"/>
      </dataBar>
      <extLst>
        <ext xmlns:x14="http://schemas.microsoft.com/office/spreadsheetml/2009/9/main" uri="{B025F937-C7B1-47D3-B67F-A62EFF666E3E}">
          <x14:id>{17733C06-2050-4554-B759-803E09E5B7BF}</x14:id>
        </ext>
      </extLst>
    </cfRule>
  </conditionalFormatting>
  <conditionalFormatting sqref="I6:I15">
    <cfRule type="iconSet" priority="1">
      <iconSet iconSet="3Symbols" showValue="0">
        <cfvo type="percent" val="0"/>
        <cfvo type="percent" val="33"/>
        <cfvo type="percent" val="67"/>
      </iconSet>
    </cfRule>
    <cfRule type="iconSet" priority="2">
      <iconSet showValue="0">
        <cfvo type="percent" val="0"/>
        <cfvo type="percent" val="33"/>
        <cfvo type="percent" val="67"/>
      </iconSet>
    </cfRule>
    <cfRule type="iconSet" priority="3">
      <iconSet iconSet="3Symbols">
        <cfvo type="percent" val="0"/>
        <cfvo type="percent" val="33"/>
        <cfvo type="percent" val="67"/>
      </iconSet>
    </cfRule>
  </conditionalFormatting>
  <dataValidations count="1">
    <dataValidation type="list" allowBlank="1" showInputMessage="1" showErrorMessage="1" sqref="C3" xr:uid="{D9088B24-DB99-42A3-868B-232F093452D0}">
      <formula1>$N$4:$N$9</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7733C06-2050-4554-B759-803E09E5B7BF}">
            <x14:dataBar minLength="0" maxLength="100" gradient="0">
              <x14:cfvo type="autoMin"/>
              <x14:cfvo type="autoMax"/>
              <x14:negativeFillColor rgb="FFFF0000"/>
              <x14:axisColor rgb="FF000000"/>
            </x14:dataBar>
          </x14:cfRule>
          <xm:sqref>G6:G15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8329-6217-4DB9-AFEB-3BBF9F8E9C3F}">
  <dimension ref="A2:O16"/>
  <sheetViews>
    <sheetView workbookViewId="0">
      <selection activeCell="B10" sqref="B10"/>
    </sheetView>
  </sheetViews>
  <sheetFormatPr defaultRowHeight="14.5" x14ac:dyDescent="0.35"/>
  <cols>
    <col min="2" max="2" width="10.36328125" bestFit="1" customWidth="1"/>
    <col min="11" max="11" width="16.36328125" customWidth="1"/>
    <col min="14" max="14" width="15.1796875" bestFit="1" customWidth="1"/>
    <col min="15" max="15" width="14" bestFit="1" customWidth="1"/>
    <col min="16" max="16" width="10.08984375" bestFit="1" customWidth="1"/>
    <col min="17" max="17" width="11.36328125" bestFit="1" customWidth="1"/>
    <col min="18" max="18" width="11.54296875" bestFit="1" customWidth="1"/>
    <col min="19" max="19" width="13" bestFit="1" customWidth="1"/>
    <col min="20" max="20" width="10.54296875" bestFit="1" customWidth="1"/>
    <col min="21" max="21" width="15.36328125" bestFit="1" customWidth="1"/>
    <col min="22" max="22" width="11.90625" bestFit="1" customWidth="1"/>
    <col min="23" max="23" width="9.54296875" bestFit="1" customWidth="1"/>
    <col min="24" max="24" width="11.7265625" bestFit="1" customWidth="1"/>
    <col min="25" max="25" width="10.7265625" bestFit="1" customWidth="1"/>
  </cols>
  <sheetData>
    <row r="2" spans="1:15" x14ac:dyDescent="0.35">
      <c r="A2" t="s">
        <v>97</v>
      </c>
      <c r="C2" t="s">
        <v>34</v>
      </c>
    </row>
    <row r="4" spans="1:15" x14ac:dyDescent="0.35">
      <c r="A4" t="s">
        <v>98</v>
      </c>
    </row>
    <row r="5" spans="1:15" x14ac:dyDescent="0.35">
      <c r="N5" s="23" t="s">
        <v>83</v>
      </c>
      <c r="O5" t="s">
        <v>85</v>
      </c>
    </row>
    <row r="6" spans="1:15" x14ac:dyDescent="0.35">
      <c r="A6" t="s">
        <v>99</v>
      </c>
      <c r="D6">
        <f>COUNTIF(Table3[Geography],C2)</f>
        <v>58</v>
      </c>
      <c r="K6" s="24" t="s">
        <v>2</v>
      </c>
      <c r="L6" s="24" t="s">
        <v>38</v>
      </c>
      <c r="N6" s="24" t="s">
        <v>2</v>
      </c>
      <c r="O6" s="29">
        <v>123949</v>
      </c>
    </row>
    <row r="7" spans="1:15" x14ac:dyDescent="0.35">
      <c r="K7" s="24" t="s">
        <v>8</v>
      </c>
      <c r="L7" s="24" t="s">
        <v>36</v>
      </c>
      <c r="N7" s="24" t="s">
        <v>8</v>
      </c>
      <c r="O7" s="29">
        <v>98084</v>
      </c>
    </row>
    <row r="8" spans="1:15" x14ac:dyDescent="0.35">
      <c r="B8" t="s">
        <v>104</v>
      </c>
      <c r="C8" t="s">
        <v>57</v>
      </c>
      <c r="K8" s="24" t="s">
        <v>41</v>
      </c>
      <c r="L8" s="24" t="s">
        <v>34</v>
      </c>
      <c r="N8" s="24" t="s">
        <v>41</v>
      </c>
      <c r="O8" s="29">
        <v>98210</v>
      </c>
    </row>
    <row r="9" spans="1:15" x14ac:dyDescent="0.35">
      <c r="A9" t="s">
        <v>100</v>
      </c>
      <c r="B9" s="4">
        <f>SUM(Table3[Amount])</f>
        <v>1240869</v>
      </c>
      <c r="C9">
        <f>AVERAGE(Table3[Amount])</f>
        <v>4136.2299999999996</v>
      </c>
      <c r="K9" s="24" t="s">
        <v>7</v>
      </c>
      <c r="L9" s="24" t="s">
        <v>37</v>
      </c>
      <c r="N9" s="24" t="s">
        <v>7</v>
      </c>
      <c r="O9" s="29">
        <v>149975</v>
      </c>
    </row>
    <row r="10" spans="1:15" x14ac:dyDescent="0.35">
      <c r="A10" t="s">
        <v>101</v>
      </c>
      <c r="K10" s="24" t="s">
        <v>6</v>
      </c>
      <c r="L10" s="24" t="s">
        <v>39</v>
      </c>
      <c r="N10" s="24" t="s">
        <v>6</v>
      </c>
      <c r="O10" s="29">
        <v>130697</v>
      </c>
    </row>
    <row r="11" spans="1:15" x14ac:dyDescent="0.35">
      <c r="A11" t="s">
        <v>102</v>
      </c>
      <c r="K11" s="24" t="s">
        <v>5</v>
      </c>
      <c r="L11" s="24" t="s">
        <v>35</v>
      </c>
      <c r="N11" s="24" t="s">
        <v>5</v>
      </c>
      <c r="O11" s="29">
        <v>165725</v>
      </c>
    </row>
    <row r="12" spans="1:15" x14ac:dyDescent="0.35">
      <c r="A12" t="s">
        <v>103</v>
      </c>
      <c r="K12" s="24" t="s">
        <v>3</v>
      </c>
      <c r="N12" s="24" t="s">
        <v>3</v>
      </c>
      <c r="O12" s="29">
        <v>106834</v>
      </c>
    </row>
    <row r="13" spans="1:15" x14ac:dyDescent="0.35">
      <c r="K13" s="24" t="s">
        <v>9</v>
      </c>
      <c r="N13" s="24" t="s">
        <v>9</v>
      </c>
      <c r="O13" s="29">
        <v>132580</v>
      </c>
    </row>
    <row r="14" spans="1:15" x14ac:dyDescent="0.35">
      <c r="K14" s="24" t="s">
        <v>10</v>
      </c>
      <c r="N14" s="24" t="s">
        <v>10</v>
      </c>
      <c r="O14" s="29">
        <v>83216</v>
      </c>
    </row>
    <row r="15" spans="1:15" x14ac:dyDescent="0.35">
      <c r="K15" s="24" t="s">
        <v>40</v>
      </c>
      <c r="N15" s="24" t="s">
        <v>40</v>
      </c>
      <c r="O15" s="29">
        <v>151599</v>
      </c>
    </row>
    <row r="16" spans="1:15" x14ac:dyDescent="0.35">
      <c r="N16" s="24" t="s">
        <v>84</v>
      </c>
      <c r="O16" s="29">
        <v>1240869</v>
      </c>
    </row>
  </sheetData>
  <dataValidations count="1">
    <dataValidation type="list" allowBlank="1" showInputMessage="1" showErrorMessage="1" sqref="C2" xr:uid="{2A78EF75-9DFD-4C97-96BC-16D35D9564AB}">
      <formula1>$L$6:$L$11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79F19-6768-454F-80CD-4D72BAAB1534}">
  <dimension ref="A1:B10"/>
  <sheetViews>
    <sheetView workbookViewId="0">
      <selection activeCell="A10" sqref="A10"/>
    </sheetView>
  </sheetViews>
  <sheetFormatPr defaultRowHeight="14.5" x14ac:dyDescent="0.35"/>
  <cols>
    <col min="1" max="1" width="12.1796875" customWidth="1"/>
    <col min="2" max="2" width="60.1796875" customWidth="1"/>
  </cols>
  <sheetData>
    <row r="1" spans="1:2" x14ac:dyDescent="0.35">
      <c r="A1" t="s">
        <v>64</v>
      </c>
      <c r="B1" t="s">
        <v>65</v>
      </c>
    </row>
    <row r="2" spans="1:2" x14ac:dyDescent="0.35">
      <c r="A2" t="s">
        <v>66</v>
      </c>
      <c r="B2" t="s">
        <v>67</v>
      </c>
    </row>
    <row r="3" spans="1:2" x14ac:dyDescent="0.35">
      <c r="A3" t="s">
        <v>68</v>
      </c>
      <c r="B3" t="s">
        <v>69</v>
      </c>
    </row>
    <row r="4" spans="1:2" x14ac:dyDescent="0.35">
      <c r="A4" t="s">
        <v>75</v>
      </c>
    </row>
    <row r="5" spans="1:2" x14ac:dyDescent="0.35">
      <c r="A5" t="s">
        <v>76</v>
      </c>
    </row>
    <row r="6" spans="1:2" x14ac:dyDescent="0.35">
      <c r="A6" t="s">
        <v>77</v>
      </c>
    </row>
    <row r="7" spans="1:2" x14ac:dyDescent="0.35">
      <c r="A7" t="s">
        <v>78</v>
      </c>
    </row>
    <row r="8" spans="1:2" x14ac:dyDescent="0.35">
      <c r="A8" t="s">
        <v>79</v>
      </c>
    </row>
    <row r="9" spans="1:2" x14ac:dyDescent="0.35">
      <c r="A9" t="s">
        <v>80</v>
      </c>
    </row>
    <row r="10" spans="1:2" x14ac:dyDescent="0.35">
      <c r="A10" t="s">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5A19D-C799-4D4B-8ED6-75636A0EED57}">
  <dimension ref="A1:D17"/>
  <sheetViews>
    <sheetView zoomScale="85" zoomScaleNormal="85" workbookViewId="0">
      <selection activeCell="J12" sqref="J12"/>
    </sheetView>
  </sheetViews>
  <sheetFormatPr defaultRowHeight="14.5" x14ac:dyDescent="0.35"/>
  <cols>
    <col min="1" max="1" width="13.1796875" customWidth="1"/>
    <col min="2" max="2" width="14.08984375" customWidth="1"/>
    <col min="3" max="3" width="1.36328125" customWidth="1"/>
    <col min="4" max="4" width="11.6328125" customWidth="1"/>
    <col min="5" max="5" width="15.36328125" customWidth="1"/>
    <col min="6" max="10" width="15.36328125" bestFit="1" customWidth="1"/>
    <col min="11" max="11" width="10.7265625" bestFit="1" customWidth="1"/>
  </cols>
  <sheetData>
    <row r="1" spans="1:4" x14ac:dyDescent="0.35">
      <c r="A1" t="s">
        <v>82</v>
      </c>
    </row>
    <row r="3" spans="1:4" x14ac:dyDescent="0.35">
      <c r="A3" s="23" t="s">
        <v>83</v>
      </c>
      <c r="B3" s="25" t="s">
        <v>85</v>
      </c>
      <c r="C3" s="25" t="s">
        <v>87</v>
      </c>
      <c r="D3" s="25" t="s">
        <v>86</v>
      </c>
    </row>
    <row r="4" spans="1:4" x14ac:dyDescent="0.35">
      <c r="A4" s="24" t="s">
        <v>38</v>
      </c>
      <c r="B4" s="26">
        <v>15141</v>
      </c>
      <c r="C4" s="25">
        <v>15141</v>
      </c>
      <c r="D4" s="27">
        <v>1182</v>
      </c>
    </row>
    <row r="5" spans="1:4" x14ac:dyDescent="0.35">
      <c r="A5" s="24" t="s">
        <v>36</v>
      </c>
      <c r="B5" s="26">
        <v>5019</v>
      </c>
      <c r="C5" s="25">
        <v>5019</v>
      </c>
      <c r="D5" s="27">
        <v>150</v>
      </c>
    </row>
    <row r="6" spans="1:4" x14ac:dyDescent="0.35">
      <c r="A6" s="24" t="s">
        <v>34</v>
      </c>
      <c r="B6" s="26">
        <v>5516</v>
      </c>
      <c r="C6" s="25">
        <v>5516</v>
      </c>
      <c r="D6" s="27">
        <v>507</v>
      </c>
    </row>
    <row r="7" spans="1:4" x14ac:dyDescent="0.35">
      <c r="A7" s="24" t="s">
        <v>37</v>
      </c>
      <c r="B7" s="26">
        <v>20125</v>
      </c>
      <c r="C7" s="25">
        <v>20125</v>
      </c>
      <c r="D7" s="27">
        <v>711</v>
      </c>
    </row>
    <row r="8" spans="1:4" x14ac:dyDescent="0.35">
      <c r="A8" s="24" t="s">
        <v>39</v>
      </c>
      <c r="B8" s="26">
        <v>27132</v>
      </c>
      <c r="C8" s="25">
        <v>27132</v>
      </c>
      <c r="D8" s="27">
        <v>447</v>
      </c>
    </row>
    <row r="9" spans="1:4" x14ac:dyDescent="0.35">
      <c r="A9" s="24" t="s">
        <v>35</v>
      </c>
      <c r="B9" s="26">
        <v>25151</v>
      </c>
      <c r="C9" s="25">
        <v>25151</v>
      </c>
      <c r="D9" s="27">
        <v>1707</v>
      </c>
    </row>
    <row r="13" spans="1:4" x14ac:dyDescent="0.35">
      <c r="C13" t="s">
        <v>88</v>
      </c>
    </row>
    <row r="14" spans="1:4" x14ac:dyDescent="0.35">
      <c r="C14" t="s">
        <v>89</v>
      </c>
    </row>
    <row r="15" spans="1:4" x14ac:dyDescent="0.35">
      <c r="C15" t="s">
        <v>90</v>
      </c>
    </row>
    <row r="16" spans="1:4" x14ac:dyDescent="0.35">
      <c r="C16" t="s">
        <v>91</v>
      </c>
    </row>
    <row r="17" spans="3:3" x14ac:dyDescent="0.35">
      <c r="C17" t="s">
        <v>92</v>
      </c>
    </row>
  </sheetData>
  <conditionalFormatting pivot="1" sqref="C4:C9">
    <cfRule type="dataBar" priority="1">
      <dataBar showValue="0">
        <cfvo type="min"/>
        <cfvo type="max"/>
        <color rgb="FF638EC6"/>
      </dataBar>
      <extLst>
        <ext xmlns:x14="http://schemas.microsoft.com/office/spreadsheetml/2009/9/main" uri="{B025F937-C7B1-47D3-B67F-A62EFF666E3E}">
          <x14:id>{D1D1F127-AB9B-4CA9-B52C-E8FCC601680A}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D1D1F127-AB9B-4CA9-B52C-E8FCC601680A}">
            <x14:dataBar minLength="0" maxLength="100" gradient="0">
              <x14:cfvo type="autoMin"/>
              <x14:cfvo type="autoMax"/>
              <x14:negativeFillColor rgb="FFFF0000"/>
              <x14:axisColor rgb="FF000000"/>
            </x14:dataBar>
          </x14:cfRule>
          <xm:sqref>C4:C9</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86C71-E693-472A-911E-0607B6FE63B2}">
  <dimension ref="A2:D8"/>
  <sheetViews>
    <sheetView workbookViewId="0">
      <selection activeCell="A3" sqref="A3"/>
    </sheetView>
  </sheetViews>
  <sheetFormatPr defaultRowHeight="14.5" x14ac:dyDescent="0.35"/>
  <cols>
    <col min="1" max="1" width="20.36328125" customWidth="1"/>
    <col min="2" max="2" width="14" customWidth="1"/>
    <col min="3" max="3" width="11.453125" customWidth="1"/>
    <col min="4" max="4" width="15.453125" customWidth="1"/>
    <col min="5" max="5" width="8.7265625" customWidth="1"/>
  </cols>
  <sheetData>
    <row r="2" spans="1:4" x14ac:dyDescent="0.35">
      <c r="A2" s="23" t="s">
        <v>83</v>
      </c>
      <c r="B2" t="s">
        <v>85</v>
      </c>
      <c r="C2" t="s">
        <v>86</v>
      </c>
      <c r="D2" t="s">
        <v>93</v>
      </c>
    </row>
    <row r="3" spans="1:4" x14ac:dyDescent="0.35">
      <c r="A3" s="24" t="s">
        <v>26</v>
      </c>
      <c r="B3" s="29">
        <v>70273</v>
      </c>
      <c r="C3" s="5">
        <v>2142</v>
      </c>
      <c r="D3" s="28">
        <v>32.807189542483663</v>
      </c>
    </row>
    <row r="4" spans="1:4" x14ac:dyDescent="0.35">
      <c r="A4" s="24" t="s">
        <v>28</v>
      </c>
      <c r="B4" s="29">
        <v>72373</v>
      </c>
      <c r="C4" s="5">
        <v>3207</v>
      </c>
      <c r="D4" s="28">
        <v>22.567196757093857</v>
      </c>
    </row>
    <row r="5" spans="1:4" x14ac:dyDescent="0.35">
      <c r="A5" s="24" t="s">
        <v>32</v>
      </c>
      <c r="B5" s="29">
        <v>71967</v>
      </c>
      <c r="C5" s="5">
        <v>2301</v>
      </c>
      <c r="D5" s="28">
        <v>31.276401564537156</v>
      </c>
    </row>
    <row r="6" spans="1:4" x14ac:dyDescent="0.35">
      <c r="A6" s="24" t="s">
        <v>27</v>
      </c>
      <c r="B6" s="29">
        <v>69461</v>
      </c>
      <c r="C6" s="5">
        <v>2982</v>
      </c>
      <c r="D6" s="28">
        <v>23.293427230046948</v>
      </c>
    </row>
    <row r="7" spans="1:4" x14ac:dyDescent="0.35">
      <c r="A7" s="24" t="s">
        <v>33</v>
      </c>
      <c r="B7" s="29">
        <v>69160</v>
      </c>
      <c r="C7" s="5">
        <v>1854</v>
      </c>
      <c r="D7" s="28">
        <v>37.303128371089535</v>
      </c>
    </row>
    <row r="8" spans="1:4" x14ac:dyDescent="0.35">
      <c r="A8" s="24" t="s">
        <v>84</v>
      </c>
      <c r="B8" s="29">
        <v>353234</v>
      </c>
      <c r="C8" s="5">
        <v>12486</v>
      </c>
      <c r="D8" s="28">
        <v>28.290405253884352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D2A9E-CE27-4097-8DE7-B51F13FBFF9A}">
  <dimension ref="A1:E303"/>
  <sheetViews>
    <sheetView topLeftCell="A4" zoomScale="51" zoomScaleNormal="51" workbookViewId="0">
      <selection activeCell="G4" sqref="G4"/>
    </sheetView>
  </sheetViews>
  <sheetFormatPr defaultRowHeight="14.5" x14ac:dyDescent="0.35"/>
  <cols>
    <col min="1" max="1" width="15.08984375" customWidth="1"/>
    <col min="2" max="2" width="15.453125" customWidth="1"/>
    <col min="3" max="3" width="14.7265625" customWidth="1"/>
    <col min="4" max="4" width="12" customWidth="1"/>
    <col min="5" max="5" width="14.1796875" customWidth="1"/>
  </cols>
  <sheetData>
    <row r="1" spans="1:5" ht="21" x14ac:dyDescent="0.35">
      <c r="A1" s="30" t="s">
        <v>94</v>
      </c>
    </row>
    <row r="3" spans="1:5" x14ac:dyDescent="0.35">
      <c r="A3" s="6" t="s">
        <v>11</v>
      </c>
      <c r="B3" s="6" t="s">
        <v>12</v>
      </c>
      <c r="C3" s="6" t="s">
        <v>0</v>
      </c>
      <c r="D3" s="10" t="s">
        <v>1</v>
      </c>
      <c r="E3" s="10" t="s">
        <v>50</v>
      </c>
    </row>
    <row r="4" spans="1:5" x14ac:dyDescent="0.35">
      <c r="A4" t="s">
        <v>40</v>
      </c>
      <c r="B4" t="s">
        <v>37</v>
      </c>
      <c r="C4" t="s">
        <v>30</v>
      </c>
      <c r="D4" s="4">
        <v>1624</v>
      </c>
      <c r="E4" s="5">
        <v>114</v>
      </c>
    </row>
    <row r="5" spans="1:5" x14ac:dyDescent="0.35">
      <c r="A5" t="s">
        <v>8</v>
      </c>
      <c r="B5" t="s">
        <v>35</v>
      </c>
      <c r="C5" t="s">
        <v>32</v>
      </c>
      <c r="D5" s="4">
        <v>6706</v>
      </c>
      <c r="E5" s="5">
        <v>459</v>
      </c>
    </row>
    <row r="6" spans="1:5" x14ac:dyDescent="0.35">
      <c r="A6" t="s">
        <v>9</v>
      </c>
      <c r="B6" t="s">
        <v>35</v>
      </c>
      <c r="C6" t="s">
        <v>4</v>
      </c>
      <c r="D6" s="4">
        <v>959</v>
      </c>
      <c r="E6" s="5">
        <v>147</v>
      </c>
    </row>
    <row r="7" spans="1:5" x14ac:dyDescent="0.35">
      <c r="A7" t="s">
        <v>41</v>
      </c>
      <c r="B7" t="s">
        <v>36</v>
      </c>
      <c r="C7" t="s">
        <v>18</v>
      </c>
      <c r="D7" s="4">
        <v>9632</v>
      </c>
      <c r="E7" s="5">
        <v>288</v>
      </c>
    </row>
    <row r="8" spans="1:5" x14ac:dyDescent="0.35">
      <c r="A8" t="s">
        <v>6</v>
      </c>
      <c r="B8" t="s">
        <v>39</v>
      </c>
      <c r="C8" t="s">
        <v>25</v>
      </c>
      <c r="D8" s="4">
        <v>2100</v>
      </c>
      <c r="E8" s="5">
        <v>414</v>
      </c>
    </row>
    <row r="9" spans="1:5" x14ac:dyDescent="0.35">
      <c r="A9" t="s">
        <v>40</v>
      </c>
      <c r="B9" t="s">
        <v>35</v>
      </c>
      <c r="C9" t="s">
        <v>33</v>
      </c>
      <c r="D9" s="4">
        <v>8869</v>
      </c>
      <c r="E9" s="5">
        <v>432</v>
      </c>
    </row>
    <row r="10" spans="1:5" x14ac:dyDescent="0.35">
      <c r="A10" t="s">
        <v>6</v>
      </c>
      <c r="B10" t="s">
        <v>38</v>
      </c>
      <c r="C10" t="s">
        <v>31</v>
      </c>
      <c r="D10" s="4">
        <v>2681</v>
      </c>
      <c r="E10" s="5">
        <v>54</v>
      </c>
    </row>
    <row r="11" spans="1:5" x14ac:dyDescent="0.35">
      <c r="A11" t="s">
        <v>8</v>
      </c>
      <c r="B11" t="s">
        <v>35</v>
      </c>
      <c r="C11" t="s">
        <v>22</v>
      </c>
      <c r="D11" s="4">
        <v>5012</v>
      </c>
      <c r="E11" s="5">
        <v>210</v>
      </c>
    </row>
    <row r="12" spans="1:5" x14ac:dyDescent="0.35">
      <c r="A12" t="s">
        <v>7</v>
      </c>
      <c r="B12" t="s">
        <v>38</v>
      </c>
      <c r="C12" t="s">
        <v>14</v>
      </c>
      <c r="D12" s="4">
        <v>1281</v>
      </c>
      <c r="E12" s="5">
        <v>75</v>
      </c>
    </row>
    <row r="13" spans="1:5" x14ac:dyDescent="0.35">
      <c r="A13" t="s">
        <v>5</v>
      </c>
      <c r="B13" t="s">
        <v>37</v>
      </c>
      <c r="C13" t="s">
        <v>14</v>
      </c>
      <c r="D13" s="4">
        <v>4991</v>
      </c>
      <c r="E13" s="5">
        <v>12</v>
      </c>
    </row>
    <row r="14" spans="1:5" x14ac:dyDescent="0.35">
      <c r="A14" t="s">
        <v>2</v>
      </c>
      <c r="B14" t="s">
        <v>39</v>
      </c>
      <c r="C14" t="s">
        <v>25</v>
      </c>
      <c r="D14" s="4">
        <v>1785</v>
      </c>
      <c r="E14" s="5">
        <v>462</v>
      </c>
    </row>
    <row r="15" spans="1:5" x14ac:dyDescent="0.35">
      <c r="A15" t="s">
        <v>3</v>
      </c>
      <c r="B15" t="s">
        <v>37</v>
      </c>
      <c r="C15" t="s">
        <v>17</v>
      </c>
      <c r="D15" s="4">
        <v>3983</v>
      </c>
      <c r="E15" s="5">
        <v>144</v>
      </c>
    </row>
    <row r="16" spans="1:5" x14ac:dyDescent="0.35">
      <c r="A16" t="s">
        <v>9</v>
      </c>
      <c r="B16" t="s">
        <v>38</v>
      </c>
      <c r="C16" t="s">
        <v>16</v>
      </c>
      <c r="D16" s="4">
        <v>2646</v>
      </c>
      <c r="E16" s="5">
        <v>120</v>
      </c>
    </row>
    <row r="17" spans="1:5" x14ac:dyDescent="0.35">
      <c r="A17" t="s">
        <v>2</v>
      </c>
      <c r="B17" t="s">
        <v>34</v>
      </c>
      <c r="C17" t="s">
        <v>13</v>
      </c>
      <c r="D17" s="4">
        <v>252</v>
      </c>
      <c r="E17" s="5">
        <v>54</v>
      </c>
    </row>
    <row r="18" spans="1:5" x14ac:dyDescent="0.35">
      <c r="A18" t="s">
        <v>3</v>
      </c>
      <c r="B18" t="s">
        <v>35</v>
      </c>
      <c r="C18" t="s">
        <v>25</v>
      </c>
      <c r="D18" s="4">
        <v>2464</v>
      </c>
      <c r="E18" s="5">
        <v>234</v>
      </c>
    </row>
    <row r="19" spans="1:5" x14ac:dyDescent="0.35">
      <c r="A19" t="s">
        <v>3</v>
      </c>
      <c r="B19" t="s">
        <v>35</v>
      </c>
      <c r="C19" t="s">
        <v>29</v>
      </c>
      <c r="D19" s="4">
        <v>2114</v>
      </c>
      <c r="E19" s="5">
        <v>66</v>
      </c>
    </row>
    <row r="20" spans="1:5" x14ac:dyDescent="0.35">
      <c r="A20" t="s">
        <v>6</v>
      </c>
      <c r="B20" t="s">
        <v>37</v>
      </c>
      <c r="C20" t="s">
        <v>31</v>
      </c>
      <c r="D20" s="4">
        <v>7693</v>
      </c>
      <c r="E20" s="5">
        <v>87</v>
      </c>
    </row>
    <row r="21" spans="1:5" x14ac:dyDescent="0.35">
      <c r="A21" t="s">
        <v>5</v>
      </c>
      <c r="B21" t="s">
        <v>34</v>
      </c>
      <c r="C21" t="s">
        <v>20</v>
      </c>
      <c r="D21" s="4">
        <v>15610</v>
      </c>
      <c r="E21" s="5">
        <v>339</v>
      </c>
    </row>
    <row r="22" spans="1:5" x14ac:dyDescent="0.35">
      <c r="A22" t="s">
        <v>41</v>
      </c>
      <c r="B22" t="s">
        <v>34</v>
      </c>
      <c r="C22" t="s">
        <v>22</v>
      </c>
      <c r="D22" s="4">
        <v>336</v>
      </c>
      <c r="E22" s="5">
        <v>144</v>
      </c>
    </row>
    <row r="23" spans="1:5" x14ac:dyDescent="0.35">
      <c r="A23" t="s">
        <v>2</v>
      </c>
      <c r="B23" t="s">
        <v>39</v>
      </c>
      <c r="C23" t="s">
        <v>20</v>
      </c>
      <c r="D23" s="4">
        <v>9443</v>
      </c>
      <c r="E23" s="5">
        <v>162</v>
      </c>
    </row>
    <row r="24" spans="1:5" x14ac:dyDescent="0.35">
      <c r="A24" t="s">
        <v>9</v>
      </c>
      <c r="B24" t="s">
        <v>34</v>
      </c>
      <c r="C24" t="s">
        <v>23</v>
      </c>
      <c r="D24" s="4">
        <v>8155</v>
      </c>
      <c r="E24" s="5">
        <v>90</v>
      </c>
    </row>
    <row r="25" spans="1:5" x14ac:dyDescent="0.35">
      <c r="A25" t="s">
        <v>8</v>
      </c>
      <c r="B25" t="s">
        <v>38</v>
      </c>
      <c r="C25" t="s">
        <v>23</v>
      </c>
      <c r="D25" s="4">
        <v>1701</v>
      </c>
      <c r="E25" s="5">
        <v>234</v>
      </c>
    </row>
    <row r="26" spans="1:5" x14ac:dyDescent="0.35">
      <c r="A26" t="s">
        <v>10</v>
      </c>
      <c r="B26" t="s">
        <v>38</v>
      </c>
      <c r="C26" t="s">
        <v>22</v>
      </c>
      <c r="D26" s="4">
        <v>2205</v>
      </c>
      <c r="E26" s="5">
        <v>141</v>
      </c>
    </row>
    <row r="27" spans="1:5" x14ac:dyDescent="0.35">
      <c r="A27" t="s">
        <v>8</v>
      </c>
      <c r="B27" t="s">
        <v>37</v>
      </c>
      <c r="C27" t="s">
        <v>19</v>
      </c>
      <c r="D27" s="4">
        <v>1771</v>
      </c>
      <c r="E27" s="5">
        <v>204</v>
      </c>
    </row>
    <row r="28" spans="1:5" x14ac:dyDescent="0.35">
      <c r="A28" t="s">
        <v>41</v>
      </c>
      <c r="B28" t="s">
        <v>35</v>
      </c>
      <c r="C28" t="s">
        <v>15</v>
      </c>
      <c r="D28" s="4">
        <v>2114</v>
      </c>
      <c r="E28" s="5">
        <v>186</v>
      </c>
    </row>
    <row r="29" spans="1:5" x14ac:dyDescent="0.35">
      <c r="A29" t="s">
        <v>41</v>
      </c>
      <c r="B29" t="s">
        <v>36</v>
      </c>
      <c r="C29" t="s">
        <v>13</v>
      </c>
      <c r="D29" s="4">
        <v>10311</v>
      </c>
      <c r="E29" s="5">
        <v>231</v>
      </c>
    </row>
    <row r="30" spans="1:5" x14ac:dyDescent="0.35">
      <c r="A30" t="s">
        <v>3</v>
      </c>
      <c r="B30" t="s">
        <v>39</v>
      </c>
      <c r="C30" t="s">
        <v>16</v>
      </c>
      <c r="D30" s="4">
        <v>21</v>
      </c>
      <c r="E30" s="5">
        <v>168</v>
      </c>
    </row>
    <row r="31" spans="1:5" x14ac:dyDescent="0.35">
      <c r="A31" t="s">
        <v>10</v>
      </c>
      <c r="B31" t="s">
        <v>35</v>
      </c>
      <c r="C31" t="s">
        <v>20</v>
      </c>
      <c r="D31" s="4">
        <v>1974</v>
      </c>
      <c r="E31" s="5">
        <v>195</v>
      </c>
    </row>
    <row r="32" spans="1:5" x14ac:dyDescent="0.35">
      <c r="A32" t="s">
        <v>5</v>
      </c>
      <c r="B32" t="s">
        <v>36</v>
      </c>
      <c r="C32" t="s">
        <v>23</v>
      </c>
      <c r="D32" s="4">
        <v>6314</v>
      </c>
      <c r="E32" s="5">
        <v>15</v>
      </c>
    </row>
    <row r="33" spans="1:5" x14ac:dyDescent="0.35">
      <c r="A33" t="s">
        <v>10</v>
      </c>
      <c r="B33" t="s">
        <v>37</v>
      </c>
      <c r="C33" t="s">
        <v>23</v>
      </c>
      <c r="D33" s="4">
        <v>4683</v>
      </c>
      <c r="E33" s="5">
        <v>30</v>
      </c>
    </row>
    <row r="34" spans="1:5" x14ac:dyDescent="0.35">
      <c r="A34" t="s">
        <v>41</v>
      </c>
      <c r="B34" t="s">
        <v>37</v>
      </c>
      <c r="C34" t="s">
        <v>24</v>
      </c>
      <c r="D34" s="4">
        <v>6398</v>
      </c>
      <c r="E34" s="5">
        <v>102</v>
      </c>
    </row>
    <row r="35" spans="1:5" x14ac:dyDescent="0.35">
      <c r="A35" t="s">
        <v>2</v>
      </c>
      <c r="B35" t="s">
        <v>35</v>
      </c>
      <c r="C35" t="s">
        <v>19</v>
      </c>
      <c r="D35" s="4">
        <v>553</v>
      </c>
      <c r="E35" s="5">
        <v>15</v>
      </c>
    </row>
    <row r="36" spans="1:5" x14ac:dyDescent="0.35">
      <c r="A36" t="s">
        <v>8</v>
      </c>
      <c r="B36" t="s">
        <v>39</v>
      </c>
      <c r="C36" t="s">
        <v>30</v>
      </c>
      <c r="D36" s="4">
        <v>7021</v>
      </c>
      <c r="E36" s="5">
        <v>183</v>
      </c>
    </row>
    <row r="37" spans="1:5" x14ac:dyDescent="0.35">
      <c r="A37" t="s">
        <v>40</v>
      </c>
      <c r="B37" t="s">
        <v>39</v>
      </c>
      <c r="C37" t="s">
        <v>22</v>
      </c>
      <c r="D37" s="4">
        <v>5817</v>
      </c>
      <c r="E37" s="5">
        <v>12</v>
      </c>
    </row>
    <row r="38" spans="1:5" x14ac:dyDescent="0.35">
      <c r="A38" t="s">
        <v>41</v>
      </c>
      <c r="B38" t="s">
        <v>39</v>
      </c>
      <c r="C38" t="s">
        <v>14</v>
      </c>
      <c r="D38" s="4">
        <v>3976</v>
      </c>
      <c r="E38" s="5">
        <v>72</v>
      </c>
    </row>
    <row r="39" spans="1:5" x14ac:dyDescent="0.35">
      <c r="A39" t="s">
        <v>6</v>
      </c>
      <c r="B39" t="s">
        <v>38</v>
      </c>
      <c r="C39" t="s">
        <v>27</v>
      </c>
      <c r="D39" s="4">
        <v>1134</v>
      </c>
      <c r="E39" s="5">
        <v>282</v>
      </c>
    </row>
    <row r="40" spans="1:5" x14ac:dyDescent="0.35">
      <c r="A40" t="s">
        <v>2</v>
      </c>
      <c r="B40" t="s">
        <v>39</v>
      </c>
      <c r="C40" t="s">
        <v>28</v>
      </c>
      <c r="D40" s="4">
        <v>6027</v>
      </c>
      <c r="E40" s="5">
        <v>144</v>
      </c>
    </row>
    <row r="41" spans="1:5" x14ac:dyDescent="0.35">
      <c r="A41" t="s">
        <v>6</v>
      </c>
      <c r="B41" t="s">
        <v>37</v>
      </c>
      <c r="C41" t="s">
        <v>16</v>
      </c>
      <c r="D41" s="4">
        <v>1904</v>
      </c>
      <c r="E41" s="5">
        <v>405</v>
      </c>
    </row>
    <row r="42" spans="1:5" x14ac:dyDescent="0.35">
      <c r="A42" t="s">
        <v>7</v>
      </c>
      <c r="B42" t="s">
        <v>34</v>
      </c>
      <c r="C42" t="s">
        <v>32</v>
      </c>
      <c r="D42" s="4">
        <v>3262</v>
      </c>
      <c r="E42" s="5">
        <v>75</v>
      </c>
    </row>
    <row r="43" spans="1:5" x14ac:dyDescent="0.35">
      <c r="A43" t="s">
        <v>40</v>
      </c>
      <c r="B43" t="s">
        <v>34</v>
      </c>
      <c r="C43" t="s">
        <v>27</v>
      </c>
      <c r="D43" s="4">
        <v>2289</v>
      </c>
      <c r="E43" s="5">
        <v>135</v>
      </c>
    </row>
    <row r="44" spans="1:5" x14ac:dyDescent="0.35">
      <c r="A44" t="s">
        <v>5</v>
      </c>
      <c r="B44" t="s">
        <v>34</v>
      </c>
      <c r="C44" t="s">
        <v>27</v>
      </c>
      <c r="D44" s="4">
        <v>6986</v>
      </c>
      <c r="E44" s="5">
        <v>21</v>
      </c>
    </row>
    <row r="45" spans="1:5" x14ac:dyDescent="0.35">
      <c r="A45" t="s">
        <v>2</v>
      </c>
      <c r="B45" t="s">
        <v>38</v>
      </c>
      <c r="C45" t="s">
        <v>23</v>
      </c>
      <c r="D45" s="4">
        <v>4417</v>
      </c>
      <c r="E45" s="5">
        <v>153</v>
      </c>
    </row>
    <row r="46" spans="1:5" x14ac:dyDescent="0.35">
      <c r="A46" t="s">
        <v>6</v>
      </c>
      <c r="B46" t="s">
        <v>34</v>
      </c>
      <c r="C46" t="s">
        <v>15</v>
      </c>
      <c r="D46" s="4">
        <v>1442</v>
      </c>
      <c r="E46" s="5">
        <v>15</v>
      </c>
    </row>
    <row r="47" spans="1:5" x14ac:dyDescent="0.35">
      <c r="A47" t="s">
        <v>3</v>
      </c>
      <c r="B47" t="s">
        <v>35</v>
      </c>
      <c r="C47" t="s">
        <v>14</v>
      </c>
      <c r="D47" s="4">
        <v>2415</v>
      </c>
      <c r="E47" s="5">
        <v>255</v>
      </c>
    </row>
    <row r="48" spans="1:5" x14ac:dyDescent="0.35">
      <c r="A48" t="s">
        <v>2</v>
      </c>
      <c r="B48" t="s">
        <v>37</v>
      </c>
      <c r="C48" t="s">
        <v>19</v>
      </c>
      <c r="D48" s="4">
        <v>238</v>
      </c>
      <c r="E48" s="5">
        <v>18</v>
      </c>
    </row>
    <row r="49" spans="1:5" x14ac:dyDescent="0.35">
      <c r="A49" t="s">
        <v>6</v>
      </c>
      <c r="B49" t="s">
        <v>37</v>
      </c>
      <c r="C49" t="s">
        <v>23</v>
      </c>
      <c r="D49" s="4">
        <v>4949</v>
      </c>
      <c r="E49" s="5">
        <v>189</v>
      </c>
    </row>
    <row r="50" spans="1:5" x14ac:dyDescent="0.35">
      <c r="A50" t="s">
        <v>5</v>
      </c>
      <c r="B50" t="s">
        <v>38</v>
      </c>
      <c r="C50" t="s">
        <v>32</v>
      </c>
      <c r="D50" s="4">
        <v>5075</v>
      </c>
      <c r="E50" s="5">
        <v>21</v>
      </c>
    </row>
    <row r="51" spans="1:5" x14ac:dyDescent="0.35">
      <c r="A51" t="s">
        <v>3</v>
      </c>
      <c r="B51" t="s">
        <v>36</v>
      </c>
      <c r="C51" t="s">
        <v>16</v>
      </c>
      <c r="D51" s="4">
        <v>9198</v>
      </c>
      <c r="E51" s="5">
        <v>36</v>
      </c>
    </row>
    <row r="52" spans="1:5" x14ac:dyDescent="0.35">
      <c r="A52" t="s">
        <v>6</v>
      </c>
      <c r="B52" t="s">
        <v>34</v>
      </c>
      <c r="C52" t="s">
        <v>29</v>
      </c>
      <c r="D52" s="4">
        <v>3339</v>
      </c>
      <c r="E52" s="5">
        <v>75</v>
      </c>
    </row>
    <row r="53" spans="1:5" x14ac:dyDescent="0.35">
      <c r="A53" t="s">
        <v>40</v>
      </c>
      <c r="B53" t="s">
        <v>34</v>
      </c>
      <c r="C53" t="s">
        <v>17</v>
      </c>
      <c r="D53" s="4">
        <v>5019</v>
      </c>
      <c r="E53" s="5">
        <v>156</v>
      </c>
    </row>
    <row r="54" spans="1:5" x14ac:dyDescent="0.35">
      <c r="A54" t="s">
        <v>5</v>
      </c>
      <c r="B54" t="s">
        <v>36</v>
      </c>
      <c r="C54" t="s">
        <v>16</v>
      </c>
      <c r="D54" s="4">
        <v>16184</v>
      </c>
      <c r="E54" s="5">
        <v>39</v>
      </c>
    </row>
    <row r="55" spans="1:5" x14ac:dyDescent="0.35">
      <c r="A55" t="s">
        <v>6</v>
      </c>
      <c r="B55" t="s">
        <v>36</v>
      </c>
      <c r="C55" t="s">
        <v>21</v>
      </c>
      <c r="D55" s="4">
        <v>497</v>
      </c>
      <c r="E55" s="5">
        <v>63</v>
      </c>
    </row>
    <row r="56" spans="1:5" x14ac:dyDescent="0.35">
      <c r="A56" t="s">
        <v>2</v>
      </c>
      <c r="B56" t="s">
        <v>36</v>
      </c>
      <c r="C56" t="s">
        <v>29</v>
      </c>
      <c r="D56" s="4">
        <v>8211</v>
      </c>
      <c r="E56" s="5">
        <v>75</v>
      </c>
    </row>
    <row r="57" spans="1:5" x14ac:dyDescent="0.35">
      <c r="A57" t="s">
        <v>2</v>
      </c>
      <c r="B57" t="s">
        <v>38</v>
      </c>
      <c r="C57" t="s">
        <v>28</v>
      </c>
      <c r="D57" s="4">
        <v>6580</v>
      </c>
      <c r="E57" s="5">
        <v>183</v>
      </c>
    </row>
    <row r="58" spans="1:5" x14ac:dyDescent="0.35">
      <c r="A58" t="s">
        <v>41</v>
      </c>
      <c r="B58" t="s">
        <v>35</v>
      </c>
      <c r="C58" t="s">
        <v>13</v>
      </c>
      <c r="D58" s="4">
        <v>4760</v>
      </c>
      <c r="E58" s="5">
        <v>69</v>
      </c>
    </row>
    <row r="59" spans="1:5" x14ac:dyDescent="0.35">
      <c r="A59" t="s">
        <v>40</v>
      </c>
      <c r="B59" t="s">
        <v>36</v>
      </c>
      <c r="C59" t="s">
        <v>25</v>
      </c>
      <c r="D59" s="4">
        <v>5439</v>
      </c>
      <c r="E59" s="5">
        <v>30</v>
      </c>
    </row>
    <row r="60" spans="1:5" x14ac:dyDescent="0.35">
      <c r="A60" t="s">
        <v>41</v>
      </c>
      <c r="B60" t="s">
        <v>34</v>
      </c>
      <c r="C60" t="s">
        <v>17</v>
      </c>
      <c r="D60" s="4">
        <v>1463</v>
      </c>
      <c r="E60" s="5">
        <v>39</v>
      </c>
    </row>
    <row r="61" spans="1:5" x14ac:dyDescent="0.35">
      <c r="A61" t="s">
        <v>3</v>
      </c>
      <c r="B61" t="s">
        <v>34</v>
      </c>
      <c r="C61" t="s">
        <v>32</v>
      </c>
      <c r="D61" s="4">
        <v>7777</v>
      </c>
      <c r="E61" s="5">
        <v>504</v>
      </c>
    </row>
    <row r="62" spans="1:5" x14ac:dyDescent="0.35">
      <c r="A62" t="s">
        <v>9</v>
      </c>
      <c r="B62" t="s">
        <v>37</v>
      </c>
      <c r="C62" t="s">
        <v>29</v>
      </c>
      <c r="D62" s="4">
        <v>1085</v>
      </c>
      <c r="E62" s="5">
        <v>273</v>
      </c>
    </row>
    <row r="63" spans="1:5" x14ac:dyDescent="0.35">
      <c r="A63" t="s">
        <v>5</v>
      </c>
      <c r="B63" t="s">
        <v>37</v>
      </c>
      <c r="C63" t="s">
        <v>31</v>
      </c>
      <c r="D63" s="4">
        <v>182</v>
      </c>
      <c r="E63" s="5">
        <v>48</v>
      </c>
    </row>
    <row r="64" spans="1:5" x14ac:dyDescent="0.35">
      <c r="A64" t="s">
        <v>6</v>
      </c>
      <c r="B64" t="s">
        <v>34</v>
      </c>
      <c r="C64" t="s">
        <v>27</v>
      </c>
      <c r="D64" s="4">
        <v>4242</v>
      </c>
      <c r="E64" s="5">
        <v>207</v>
      </c>
    </row>
    <row r="65" spans="1:5" x14ac:dyDescent="0.35">
      <c r="A65" t="s">
        <v>6</v>
      </c>
      <c r="B65" t="s">
        <v>36</v>
      </c>
      <c r="C65" t="s">
        <v>32</v>
      </c>
      <c r="D65" s="4">
        <v>6118</v>
      </c>
      <c r="E65" s="5">
        <v>9</v>
      </c>
    </row>
    <row r="66" spans="1:5" x14ac:dyDescent="0.35">
      <c r="A66" t="s">
        <v>10</v>
      </c>
      <c r="B66" t="s">
        <v>36</v>
      </c>
      <c r="C66" t="s">
        <v>23</v>
      </c>
      <c r="D66" s="4">
        <v>2317</v>
      </c>
      <c r="E66" s="5">
        <v>261</v>
      </c>
    </row>
    <row r="67" spans="1:5" x14ac:dyDescent="0.35">
      <c r="A67" t="s">
        <v>6</v>
      </c>
      <c r="B67" t="s">
        <v>38</v>
      </c>
      <c r="C67" t="s">
        <v>16</v>
      </c>
      <c r="D67" s="4">
        <v>938</v>
      </c>
      <c r="E67" s="5">
        <v>6</v>
      </c>
    </row>
    <row r="68" spans="1:5" x14ac:dyDescent="0.35">
      <c r="A68" t="s">
        <v>8</v>
      </c>
      <c r="B68" t="s">
        <v>37</v>
      </c>
      <c r="C68" t="s">
        <v>15</v>
      </c>
      <c r="D68" s="4">
        <v>9709</v>
      </c>
      <c r="E68" s="5">
        <v>30</v>
      </c>
    </row>
    <row r="69" spans="1:5" x14ac:dyDescent="0.35">
      <c r="A69" t="s">
        <v>7</v>
      </c>
      <c r="B69" t="s">
        <v>34</v>
      </c>
      <c r="C69" t="s">
        <v>20</v>
      </c>
      <c r="D69" s="4">
        <v>2205</v>
      </c>
      <c r="E69" s="5">
        <v>138</v>
      </c>
    </row>
    <row r="70" spans="1:5" x14ac:dyDescent="0.35">
      <c r="A70" t="s">
        <v>7</v>
      </c>
      <c r="B70" t="s">
        <v>37</v>
      </c>
      <c r="C70" t="s">
        <v>17</v>
      </c>
      <c r="D70" s="4">
        <v>4487</v>
      </c>
      <c r="E70" s="5">
        <v>111</v>
      </c>
    </row>
    <row r="71" spans="1:5" x14ac:dyDescent="0.35">
      <c r="A71" t="s">
        <v>5</v>
      </c>
      <c r="B71" t="s">
        <v>35</v>
      </c>
      <c r="C71" t="s">
        <v>18</v>
      </c>
      <c r="D71" s="4">
        <v>2415</v>
      </c>
      <c r="E71" s="5">
        <v>15</v>
      </c>
    </row>
    <row r="72" spans="1:5" x14ac:dyDescent="0.35">
      <c r="A72" t="s">
        <v>40</v>
      </c>
      <c r="B72" t="s">
        <v>34</v>
      </c>
      <c r="C72" t="s">
        <v>19</v>
      </c>
      <c r="D72" s="4">
        <v>4018</v>
      </c>
      <c r="E72" s="5">
        <v>162</v>
      </c>
    </row>
    <row r="73" spans="1:5" x14ac:dyDescent="0.35">
      <c r="A73" t="s">
        <v>5</v>
      </c>
      <c r="B73" t="s">
        <v>34</v>
      </c>
      <c r="C73" t="s">
        <v>19</v>
      </c>
      <c r="D73" s="4">
        <v>861</v>
      </c>
      <c r="E73" s="5">
        <v>195</v>
      </c>
    </row>
    <row r="74" spans="1:5" x14ac:dyDescent="0.35">
      <c r="A74" t="s">
        <v>10</v>
      </c>
      <c r="B74" t="s">
        <v>38</v>
      </c>
      <c r="C74" t="s">
        <v>14</v>
      </c>
      <c r="D74" s="4">
        <v>5586</v>
      </c>
      <c r="E74" s="5">
        <v>525</v>
      </c>
    </row>
    <row r="75" spans="1:5" x14ac:dyDescent="0.35">
      <c r="A75" t="s">
        <v>7</v>
      </c>
      <c r="B75" t="s">
        <v>34</v>
      </c>
      <c r="C75" t="s">
        <v>33</v>
      </c>
      <c r="D75" s="4">
        <v>2226</v>
      </c>
      <c r="E75" s="5">
        <v>48</v>
      </c>
    </row>
    <row r="76" spans="1:5" x14ac:dyDescent="0.35">
      <c r="A76" t="s">
        <v>9</v>
      </c>
      <c r="B76" t="s">
        <v>34</v>
      </c>
      <c r="C76" t="s">
        <v>28</v>
      </c>
      <c r="D76" s="4">
        <v>14329</v>
      </c>
      <c r="E76" s="5">
        <v>150</v>
      </c>
    </row>
    <row r="77" spans="1:5" x14ac:dyDescent="0.35">
      <c r="A77" t="s">
        <v>9</v>
      </c>
      <c r="B77" t="s">
        <v>34</v>
      </c>
      <c r="C77" t="s">
        <v>20</v>
      </c>
      <c r="D77" s="4">
        <v>8463</v>
      </c>
      <c r="E77" s="5">
        <v>492</v>
      </c>
    </row>
    <row r="78" spans="1:5" x14ac:dyDescent="0.35">
      <c r="A78" t="s">
        <v>5</v>
      </c>
      <c r="B78" t="s">
        <v>34</v>
      </c>
      <c r="C78" t="s">
        <v>29</v>
      </c>
      <c r="D78" s="4">
        <v>2891</v>
      </c>
      <c r="E78" s="5">
        <v>102</v>
      </c>
    </row>
    <row r="79" spans="1:5" x14ac:dyDescent="0.35">
      <c r="A79" t="s">
        <v>3</v>
      </c>
      <c r="B79" t="s">
        <v>36</v>
      </c>
      <c r="C79" t="s">
        <v>23</v>
      </c>
      <c r="D79" s="4">
        <v>3773</v>
      </c>
      <c r="E79" s="5">
        <v>165</v>
      </c>
    </row>
    <row r="80" spans="1:5" x14ac:dyDescent="0.35">
      <c r="A80" t="s">
        <v>41</v>
      </c>
      <c r="B80" t="s">
        <v>36</v>
      </c>
      <c r="C80" t="s">
        <v>28</v>
      </c>
      <c r="D80" s="4">
        <v>854</v>
      </c>
      <c r="E80" s="5">
        <v>309</v>
      </c>
    </row>
    <row r="81" spans="1:5" x14ac:dyDescent="0.35">
      <c r="A81" t="s">
        <v>6</v>
      </c>
      <c r="B81" t="s">
        <v>36</v>
      </c>
      <c r="C81" t="s">
        <v>17</v>
      </c>
      <c r="D81" s="4">
        <v>4970</v>
      </c>
      <c r="E81" s="5">
        <v>156</v>
      </c>
    </row>
    <row r="82" spans="1:5" x14ac:dyDescent="0.35">
      <c r="A82" t="s">
        <v>9</v>
      </c>
      <c r="B82" t="s">
        <v>35</v>
      </c>
      <c r="C82" t="s">
        <v>26</v>
      </c>
      <c r="D82" s="4">
        <v>98</v>
      </c>
      <c r="E82" s="5">
        <v>159</v>
      </c>
    </row>
    <row r="83" spans="1:5" x14ac:dyDescent="0.35">
      <c r="A83" t="s">
        <v>5</v>
      </c>
      <c r="B83" t="s">
        <v>35</v>
      </c>
      <c r="C83" t="s">
        <v>15</v>
      </c>
      <c r="D83" s="4">
        <v>13391</v>
      </c>
      <c r="E83" s="5">
        <v>201</v>
      </c>
    </row>
    <row r="84" spans="1:5" x14ac:dyDescent="0.35">
      <c r="A84" t="s">
        <v>8</v>
      </c>
      <c r="B84" t="s">
        <v>39</v>
      </c>
      <c r="C84" t="s">
        <v>31</v>
      </c>
      <c r="D84" s="4">
        <v>8890</v>
      </c>
      <c r="E84" s="5">
        <v>210</v>
      </c>
    </row>
    <row r="85" spans="1:5" x14ac:dyDescent="0.35">
      <c r="A85" t="s">
        <v>2</v>
      </c>
      <c r="B85" t="s">
        <v>38</v>
      </c>
      <c r="C85" t="s">
        <v>13</v>
      </c>
      <c r="D85" s="4">
        <v>56</v>
      </c>
      <c r="E85" s="5">
        <v>51</v>
      </c>
    </row>
    <row r="86" spans="1:5" x14ac:dyDescent="0.35">
      <c r="A86" t="s">
        <v>3</v>
      </c>
      <c r="B86" t="s">
        <v>36</v>
      </c>
      <c r="C86" t="s">
        <v>25</v>
      </c>
      <c r="D86" s="4">
        <v>3339</v>
      </c>
      <c r="E86" s="5">
        <v>39</v>
      </c>
    </row>
    <row r="87" spans="1:5" x14ac:dyDescent="0.35">
      <c r="A87" t="s">
        <v>10</v>
      </c>
      <c r="B87" t="s">
        <v>35</v>
      </c>
      <c r="C87" t="s">
        <v>18</v>
      </c>
      <c r="D87" s="4">
        <v>3808</v>
      </c>
      <c r="E87" s="5">
        <v>279</v>
      </c>
    </row>
    <row r="88" spans="1:5" x14ac:dyDescent="0.35">
      <c r="A88" t="s">
        <v>10</v>
      </c>
      <c r="B88" t="s">
        <v>38</v>
      </c>
      <c r="C88" t="s">
        <v>13</v>
      </c>
      <c r="D88" s="4">
        <v>63</v>
      </c>
      <c r="E88" s="5">
        <v>123</v>
      </c>
    </row>
    <row r="89" spans="1:5" x14ac:dyDescent="0.35">
      <c r="A89" t="s">
        <v>2</v>
      </c>
      <c r="B89" t="s">
        <v>39</v>
      </c>
      <c r="C89" t="s">
        <v>27</v>
      </c>
      <c r="D89" s="4">
        <v>7812</v>
      </c>
      <c r="E89" s="5">
        <v>81</v>
      </c>
    </row>
    <row r="90" spans="1:5" x14ac:dyDescent="0.35">
      <c r="A90" t="s">
        <v>40</v>
      </c>
      <c r="B90" t="s">
        <v>37</v>
      </c>
      <c r="C90" t="s">
        <v>19</v>
      </c>
      <c r="D90" s="4">
        <v>7693</v>
      </c>
      <c r="E90" s="5">
        <v>21</v>
      </c>
    </row>
    <row r="91" spans="1:5" x14ac:dyDescent="0.35">
      <c r="A91" t="s">
        <v>3</v>
      </c>
      <c r="B91" t="s">
        <v>36</v>
      </c>
      <c r="C91" t="s">
        <v>28</v>
      </c>
      <c r="D91" s="4">
        <v>973</v>
      </c>
      <c r="E91" s="5">
        <v>162</v>
      </c>
    </row>
    <row r="92" spans="1:5" x14ac:dyDescent="0.35">
      <c r="A92" t="s">
        <v>10</v>
      </c>
      <c r="B92" t="s">
        <v>35</v>
      </c>
      <c r="C92" t="s">
        <v>21</v>
      </c>
      <c r="D92" s="4">
        <v>567</v>
      </c>
      <c r="E92" s="5">
        <v>228</v>
      </c>
    </row>
    <row r="93" spans="1:5" x14ac:dyDescent="0.35">
      <c r="A93" t="s">
        <v>10</v>
      </c>
      <c r="B93" t="s">
        <v>36</v>
      </c>
      <c r="C93" t="s">
        <v>29</v>
      </c>
      <c r="D93" s="4">
        <v>2471</v>
      </c>
      <c r="E93" s="5">
        <v>342</v>
      </c>
    </row>
    <row r="94" spans="1:5" x14ac:dyDescent="0.35">
      <c r="A94" t="s">
        <v>5</v>
      </c>
      <c r="B94" t="s">
        <v>38</v>
      </c>
      <c r="C94" t="s">
        <v>13</v>
      </c>
      <c r="D94" s="4">
        <v>7189</v>
      </c>
      <c r="E94" s="5">
        <v>54</v>
      </c>
    </row>
    <row r="95" spans="1:5" x14ac:dyDescent="0.35">
      <c r="A95" t="s">
        <v>41</v>
      </c>
      <c r="B95" t="s">
        <v>35</v>
      </c>
      <c r="C95" t="s">
        <v>28</v>
      </c>
      <c r="D95" s="4">
        <v>7455</v>
      </c>
      <c r="E95" s="5">
        <v>216</v>
      </c>
    </row>
    <row r="96" spans="1:5" x14ac:dyDescent="0.35">
      <c r="A96" t="s">
        <v>3</v>
      </c>
      <c r="B96" t="s">
        <v>34</v>
      </c>
      <c r="C96" t="s">
        <v>26</v>
      </c>
      <c r="D96" s="4">
        <v>3108</v>
      </c>
      <c r="E96" s="5">
        <v>54</v>
      </c>
    </row>
    <row r="97" spans="1:5" x14ac:dyDescent="0.35">
      <c r="A97" t="s">
        <v>6</v>
      </c>
      <c r="B97" t="s">
        <v>38</v>
      </c>
      <c r="C97" t="s">
        <v>25</v>
      </c>
      <c r="D97" s="4">
        <v>469</v>
      </c>
      <c r="E97" s="5">
        <v>75</v>
      </c>
    </row>
    <row r="98" spans="1:5" x14ac:dyDescent="0.35">
      <c r="A98" t="s">
        <v>9</v>
      </c>
      <c r="B98" t="s">
        <v>37</v>
      </c>
      <c r="C98" t="s">
        <v>23</v>
      </c>
      <c r="D98" s="4">
        <v>2737</v>
      </c>
      <c r="E98" s="5">
        <v>93</v>
      </c>
    </row>
    <row r="99" spans="1:5" x14ac:dyDescent="0.35">
      <c r="A99" t="s">
        <v>9</v>
      </c>
      <c r="B99" t="s">
        <v>37</v>
      </c>
      <c r="C99" t="s">
        <v>25</v>
      </c>
      <c r="D99" s="4">
        <v>4305</v>
      </c>
      <c r="E99" s="5">
        <v>156</v>
      </c>
    </row>
    <row r="100" spans="1:5" x14ac:dyDescent="0.35">
      <c r="A100" t="s">
        <v>9</v>
      </c>
      <c r="B100" t="s">
        <v>38</v>
      </c>
      <c r="C100" t="s">
        <v>17</v>
      </c>
      <c r="D100" s="4">
        <v>2408</v>
      </c>
      <c r="E100" s="5">
        <v>9</v>
      </c>
    </row>
    <row r="101" spans="1:5" x14ac:dyDescent="0.35">
      <c r="A101" t="s">
        <v>3</v>
      </c>
      <c r="B101" t="s">
        <v>36</v>
      </c>
      <c r="C101" t="s">
        <v>19</v>
      </c>
      <c r="D101" s="4">
        <v>1281</v>
      </c>
      <c r="E101" s="5">
        <v>18</v>
      </c>
    </row>
    <row r="102" spans="1:5" x14ac:dyDescent="0.35">
      <c r="A102" t="s">
        <v>40</v>
      </c>
      <c r="B102" t="s">
        <v>35</v>
      </c>
      <c r="C102" t="s">
        <v>32</v>
      </c>
      <c r="D102" s="4">
        <v>12348</v>
      </c>
      <c r="E102" s="5">
        <v>234</v>
      </c>
    </row>
    <row r="103" spans="1:5" x14ac:dyDescent="0.35">
      <c r="A103" t="s">
        <v>3</v>
      </c>
      <c r="B103" t="s">
        <v>34</v>
      </c>
      <c r="C103" t="s">
        <v>28</v>
      </c>
      <c r="D103" s="4">
        <v>3689</v>
      </c>
      <c r="E103" s="5">
        <v>312</v>
      </c>
    </row>
    <row r="104" spans="1:5" x14ac:dyDescent="0.35">
      <c r="A104" t="s">
        <v>7</v>
      </c>
      <c r="B104" t="s">
        <v>36</v>
      </c>
      <c r="C104" t="s">
        <v>19</v>
      </c>
      <c r="D104" s="4">
        <v>2870</v>
      </c>
      <c r="E104" s="5">
        <v>300</v>
      </c>
    </row>
    <row r="105" spans="1:5" x14ac:dyDescent="0.35">
      <c r="A105" t="s">
        <v>2</v>
      </c>
      <c r="B105" t="s">
        <v>36</v>
      </c>
      <c r="C105" t="s">
        <v>27</v>
      </c>
      <c r="D105" s="4">
        <v>798</v>
      </c>
      <c r="E105" s="5">
        <v>519</v>
      </c>
    </row>
    <row r="106" spans="1:5" x14ac:dyDescent="0.35">
      <c r="A106" t="s">
        <v>41</v>
      </c>
      <c r="B106" t="s">
        <v>37</v>
      </c>
      <c r="C106" t="s">
        <v>21</v>
      </c>
      <c r="D106" s="4">
        <v>2933</v>
      </c>
      <c r="E106" s="5">
        <v>9</v>
      </c>
    </row>
    <row r="107" spans="1:5" x14ac:dyDescent="0.35">
      <c r="A107" t="s">
        <v>5</v>
      </c>
      <c r="B107" t="s">
        <v>35</v>
      </c>
      <c r="C107" t="s">
        <v>4</v>
      </c>
      <c r="D107" s="4">
        <v>2744</v>
      </c>
      <c r="E107" s="5">
        <v>9</v>
      </c>
    </row>
    <row r="108" spans="1:5" x14ac:dyDescent="0.35">
      <c r="A108" t="s">
        <v>40</v>
      </c>
      <c r="B108" t="s">
        <v>36</v>
      </c>
      <c r="C108" t="s">
        <v>33</v>
      </c>
      <c r="D108" s="4">
        <v>9772</v>
      </c>
      <c r="E108" s="5">
        <v>90</v>
      </c>
    </row>
    <row r="109" spans="1:5" x14ac:dyDescent="0.35">
      <c r="A109" t="s">
        <v>7</v>
      </c>
      <c r="B109" t="s">
        <v>34</v>
      </c>
      <c r="C109" t="s">
        <v>25</v>
      </c>
      <c r="D109" s="4">
        <v>1568</v>
      </c>
      <c r="E109" s="5">
        <v>96</v>
      </c>
    </row>
    <row r="110" spans="1:5" x14ac:dyDescent="0.35">
      <c r="A110" t="s">
        <v>2</v>
      </c>
      <c r="B110" t="s">
        <v>36</v>
      </c>
      <c r="C110" t="s">
        <v>16</v>
      </c>
      <c r="D110" s="4">
        <v>11417</v>
      </c>
      <c r="E110" s="5">
        <v>21</v>
      </c>
    </row>
    <row r="111" spans="1:5" x14ac:dyDescent="0.35">
      <c r="A111" t="s">
        <v>40</v>
      </c>
      <c r="B111" t="s">
        <v>34</v>
      </c>
      <c r="C111" t="s">
        <v>26</v>
      </c>
      <c r="D111" s="4">
        <v>6748</v>
      </c>
      <c r="E111" s="5">
        <v>48</v>
      </c>
    </row>
    <row r="112" spans="1:5" x14ac:dyDescent="0.35">
      <c r="A112" t="s">
        <v>10</v>
      </c>
      <c r="B112" t="s">
        <v>36</v>
      </c>
      <c r="C112" t="s">
        <v>27</v>
      </c>
      <c r="D112" s="4">
        <v>1407</v>
      </c>
      <c r="E112" s="5">
        <v>72</v>
      </c>
    </row>
    <row r="113" spans="1:5" x14ac:dyDescent="0.35">
      <c r="A113" t="s">
        <v>8</v>
      </c>
      <c r="B113" t="s">
        <v>35</v>
      </c>
      <c r="C113" t="s">
        <v>29</v>
      </c>
      <c r="D113" s="4">
        <v>2023</v>
      </c>
      <c r="E113" s="5">
        <v>168</v>
      </c>
    </row>
    <row r="114" spans="1:5" x14ac:dyDescent="0.35">
      <c r="A114" t="s">
        <v>5</v>
      </c>
      <c r="B114" t="s">
        <v>39</v>
      </c>
      <c r="C114" t="s">
        <v>26</v>
      </c>
      <c r="D114" s="4">
        <v>5236</v>
      </c>
      <c r="E114" s="5">
        <v>51</v>
      </c>
    </row>
    <row r="115" spans="1:5" x14ac:dyDescent="0.35">
      <c r="A115" t="s">
        <v>41</v>
      </c>
      <c r="B115" t="s">
        <v>36</v>
      </c>
      <c r="C115" t="s">
        <v>19</v>
      </c>
      <c r="D115" s="4">
        <v>1925</v>
      </c>
      <c r="E115" s="5">
        <v>192</v>
      </c>
    </row>
    <row r="116" spans="1:5" x14ac:dyDescent="0.35">
      <c r="A116" t="s">
        <v>7</v>
      </c>
      <c r="B116" t="s">
        <v>37</v>
      </c>
      <c r="C116" t="s">
        <v>14</v>
      </c>
      <c r="D116" s="4">
        <v>6608</v>
      </c>
      <c r="E116" s="5">
        <v>225</v>
      </c>
    </row>
    <row r="117" spans="1:5" x14ac:dyDescent="0.35">
      <c r="A117" t="s">
        <v>6</v>
      </c>
      <c r="B117" t="s">
        <v>34</v>
      </c>
      <c r="C117" t="s">
        <v>26</v>
      </c>
      <c r="D117" s="4">
        <v>8008</v>
      </c>
      <c r="E117" s="5">
        <v>456</v>
      </c>
    </row>
    <row r="118" spans="1:5" x14ac:dyDescent="0.35">
      <c r="A118" t="s">
        <v>10</v>
      </c>
      <c r="B118" t="s">
        <v>34</v>
      </c>
      <c r="C118" t="s">
        <v>25</v>
      </c>
      <c r="D118" s="4">
        <v>1428</v>
      </c>
      <c r="E118" s="5">
        <v>93</v>
      </c>
    </row>
    <row r="119" spans="1:5" x14ac:dyDescent="0.35">
      <c r="A119" t="s">
        <v>6</v>
      </c>
      <c r="B119" t="s">
        <v>34</v>
      </c>
      <c r="C119" t="s">
        <v>4</v>
      </c>
      <c r="D119" s="4">
        <v>525</v>
      </c>
      <c r="E119" s="5">
        <v>48</v>
      </c>
    </row>
    <row r="120" spans="1:5" x14ac:dyDescent="0.35">
      <c r="A120" t="s">
        <v>6</v>
      </c>
      <c r="B120" t="s">
        <v>37</v>
      </c>
      <c r="C120" t="s">
        <v>18</v>
      </c>
      <c r="D120" s="4">
        <v>1505</v>
      </c>
      <c r="E120" s="5">
        <v>102</v>
      </c>
    </row>
    <row r="121" spans="1:5" x14ac:dyDescent="0.35">
      <c r="A121" t="s">
        <v>7</v>
      </c>
      <c r="B121" t="s">
        <v>35</v>
      </c>
      <c r="C121" t="s">
        <v>30</v>
      </c>
      <c r="D121" s="4">
        <v>6755</v>
      </c>
      <c r="E121" s="5">
        <v>252</v>
      </c>
    </row>
    <row r="122" spans="1:5" x14ac:dyDescent="0.35">
      <c r="A122" t="s">
        <v>2</v>
      </c>
      <c r="B122" t="s">
        <v>37</v>
      </c>
      <c r="C122" t="s">
        <v>18</v>
      </c>
      <c r="D122" s="4">
        <v>11571</v>
      </c>
      <c r="E122" s="5">
        <v>138</v>
      </c>
    </row>
    <row r="123" spans="1:5" x14ac:dyDescent="0.35">
      <c r="A123" t="s">
        <v>40</v>
      </c>
      <c r="B123" t="s">
        <v>38</v>
      </c>
      <c r="C123" t="s">
        <v>25</v>
      </c>
      <c r="D123" s="4">
        <v>2541</v>
      </c>
      <c r="E123" s="5">
        <v>90</v>
      </c>
    </row>
    <row r="124" spans="1:5" x14ac:dyDescent="0.35">
      <c r="A124" t="s">
        <v>41</v>
      </c>
      <c r="B124" t="s">
        <v>37</v>
      </c>
      <c r="C124" t="s">
        <v>30</v>
      </c>
      <c r="D124" s="4">
        <v>1526</v>
      </c>
      <c r="E124" s="5">
        <v>240</v>
      </c>
    </row>
    <row r="125" spans="1:5" x14ac:dyDescent="0.35">
      <c r="A125" t="s">
        <v>40</v>
      </c>
      <c r="B125" t="s">
        <v>38</v>
      </c>
      <c r="C125" t="s">
        <v>4</v>
      </c>
      <c r="D125" s="4">
        <v>6125</v>
      </c>
      <c r="E125" s="5">
        <v>102</v>
      </c>
    </row>
    <row r="126" spans="1:5" x14ac:dyDescent="0.35">
      <c r="A126" t="s">
        <v>41</v>
      </c>
      <c r="B126" t="s">
        <v>35</v>
      </c>
      <c r="C126" t="s">
        <v>27</v>
      </c>
      <c r="D126" s="4">
        <v>847</v>
      </c>
      <c r="E126" s="5">
        <v>129</v>
      </c>
    </row>
    <row r="127" spans="1:5" x14ac:dyDescent="0.35">
      <c r="A127" t="s">
        <v>8</v>
      </c>
      <c r="B127" t="s">
        <v>35</v>
      </c>
      <c r="C127" t="s">
        <v>27</v>
      </c>
      <c r="D127" s="4">
        <v>4753</v>
      </c>
      <c r="E127" s="5">
        <v>300</v>
      </c>
    </row>
    <row r="128" spans="1:5" x14ac:dyDescent="0.35">
      <c r="A128" t="s">
        <v>6</v>
      </c>
      <c r="B128" t="s">
        <v>38</v>
      </c>
      <c r="C128" t="s">
        <v>33</v>
      </c>
      <c r="D128" s="4">
        <v>959</v>
      </c>
      <c r="E128" s="5">
        <v>135</v>
      </c>
    </row>
    <row r="129" spans="1:5" x14ac:dyDescent="0.35">
      <c r="A129" t="s">
        <v>7</v>
      </c>
      <c r="B129" t="s">
        <v>35</v>
      </c>
      <c r="C129" t="s">
        <v>24</v>
      </c>
      <c r="D129" s="4">
        <v>2793</v>
      </c>
      <c r="E129" s="5">
        <v>114</v>
      </c>
    </row>
    <row r="130" spans="1:5" x14ac:dyDescent="0.35">
      <c r="A130" t="s">
        <v>7</v>
      </c>
      <c r="B130" t="s">
        <v>35</v>
      </c>
      <c r="C130" t="s">
        <v>14</v>
      </c>
      <c r="D130" s="4">
        <v>4606</v>
      </c>
      <c r="E130" s="5">
        <v>63</v>
      </c>
    </row>
    <row r="131" spans="1:5" x14ac:dyDescent="0.35">
      <c r="A131" t="s">
        <v>7</v>
      </c>
      <c r="B131" t="s">
        <v>36</v>
      </c>
      <c r="C131" t="s">
        <v>29</v>
      </c>
      <c r="D131" s="4">
        <v>5551</v>
      </c>
      <c r="E131" s="5">
        <v>252</v>
      </c>
    </row>
    <row r="132" spans="1:5" x14ac:dyDescent="0.35">
      <c r="A132" t="s">
        <v>10</v>
      </c>
      <c r="B132" t="s">
        <v>36</v>
      </c>
      <c r="C132" t="s">
        <v>32</v>
      </c>
      <c r="D132" s="4">
        <v>6657</v>
      </c>
      <c r="E132" s="5">
        <v>303</v>
      </c>
    </row>
    <row r="133" spans="1:5" x14ac:dyDescent="0.35">
      <c r="A133" t="s">
        <v>7</v>
      </c>
      <c r="B133" t="s">
        <v>39</v>
      </c>
      <c r="C133" t="s">
        <v>17</v>
      </c>
      <c r="D133" s="4">
        <v>4438</v>
      </c>
      <c r="E133" s="5">
        <v>246</v>
      </c>
    </row>
    <row r="134" spans="1:5" x14ac:dyDescent="0.35">
      <c r="A134" t="s">
        <v>8</v>
      </c>
      <c r="B134" t="s">
        <v>38</v>
      </c>
      <c r="C134" t="s">
        <v>22</v>
      </c>
      <c r="D134" s="4">
        <v>168</v>
      </c>
      <c r="E134" s="5">
        <v>84</v>
      </c>
    </row>
    <row r="135" spans="1:5" x14ac:dyDescent="0.35">
      <c r="A135" t="s">
        <v>7</v>
      </c>
      <c r="B135" t="s">
        <v>34</v>
      </c>
      <c r="C135" t="s">
        <v>17</v>
      </c>
      <c r="D135" s="4">
        <v>7777</v>
      </c>
      <c r="E135" s="5">
        <v>39</v>
      </c>
    </row>
    <row r="136" spans="1:5" x14ac:dyDescent="0.35">
      <c r="A136" t="s">
        <v>5</v>
      </c>
      <c r="B136" t="s">
        <v>36</v>
      </c>
      <c r="C136" t="s">
        <v>17</v>
      </c>
      <c r="D136" s="4">
        <v>3339</v>
      </c>
      <c r="E136" s="5">
        <v>348</v>
      </c>
    </row>
    <row r="137" spans="1:5" x14ac:dyDescent="0.35">
      <c r="A137" t="s">
        <v>7</v>
      </c>
      <c r="B137" t="s">
        <v>37</v>
      </c>
      <c r="C137" t="s">
        <v>33</v>
      </c>
      <c r="D137" s="4">
        <v>6391</v>
      </c>
      <c r="E137" s="5">
        <v>48</v>
      </c>
    </row>
    <row r="138" spans="1:5" x14ac:dyDescent="0.35">
      <c r="A138" t="s">
        <v>5</v>
      </c>
      <c r="B138" t="s">
        <v>37</v>
      </c>
      <c r="C138" t="s">
        <v>22</v>
      </c>
      <c r="D138" s="4">
        <v>518</v>
      </c>
      <c r="E138" s="5">
        <v>75</v>
      </c>
    </row>
    <row r="139" spans="1:5" x14ac:dyDescent="0.35">
      <c r="A139" t="s">
        <v>7</v>
      </c>
      <c r="B139" t="s">
        <v>38</v>
      </c>
      <c r="C139" t="s">
        <v>28</v>
      </c>
      <c r="D139" s="4">
        <v>5677</v>
      </c>
      <c r="E139" s="5">
        <v>258</v>
      </c>
    </row>
    <row r="140" spans="1:5" x14ac:dyDescent="0.35">
      <c r="A140" t="s">
        <v>6</v>
      </c>
      <c r="B140" t="s">
        <v>39</v>
      </c>
      <c r="C140" t="s">
        <v>17</v>
      </c>
      <c r="D140" s="4">
        <v>6048</v>
      </c>
      <c r="E140" s="5">
        <v>27</v>
      </c>
    </row>
    <row r="141" spans="1:5" x14ac:dyDescent="0.35">
      <c r="A141" t="s">
        <v>8</v>
      </c>
      <c r="B141" t="s">
        <v>38</v>
      </c>
      <c r="C141" t="s">
        <v>32</v>
      </c>
      <c r="D141" s="4">
        <v>3752</v>
      </c>
      <c r="E141" s="5">
        <v>213</v>
      </c>
    </row>
    <row r="142" spans="1:5" x14ac:dyDescent="0.35">
      <c r="A142" t="s">
        <v>5</v>
      </c>
      <c r="B142" t="s">
        <v>35</v>
      </c>
      <c r="C142" t="s">
        <v>29</v>
      </c>
      <c r="D142" s="4">
        <v>4480</v>
      </c>
      <c r="E142" s="5">
        <v>357</v>
      </c>
    </row>
    <row r="143" spans="1:5" x14ac:dyDescent="0.35">
      <c r="A143" t="s">
        <v>9</v>
      </c>
      <c r="B143" t="s">
        <v>37</v>
      </c>
      <c r="C143" t="s">
        <v>4</v>
      </c>
      <c r="D143" s="4">
        <v>259</v>
      </c>
      <c r="E143" s="5">
        <v>207</v>
      </c>
    </row>
    <row r="144" spans="1:5" x14ac:dyDescent="0.35">
      <c r="A144" t="s">
        <v>8</v>
      </c>
      <c r="B144" t="s">
        <v>37</v>
      </c>
      <c r="C144" t="s">
        <v>30</v>
      </c>
      <c r="D144" s="4">
        <v>42</v>
      </c>
      <c r="E144" s="5">
        <v>150</v>
      </c>
    </row>
    <row r="145" spans="1:5" x14ac:dyDescent="0.35">
      <c r="A145" t="s">
        <v>41</v>
      </c>
      <c r="B145" t="s">
        <v>36</v>
      </c>
      <c r="C145" t="s">
        <v>26</v>
      </c>
      <c r="D145" s="4">
        <v>98</v>
      </c>
      <c r="E145" s="5">
        <v>204</v>
      </c>
    </row>
    <row r="146" spans="1:5" x14ac:dyDescent="0.35">
      <c r="A146" t="s">
        <v>7</v>
      </c>
      <c r="B146" t="s">
        <v>35</v>
      </c>
      <c r="C146" t="s">
        <v>27</v>
      </c>
      <c r="D146" s="4">
        <v>2478</v>
      </c>
      <c r="E146" s="5">
        <v>21</v>
      </c>
    </row>
    <row r="147" spans="1:5" x14ac:dyDescent="0.35">
      <c r="A147" t="s">
        <v>41</v>
      </c>
      <c r="B147" t="s">
        <v>34</v>
      </c>
      <c r="C147" t="s">
        <v>33</v>
      </c>
      <c r="D147" s="4">
        <v>7847</v>
      </c>
      <c r="E147" s="5">
        <v>174</v>
      </c>
    </row>
    <row r="148" spans="1:5" x14ac:dyDescent="0.35">
      <c r="A148" t="s">
        <v>2</v>
      </c>
      <c r="B148" t="s">
        <v>37</v>
      </c>
      <c r="C148" t="s">
        <v>17</v>
      </c>
      <c r="D148" s="4">
        <v>9926</v>
      </c>
      <c r="E148" s="5">
        <v>201</v>
      </c>
    </row>
    <row r="149" spans="1:5" x14ac:dyDescent="0.35">
      <c r="A149" t="s">
        <v>8</v>
      </c>
      <c r="B149" t="s">
        <v>38</v>
      </c>
      <c r="C149" t="s">
        <v>13</v>
      </c>
      <c r="D149" s="4">
        <v>819</v>
      </c>
      <c r="E149" s="5">
        <v>510</v>
      </c>
    </row>
    <row r="150" spans="1:5" x14ac:dyDescent="0.35">
      <c r="A150" t="s">
        <v>6</v>
      </c>
      <c r="B150" t="s">
        <v>39</v>
      </c>
      <c r="C150" t="s">
        <v>29</v>
      </c>
      <c r="D150" s="4">
        <v>3052</v>
      </c>
      <c r="E150" s="5">
        <v>378</v>
      </c>
    </row>
    <row r="151" spans="1:5" x14ac:dyDescent="0.35">
      <c r="A151" t="s">
        <v>9</v>
      </c>
      <c r="B151" t="s">
        <v>34</v>
      </c>
      <c r="C151" t="s">
        <v>21</v>
      </c>
      <c r="D151" s="4">
        <v>6832</v>
      </c>
      <c r="E151" s="5">
        <v>27</v>
      </c>
    </row>
    <row r="152" spans="1:5" x14ac:dyDescent="0.35">
      <c r="A152" t="s">
        <v>2</v>
      </c>
      <c r="B152" t="s">
        <v>39</v>
      </c>
      <c r="C152" t="s">
        <v>16</v>
      </c>
      <c r="D152" s="4">
        <v>2016</v>
      </c>
      <c r="E152" s="5">
        <v>117</v>
      </c>
    </row>
    <row r="153" spans="1:5" x14ac:dyDescent="0.35">
      <c r="A153" t="s">
        <v>6</v>
      </c>
      <c r="B153" t="s">
        <v>38</v>
      </c>
      <c r="C153" t="s">
        <v>21</v>
      </c>
      <c r="D153" s="4">
        <v>7322</v>
      </c>
      <c r="E153" s="5">
        <v>36</v>
      </c>
    </row>
    <row r="154" spans="1:5" x14ac:dyDescent="0.35">
      <c r="A154" t="s">
        <v>8</v>
      </c>
      <c r="B154" t="s">
        <v>35</v>
      </c>
      <c r="C154" t="s">
        <v>33</v>
      </c>
      <c r="D154" s="4">
        <v>357</v>
      </c>
      <c r="E154" s="5">
        <v>126</v>
      </c>
    </row>
    <row r="155" spans="1:5" x14ac:dyDescent="0.35">
      <c r="A155" t="s">
        <v>9</v>
      </c>
      <c r="B155" t="s">
        <v>39</v>
      </c>
      <c r="C155" t="s">
        <v>25</v>
      </c>
      <c r="D155" s="4">
        <v>3192</v>
      </c>
      <c r="E155" s="5">
        <v>72</v>
      </c>
    </row>
    <row r="156" spans="1:5" x14ac:dyDescent="0.35">
      <c r="A156" t="s">
        <v>7</v>
      </c>
      <c r="B156" t="s">
        <v>36</v>
      </c>
      <c r="C156" t="s">
        <v>22</v>
      </c>
      <c r="D156" s="4">
        <v>8435</v>
      </c>
      <c r="E156" s="5">
        <v>42</v>
      </c>
    </row>
    <row r="157" spans="1:5" x14ac:dyDescent="0.35">
      <c r="A157" t="s">
        <v>40</v>
      </c>
      <c r="B157" t="s">
        <v>39</v>
      </c>
      <c r="C157" t="s">
        <v>29</v>
      </c>
      <c r="D157" s="4">
        <v>0</v>
      </c>
      <c r="E157" s="5">
        <v>135</v>
      </c>
    </row>
    <row r="158" spans="1:5" x14ac:dyDescent="0.35">
      <c r="A158" t="s">
        <v>7</v>
      </c>
      <c r="B158" t="s">
        <v>34</v>
      </c>
      <c r="C158" t="s">
        <v>24</v>
      </c>
      <c r="D158" s="4">
        <v>8862</v>
      </c>
      <c r="E158" s="5">
        <v>189</v>
      </c>
    </row>
    <row r="159" spans="1:5" x14ac:dyDescent="0.35">
      <c r="A159" t="s">
        <v>6</v>
      </c>
      <c r="B159" t="s">
        <v>37</v>
      </c>
      <c r="C159" t="s">
        <v>28</v>
      </c>
      <c r="D159" s="4">
        <v>3556</v>
      </c>
      <c r="E159" s="5">
        <v>459</v>
      </c>
    </row>
    <row r="160" spans="1:5" x14ac:dyDescent="0.35">
      <c r="A160" t="s">
        <v>5</v>
      </c>
      <c r="B160" t="s">
        <v>34</v>
      </c>
      <c r="C160" t="s">
        <v>15</v>
      </c>
      <c r="D160" s="4">
        <v>7280</v>
      </c>
      <c r="E160" s="5">
        <v>201</v>
      </c>
    </row>
    <row r="161" spans="1:5" x14ac:dyDescent="0.35">
      <c r="A161" t="s">
        <v>6</v>
      </c>
      <c r="B161" t="s">
        <v>34</v>
      </c>
      <c r="C161" t="s">
        <v>30</v>
      </c>
      <c r="D161" s="4">
        <v>3402</v>
      </c>
      <c r="E161" s="5">
        <v>366</v>
      </c>
    </row>
    <row r="162" spans="1:5" x14ac:dyDescent="0.35">
      <c r="A162" t="s">
        <v>3</v>
      </c>
      <c r="B162" t="s">
        <v>37</v>
      </c>
      <c r="C162" t="s">
        <v>29</v>
      </c>
      <c r="D162" s="4">
        <v>4592</v>
      </c>
      <c r="E162" s="5">
        <v>324</v>
      </c>
    </row>
    <row r="163" spans="1:5" x14ac:dyDescent="0.35">
      <c r="A163" t="s">
        <v>9</v>
      </c>
      <c r="B163" t="s">
        <v>35</v>
      </c>
      <c r="C163" t="s">
        <v>15</v>
      </c>
      <c r="D163" s="4">
        <v>7833</v>
      </c>
      <c r="E163" s="5">
        <v>243</v>
      </c>
    </row>
    <row r="164" spans="1:5" x14ac:dyDescent="0.35">
      <c r="A164" t="s">
        <v>2</v>
      </c>
      <c r="B164" t="s">
        <v>39</v>
      </c>
      <c r="C164" t="s">
        <v>21</v>
      </c>
      <c r="D164" s="4">
        <v>7651</v>
      </c>
      <c r="E164" s="5">
        <v>213</v>
      </c>
    </row>
    <row r="165" spans="1:5" x14ac:dyDescent="0.35">
      <c r="A165" t="s">
        <v>40</v>
      </c>
      <c r="B165" t="s">
        <v>35</v>
      </c>
      <c r="C165" t="s">
        <v>30</v>
      </c>
      <c r="D165" s="4">
        <v>2275</v>
      </c>
      <c r="E165" s="5">
        <v>447</v>
      </c>
    </row>
    <row r="166" spans="1:5" x14ac:dyDescent="0.35">
      <c r="A166" t="s">
        <v>40</v>
      </c>
      <c r="B166" t="s">
        <v>38</v>
      </c>
      <c r="C166" t="s">
        <v>13</v>
      </c>
      <c r="D166" s="4">
        <v>5670</v>
      </c>
      <c r="E166" s="5">
        <v>297</v>
      </c>
    </row>
    <row r="167" spans="1:5" x14ac:dyDescent="0.35">
      <c r="A167" t="s">
        <v>7</v>
      </c>
      <c r="B167" t="s">
        <v>35</v>
      </c>
      <c r="C167" t="s">
        <v>16</v>
      </c>
      <c r="D167" s="4">
        <v>2135</v>
      </c>
      <c r="E167" s="5">
        <v>27</v>
      </c>
    </row>
    <row r="168" spans="1:5" x14ac:dyDescent="0.35">
      <c r="A168" t="s">
        <v>40</v>
      </c>
      <c r="B168" t="s">
        <v>34</v>
      </c>
      <c r="C168" t="s">
        <v>23</v>
      </c>
      <c r="D168" s="4">
        <v>2779</v>
      </c>
      <c r="E168" s="5">
        <v>75</v>
      </c>
    </row>
    <row r="169" spans="1:5" x14ac:dyDescent="0.35">
      <c r="A169" t="s">
        <v>10</v>
      </c>
      <c r="B169" t="s">
        <v>39</v>
      </c>
      <c r="C169" t="s">
        <v>33</v>
      </c>
      <c r="D169" s="4">
        <v>12950</v>
      </c>
      <c r="E169" s="5">
        <v>30</v>
      </c>
    </row>
    <row r="170" spans="1:5" x14ac:dyDescent="0.35">
      <c r="A170" t="s">
        <v>7</v>
      </c>
      <c r="B170" t="s">
        <v>36</v>
      </c>
      <c r="C170" t="s">
        <v>18</v>
      </c>
      <c r="D170" s="4">
        <v>2646</v>
      </c>
      <c r="E170" s="5">
        <v>177</v>
      </c>
    </row>
    <row r="171" spans="1:5" x14ac:dyDescent="0.35">
      <c r="A171" t="s">
        <v>40</v>
      </c>
      <c r="B171" t="s">
        <v>34</v>
      </c>
      <c r="C171" t="s">
        <v>33</v>
      </c>
      <c r="D171" s="4">
        <v>3794</v>
      </c>
      <c r="E171" s="5">
        <v>159</v>
      </c>
    </row>
    <row r="172" spans="1:5" x14ac:dyDescent="0.35">
      <c r="A172" t="s">
        <v>3</v>
      </c>
      <c r="B172" t="s">
        <v>35</v>
      </c>
      <c r="C172" t="s">
        <v>33</v>
      </c>
      <c r="D172" s="4">
        <v>819</v>
      </c>
      <c r="E172" s="5">
        <v>306</v>
      </c>
    </row>
    <row r="173" spans="1:5" x14ac:dyDescent="0.35">
      <c r="A173" t="s">
        <v>3</v>
      </c>
      <c r="B173" t="s">
        <v>34</v>
      </c>
      <c r="C173" t="s">
        <v>20</v>
      </c>
      <c r="D173" s="4">
        <v>2583</v>
      </c>
      <c r="E173" s="5">
        <v>18</v>
      </c>
    </row>
    <row r="174" spans="1:5" x14ac:dyDescent="0.35">
      <c r="A174" t="s">
        <v>7</v>
      </c>
      <c r="B174" t="s">
        <v>35</v>
      </c>
      <c r="C174" t="s">
        <v>19</v>
      </c>
      <c r="D174" s="4">
        <v>4585</v>
      </c>
      <c r="E174" s="5">
        <v>240</v>
      </c>
    </row>
    <row r="175" spans="1:5" x14ac:dyDescent="0.35">
      <c r="A175" t="s">
        <v>5</v>
      </c>
      <c r="B175" t="s">
        <v>34</v>
      </c>
      <c r="C175" t="s">
        <v>33</v>
      </c>
      <c r="D175" s="4">
        <v>1652</v>
      </c>
      <c r="E175" s="5">
        <v>93</v>
      </c>
    </row>
    <row r="176" spans="1:5" x14ac:dyDescent="0.35">
      <c r="A176" t="s">
        <v>10</v>
      </c>
      <c r="B176" t="s">
        <v>34</v>
      </c>
      <c r="C176" t="s">
        <v>26</v>
      </c>
      <c r="D176" s="4">
        <v>4991</v>
      </c>
      <c r="E176" s="5">
        <v>9</v>
      </c>
    </row>
    <row r="177" spans="1:5" x14ac:dyDescent="0.35">
      <c r="A177" t="s">
        <v>8</v>
      </c>
      <c r="B177" t="s">
        <v>34</v>
      </c>
      <c r="C177" t="s">
        <v>16</v>
      </c>
      <c r="D177" s="4">
        <v>2009</v>
      </c>
      <c r="E177" s="5">
        <v>219</v>
      </c>
    </row>
    <row r="178" spans="1:5" x14ac:dyDescent="0.35">
      <c r="A178" t="s">
        <v>2</v>
      </c>
      <c r="B178" t="s">
        <v>39</v>
      </c>
      <c r="C178" t="s">
        <v>22</v>
      </c>
      <c r="D178" s="4">
        <v>1568</v>
      </c>
      <c r="E178" s="5">
        <v>141</v>
      </c>
    </row>
    <row r="179" spans="1:5" x14ac:dyDescent="0.35">
      <c r="A179" t="s">
        <v>41</v>
      </c>
      <c r="B179" t="s">
        <v>37</v>
      </c>
      <c r="C179" t="s">
        <v>20</v>
      </c>
      <c r="D179" s="4">
        <v>3388</v>
      </c>
      <c r="E179" s="5">
        <v>123</v>
      </c>
    </row>
    <row r="180" spans="1:5" x14ac:dyDescent="0.35">
      <c r="A180" t="s">
        <v>40</v>
      </c>
      <c r="B180" t="s">
        <v>38</v>
      </c>
      <c r="C180" t="s">
        <v>24</v>
      </c>
      <c r="D180" s="4">
        <v>623</v>
      </c>
      <c r="E180" s="5">
        <v>51</v>
      </c>
    </row>
    <row r="181" spans="1:5" x14ac:dyDescent="0.35">
      <c r="A181" t="s">
        <v>6</v>
      </c>
      <c r="B181" t="s">
        <v>36</v>
      </c>
      <c r="C181" t="s">
        <v>4</v>
      </c>
      <c r="D181" s="4">
        <v>10073</v>
      </c>
      <c r="E181" s="5">
        <v>120</v>
      </c>
    </row>
    <row r="182" spans="1:5" x14ac:dyDescent="0.35">
      <c r="A182" t="s">
        <v>8</v>
      </c>
      <c r="B182" t="s">
        <v>39</v>
      </c>
      <c r="C182" t="s">
        <v>26</v>
      </c>
      <c r="D182" s="4">
        <v>1561</v>
      </c>
      <c r="E182" s="5">
        <v>27</v>
      </c>
    </row>
    <row r="183" spans="1:5" x14ac:dyDescent="0.35">
      <c r="A183" t="s">
        <v>9</v>
      </c>
      <c r="B183" t="s">
        <v>36</v>
      </c>
      <c r="C183" t="s">
        <v>27</v>
      </c>
      <c r="D183" s="4">
        <v>11522</v>
      </c>
      <c r="E183" s="5">
        <v>204</v>
      </c>
    </row>
    <row r="184" spans="1:5" x14ac:dyDescent="0.35">
      <c r="A184" t="s">
        <v>6</v>
      </c>
      <c r="B184" t="s">
        <v>38</v>
      </c>
      <c r="C184" t="s">
        <v>13</v>
      </c>
      <c r="D184" s="4">
        <v>2317</v>
      </c>
      <c r="E184" s="5">
        <v>123</v>
      </c>
    </row>
    <row r="185" spans="1:5" x14ac:dyDescent="0.35">
      <c r="A185" t="s">
        <v>10</v>
      </c>
      <c r="B185" t="s">
        <v>37</v>
      </c>
      <c r="C185" t="s">
        <v>28</v>
      </c>
      <c r="D185" s="4">
        <v>3059</v>
      </c>
      <c r="E185" s="5">
        <v>27</v>
      </c>
    </row>
    <row r="186" spans="1:5" x14ac:dyDescent="0.35">
      <c r="A186" t="s">
        <v>41</v>
      </c>
      <c r="B186" t="s">
        <v>37</v>
      </c>
      <c r="C186" t="s">
        <v>26</v>
      </c>
      <c r="D186" s="4">
        <v>2324</v>
      </c>
      <c r="E186" s="5">
        <v>177</v>
      </c>
    </row>
    <row r="187" spans="1:5" x14ac:dyDescent="0.35">
      <c r="A187" t="s">
        <v>3</v>
      </c>
      <c r="B187" t="s">
        <v>39</v>
      </c>
      <c r="C187" t="s">
        <v>26</v>
      </c>
      <c r="D187" s="4">
        <v>4956</v>
      </c>
      <c r="E187" s="5">
        <v>171</v>
      </c>
    </row>
    <row r="188" spans="1:5" x14ac:dyDescent="0.35">
      <c r="A188" t="s">
        <v>10</v>
      </c>
      <c r="B188" t="s">
        <v>34</v>
      </c>
      <c r="C188" t="s">
        <v>19</v>
      </c>
      <c r="D188" s="4">
        <v>5355</v>
      </c>
      <c r="E188" s="5">
        <v>204</v>
      </c>
    </row>
    <row r="189" spans="1:5" x14ac:dyDescent="0.35">
      <c r="A189" t="s">
        <v>3</v>
      </c>
      <c r="B189" t="s">
        <v>34</v>
      </c>
      <c r="C189" t="s">
        <v>14</v>
      </c>
      <c r="D189" s="4">
        <v>7259</v>
      </c>
      <c r="E189" s="5">
        <v>276</v>
      </c>
    </row>
    <row r="190" spans="1:5" x14ac:dyDescent="0.35">
      <c r="A190" t="s">
        <v>8</v>
      </c>
      <c r="B190" t="s">
        <v>37</v>
      </c>
      <c r="C190" t="s">
        <v>26</v>
      </c>
      <c r="D190" s="4">
        <v>6279</v>
      </c>
      <c r="E190" s="5">
        <v>45</v>
      </c>
    </row>
    <row r="191" spans="1:5" x14ac:dyDescent="0.35">
      <c r="A191" t="s">
        <v>40</v>
      </c>
      <c r="B191" t="s">
        <v>38</v>
      </c>
      <c r="C191" t="s">
        <v>29</v>
      </c>
      <c r="D191" s="4">
        <v>2541</v>
      </c>
      <c r="E191" s="5">
        <v>45</v>
      </c>
    </row>
    <row r="192" spans="1:5" x14ac:dyDescent="0.35">
      <c r="A192" t="s">
        <v>6</v>
      </c>
      <c r="B192" t="s">
        <v>35</v>
      </c>
      <c r="C192" t="s">
        <v>27</v>
      </c>
      <c r="D192" s="4">
        <v>3864</v>
      </c>
      <c r="E192" s="5">
        <v>177</v>
      </c>
    </row>
    <row r="193" spans="1:5" x14ac:dyDescent="0.35">
      <c r="A193" t="s">
        <v>5</v>
      </c>
      <c r="B193" t="s">
        <v>36</v>
      </c>
      <c r="C193" t="s">
        <v>13</v>
      </c>
      <c r="D193" s="4">
        <v>6146</v>
      </c>
      <c r="E193" s="5">
        <v>63</v>
      </c>
    </row>
    <row r="194" spans="1:5" x14ac:dyDescent="0.35">
      <c r="A194" t="s">
        <v>9</v>
      </c>
      <c r="B194" t="s">
        <v>39</v>
      </c>
      <c r="C194" t="s">
        <v>18</v>
      </c>
      <c r="D194" s="4">
        <v>2639</v>
      </c>
      <c r="E194" s="5">
        <v>204</v>
      </c>
    </row>
    <row r="195" spans="1:5" x14ac:dyDescent="0.35">
      <c r="A195" t="s">
        <v>8</v>
      </c>
      <c r="B195" t="s">
        <v>37</v>
      </c>
      <c r="C195" t="s">
        <v>22</v>
      </c>
      <c r="D195" s="4">
        <v>1890</v>
      </c>
      <c r="E195" s="5">
        <v>195</v>
      </c>
    </row>
    <row r="196" spans="1:5" x14ac:dyDescent="0.35">
      <c r="A196" t="s">
        <v>7</v>
      </c>
      <c r="B196" t="s">
        <v>34</v>
      </c>
      <c r="C196" t="s">
        <v>14</v>
      </c>
      <c r="D196" s="4">
        <v>1932</v>
      </c>
      <c r="E196" s="5">
        <v>369</v>
      </c>
    </row>
    <row r="197" spans="1:5" x14ac:dyDescent="0.35">
      <c r="A197" t="s">
        <v>3</v>
      </c>
      <c r="B197" t="s">
        <v>34</v>
      </c>
      <c r="C197" t="s">
        <v>25</v>
      </c>
      <c r="D197" s="4">
        <v>6300</v>
      </c>
      <c r="E197" s="5">
        <v>42</v>
      </c>
    </row>
    <row r="198" spans="1:5" x14ac:dyDescent="0.35">
      <c r="A198" t="s">
        <v>6</v>
      </c>
      <c r="B198" t="s">
        <v>37</v>
      </c>
      <c r="C198" t="s">
        <v>30</v>
      </c>
      <c r="D198" s="4">
        <v>560</v>
      </c>
      <c r="E198" s="5">
        <v>81</v>
      </c>
    </row>
    <row r="199" spans="1:5" x14ac:dyDescent="0.35">
      <c r="A199" t="s">
        <v>9</v>
      </c>
      <c r="B199" t="s">
        <v>37</v>
      </c>
      <c r="C199" t="s">
        <v>26</v>
      </c>
      <c r="D199" s="4">
        <v>2856</v>
      </c>
      <c r="E199" s="5">
        <v>246</v>
      </c>
    </row>
    <row r="200" spans="1:5" x14ac:dyDescent="0.35">
      <c r="A200" t="s">
        <v>9</v>
      </c>
      <c r="B200" t="s">
        <v>34</v>
      </c>
      <c r="C200" t="s">
        <v>17</v>
      </c>
      <c r="D200" s="4">
        <v>707</v>
      </c>
      <c r="E200" s="5">
        <v>174</v>
      </c>
    </row>
    <row r="201" spans="1:5" x14ac:dyDescent="0.35">
      <c r="A201" t="s">
        <v>8</v>
      </c>
      <c r="B201" t="s">
        <v>35</v>
      </c>
      <c r="C201" t="s">
        <v>30</v>
      </c>
      <c r="D201" s="4">
        <v>3598</v>
      </c>
      <c r="E201" s="5">
        <v>81</v>
      </c>
    </row>
    <row r="202" spans="1:5" x14ac:dyDescent="0.35">
      <c r="A202" t="s">
        <v>40</v>
      </c>
      <c r="B202" t="s">
        <v>35</v>
      </c>
      <c r="C202" t="s">
        <v>22</v>
      </c>
      <c r="D202" s="4">
        <v>6853</v>
      </c>
      <c r="E202" s="5">
        <v>372</v>
      </c>
    </row>
    <row r="203" spans="1:5" x14ac:dyDescent="0.35">
      <c r="A203" t="s">
        <v>40</v>
      </c>
      <c r="B203" t="s">
        <v>35</v>
      </c>
      <c r="C203" t="s">
        <v>16</v>
      </c>
      <c r="D203" s="4">
        <v>4725</v>
      </c>
      <c r="E203" s="5">
        <v>174</v>
      </c>
    </row>
    <row r="204" spans="1:5" x14ac:dyDescent="0.35">
      <c r="A204" t="s">
        <v>41</v>
      </c>
      <c r="B204" t="s">
        <v>36</v>
      </c>
      <c r="C204" t="s">
        <v>32</v>
      </c>
      <c r="D204" s="4">
        <v>10304</v>
      </c>
      <c r="E204" s="5">
        <v>84</v>
      </c>
    </row>
    <row r="205" spans="1:5" x14ac:dyDescent="0.35">
      <c r="A205" t="s">
        <v>41</v>
      </c>
      <c r="B205" t="s">
        <v>34</v>
      </c>
      <c r="C205" t="s">
        <v>16</v>
      </c>
      <c r="D205" s="4">
        <v>1274</v>
      </c>
      <c r="E205" s="5">
        <v>225</v>
      </c>
    </row>
    <row r="206" spans="1:5" x14ac:dyDescent="0.35">
      <c r="A206" t="s">
        <v>5</v>
      </c>
      <c r="B206" t="s">
        <v>36</v>
      </c>
      <c r="C206" t="s">
        <v>30</v>
      </c>
      <c r="D206" s="4">
        <v>1526</v>
      </c>
      <c r="E206" s="5">
        <v>105</v>
      </c>
    </row>
    <row r="207" spans="1:5" x14ac:dyDescent="0.35">
      <c r="A207" t="s">
        <v>40</v>
      </c>
      <c r="B207" t="s">
        <v>39</v>
      </c>
      <c r="C207" t="s">
        <v>28</v>
      </c>
      <c r="D207" s="4">
        <v>3101</v>
      </c>
      <c r="E207" s="5">
        <v>225</v>
      </c>
    </row>
    <row r="208" spans="1:5" x14ac:dyDescent="0.35">
      <c r="A208" t="s">
        <v>2</v>
      </c>
      <c r="B208" t="s">
        <v>37</v>
      </c>
      <c r="C208" t="s">
        <v>14</v>
      </c>
      <c r="D208" s="4">
        <v>1057</v>
      </c>
      <c r="E208" s="5">
        <v>54</v>
      </c>
    </row>
    <row r="209" spans="1:5" x14ac:dyDescent="0.35">
      <c r="A209" t="s">
        <v>7</v>
      </c>
      <c r="B209" t="s">
        <v>37</v>
      </c>
      <c r="C209" t="s">
        <v>26</v>
      </c>
      <c r="D209" s="4">
        <v>5306</v>
      </c>
      <c r="E209" s="5">
        <v>0</v>
      </c>
    </row>
    <row r="210" spans="1:5" x14ac:dyDescent="0.35">
      <c r="A210" t="s">
        <v>5</v>
      </c>
      <c r="B210" t="s">
        <v>39</v>
      </c>
      <c r="C210" t="s">
        <v>24</v>
      </c>
      <c r="D210" s="4">
        <v>4018</v>
      </c>
      <c r="E210" s="5">
        <v>171</v>
      </c>
    </row>
    <row r="211" spans="1:5" x14ac:dyDescent="0.35">
      <c r="A211" t="s">
        <v>9</v>
      </c>
      <c r="B211" t="s">
        <v>34</v>
      </c>
      <c r="C211" t="s">
        <v>16</v>
      </c>
      <c r="D211" s="4">
        <v>938</v>
      </c>
      <c r="E211" s="5">
        <v>189</v>
      </c>
    </row>
    <row r="212" spans="1:5" x14ac:dyDescent="0.35">
      <c r="A212" t="s">
        <v>7</v>
      </c>
      <c r="B212" t="s">
        <v>38</v>
      </c>
      <c r="C212" t="s">
        <v>18</v>
      </c>
      <c r="D212" s="4">
        <v>1778</v>
      </c>
      <c r="E212" s="5">
        <v>270</v>
      </c>
    </row>
    <row r="213" spans="1:5" x14ac:dyDescent="0.35">
      <c r="A213" t="s">
        <v>6</v>
      </c>
      <c r="B213" t="s">
        <v>39</v>
      </c>
      <c r="C213" t="s">
        <v>30</v>
      </c>
      <c r="D213" s="4">
        <v>1638</v>
      </c>
      <c r="E213" s="5">
        <v>63</v>
      </c>
    </row>
    <row r="214" spans="1:5" x14ac:dyDescent="0.35">
      <c r="A214" t="s">
        <v>41</v>
      </c>
      <c r="B214" t="s">
        <v>38</v>
      </c>
      <c r="C214" t="s">
        <v>25</v>
      </c>
      <c r="D214" s="4">
        <v>154</v>
      </c>
      <c r="E214" s="5">
        <v>21</v>
      </c>
    </row>
    <row r="215" spans="1:5" x14ac:dyDescent="0.35">
      <c r="A215" t="s">
        <v>7</v>
      </c>
      <c r="B215" t="s">
        <v>37</v>
      </c>
      <c r="C215" t="s">
        <v>22</v>
      </c>
      <c r="D215" s="4">
        <v>9835</v>
      </c>
      <c r="E215" s="5">
        <v>207</v>
      </c>
    </row>
    <row r="216" spans="1:5" x14ac:dyDescent="0.35">
      <c r="A216" t="s">
        <v>9</v>
      </c>
      <c r="B216" t="s">
        <v>37</v>
      </c>
      <c r="C216" t="s">
        <v>20</v>
      </c>
      <c r="D216" s="4">
        <v>7273</v>
      </c>
      <c r="E216" s="5">
        <v>96</v>
      </c>
    </row>
    <row r="217" spans="1:5" x14ac:dyDescent="0.35">
      <c r="A217" t="s">
        <v>5</v>
      </c>
      <c r="B217" t="s">
        <v>39</v>
      </c>
      <c r="C217" t="s">
        <v>22</v>
      </c>
      <c r="D217" s="4">
        <v>6909</v>
      </c>
      <c r="E217" s="5">
        <v>81</v>
      </c>
    </row>
    <row r="218" spans="1:5" x14ac:dyDescent="0.35">
      <c r="A218" t="s">
        <v>9</v>
      </c>
      <c r="B218" t="s">
        <v>39</v>
      </c>
      <c r="C218" t="s">
        <v>24</v>
      </c>
      <c r="D218" s="4">
        <v>3920</v>
      </c>
      <c r="E218" s="5">
        <v>306</v>
      </c>
    </row>
    <row r="219" spans="1:5" x14ac:dyDescent="0.35">
      <c r="A219" t="s">
        <v>10</v>
      </c>
      <c r="B219" t="s">
        <v>39</v>
      </c>
      <c r="C219" t="s">
        <v>21</v>
      </c>
      <c r="D219" s="4">
        <v>4858</v>
      </c>
      <c r="E219" s="5">
        <v>279</v>
      </c>
    </row>
    <row r="220" spans="1:5" x14ac:dyDescent="0.35">
      <c r="A220" t="s">
        <v>2</v>
      </c>
      <c r="B220" t="s">
        <v>38</v>
      </c>
      <c r="C220" t="s">
        <v>4</v>
      </c>
      <c r="D220" s="4">
        <v>3549</v>
      </c>
      <c r="E220" s="5">
        <v>3</v>
      </c>
    </row>
    <row r="221" spans="1:5" x14ac:dyDescent="0.35">
      <c r="A221" t="s">
        <v>7</v>
      </c>
      <c r="B221" t="s">
        <v>39</v>
      </c>
      <c r="C221" t="s">
        <v>27</v>
      </c>
      <c r="D221" s="4">
        <v>966</v>
      </c>
      <c r="E221" s="5">
        <v>198</v>
      </c>
    </row>
    <row r="222" spans="1:5" x14ac:dyDescent="0.35">
      <c r="A222" t="s">
        <v>5</v>
      </c>
      <c r="B222" t="s">
        <v>39</v>
      </c>
      <c r="C222" t="s">
        <v>18</v>
      </c>
      <c r="D222" s="4">
        <v>385</v>
      </c>
      <c r="E222" s="5">
        <v>249</v>
      </c>
    </row>
    <row r="223" spans="1:5" x14ac:dyDescent="0.35">
      <c r="A223" t="s">
        <v>6</v>
      </c>
      <c r="B223" t="s">
        <v>34</v>
      </c>
      <c r="C223" t="s">
        <v>16</v>
      </c>
      <c r="D223" s="4">
        <v>2219</v>
      </c>
      <c r="E223" s="5">
        <v>75</v>
      </c>
    </row>
    <row r="224" spans="1:5" x14ac:dyDescent="0.35">
      <c r="A224" t="s">
        <v>9</v>
      </c>
      <c r="B224" t="s">
        <v>36</v>
      </c>
      <c r="C224" t="s">
        <v>32</v>
      </c>
      <c r="D224" s="4">
        <v>2954</v>
      </c>
      <c r="E224" s="5">
        <v>189</v>
      </c>
    </row>
    <row r="225" spans="1:5" x14ac:dyDescent="0.35">
      <c r="A225" t="s">
        <v>7</v>
      </c>
      <c r="B225" t="s">
        <v>36</v>
      </c>
      <c r="C225" t="s">
        <v>32</v>
      </c>
      <c r="D225" s="4">
        <v>280</v>
      </c>
      <c r="E225" s="5">
        <v>87</v>
      </c>
    </row>
    <row r="226" spans="1:5" x14ac:dyDescent="0.35">
      <c r="A226" t="s">
        <v>41</v>
      </c>
      <c r="B226" t="s">
        <v>36</v>
      </c>
      <c r="C226" t="s">
        <v>30</v>
      </c>
      <c r="D226" s="4">
        <v>6118</v>
      </c>
      <c r="E226" s="5">
        <v>174</v>
      </c>
    </row>
    <row r="227" spans="1:5" x14ac:dyDescent="0.35">
      <c r="A227" t="s">
        <v>2</v>
      </c>
      <c r="B227" t="s">
        <v>39</v>
      </c>
      <c r="C227" t="s">
        <v>15</v>
      </c>
      <c r="D227" s="4">
        <v>4802</v>
      </c>
      <c r="E227" s="5">
        <v>36</v>
      </c>
    </row>
    <row r="228" spans="1:5" x14ac:dyDescent="0.35">
      <c r="A228" t="s">
        <v>9</v>
      </c>
      <c r="B228" t="s">
        <v>38</v>
      </c>
      <c r="C228" t="s">
        <v>24</v>
      </c>
      <c r="D228" s="4">
        <v>4137</v>
      </c>
      <c r="E228" s="5">
        <v>60</v>
      </c>
    </row>
    <row r="229" spans="1:5" x14ac:dyDescent="0.35">
      <c r="A229" t="s">
        <v>3</v>
      </c>
      <c r="B229" t="s">
        <v>35</v>
      </c>
      <c r="C229" t="s">
        <v>23</v>
      </c>
      <c r="D229" s="4">
        <v>2023</v>
      </c>
      <c r="E229" s="5">
        <v>78</v>
      </c>
    </row>
    <row r="230" spans="1:5" x14ac:dyDescent="0.35">
      <c r="A230" t="s">
        <v>9</v>
      </c>
      <c r="B230" t="s">
        <v>36</v>
      </c>
      <c r="C230" t="s">
        <v>30</v>
      </c>
      <c r="D230" s="4">
        <v>9051</v>
      </c>
      <c r="E230" s="5">
        <v>57</v>
      </c>
    </row>
    <row r="231" spans="1:5" x14ac:dyDescent="0.35">
      <c r="A231" t="s">
        <v>9</v>
      </c>
      <c r="B231" t="s">
        <v>37</v>
      </c>
      <c r="C231" t="s">
        <v>28</v>
      </c>
      <c r="D231" s="4">
        <v>2919</v>
      </c>
      <c r="E231" s="5">
        <v>45</v>
      </c>
    </row>
    <row r="232" spans="1:5" x14ac:dyDescent="0.35">
      <c r="A232" t="s">
        <v>41</v>
      </c>
      <c r="B232" t="s">
        <v>38</v>
      </c>
      <c r="C232" t="s">
        <v>22</v>
      </c>
      <c r="D232" s="4">
        <v>5915</v>
      </c>
      <c r="E232" s="5">
        <v>3</v>
      </c>
    </row>
    <row r="233" spans="1:5" x14ac:dyDescent="0.35">
      <c r="A233" t="s">
        <v>10</v>
      </c>
      <c r="B233" t="s">
        <v>35</v>
      </c>
      <c r="C233" t="s">
        <v>15</v>
      </c>
      <c r="D233" s="4">
        <v>2562</v>
      </c>
      <c r="E233" s="5">
        <v>6</v>
      </c>
    </row>
    <row r="234" spans="1:5" x14ac:dyDescent="0.35">
      <c r="A234" t="s">
        <v>5</v>
      </c>
      <c r="B234" t="s">
        <v>37</v>
      </c>
      <c r="C234" t="s">
        <v>25</v>
      </c>
      <c r="D234" s="4">
        <v>8813</v>
      </c>
      <c r="E234" s="5">
        <v>21</v>
      </c>
    </row>
    <row r="235" spans="1:5" x14ac:dyDescent="0.35">
      <c r="A235" t="s">
        <v>5</v>
      </c>
      <c r="B235" t="s">
        <v>36</v>
      </c>
      <c r="C235" t="s">
        <v>18</v>
      </c>
      <c r="D235" s="4">
        <v>6111</v>
      </c>
      <c r="E235" s="5">
        <v>3</v>
      </c>
    </row>
    <row r="236" spans="1:5" x14ac:dyDescent="0.35">
      <c r="A236" t="s">
        <v>8</v>
      </c>
      <c r="B236" t="s">
        <v>34</v>
      </c>
      <c r="C236" t="s">
        <v>31</v>
      </c>
      <c r="D236" s="4">
        <v>3507</v>
      </c>
      <c r="E236" s="5">
        <v>288</v>
      </c>
    </row>
    <row r="237" spans="1:5" x14ac:dyDescent="0.35">
      <c r="A237" t="s">
        <v>6</v>
      </c>
      <c r="B237" t="s">
        <v>36</v>
      </c>
      <c r="C237" t="s">
        <v>13</v>
      </c>
      <c r="D237" s="4">
        <v>4319</v>
      </c>
      <c r="E237" s="5">
        <v>30</v>
      </c>
    </row>
    <row r="238" spans="1:5" x14ac:dyDescent="0.35">
      <c r="A238" t="s">
        <v>40</v>
      </c>
      <c r="B238" t="s">
        <v>38</v>
      </c>
      <c r="C238" t="s">
        <v>26</v>
      </c>
      <c r="D238" s="4">
        <v>609</v>
      </c>
      <c r="E238" s="5">
        <v>87</v>
      </c>
    </row>
    <row r="239" spans="1:5" x14ac:dyDescent="0.35">
      <c r="A239" t="s">
        <v>40</v>
      </c>
      <c r="B239" t="s">
        <v>39</v>
      </c>
      <c r="C239" t="s">
        <v>27</v>
      </c>
      <c r="D239" s="4">
        <v>6370</v>
      </c>
      <c r="E239" s="5">
        <v>30</v>
      </c>
    </row>
    <row r="240" spans="1:5" x14ac:dyDescent="0.35">
      <c r="A240" t="s">
        <v>5</v>
      </c>
      <c r="B240" t="s">
        <v>38</v>
      </c>
      <c r="C240" t="s">
        <v>19</v>
      </c>
      <c r="D240" s="4">
        <v>5474</v>
      </c>
      <c r="E240" s="5">
        <v>168</v>
      </c>
    </row>
    <row r="241" spans="1:5" x14ac:dyDescent="0.35">
      <c r="A241" t="s">
        <v>40</v>
      </c>
      <c r="B241" t="s">
        <v>36</v>
      </c>
      <c r="C241" t="s">
        <v>27</v>
      </c>
      <c r="D241" s="4">
        <v>3164</v>
      </c>
      <c r="E241" s="5">
        <v>306</v>
      </c>
    </row>
    <row r="242" spans="1:5" x14ac:dyDescent="0.35">
      <c r="A242" t="s">
        <v>6</v>
      </c>
      <c r="B242" t="s">
        <v>35</v>
      </c>
      <c r="C242" t="s">
        <v>4</v>
      </c>
      <c r="D242" s="4">
        <v>1302</v>
      </c>
      <c r="E242" s="5">
        <v>402</v>
      </c>
    </row>
    <row r="243" spans="1:5" x14ac:dyDescent="0.35">
      <c r="A243" t="s">
        <v>3</v>
      </c>
      <c r="B243" t="s">
        <v>37</v>
      </c>
      <c r="C243" t="s">
        <v>28</v>
      </c>
      <c r="D243" s="4">
        <v>7308</v>
      </c>
      <c r="E243" s="5">
        <v>327</v>
      </c>
    </row>
    <row r="244" spans="1:5" x14ac:dyDescent="0.35">
      <c r="A244" t="s">
        <v>40</v>
      </c>
      <c r="B244" t="s">
        <v>37</v>
      </c>
      <c r="C244" t="s">
        <v>27</v>
      </c>
      <c r="D244" s="4">
        <v>6132</v>
      </c>
      <c r="E244" s="5">
        <v>93</v>
      </c>
    </row>
    <row r="245" spans="1:5" x14ac:dyDescent="0.35">
      <c r="A245" t="s">
        <v>10</v>
      </c>
      <c r="B245" t="s">
        <v>35</v>
      </c>
      <c r="C245" t="s">
        <v>14</v>
      </c>
      <c r="D245" s="4">
        <v>3472</v>
      </c>
      <c r="E245" s="5">
        <v>96</v>
      </c>
    </row>
    <row r="246" spans="1:5" x14ac:dyDescent="0.35">
      <c r="A246" t="s">
        <v>8</v>
      </c>
      <c r="B246" t="s">
        <v>39</v>
      </c>
      <c r="C246" t="s">
        <v>18</v>
      </c>
      <c r="D246" s="4">
        <v>9660</v>
      </c>
      <c r="E246" s="5">
        <v>27</v>
      </c>
    </row>
    <row r="247" spans="1:5" x14ac:dyDescent="0.35">
      <c r="A247" t="s">
        <v>9</v>
      </c>
      <c r="B247" t="s">
        <v>38</v>
      </c>
      <c r="C247" t="s">
        <v>26</v>
      </c>
      <c r="D247" s="4">
        <v>2436</v>
      </c>
      <c r="E247" s="5">
        <v>99</v>
      </c>
    </row>
    <row r="248" spans="1:5" x14ac:dyDescent="0.35">
      <c r="A248" t="s">
        <v>9</v>
      </c>
      <c r="B248" t="s">
        <v>38</v>
      </c>
      <c r="C248" t="s">
        <v>33</v>
      </c>
      <c r="D248" s="4">
        <v>9506</v>
      </c>
      <c r="E248" s="5">
        <v>87</v>
      </c>
    </row>
    <row r="249" spans="1:5" x14ac:dyDescent="0.35">
      <c r="A249" t="s">
        <v>10</v>
      </c>
      <c r="B249" t="s">
        <v>37</v>
      </c>
      <c r="C249" t="s">
        <v>21</v>
      </c>
      <c r="D249" s="4">
        <v>245</v>
      </c>
      <c r="E249" s="5">
        <v>288</v>
      </c>
    </row>
    <row r="250" spans="1:5" x14ac:dyDescent="0.35">
      <c r="A250" t="s">
        <v>8</v>
      </c>
      <c r="B250" t="s">
        <v>35</v>
      </c>
      <c r="C250" t="s">
        <v>20</v>
      </c>
      <c r="D250" s="4">
        <v>2702</v>
      </c>
      <c r="E250" s="5">
        <v>363</v>
      </c>
    </row>
    <row r="251" spans="1:5" x14ac:dyDescent="0.35">
      <c r="A251" t="s">
        <v>10</v>
      </c>
      <c r="B251" t="s">
        <v>34</v>
      </c>
      <c r="C251" t="s">
        <v>17</v>
      </c>
      <c r="D251" s="4">
        <v>700</v>
      </c>
      <c r="E251" s="5">
        <v>87</v>
      </c>
    </row>
    <row r="252" spans="1:5" x14ac:dyDescent="0.35">
      <c r="A252" t="s">
        <v>6</v>
      </c>
      <c r="B252" t="s">
        <v>34</v>
      </c>
      <c r="C252" t="s">
        <v>17</v>
      </c>
      <c r="D252" s="4">
        <v>3759</v>
      </c>
      <c r="E252" s="5">
        <v>150</v>
      </c>
    </row>
    <row r="253" spans="1:5" x14ac:dyDescent="0.35">
      <c r="A253" t="s">
        <v>2</v>
      </c>
      <c r="B253" t="s">
        <v>35</v>
      </c>
      <c r="C253" t="s">
        <v>17</v>
      </c>
      <c r="D253" s="4">
        <v>1589</v>
      </c>
      <c r="E253" s="5">
        <v>303</v>
      </c>
    </row>
    <row r="254" spans="1:5" x14ac:dyDescent="0.35">
      <c r="A254" t="s">
        <v>7</v>
      </c>
      <c r="B254" t="s">
        <v>35</v>
      </c>
      <c r="C254" t="s">
        <v>28</v>
      </c>
      <c r="D254" s="4">
        <v>5194</v>
      </c>
      <c r="E254" s="5">
        <v>288</v>
      </c>
    </row>
    <row r="255" spans="1:5" x14ac:dyDescent="0.35">
      <c r="A255" t="s">
        <v>10</v>
      </c>
      <c r="B255" t="s">
        <v>36</v>
      </c>
      <c r="C255" t="s">
        <v>13</v>
      </c>
      <c r="D255" s="4">
        <v>945</v>
      </c>
      <c r="E255" s="5">
        <v>75</v>
      </c>
    </row>
    <row r="256" spans="1:5" x14ac:dyDescent="0.35">
      <c r="A256" t="s">
        <v>40</v>
      </c>
      <c r="B256" t="s">
        <v>38</v>
      </c>
      <c r="C256" t="s">
        <v>31</v>
      </c>
      <c r="D256" s="4">
        <v>1988</v>
      </c>
      <c r="E256" s="5">
        <v>39</v>
      </c>
    </row>
    <row r="257" spans="1:5" x14ac:dyDescent="0.35">
      <c r="A257" t="s">
        <v>6</v>
      </c>
      <c r="B257" t="s">
        <v>34</v>
      </c>
      <c r="C257" t="s">
        <v>32</v>
      </c>
      <c r="D257" s="4">
        <v>6734</v>
      </c>
      <c r="E257" s="5">
        <v>123</v>
      </c>
    </row>
    <row r="258" spans="1:5" x14ac:dyDescent="0.35">
      <c r="A258" t="s">
        <v>40</v>
      </c>
      <c r="B258" t="s">
        <v>36</v>
      </c>
      <c r="C258" t="s">
        <v>4</v>
      </c>
      <c r="D258" s="4">
        <v>217</v>
      </c>
      <c r="E258" s="5">
        <v>36</v>
      </c>
    </row>
    <row r="259" spans="1:5" x14ac:dyDescent="0.35">
      <c r="A259" t="s">
        <v>5</v>
      </c>
      <c r="B259" t="s">
        <v>34</v>
      </c>
      <c r="C259" t="s">
        <v>22</v>
      </c>
      <c r="D259" s="4">
        <v>6279</v>
      </c>
      <c r="E259" s="5">
        <v>237</v>
      </c>
    </row>
    <row r="260" spans="1:5" x14ac:dyDescent="0.35">
      <c r="A260" t="s">
        <v>40</v>
      </c>
      <c r="B260" t="s">
        <v>36</v>
      </c>
      <c r="C260" t="s">
        <v>13</v>
      </c>
      <c r="D260" s="4">
        <v>4424</v>
      </c>
      <c r="E260" s="5">
        <v>201</v>
      </c>
    </row>
    <row r="261" spans="1:5" x14ac:dyDescent="0.35">
      <c r="A261" t="s">
        <v>2</v>
      </c>
      <c r="B261" t="s">
        <v>36</v>
      </c>
      <c r="C261" t="s">
        <v>17</v>
      </c>
      <c r="D261" s="4">
        <v>189</v>
      </c>
      <c r="E261" s="5">
        <v>48</v>
      </c>
    </row>
    <row r="262" spans="1:5" x14ac:dyDescent="0.35">
      <c r="A262" t="s">
        <v>5</v>
      </c>
      <c r="B262" t="s">
        <v>35</v>
      </c>
      <c r="C262" t="s">
        <v>22</v>
      </c>
      <c r="D262" s="4">
        <v>490</v>
      </c>
      <c r="E262" s="5">
        <v>84</v>
      </c>
    </row>
    <row r="263" spans="1:5" x14ac:dyDescent="0.35">
      <c r="A263" t="s">
        <v>8</v>
      </c>
      <c r="B263" t="s">
        <v>37</v>
      </c>
      <c r="C263" t="s">
        <v>21</v>
      </c>
      <c r="D263" s="4">
        <v>434</v>
      </c>
      <c r="E263" s="5">
        <v>87</v>
      </c>
    </row>
    <row r="264" spans="1:5" x14ac:dyDescent="0.35">
      <c r="A264" t="s">
        <v>7</v>
      </c>
      <c r="B264" t="s">
        <v>38</v>
      </c>
      <c r="C264" t="s">
        <v>30</v>
      </c>
      <c r="D264" s="4">
        <v>10129</v>
      </c>
      <c r="E264" s="5">
        <v>312</v>
      </c>
    </row>
    <row r="265" spans="1:5" x14ac:dyDescent="0.35">
      <c r="A265" t="s">
        <v>3</v>
      </c>
      <c r="B265" t="s">
        <v>39</v>
      </c>
      <c r="C265" t="s">
        <v>28</v>
      </c>
      <c r="D265" s="4">
        <v>1652</v>
      </c>
      <c r="E265" s="5">
        <v>102</v>
      </c>
    </row>
    <row r="266" spans="1:5" x14ac:dyDescent="0.35">
      <c r="A266" t="s">
        <v>8</v>
      </c>
      <c r="B266" t="s">
        <v>38</v>
      </c>
      <c r="C266" t="s">
        <v>21</v>
      </c>
      <c r="D266" s="4">
        <v>6433</v>
      </c>
      <c r="E266" s="5">
        <v>78</v>
      </c>
    </row>
    <row r="267" spans="1:5" x14ac:dyDescent="0.35">
      <c r="A267" t="s">
        <v>3</v>
      </c>
      <c r="B267" t="s">
        <v>34</v>
      </c>
      <c r="C267" t="s">
        <v>23</v>
      </c>
      <c r="D267" s="4">
        <v>2212</v>
      </c>
      <c r="E267" s="5">
        <v>117</v>
      </c>
    </row>
    <row r="268" spans="1:5" x14ac:dyDescent="0.35">
      <c r="A268" t="s">
        <v>41</v>
      </c>
      <c r="B268" t="s">
        <v>35</v>
      </c>
      <c r="C268" t="s">
        <v>19</v>
      </c>
      <c r="D268" s="4">
        <v>609</v>
      </c>
      <c r="E268" s="5">
        <v>99</v>
      </c>
    </row>
    <row r="269" spans="1:5" x14ac:dyDescent="0.35">
      <c r="A269" t="s">
        <v>40</v>
      </c>
      <c r="B269" t="s">
        <v>35</v>
      </c>
      <c r="C269" t="s">
        <v>24</v>
      </c>
      <c r="D269" s="4">
        <v>1638</v>
      </c>
      <c r="E269" s="5">
        <v>48</v>
      </c>
    </row>
    <row r="270" spans="1:5" x14ac:dyDescent="0.35">
      <c r="A270" t="s">
        <v>7</v>
      </c>
      <c r="B270" t="s">
        <v>34</v>
      </c>
      <c r="C270" t="s">
        <v>15</v>
      </c>
      <c r="D270" s="4">
        <v>3829</v>
      </c>
      <c r="E270" s="5">
        <v>24</v>
      </c>
    </row>
    <row r="271" spans="1:5" x14ac:dyDescent="0.35">
      <c r="A271" t="s">
        <v>40</v>
      </c>
      <c r="B271" t="s">
        <v>39</v>
      </c>
      <c r="C271" t="s">
        <v>15</v>
      </c>
      <c r="D271" s="4">
        <v>5775</v>
      </c>
      <c r="E271" s="5">
        <v>42</v>
      </c>
    </row>
    <row r="272" spans="1:5" x14ac:dyDescent="0.35">
      <c r="A272" t="s">
        <v>6</v>
      </c>
      <c r="B272" t="s">
        <v>35</v>
      </c>
      <c r="C272" t="s">
        <v>20</v>
      </c>
      <c r="D272" s="4">
        <v>1071</v>
      </c>
      <c r="E272" s="5">
        <v>270</v>
      </c>
    </row>
    <row r="273" spans="1:5" x14ac:dyDescent="0.35">
      <c r="A273" t="s">
        <v>8</v>
      </c>
      <c r="B273" t="s">
        <v>36</v>
      </c>
      <c r="C273" t="s">
        <v>23</v>
      </c>
      <c r="D273" s="4">
        <v>5019</v>
      </c>
      <c r="E273" s="5">
        <v>150</v>
      </c>
    </row>
    <row r="274" spans="1:5" x14ac:dyDescent="0.35">
      <c r="A274" t="s">
        <v>2</v>
      </c>
      <c r="B274" t="s">
        <v>37</v>
      </c>
      <c r="C274" t="s">
        <v>15</v>
      </c>
      <c r="D274" s="4">
        <v>2863</v>
      </c>
      <c r="E274" s="5">
        <v>42</v>
      </c>
    </row>
    <row r="275" spans="1:5" x14ac:dyDescent="0.35">
      <c r="A275" t="s">
        <v>40</v>
      </c>
      <c r="B275" t="s">
        <v>35</v>
      </c>
      <c r="C275" t="s">
        <v>29</v>
      </c>
      <c r="D275" s="4">
        <v>1617</v>
      </c>
      <c r="E275" s="5">
        <v>126</v>
      </c>
    </row>
    <row r="276" spans="1:5" x14ac:dyDescent="0.35">
      <c r="A276" t="s">
        <v>6</v>
      </c>
      <c r="B276" t="s">
        <v>37</v>
      </c>
      <c r="C276" t="s">
        <v>26</v>
      </c>
      <c r="D276" s="4">
        <v>6818</v>
      </c>
      <c r="E276" s="5">
        <v>6</v>
      </c>
    </row>
    <row r="277" spans="1:5" x14ac:dyDescent="0.35">
      <c r="A277" t="s">
        <v>3</v>
      </c>
      <c r="B277" t="s">
        <v>35</v>
      </c>
      <c r="C277" t="s">
        <v>15</v>
      </c>
      <c r="D277" s="4">
        <v>6657</v>
      </c>
      <c r="E277" s="5">
        <v>276</v>
      </c>
    </row>
    <row r="278" spans="1:5" x14ac:dyDescent="0.35">
      <c r="A278" t="s">
        <v>3</v>
      </c>
      <c r="B278" t="s">
        <v>34</v>
      </c>
      <c r="C278" t="s">
        <v>17</v>
      </c>
      <c r="D278" s="4">
        <v>2919</v>
      </c>
      <c r="E278" s="5">
        <v>93</v>
      </c>
    </row>
    <row r="279" spans="1:5" x14ac:dyDescent="0.35">
      <c r="A279" t="s">
        <v>2</v>
      </c>
      <c r="B279" t="s">
        <v>36</v>
      </c>
      <c r="C279" t="s">
        <v>31</v>
      </c>
      <c r="D279" s="4">
        <v>3094</v>
      </c>
      <c r="E279" s="5">
        <v>246</v>
      </c>
    </row>
    <row r="280" spans="1:5" x14ac:dyDescent="0.35">
      <c r="A280" t="s">
        <v>6</v>
      </c>
      <c r="B280" t="s">
        <v>39</v>
      </c>
      <c r="C280" t="s">
        <v>24</v>
      </c>
      <c r="D280" s="4">
        <v>2989</v>
      </c>
      <c r="E280" s="5">
        <v>3</v>
      </c>
    </row>
    <row r="281" spans="1:5" x14ac:dyDescent="0.35">
      <c r="A281" t="s">
        <v>8</v>
      </c>
      <c r="B281" t="s">
        <v>38</v>
      </c>
      <c r="C281" t="s">
        <v>27</v>
      </c>
      <c r="D281" s="4">
        <v>2268</v>
      </c>
      <c r="E281" s="5">
        <v>63</v>
      </c>
    </row>
    <row r="282" spans="1:5" x14ac:dyDescent="0.35">
      <c r="A282" t="s">
        <v>5</v>
      </c>
      <c r="B282" t="s">
        <v>35</v>
      </c>
      <c r="C282" t="s">
        <v>31</v>
      </c>
      <c r="D282" s="4">
        <v>4753</v>
      </c>
      <c r="E282" s="5">
        <v>246</v>
      </c>
    </row>
    <row r="283" spans="1:5" x14ac:dyDescent="0.35">
      <c r="A283" t="s">
        <v>2</v>
      </c>
      <c r="B283" t="s">
        <v>34</v>
      </c>
      <c r="C283" t="s">
        <v>19</v>
      </c>
      <c r="D283" s="4">
        <v>7511</v>
      </c>
      <c r="E283" s="5">
        <v>120</v>
      </c>
    </row>
    <row r="284" spans="1:5" x14ac:dyDescent="0.35">
      <c r="A284" t="s">
        <v>2</v>
      </c>
      <c r="B284" t="s">
        <v>38</v>
      </c>
      <c r="C284" t="s">
        <v>31</v>
      </c>
      <c r="D284" s="4">
        <v>4326</v>
      </c>
      <c r="E284" s="5">
        <v>348</v>
      </c>
    </row>
    <row r="285" spans="1:5" x14ac:dyDescent="0.35">
      <c r="A285" t="s">
        <v>41</v>
      </c>
      <c r="B285" t="s">
        <v>34</v>
      </c>
      <c r="C285" t="s">
        <v>23</v>
      </c>
      <c r="D285" s="4">
        <v>4935</v>
      </c>
      <c r="E285" s="5">
        <v>126</v>
      </c>
    </row>
    <row r="286" spans="1:5" x14ac:dyDescent="0.35">
      <c r="A286" t="s">
        <v>6</v>
      </c>
      <c r="B286" t="s">
        <v>35</v>
      </c>
      <c r="C286" t="s">
        <v>30</v>
      </c>
      <c r="D286" s="4">
        <v>4781</v>
      </c>
      <c r="E286" s="5">
        <v>123</v>
      </c>
    </row>
    <row r="287" spans="1:5" x14ac:dyDescent="0.35">
      <c r="A287" t="s">
        <v>5</v>
      </c>
      <c r="B287" t="s">
        <v>38</v>
      </c>
      <c r="C287" t="s">
        <v>25</v>
      </c>
      <c r="D287" s="4">
        <v>7483</v>
      </c>
      <c r="E287" s="5">
        <v>45</v>
      </c>
    </row>
    <row r="288" spans="1:5" x14ac:dyDescent="0.35">
      <c r="A288" t="s">
        <v>10</v>
      </c>
      <c r="B288" t="s">
        <v>38</v>
      </c>
      <c r="C288" t="s">
        <v>4</v>
      </c>
      <c r="D288" s="4">
        <v>6860</v>
      </c>
      <c r="E288" s="5">
        <v>126</v>
      </c>
    </row>
    <row r="289" spans="1:5" x14ac:dyDescent="0.35">
      <c r="A289" t="s">
        <v>40</v>
      </c>
      <c r="B289" t="s">
        <v>37</v>
      </c>
      <c r="C289" t="s">
        <v>29</v>
      </c>
      <c r="D289" s="4">
        <v>9002</v>
      </c>
      <c r="E289" s="5">
        <v>72</v>
      </c>
    </row>
    <row r="290" spans="1:5" x14ac:dyDescent="0.35">
      <c r="A290" t="s">
        <v>6</v>
      </c>
      <c r="B290" t="s">
        <v>36</v>
      </c>
      <c r="C290" t="s">
        <v>29</v>
      </c>
      <c r="D290" s="4">
        <v>1400</v>
      </c>
      <c r="E290" s="5">
        <v>135</v>
      </c>
    </row>
    <row r="291" spans="1:5" x14ac:dyDescent="0.35">
      <c r="A291" t="s">
        <v>10</v>
      </c>
      <c r="B291" t="s">
        <v>34</v>
      </c>
      <c r="C291" t="s">
        <v>22</v>
      </c>
      <c r="D291" s="4">
        <v>4053</v>
      </c>
      <c r="E291" s="5">
        <v>24</v>
      </c>
    </row>
    <row r="292" spans="1:5" x14ac:dyDescent="0.35">
      <c r="A292" t="s">
        <v>7</v>
      </c>
      <c r="B292" t="s">
        <v>36</v>
      </c>
      <c r="C292" t="s">
        <v>31</v>
      </c>
      <c r="D292" s="4">
        <v>2149</v>
      </c>
      <c r="E292" s="5">
        <v>117</v>
      </c>
    </row>
    <row r="293" spans="1:5" x14ac:dyDescent="0.35">
      <c r="A293" t="s">
        <v>3</v>
      </c>
      <c r="B293" t="s">
        <v>39</v>
      </c>
      <c r="C293" t="s">
        <v>29</v>
      </c>
      <c r="D293" s="4">
        <v>3640</v>
      </c>
      <c r="E293" s="5">
        <v>51</v>
      </c>
    </row>
    <row r="294" spans="1:5" x14ac:dyDescent="0.35">
      <c r="A294" t="s">
        <v>2</v>
      </c>
      <c r="B294" t="s">
        <v>39</v>
      </c>
      <c r="C294" t="s">
        <v>23</v>
      </c>
      <c r="D294" s="4">
        <v>630</v>
      </c>
      <c r="E294" s="5">
        <v>36</v>
      </c>
    </row>
    <row r="295" spans="1:5" x14ac:dyDescent="0.35">
      <c r="A295" t="s">
        <v>9</v>
      </c>
      <c r="B295" t="s">
        <v>35</v>
      </c>
      <c r="C295" t="s">
        <v>27</v>
      </c>
      <c r="D295" s="4">
        <v>2429</v>
      </c>
      <c r="E295" s="5">
        <v>144</v>
      </c>
    </row>
    <row r="296" spans="1:5" x14ac:dyDescent="0.35">
      <c r="A296" t="s">
        <v>9</v>
      </c>
      <c r="B296" t="s">
        <v>36</v>
      </c>
      <c r="C296" t="s">
        <v>25</v>
      </c>
      <c r="D296" s="4">
        <v>2142</v>
      </c>
      <c r="E296" s="5">
        <v>114</v>
      </c>
    </row>
    <row r="297" spans="1:5" x14ac:dyDescent="0.35">
      <c r="A297" t="s">
        <v>7</v>
      </c>
      <c r="B297" t="s">
        <v>37</v>
      </c>
      <c r="C297" t="s">
        <v>30</v>
      </c>
      <c r="D297" s="4">
        <v>6454</v>
      </c>
      <c r="E297" s="5">
        <v>54</v>
      </c>
    </row>
    <row r="298" spans="1:5" x14ac:dyDescent="0.35">
      <c r="A298" t="s">
        <v>7</v>
      </c>
      <c r="B298" t="s">
        <v>37</v>
      </c>
      <c r="C298" t="s">
        <v>16</v>
      </c>
      <c r="D298" s="4">
        <v>4487</v>
      </c>
      <c r="E298" s="5">
        <v>333</v>
      </c>
    </row>
    <row r="299" spans="1:5" x14ac:dyDescent="0.35">
      <c r="A299" t="s">
        <v>3</v>
      </c>
      <c r="B299" t="s">
        <v>37</v>
      </c>
      <c r="C299" t="s">
        <v>4</v>
      </c>
      <c r="D299" s="4">
        <v>938</v>
      </c>
      <c r="E299" s="5">
        <v>366</v>
      </c>
    </row>
    <row r="300" spans="1:5" x14ac:dyDescent="0.35">
      <c r="A300" t="s">
        <v>3</v>
      </c>
      <c r="B300" t="s">
        <v>38</v>
      </c>
      <c r="C300" t="s">
        <v>26</v>
      </c>
      <c r="D300" s="4">
        <v>8841</v>
      </c>
      <c r="E300" s="5">
        <v>303</v>
      </c>
    </row>
    <row r="301" spans="1:5" x14ac:dyDescent="0.35">
      <c r="A301" t="s">
        <v>2</v>
      </c>
      <c r="B301" t="s">
        <v>39</v>
      </c>
      <c r="C301" t="s">
        <v>33</v>
      </c>
      <c r="D301" s="4">
        <v>4018</v>
      </c>
      <c r="E301" s="5">
        <v>126</v>
      </c>
    </row>
    <row r="302" spans="1:5" x14ac:dyDescent="0.35">
      <c r="A302" t="s">
        <v>41</v>
      </c>
      <c r="B302" t="s">
        <v>37</v>
      </c>
      <c r="C302" t="s">
        <v>15</v>
      </c>
      <c r="D302" s="4">
        <v>714</v>
      </c>
      <c r="E302" s="5">
        <v>231</v>
      </c>
    </row>
    <row r="303" spans="1:5" x14ac:dyDescent="0.35">
      <c r="A303" t="s">
        <v>9</v>
      </c>
      <c r="B303" t="s">
        <v>38</v>
      </c>
      <c r="C303" t="s">
        <v>25</v>
      </c>
      <c r="D303" s="4">
        <v>3850</v>
      </c>
      <c r="E303"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11772-A373-48A8-A51B-43D3561BD6AF}">
  <dimension ref="A1:B16"/>
  <sheetViews>
    <sheetView workbookViewId="0">
      <selection activeCell="D9" sqref="D9"/>
    </sheetView>
  </sheetViews>
  <sheetFormatPr defaultRowHeight="14.5" x14ac:dyDescent="0.35"/>
  <cols>
    <col min="1" max="1" width="23" customWidth="1"/>
    <col min="2" max="2" width="25.90625" customWidth="1"/>
  </cols>
  <sheetData>
    <row r="1" spans="1:2" ht="26" x14ac:dyDescent="0.6">
      <c r="A1" s="31" t="s">
        <v>95</v>
      </c>
    </row>
    <row r="3" spans="1:2" x14ac:dyDescent="0.35">
      <c r="A3" s="23" t="s">
        <v>83</v>
      </c>
      <c r="B3" t="s">
        <v>85</v>
      </c>
    </row>
    <row r="4" spans="1:2" x14ac:dyDescent="0.35">
      <c r="A4" s="24" t="s">
        <v>38</v>
      </c>
      <c r="B4">
        <v>25221</v>
      </c>
    </row>
    <row r="5" spans="1:2" x14ac:dyDescent="0.35">
      <c r="A5" s="32" t="s">
        <v>5</v>
      </c>
      <c r="B5">
        <v>25221</v>
      </c>
    </row>
    <row r="6" spans="1:2" x14ac:dyDescent="0.35">
      <c r="A6" s="24" t="s">
        <v>36</v>
      </c>
      <c r="B6">
        <v>39620</v>
      </c>
    </row>
    <row r="7" spans="1:2" x14ac:dyDescent="0.35">
      <c r="A7" s="32" t="s">
        <v>5</v>
      </c>
      <c r="B7">
        <v>39620</v>
      </c>
    </row>
    <row r="8" spans="1:2" x14ac:dyDescent="0.35">
      <c r="A8" s="24" t="s">
        <v>34</v>
      </c>
      <c r="B8">
        <v>41559</v>
      </c>
    </row>
    <row r="9" spans="1:2" x14ac:dyDescent="0.35">
      <c r="A9" s="32" t="s">
        <v>5</v>
      </c>
      <c r="B9">
        <v>41559</v>
      </c>
    </row>
    <row r="10" spans="1:2" x14ac:dyDescent="0.35">
      <c r="A10" s="24" t="s">
        <v>37</v>
      </c>
      <c r="B10">
        <v>43568</v>
      </c>
    </row>
    <row r="11" spans="1:2" x14ac:dyDescent="0.35">
      <c r="A11" s="32" t="s">
        <v>7</v>
      </c>
      <c r="B11">
        <v>43568</v>
      </c>
    </row>
    <row r="12" spans="1:2" x14ac:dyDescent="0.35">
      <c r="A12" s="24" t="s">
        <v>39</v>
      </c>
      <c r="B12">
        <v>45752</v>
      </c>
    </row>
    <row r="13" spans="1:2" x14ac:dyDescent="0.35">
      <c r="A13" s="32" t="s">
        <v>2</v>
      </c>
      <c r="B13">
        <v>45752</v>
      </c>
    </row>
    <row r="14" spans="1:2" x14ac:dyDescent="0.35">
      <c r="A14" s="24" t="s">
        <v>35</v>
      </c>
      <c r="B14">
        <v>38325</v>
      </c>
    </row>
    <row r="15" spans="1:2" x14ac:dyDescent="0.35">
      <c r="A15" s="32" t="s">
        <v>40</v>
      </c>
      <c r="B15">
        <v>38325</v>
      </c>
    </row>
    <row r="16" spans="1:2" x14ac:dyDescent="0.35">
      <c r="A16" s="24" t="s">
        <v>84</v>
      </c>
      <c r="B16">
        <v>234045</v>
      </c>
    </row>
  </sheetData>
  <pageMargins left="0.70866141732283472" right="0.70866141732283472" top="0.74803149606299213" bottom="0.74803149606299213" header="0.31496062992125984" footer="0.31496062992125984"/>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098B0-9074-447D-80F5-00142D951C17}">
  <dimension ref="A1:C11"/>
  <sheetViews>
    <sheetView workbookViewId="0">
      <selection activeCell="B11" sqref="B11"/>
    </sheetView>
  </sheetViews>
  <sheetFormatPr defaultRowHeight="14.5" x14ac:dyDescent="0.35"/>
  <cols>
    <col min="1" max="1" width="26.54296875" customWidth="1"/>
  </cols>
  <sheetData>
    <row r="1" spans="1:3" x14ac:dyDescent="0.35">
      <c r="A1" t="s">
        <v>56</v>
      </c>
    </row>
    <row r="2" spans="1:3" x14ac:dyDescent="0.35">
      <c r="B2" t="s">
        <v>1</v>
      </c>
      <c r="C2" t="s">
        <v>50</v>
      </c>
    </row>
    <row r="3" spans="1:3" x14ac:dyDescent="0.35">
      <c r="A3" t="s">
        <v>57</v>
      </c>
      <c r="B3">
        <f>AVERAGE(Table3[Amount])</f>
        <v>4136.2299999999996</v>
      </c>
      <c r="C3">
        <f>AVERAGE(Table3[Units])</f>
        <v>152.19999999999999</v>
      </c>
    </row>
    <row r="4" spans="1:3" x14ac:dyDescent="0.35">
      <c r="A4" t="s">
        <v>58</v>
      </c>
      <c r="B4">
        <f>MEDIAN(Table3[Amount])</f>
        <v>3437</v>
      </c>
      <c r="C4">
        <f>MEDIAN(Table3[Units])</f>
        <v>124.5</v>
      </c>
    </row>
    <row r="5" spans="1:3" x14ac:dyDescent="0.35">
      <c r="A5" t="s">
        <v>59</v>
      </c>
      <c r="B5">
        <f>MIN(Table3[Amount])</f>
        <v>0</v>
      </c>
      <c r="C5">
        <f>MIN(Table3[Units])</f>
        <v>0</v>
      </c>
    </row>
    <row r="6" spans="1:3" x14ac:dyDescent="0.35">
      <c r="A6" t="s">
        <v>60</v>
      </c>
      <c r="B6">
        <f>MAX(Table3[Amount])</f>
        <v>16184</v>
      </c>
      <c r="C6">
        <f>MAX(Table3[Units])</f>
        <v>525</v>
      </c>
    </row>
    <row r="7" spans="1:3" x14ac:dyDescent="0.35">
      <c r="A7" t="s">
        <v>61</v>
      </c>
      <c r="B7">
        <f>B6-B5</f>
        <v>16184</v>
      </c>
      <c r="C7">
        <f>C6-C5</f>
        <v>525</v>
      </c>
    </row>
    <row r="9" spans="1:3" x14ac:dyDescent="0.35">
      <c r="A9" t="s">
        <v>62</v>
      </c>
      <c r="B9">
        <f>_xlfn.PERCENTILE.EXC(Table3[Amount],0.25)</f>
        <v>1652</v>
      </c>
      <c r="C9">
        <f>_xlfn.PERCENTILE.EXC(Table3[Units],0.25)</f>
        <v>54</v>
      </c>
    </row>
    <row r="10" spans="1:3" x14ac:dyDescent="0.35">
      <c r="A10" t="s">
        <v>63</v>
      </c>
      <c r="B10">
        <f>_xlfn.PERCENTILE.EXC(Table3[Amount],0.75)</f>
        <v>6245.75</v>
      </c>
      <c r="C10">
        <f>_xlfn.PERCENTILE.EXC(Table3[Units],0.75)</f>
        <v>223.5</v>
      </c>
    </row>
    <row r="11" spans="1:3" x14ac:dyDescent="0.35">
      <c r="A11" t="s">
        <v>70</v>
      </c>
      <c r="B11"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Data</vt:lpstr>
      <vt:lpstr>Profits by Product</vt:lpstr>
      <vt:lpstr>country_sales_report</vt:lpstr>
      <vt:lpstr>Notes</vt:lpstr>
      <vt:lpstr>sales_pivot_tables</vt:lpstr>
      <vt:lpstr>Top 5 products with $per unit</vt:lpstr>
      <vt:lpstr>Are there any anamolies</vt:lpstr>
      <vt:lpstr>Best sales person in the ctry</vt:lpstr>
      <vt:lpstr>quick statistics</vt:lpstr>
      <vt:lpstr>EDA</vt:lpstr>
      <vt:lpstr>Sales_analysis</vt:lpstr>
      <vt:lpstr>Sheet1</vt:lpstr>
      <vt:lpstr>Sheet5</vt:lpstr>
      <vt:lpstr>Sheet4</vt:lpstr>
      <vt:lpstr>Sheet2</vt:lpstr>
      <vt:lpstr>Sheet3</vt:lpstr>
      <vt:lpstr>Final Assesment</vt:lpstr>
      <vt:lpstr>Data</vt:lpstr>
      <vt:lpstr>data1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Diana Joseph</cp:lastModifiedBy>
  <cp:lastPrinted>2024-05-06T04:33:33Z</cp:lastPrinted>
  <dcterms:created xsi:type="dcterms:W3CDTF">2021-03-14T20:21:32Z</dcterms:created>
  <dcterms:modified xsi:type="dcterms:W3CDTF">2024-05-20T05:45:11Z</dcterms:modified>
</cp:coreProperties>
</file>