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ython Course\Dealing With Pandas\xlsx\"/>
    </mc:Choice>
  </mc:AlternateContent>
  <xr:revisionPtr revIDLastSave="0" documentId="13_ncr:1_{0A3F79E0-C226-4ECC-AF10-E243FCC90C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56" i="1" l="1"/>
  <c r="D255" i="1"/>
  <c r="D254" i="1"/>
  <c r="D253" i="1"/>
  <c r="D252" i="1"/>
  <c r="D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56"/>
  <sheetViews>
    <sheetView tabSelected="1" topLeftCell="A4" workbookViewId="0">
      <selection activeCell="B9" sqref="B9"/>
    </sheetView>
  </sheetViews>
  <sheetFormatPr defaultColWidth="12.6328125" defaultRowHeight="15.75" customHeight="1" x14ac:dyDescent="0.25"/>
  <cols>
    <col min="1" max="1" width="17.7265625" bestFit="1" customWidth="1"/>
  </cols>
  <sheetData>
    <row r="1" spans="1:6" ht="13" x14ac:dyDescent="0.3">
      <c r="A1" s="1" t="str">
        <f ca="1">IFERROR(__xludf.DUMMYFUNCTION("GOOGLEFINANCE(""AAPL"",""open"",DATE(2024,6,17),TODAY(),""DAILY"")"),"Date")</f>
        <v>Date</v>
      </c>
      <c r="B1" s="1" t="str">
        <f ca="1">IFERROR(__xludf.DUMMYFUNCTION("""COMPUTED_VALUE"""),"Open")</f>
        <v>Open</v>
      </c>
      <c r="C1" s="1" t="str">
        <f ca="1">IFERROR(__xludf.DUMMYFUNCTION("INDEX(GOOGLEFINANCE(""AAPL"",""high"",DATE(2024,6,17),TODAY(),""DAILY""),0,2)"),"High")</f>
        <v>High</v>
      </c>
      <c r="D1" s="1" t="str">
        <f ca="1">IFERROR(__xludf.DUMMYFUNCTION("INDEX(GOOGLEFINANCE(""AAPL"",""low"",DATE(2024,6,7),TODAY(),""DAILY""),0,2)"),"Low")</f>
        <v>Low</v>
      </c>
      <c r="E1" s="1" t="str">
        <f ca="1">IFERROR(__xludf.DUMMYFUNCTION("INDEX(GOOGLEFINANCE(""AAPL"",""close"",DATE(2024,6,17),TODAY(),""DAILY""),0,2)"),"Close")</f>
        <v>Close</v>
      </c>
      <c r="F1" s="1" t="str">
        <f ca="1">IFERROR(__xludf.DUMMYFUNCTION("INDEX(GOOGLEFINANCE(""AAPL"",""volume"",DATE(2024,6,17),TODAY(),""DAILY""),0,2)"),"Volume")</f>
        <v>Volume</v>
      </c>
    </row>
    <row r="2" spans="1:6" ht="15.75" customHeight="1" x14ac:dyDescent="0.25">
      <c r="A2" s="2">
        <f ca="1">IFERROR(__xludf.DUMMYFUNCTION("""COMPUTED_VALUE"""),45460.6666666666)</f>
        <v>45460.666666666599</v>
      </c>
      <c r="B2" s="3">
        <f ca="1">IFERROR(__xludf.DUMMYFUNCTION("""COMPUTED_VALUE"""),213.37)</f>
        <v>213.37</v>
      </c>
      <c r="C2" s="3">
        <f ca="1">IFERROR(__xludf.DUMMYFUNCTION("""COMPUTED_VALUE"""),218.95)</f>
        <v>218.95</v>
      </c>
      <c r="D2" s="3">
        <f ca="1">IFERROR(__xludf.DUMMYFUNCTION("""COMPUTED_VALUE"""),194.14)</f>
        <v>194.14</v>
      </c>
      <c r="E2" s="3">
        <f ca="1">IFERROR(__xludf.DUMMYFUNCTION("""COMPUTED_VALUE"""),216.67)</f>
        <v>216.67</v>
      </c>
      <c r="F2" s="3">
        <f ca="1">IFERROR(__xludf.DUMMYFUNCTION("""COMPUTED_VALUE"""),93728300)</f>
        <v>93728300</v>
      </c>
    </row>
    <row r="3" spans="1:6" ht="15.75" customHeight="1" x14ac:dyDescent="0.25">
      <c r="A3" s="2">
        <f ca="1">IFERROR(__xludf.DUMMYFUNCTION("""COMPUTED_VALUE"""),45461.6666666666)</f>
        <v>45461.666666666599</v>
      </c>
      <c r="B3" s="3">
        <f ca="1">IFERROR(__xludf.DUMMYFUNCTION("""COMPUTED_VALUE"""),217.59)</f>
        <v>217.59</v>
      </c>
      <c r="C3" s="3">
        <f ca="1">IFERROR(__xludf.DUMMYFUNCTION("""COMPUTED_VALUE"""),218.63)</f>
        <v>218.63</v>
      </c>
      <c r="D3" s="3">
        <f ca="1">IFERROR(__xludf.DUMMYFUNCTION("""COMPUTED_VALUE"""),192.15)</f>
        <v>192.15</v>
      </c>
      <c r="E3" s="3">
        <f ca="1">IFERROR(__xludf.DUMMYFUNCTION("""COMPUTED_VALUE"""),214.29)</f>
        <v>214.29</v>
      </c>
      <c r="F3" s="3">
        <f ca="1">IFERROR(__xludf.DUMMYFUNCTION("""COMPUTED_VALUE"""),79943254)</f>
        <v>79943254</v>
      </c>
    </row>
    <row r="4" spans="1:6" ht="15.75" customHeight="1" x14ac:dyDescent="0.25">
      <c r="A4" s="2">
        <f ca="1">IFERROR(__xludf.DUMMYFUNCTION("""COMPUTED_VALUE"""),45463.6666666666)</f>
        <v>45463.666666666599</v>
      </c>
      <c r="B4" s="3">
        <f ca="1">IFERROR(__xludf.DUMMYFUNCTION("""COMPUTED_VALUE"""),213.93)</f>
        <v>213.93</v>
      </c>
      <c r="C4" s="3">
        <f ca="1">IFERROR(__xludf.DUMMYFUNCTION("""COMPUTED_VALUE"""),214.24)</f>
        <v>214.24</v>
      </c>
      <c r="D4" s="3">
        <f ca="1">IFERROR(__xludf.DUMMYFUNCTION("""COMPUTED_VALUE"""),193.63)</f>
        <v>193.63</v>
      </c>
      <c r="E4" s="3">
        <f ca="1">IFERROR(__xludf.DUMMYFUNCTION("""COMPUTED_VALUE"""),209.68)</f>
        <v>209.68</v>
      </c>
      <c r="F4" s="3">
        <f ca="1">IFERROR(__xludf.DUMMYFUNCTION("""COMPUTED_VALUE"""),86172451)</f>
        <v>86172451</v>
      </c>
    </row>
    <row r="5" spans="1:6" ht="15.75" customHeight="1" x14ac:dyDescent="0.25">
      <c r="A5" s="2">
        <f ca="1">IFERROR(__xludf.DUMMYFUNCTION("""COMPUTED_VALUE"""),45464.6666666666)</f>
        <v>45464.666666666599</v>
      </c>
      <c r="B5" s="3">
        <f ca="1">IFERROR(__xludf.DUMMYFUNCTION("""COMPUTED_VALUE"""),210.39)</f>
        <v>210.39</v>
      </c>
      <c r="C5" s="3">
        <f ca="1">IFERROR(__xludf.DUMMYFUNCTION("""COMPUTED_VALUE"""),211.89)</f>
        <v>211.89</v>
      </c>
      <c r="D5" s="3">
        <f ca="1">IFERROR(__xludf.DUMMYFUNCTION("""COMPUTED_VALUE"""),206.9)</f>
        <v>206.9</v>
      </c>
      <c r="E5" s="3">
        <f ca="1">IFERROR(__xludf.DUMMYFUNCTION("""COMPUTED_VALUE"""),207.49)</f>
        <v>207.49</v>
      </c>
      <c r="F5" s="3">
        <f ca="1">IFERROR(__xludf.DUMMYFUNCTION("""COMPUTED_VALUE"""),246421353)</f>
        <v>246421353</v>
      </c>
    </row>
    <row r="6" spans="1:6" ht="15.75" customHeight="1" x14ac:dyDescent="0.25">
      <c r="A6" s="2">
        <f ca="1">IFERROR(__xludf.DUMMYFUNCTION("""COMPUTED_VALUE"""),45467.6666666666)</f>
        <v>45467.666666666599</v>
      </c>
      <c r="B6" s="3">
        <f ca="1">IFERROR(__xludf.DUMMYFUNCTION("""COMPUTED_VALUE"""),207.72)</f>
        <v>207.72</v>
      </c>
      <c r="C6" s="3">
        <f ca="1">IFERROR(__xludf.DUMMYFUNCTION("""COMPUTED_VALUE"""),212.7)</f>
        <v>212.7</v>
      </c>
      <c r="D6" s="3">
        <f ca="1">IFERROR(__xludf.DUMMYFUNCTION("""COMPUTED_VALUE"""),211.6)</f>
        <v>211.6</v>
      </c>
      <c r="E6" s="3">
        <f ca="1">IFERROR(__xludf.DUMMYFUNCTION("""COMPUTED_VALUE"""),208.14)</f>
        <v>208.14</v>
      </c>
      <c r="F6" s="3">
        <f ca="1">IFERROR(__xludf.DUMMYFUNCTION("""COMPUTED_VALUE"""),80727006)</f>
        <v>80727006</v>
      </c>
    </row>
    <row r="7" spans="1:6" ht="15.75" customHeight="1" x14ac:dyDescent="0.25">
      <c r="A7" s="2">
        <f ca="1">IFERROR(__xludf.DUMMYFUNCTION("""COMPUTED_VALUE"""),45468.6666666666)</f>
        <v>45468.666666666599</v>
      </c>
      <c r="B7" s="3">
        <f ca="1">IFERROR(__xludf.DUMMYFUNCTION("""COMPUTED_VALUE"""),209.15)</f>
        <v>209.15</v>
      </c>
      <c r="C7" s="3">
        <f ca="1">IFERROR(__xludf.DUMMYFUNCTION("""COMPUTED_VALUE"""),211.38)</f>
        <v>211.38</v>
      </c>
      <c r="D7" s="3">
        <f ca="1">IFERROR(__xludf.DUMMYFUNCTION("""COMPUTED_VALUE"""),211.3)</f>
        <v>211.3</v>
      </c>
      <c r="E7" s="3">
        <f ca="1">IFERROR(__xludf.DUMMYFUNCTION("""COMPUTED_VALUE"""),209.07)</f>
        <v>209.07</v>
      </c>
      <c r="F7" s="3">
        <f ca="1">IFERROR(__xludf.DUMMYFUNCTION("""COMPUTED_VALUE"""),56713868)</f>
        <v>56713868</v>
      </c>
    </row>
    <row r="8" spans="1:6" ht="15.75" customHeight="1" x14ac:dyDescent="0.25">
      <c r="A8" s="2">
        <f ca="1">IFERROR(__xludf.DUMMYFUNCTION("""COMPUTED_VALUE"""),45469.6666666666)</f>
        <v>45469.666666666599</v>
      </c>
      <c r="B8" s="3">
        <f ca="1">IFERROR(__xludf.DUMMYFUNCTION("""COMPUTED_VALUE"""),211.5)</f>
        <v>211.5</v>
      </c>
      <c r="C8" s="3">
        <f ca="1">IFERROR(__xludf.DUMMYFUNCTION("""COMPUTED_VALUE"""),214.86)</f>
        <v>214.86</v>
      </c>
      <c r="D8" s="3">
        <f ca="1">IFERROR(__xludf.DUMMYFUNCTION("""COMPUTED_VALUE"""),212.72)</f>
        <v>212.72</v>
      </c>
      <c r="E8" s="3">
        <f ca="1">IFERROR(__xludf.DUMMYFUNCTION("""COMPUTED_VALUE"""),213.25)</f>
        <v>213.25</v>
      </c>
      <c r="F8" s="3">
        <f ca="1">IFERROR(__xludf.DUMMYFUNCTION("""COMPUTED_VALUE"""),66213186)</f>
        <v>66213186</v>
      </c>
    </row>
    <row r="9" spans="1:6" ht="15.75" customHeight="1" x14ac:dyDescent="0.25">
      <c r="A9" s="2">
        <f ca="1">IFERROR(__xludf.DUMMYFUNCTION("""COMPUTED_VALUE"""),45470.6666666666)</f>
        <v>45470.666666666599</v>
      </c>
      <c r="B9" s="3">
        <f ca="1">IFERROR(__xludf.DUMMYFUNCTION("""COMPUTED_VALUE"""),214.69)</f>
        <v>214.69</v>
      </c>
      <c r="C9" s="3">
        <f ca="1">IFERROR(__xludf.DUMMYFUNCTION("""COMPUTED_VALUE"""),215.74)</f>
        <v>215.74</v>
      </c>
      <c r="D9" s="3">
        <f ca="1">IFERROR(__xludf.DUMMYFUNCTION("""COMPUTED_VALUE"""),213)</f>
        <v>213</v>
      </c>
      <c r="E9" s="3">
        <f ca="1">IFERROR(__xludf.DUMMYFUNCTION("""COMPUTED_VALUE"""),214.1)</f>
        <v>214.1</v>
      </c>
      <c r="F9" s="3">
        <f ca="1">IFERROR(__xludf.DUMMYFUNCTION("""COMPUTED_VALUE"""),49772707)</f>
        <v>49772707</v>
      </c>
    </row>
    <row r="10" spans="1:6" ht="15.75" customHeight="1" x14ac:dyDescent="0.25">
      <c r="A10" s="2">
        <f ca="1">IFERROR(__xludf.DUMMYFUNCTION("""COMPUTED_VALUE"""),45471.6666666666)</f>
        <v>45471.666666666599</v>
      </c>
      <c r="B10" s="3">
        <f ca="1">IFERROR(__xludf.DUMMYFUNCTION("""COMPUTED_VALUE"""),215.77)</f>
        <v>215.77</v>
      </c>
      <c r="C10" s="3">
        <f ca="1">IFERROR(__xludf.DUMMYFUNCTION("""COMPUTED_VALUE"""),216.07)</f>
        <v>216.07</v>
      </c>
      <c r="D10" s="3">
        <f ca="1">IFERROR(__xludf.DUMMYFUNCTION("""COMPUTED_VALUE"""),208.85)</f>
        <v>208.85</v>
      </c>
      <c r="E10" s="3">
        <f ca="1">IFERROR(__xludf.DUMMYFUNCTION("""COMPUTED_VALUE"""),210.62)</f>
        <v>210.62</v>
      </c>
      <c r="F10" s="3">
        <f ca="1">IFERROR(__xludf.DUMMYFUNCTION("""COMPUTED_VALUE"""),82542718)</f>
        <v>82542718</v>
      </c>
    </row>
    <row r="11" spans="1:6" ht="15.75" customHeight="1" x14ac:dyDescent="0.25">
      <c r="A11" s="2">
        <f ca="1">IFERROR(__xludf.DUMMYFUNCTION("""COMPUTED_VALUE"""),45474.6666666666)</f>
        <v>45474.666666666599</v>
      </c>
      <c r="B11" s="3">
        <f ca="1">IFERROR(__xludf.DUMMYFUNCTION("""COMPUTED_VALUE"""),212.09)</f>
        <v>212.09</v>
      </c>
      <c r="C11" s="3">
        <f ca="1">IFERROR(__xludf.DUMMYFUNCTION("""COMPUTED_VALUE"""),217.51)</f>
        <v>217.51</v>
      </c>
      <c r="D11" s="3">
        <f ca="1">IFERROR(__xludf.DUMMYFUNCTION("""COMPUTED_VALUE"""),207.11)</f>
        <v>207.11</v>
      </c>
      <c r="E11" s="3">
        <f ca="1">IFERROR(__xludf.DUMMYFUNCTION("""COMPUTED_VALUE"""),216.75)</f>
        <v>216.75</v>
      </c>
      <c r="F11" s="3">
        <f ca="1">IFERROR(__xludf.DUMMYFUNCTION("""COMPUTED_VALUE"""),60402929)</f>
        <v>60402929</v>
      </c>
    </row>
    <row r="12" spans="1:6" ht="15.75" customHeight="1" x14ac:dyDescent="0.25">
      <c r="A12" s="2">
        <f ca="1">IFERROR(__xludf.DUMMYFUNCTION("""COMPUTED_VALUE"""),45475.6666666666)</f>
        <v>45475.666666666599</v>
      </c>
      <c r="B12" s="3">
        <f ca="1">IFERROR(__xludf.DUMMYFUNCTION("""COMPUTED_VALUE"""),216.15)</f>
        <v>216.15</v>
      </c>
      <c r="C12" s="3">
        <f ca="1">IFERROR(__xludf.DUMMYFUNCTION("""COMPUTED_VALUE"""),220.38)</f>
        <v>220.38</v>
      </c>
      <c r="D12" s="3">
        <f ca="1">IFERROR(__xludf.DUMMYFUNCTION("""COMPUTED_VALUE"""),206.59)</f>
        <v>206.59</v>
      </c>
      <c r="E12" s="3">
        <f ca="1">IFERROR(__xludf.DUMMYFUNCTION("""COMPUTED_VALUE"""),220.27)</f>
        <v>220.27</v>
      </c>
      <c r="F12" s="3">
        <f ca="1">IFERROR(__xludf.DUMMYFUNCTION("""COMPUTED_VALUE"""),58046178)</f>
        <v>58046178</v>
      </c>
    </row>
    <row r="13" spans="1:6" ht="15.75" customHeight="1" x14ac:dyDescent="0.25">
      <c r="A13" s="2">
        <f ca="1">IFERROR(__xludf.DUMMYFUNCTION("""COMPUTED_VALUE"""),45476.5451388888)</f>
        <v>45476.545138888803</v>
      </c>
      <c r="B13" s="3">
        <f ca="1">IFERROR(__xludf.DUMMYFUNCTION("""COMPUTED_VALUE"""),220)</f>
        <v>220</v>
      </c>
      <c r="C13" s="3">
        <f ca="1">IFERROR(__xludf.DUMMYFUNCTION("""COMPUTED_VALUE"""),221.55)</f>
        <v>221.55</v>
      </c>
      <c r="D13" s="3">
        <f ca="1">IFERROR(__xludf.DUMMYFUNCTION("""COMPUTED_VALUE"""),208.61)</f>
        <v>208.61</v>
      </c>
      <c r="E13" s="3">
        <f ca="1">IFERROR(__xludf.DUMMYFUNCTION("""COMPUTED_VALUE"""),221.55)</f>
        <v>221.55</v>
      </c>
      <c r="F13" s="3">
        <f ca="1">IFERROR(__xludf.DUMMYFUNCTION("""COMPUTED_VALUE"""),37369801)</f>
        <v>37369801</v>
      </c>
    </row>
    <row r="14" spans="1:6" ht="15.75" customHeight="1" x14ac:dyDescent="0.25">
      <c r="A14" s="2">
        <f ca="1">IFERROR(__xludf.DUMMYFUNCTION("""COMPUTED_VALUE"""),45478.6666666666)</f>
        <v>45478.666666666599</v>
      </c>
      <c r="B14" s="3">
        <f ca="1">IFERROR(__xludf.DUMMYFUNCTION("""COMPUTED_VALUE"""),221.65)</f>
        <v>221.65</v>
      </c>
      <c r="C14" s="3">
        <f ca="1">IFERROR(__xludf.DUMMYFUNCTION("""COMPUTED_VALUE"""),226.45)</f>
        <v>226.45</v>
      </c>
      <c r="D14" s="3">
        <f ca="1">IFERROR(__xludf.DUMMYFUNCTION("""COMPUTED_VALUE"""),210.64)</f>
        <v>210.64</v>
      </c>
      <c r="E14" s="3">
        <f ca="1">IFERROR(__xludf.DUMMYFUNCTION("""COMPUTED_VALUE"""),226.34)</f>
        <v>226.34</v>
      </c>
      <c r="F14" s="3">
        <f ca="1">IFERROR(__xludf.DUMMYFUNCTION("""COMPUTED_VALUE"""),60412408)</f>
        <v>60412408</v>
      </c>
    </row>
    <row r="15" spans="1:6" ht="15.75" customHeight="1" x14ac:dyDescent="0.25">
      <c r="A15" s="2">
        <f ca="1">IFERROR(__xludf.DUMMYFUNCTION("""COMPUTED_VALUE"""),45481.6666666666)</f>
        <v>45481.666666666599</v>
      </c>
      <c r="B15" s="3">
        <f ca="1">IFERROR(__xludf.DUMMYFUNCTION("""COMPUTED_VALUE"""),227.09)</f>
        <v>227.09</v>
      </c>
      <c r="C15" s="3">
        <f ca="1">IFERROR(__xludf.DUMMYFUNCTION("""COMPUTED_VALUE"""),227.85)</f>
        <v>227.85</v>
      </c>
      <c r="D15" s="3">
        <f ca="1">IFERROR(__xludf.DUMMYFUNCTION("""COMPUTED_VALUE"""),212.35)</f>
        <v>212.35</v>
      </c>
      <c r="E15" s="3">
        <f ca="1">IFERROR(__xludf.DUMMYFUNCTION("""COMPUTED_VALUE"""),227.82)</f>
        <v>227.82</v>
      </c>
      <c r="F15" s="3">
        <f ca="1">IFERROR(__xludf.DUMMYFUNCTION("""COMPUTED_VALUE"""),59085861)</f>
        <v>59085861</v>
      </c>
    </row>
    <row r="16" spans="1:6" ht="15.75" customHeight="1" x14ac:dyDescent="0.25">
      <c r="A16" s="2">
        <f ca="1">IFERROR(__xludf.DUMMYFUNCTION("""COMPUTED_VALUE"""),45482.6666666666)</f>
        <v>45482.666666666599</v>
      </c>
      <c r="B16" s="3">
        <f ca="1">IFERROR(__xludf.DUMMYFUNCTION("""COMPUTED_VALUE"""),227.93)</f>
        <v>227.93</v>
      </c>
      <c r="C16" s="3">
        <f ca="1">IFERROR(__xludf.DUMMYFUNCTION("""COMPUTED_VALUE"""),229.4)</f>
        <v>229.4</v>
      </c>
      <c r="D16" s="3">
        <f ca="1">IFERROR(__xludf.DUMMYFUNCTION("""COMPUTED_VALUE"""),210.3)</f>
        <v>210.3</v>
      </c>
      <c r="E16" s="3">
        <f ca="1">IFERROR(__xludf.DUMMYFUNCTION("""COMPUTED_VALUE"""),228.68)</f>
        <v>228.68</v>
      </c>
      <c r="F16" s="3">
        <f ca="1">IFERROR(__xludf.DUMMYFUNCTION("""COMPUTED_VALUE"""),48169822)</f>
        <v>48169822</v>
      </c>
    </row>
    <row r="17" spans="1:6" ht="15.75" customHeight="1" x14ac:dyDescent="0.25">
      <c r="A17" s="2">
        <f ca="1">IFERROR(__xludf.DUMMYFUNCTION("""COMPUTED_VALUE"""),45483.6666666666)</f>
        <v>45483.666666666599</v>
      </c>
      <c r="B17" s="3">
        <f ca="1">IFERROR(__xludf.DUMMYFUNCTION("""COMPUTED_VALUE"""),229.3)</f>
        <v>229.3</v>
      </c>
      <c r="C17" s="3">
        <f ca="1">IFERROR(__xludf.DUMMYFUNCTION("""COMPUTED_VALUE"""),233.08)</f>
        <v>233.08</v>
      </c>
      <c r="D17" s="3">
        <f ca="1">IFERROR(__xludf.DUMMYFUNCTION("""COMPUTED_VALUE"""),211.92)</f>
        <v>211.92</v>
      </c>
      <c r="E17" s="3">
        <f ca="1">IFERROR(__xludf.DUMMYFUNCTION("""COMPUTED_VALUE"""),232.98)</f>
        <v>232.98</v>
      </c>
      <c r="F17" s="3">
        <f ca="1">IFERROR(__xludf.DUMMYFUNCTION("""COMPUTED_VALUE"""),62627687)</f>
        <v>62627687</v>
      </c>
    </row>
    <row r="18" spans="1:6" ht="15.75" customHeight="1" x14ac:dyDescent="0.25">
      <c r="A18" s="2">
        <f ca="1">IFERROR(__xludf.DUMMYFUNCTION("""COMPUTED_VALUE"""),45484.6666666666)</f>
        <v>45484.666666666599</v>
      </c>
      <c r="B18" s="3">
        <f ca="1">IFERROR(__xludf.DUMMYFUNCTION("""COMPUTED_VALUE"""),231.39)</f>
        <v>231.39</v>
      </c>
      <c r="C18" s="3">
        <f ca="1">IFERROR(__xludf.DUMMYFUNCTION("""COMPUTED_VALUE"""),232.39)</f>
        <v>232.39</v>
      </c>
      <c r="D18" s="3">
        <f ca="1">IFERROR(__xludf.DUMMYFUNCTION("""COMPUTED_VALUE"""),215.1)</f>
        <v>215.1</v>
      </c>
      <c r="E18" s="3">
        <f ca="1">IFERROR(__xludf.DUMMYFUNCTION("""COMPUTED_VALUE"""),227.57)</f>
        <v>227.57</v>
      </c>
      <c r="F18" s="3">
        <f ca="1">IFERROR(__xludf.DUMMYFUNCTION("""COMPUTED_VALUE"""),64710617)</f>
        <v>64710617</v>
      </c>
    </row>
    <row r="19" spans="1:6" ht="15.75" customHeight="1" x14ac:dyDescent="0.25">
      <c r="A19" s="2">
        <f ca="1">IFERROR(__xludf.DUMMYFUNCTION("""COMPUTED_VALUE"""),45485.6666666666)</f>
        <v>45485.666666666599</v>
      </c>
      <c r="B19" s="3">
        <f ca="1">IFERROR(__xludf.DUMMYFUNCTION("""COMPUTED_VALUE"""),228.92)</f>
        <v>228.92</v>
      </c>
      <c r="C19" s="3">
        <f ca="1">IFERROR(__xludf.DUMMYFUNCTION("""COMPUTED_VALUE"""),232.64)</f>
        <v>232.64</v>
      </c>
      <c r="D19" s="3">
        <f ca="1">IFERROR(__xludf.DUMMYFUNCTION("""COMPUTED_VALUE"""),219.03)</f>
        <v>219.03</v>
      </c>
      <c r="E19" s="3">
        <f ca="1">IFERROR(__xludf.DUMMYFUNCTION("""COMPUTED_VALUE"""),230.54)</f>
        <v>230.54</v>
      </c>
      <c r="F19" s="3">
        <f ca="1">IFERROR(__xludf.DUMMYFUNCTION("""COMPUTED_VALUE"""),53046527)</f>
        <v>53046527</v>
      </c>
    </row>
    <row r="20" spans="1:6" ht="15.75" customHeight="1" x14ac:dyDescent="0.25">
      <c r="A20" s="2">
        <f ca="1">IFERROR(__xludf.DUMMYFUNCTION("""COMPUTED_VALUE"""),45488.6666666666)</f>
        <v>45488.666666666599</v>
      </c>
      <c r="B20" s="3">
        <f ca="1">IFERROR(__xludf.DUMMYFUNCTION("""COMPUTED_VALUE"""),236.48)</f>
        <v>236.48</v>
      </c>
      <c r="C20" s="3">
        <f ca="1">IFERROR(__xludf.DUMMYFUNCTION("""COMPUTED_VALUE"""),237.23)</f>
        <v>237.23</v>
      </c>
      <c r="D20" s="3">
        <f ca="1">IFERROR(__xludf.DUMMYFUNCTION("""COMPUTED_VALUE"""),221.65)</f>
        <v>221.65</v>
      </c>
      <c r="E20" s="3">
        <f ca="1">IFERROR(__xludf.DUMMYFUNCTION("""COMPUTED_VALUE"""),234.4)</f>
        <v>234.4</v>
      </c>
      <c r="F20" s="3">
        <f ca="1">IFERROR(__xludf.DUMMYFUNCTION("""COMPUTED_VALUE"""),62631252)</f>
        <v>62631252</v>
      </c>
    </row>
    <row r="21" spans="1:6" ht="12.5" x14ac:dyDescent="0.25">
      <c r="A21" s="2">
        <f ca="1">IFERROR(__xludf.DUMMYFUNCTION("""COMPUTED_VALUE"""),45489.6666666666)</f>
        <v>45489.666666666599</v>
      </c>
      <c r="B21" s="3">
        <f ca="1">IFERROR(__xludf.DUMMYFUNCTION("""COMPUTED_VALUE"""),235)</f>
        <v>235</v>
      </c>
      <c r="C21" s="3">
        <f ca="1">IFERROR(__xludf.DUMMYFUNCTION("""COMPUTED_VALUE"""),236.27)</f>
        <v>236.27</v>
      </c>
      <c r="D21" s="3">
        <f ca="1">IFERROR(__xludf.DUMMYFUNCTION("""COMPUTED_VALUE"""),223.25)</f>
        <v>223.25</v>
      </c>
      <c r="E21" s="3">
        <f ca="1">IFERROR(__xludf.DUMMYFUNCTION("""COMPUTED_VALUE"""),234.82)</f>
        <v>234.82</v>
      </c>
      <c r="F21" s="3">
        <f ca="1">IFERROR(__xludf.DUMMYFUNCTION("""COMPUTED_VALUE"""),43234278)</f>
        <v>43234278</v>
      </c>
    </row>
    <row r="22" spans="1:6" ht="12.5" x14ac:dyDescent="0.25">
      <c r="A22" s="2">
        <f ca="1">IFERROR(__xludf.DUMMYFUNCTION("""COMPUTED_VALUE"""),45490.6666666666)</f>
        <v>45490.666666666599</v>
      </c>
      <c r="B22" s="3">
        <f ca="1">IFERROR(__xludf.DUMMYFUNCTION("""COMPUTED_VALUE"""),229.45)</f>
        <v>229.45</v>
      </c>
      <c r="C22" s="3">
        <f ca="1">IFERROR(__xludf.DUMMYFUNCTION("""COMPUTED_VALUE"""),231.46)</f>
        <v>231.46</v>
      </c>
      <c r="D22" s="3">
        <f ca="1">IFERROR(__xludf.DUMMYFUNCTION("""COMPUTED_VALUE"""),226.37)</f>
        <v>226.37</v>
      </c>
      <c r="E22" s="3">
        <f ca="1">IFERROR(__xludf.DUMMYFUNCTION("""COMPUTED_VALUE"""),228.88)</f>
        <v>228.88</v>
      </c>
      <c r="F22" s="3">
        <f ca="1">IFERROR(__xludf.DUMMYFUNCTION("""COMPUTED_VALUE"""),57345884)</f>
        <v>57345884</v>
      </c>
    </row>
    <row r="23" spans="1:6" ht="12.5" x14ac:dyDescent="0.25">
      <c r="A23" s="2">
        <f ca="1">IFERROR(__xludf.DUMMYFUNCTION("""COMPUTED_VALUE"""),45491.6666666666)</f>
        <v>45491.666666666599</v>
      </c>
      <c r="B23" s="3">
        <f ca="1">IFERROR(__xludf.DUMMYFUNCTION("""COMPUTED_VALUE"""),230.28)</f>
        <v>230.28</v>
      </c>
      <c r="C23" s="3">
        <f ca="1">IFERROR(__xludf.DUMMYFUNCTION("""COMPUTED_VALUE"""),230.44)</f>
        <v>230.44</v>
      </c>
      <c r="D23" s="3">
        <f ca="1">IFERROR(__xludf.DUMMYFUNCTION("""COMPUTED_VALUE"""),229.25)</f>
        <v>229.25</v>
      </c>
      <c r="E23" s="3">
        <f ca="1">IFERROR(__xludf.DUMMYFUNCTION("""COMPUTED_VALUE"""),224.18)</f>
        <v>224.18</v>
      </c>
      <c r="F23" s="3">
        <f ca="1">IFERROR(__xludf.DUMMYFUNCTION("""COMPUTED_VALUE"""),66034585)</f>
        <v>66034585</v>
      </c>
    </row>
    <row r="24" spans="1:6" ht="12.5" x14ac:dyDescent="0.25">
      <c r="A24" s="2">
        <f ca="1">IFERROR(__xludf.DUMMYFUNCTION("""COMPUTED_VALUE"""),45492.6666666666)</f>
        <v>45492.666666666599</v>
      </c>
      <c r="B24" s="3">
        <f ca="1">IFERROR(__xludf.DUMMYFUNCTION("""COMPUTED_VALUE"""),224.82)</f>
        <v>224.82</v>
      </c>
      <c r="C24" s="3">
        <f ca="1">IFERROR(__xludf.DUMMYFUNCTION("""COMPUTED_VALUE"""),226.8)</f>
        <v>226.8</v>
      </c>
      <c r="D24" s="3">
        <f ca="1">IFERROR(__xludf.DUMMYFUNCTION("""COMPUTED_VALUE"""),225.77)</f>
        <v>225.77</v>
      </c>
      <c r="E24" s="3">
        <f ca="1">IFERROR(__xludf.DUMMYFUNCTION("""COMPUTED_VALUE"""),224.31)</f>
        <v>224.31</v>
      </c>
      <c r="F24" s="3">
        <f ca="1">IFERROR(__xludf.DUMMYFUNCTION("""COMPUTED_VALUE"""),49151453)</f>
        <v>49151453</v>
      </c>
    </row>
    <row r="25" spans="1:6" ht="12.5" x14ac:dyDescent="0.25">
      <c r="A25" s="2">
        <f ca="1">IFERROR(__xludf.DUMMYFUNCTION("""COMPUTED_VALUE"""),45495.6666666666)</f>
        <v>45495.666666666599</v>
      </c>
      <c r="B25" s="3">
        <f ca="1">IFERROR(__xludf.DUMMYFUNCTION("""COMPUTED_VALUE"""),227.01)</f>
        <v>227.01</v>
      </c>
      <c r="C25" s="3">
        <f ca="1">IFERROR(__xludf.DUMMYFUNCTION("""COMPUTED_VALUE"""),227.78)</f>
        <v>227.78</v>
      </c>
      <c r="D25" s="3">
        <f ca="1">IFERROR(__xludf.DUMMYFUNCTION("""COMPUTED_VALUE"""),228.68)</f>
        <v>228.68</v>
      </c>
      <c r="E25" s="3">
        <f ca="1">IFERROR(__xludf.DUMMYFUNCTION("""COMPUTED_VALUE"""),223.96)</f>
        <v>223.96</v>
      </c>
      <c r="F25" s="3">
        <f ca="1">IFERROR(__xludf.DUMMYFUNCTION("""COMPUTED_VALUE"""),48201835)</f>
        <v>48201835</v>
      </c>
    </row>
    <row r="26" spans="1:6" ht="12.5" x14ac:dyDescent="0.25">
      <c r="A26" s="2">
        <f ca="1">IFERROR(__xludf.DUMMYFUNCTION("""COMPUTED_VALUE"""),45496.6666666666)</f>
        <v>45496.666666666599</v>
      </c>
      <c r="B26" s="3">
        <f ca="1">IFERROR(__xludf.DUMMYFUNCTION("""COMPUTED_VALUE"""),224.37)</f>
        <v>224.37</v>
      </c>
      <c r="C26" s="3">
        <f ca="1">IFERROR(__xludf.DUMMYFUNCTION("""COMPUTED_VALUE"""),226.94)</f>
        <v>226.94</v>
      </c>
      <c r="D26" s="3">
        <f ca="1">IFERROR(__xludf.DUMMYFUNCTION("""COMPUTED_VALUE"""),233.09)</f>
        <v>233.09</v>
      </c>
      <c r="E26" s="3">
        <f ca="1">IFERROR(__xludf.DUMMYFUNCTION("""COMPUTED_VALUE"""),225.01)</f>
        <v>225.01</v>
      </c>
      <c r="F26" s="3">
        <f ca="1">IFERROR(__xludf.DUMMYFUNCTION("""COMPUTED_VALUE"""),39960260)</f>
        <v>39960260</v>
      </c>
    </row>
    <row r="27" spans="1:6" ht="12.5" x14ac:dyDescent="0.25">
      <c r="A27" s="2">
        <f ca="1">IFERROR(__xludf.DUMMYFUNCTION("""COMPUTED_VALUE"""),45497.6666666666)</f>
        <v>45497.666666666599</v>
      </c>
      <c r="B27" s="3">
        <f ca="1">IFERROR(__xludf.DUMMYFUNCTION("""COMPUTED_VALUE"""),224)</f>
        <v>224</v>
      </c>
      <c r="C27" s="3">
        <f ca="1">IFERROR(__xludf.DUMMYFUNCTION("""COMPUTED_VALUE"""),224.8)</f>
        <v>224.8</v>
      </c>
      <c r="D27" s="3">
        <f ca="1">IFERROR(__xludf.DUMMYFUNCTION("""COMPUTED_VALUE"""),232.33)</f>
        <v>232.33</v>
      </c>
      <c r="E27" s="3">
        <f ca="1">IFERROR(__xludf.DUMMYFUNCTION("""COMPUTED_VALUE"""),218.54)</f>
        <v>218.54</v>
      </c>
      <c r="F27" s="3">
        <f ca="1">IFERROR(__xludf.DUMMYFUNCTION("""COMPUTED_VALUE"""),61777576)</f>
        <v>61777576</v>
      </c>
    </row>
    <row r="28" spans="1:6" ht="12.5" x14ac:dyDescent="0.25">
      <c r="A28" s="2">
        <f ca="1">IFERROR(__xludf.DUMMYFUNCTION("""COMPUTED_VALUE"""),45498.6666666666)</f>
        <v>45498.666666666599</v>
      </c>
      <c r="B28" s="3">
        <f ca="1">IFERROR(__xludf.DUMMYFUNCTION("""COMPUTED_VALUE"""),218.93)</f>
        <v>218.93</v>
      </c>
      <c r="C28" s="3">
        <f ca="1">IFERROR(__xludf.DUMMYFUNCTION("""COMPUTED_VALUE"""),220.85)</f>
        <v>220.85</v>
      </c>
      <c r="D28" s="3">
        <f ca="1">IFERROR(__xludf.DUMMYFUNCTION("""COMPUTED_VALUE"""),226.64)</f>
        <v>226.64</v>
      </c>
      <c r="E28" s="3">
        <f ca="1">IFERROR(__xludf.DUMMYFUNCTION("""COMPUTED_VALUE"""),217.49)</f>
        <v>217.49</v>
      </c>
      <c r="F28" s="3">
        <f ca="1">IFERROR(__xludf.DUMMYFUNCTION("""COMPUTED_VALUE"""),51391199)</f>
        <v>51391199</v>
      </c>
    </row>
    <row r="29" spans="1:6" ht="12.5" x14ac:dyDescent="0.25">
      <c r="A29" s="2">
        <f ca="1">IFERROR(__xludf.DUMMYFUNCTION("""COMPUTED_VALUE"""),45499.6666666666)</f>
        <v>45499.666666666599</v>
      </c>
      <c r="B29" s="3">
        <f ca="1">IFERROR(__xludf.DUMMYFUNCTION("""COMPUTED_VALUE"""),218.7)</f>
        <v>218.7</v>
      </c>
      <c r="C29" s="3">
        <f ca="1">IFERROR(__xludf.DUMMYFUNCTION("""COMPUTED_VALUE"""),219.49)</f>
        <v>219.49</v>
      </c>
      <c r="D29" s="3">
        <f ca="1">IFERROR(__xludf.DUMMYFUNCTION("""COMPUTED_VALUE"""),222.27)</f>
        <v>222.27</v>
      </c>
      <c r="E29" s="3">
        <f ca="1">IFERROR(__xludf.DUMMYFUNCTION("""COMPUTED_VALUE"""),217.96)</f>
        <v>217.96</v>
      </c>
      <c r="F29" s="3">
        <f ca="1">IFERROR(__xludf.DUMMYFUNCTION("""COMPUTED_VALUE"""),41601345)</f>
        <v>41601345</v>
      </c>
    </row>
    <row r="30" spans="1:6" ht="12.5" x14ac:dyDescent="0.25">
      <c r="A30" s="2">
        <f ca="1">IFERROR(__xludf.DUMMYFUNCTION("""COMPUTED_VALUE"""),45502.6666666666)</f>
        <v>45502.666666666599</v>
      </c>
      <c r="B30" s="3">
        <f ca="1">IFERROR(__xludf.DUMMYFUNCTION("""COMPUTED_VALUE"""),216.96)</f>
        <v>216.96</v>
      </c>
      <c r="C30" s="3">
        <f ca="1">IFERROR(__xludf.DUMMYFUNCTION("""COMPUTED_VALUE"""),219.3)</f>
        <v>219.3</v>
      </c>
      <c r="D30" s="3">
        <f ca="1">IFERROR(__xludf.DUMMYFUNCTION("""COMPUTED_VALUE"""),223.28)</f>
        <v>223.28</v>
      </c>
      <c r="E30" s="3">
        <f ca="1">IFERROR(__xludf.DUMMYFUNCTION("""COMPUTED_VALUE"""),218.24)</f>
        <v>218.24</v>
      </c>
      <c r="F30" s="3">
        <f ca="1">IFERROR(__xludf.DUMMYFUNCTION("""COMPUTED_VALUE"""),36311778)</f>
        <v>36311778</v>
      </c>
    </row>
    <row r="31" spans="1:6" ht="12.5" x14ac:dyDescent="0.25">
      <c r="A31" s="2">
        <f ca="1">IFERROR(__xludf.DUMMYFUNCTION("""COMPUTED_VALUE"""),45503.6666666666)</f>
        <v>45503.666666666599</v>
      </c>
      <c r="B31" s="3">
        <f ca="1">IFERROR(__xludf.DUMMYFUNCTION("""COMPUTED_VALUE"""),219.19)</f>
        <v>219.19</v>
      </c>
      <c r="C31" s="3">
        <f ca="1">IFERROR(__xludf.DUMMYFUNCTION("""COMPUTED_VALUE"""),220.33)</f>
        <v>220.33</v>
      </c>
      <c r="D31" s="3">
        <f ca="1">IFERROR(__xludf.DUMMYFUNCTION("""COMPUTED_VALUE"""),223.09)</f>
        <v>223.09</v>
      </c>
      <c r="E31" s="3">
        <f ca="1">IFERROR(__xludf.DUMMYFUNCTION("""COMPUTED_VALUE"""),218.8)</f>
        <v>218.8</v>
      </c>
      <c r="F31" s="3">
        <f ca="1">IFERROR(__xludf.DUMMYFUNCTION("""COMPUTED_VALUE"""),41643840)</f>
        <v>41643840</v>
      </c>
    </row>
    <row r="32" spans="1:6" ht="12.5" x14ac:dyDescent="0.25">
      <c r="A32" s="2">
        <f ca="1">IFERROR(__xludf.DUMMYFUNCTION("""COMPUTED_VALUE"""),45504.6666666666)</f>
        <v>45504.666666666599</v>
      </c>
      <c r="B32" s="3">
        <f ca="1">IFERROR(__xludf.DUMMYFUNCTION("""COMPUTED_VALUE"""),221.44)</f>
        <v>221.44</v>
      </c>
      <c r="C32" s="3">
        <f ca="1">IFERROR(__xludf.DUMMYFUNCTION("""COMPUTED_VALUE"""),223.82)</f>
        <v>223.82</v>
      </c>
      <c r="D32" s="3">
        <f ca="1">IFERROR(__xludf.DUMMYFUNCTION("""COMPUTED_VALUE"""),222.68)</f>
        <v>222.68</v>
      </c>
      <c r="E32" s="3">
        <f ca="1">IFERROR(__xludf.DUMMYFUNCTION("""COMPUTED_VALUE"""),222.08)</f>
        <v>222.08</v>
      </c>
      <c r="F32" s="3">
        <f ca="1">IFERROR(__xludf.DUMMYFUNCTION("""COMPUTED_VALUE"""),50036262)</f>
        <v>50036262</v>
      </c>
    </row>
    <row r="33" spans="1:6" ht="12.5" x14ac:dyDescent="0.25">
      <c r="A33" s="2">
        <f ca="1">IFERROR(__xludf.DUMMYFUNCTION("""COMPUTED_VALUE"""),45505.6666666666)</f>
        <v>45505.666666666599</v>
      </c>
      <c r="B33" s="3">
        <f ca="1">IFERROR(__xludf.DUMMYFUNCTION("""COMPUTED_VALUE"""),224.37)</f>
        <v>224.37</v>
      </c>
      <c r="C33" s="3">
        <f ca="1">IFERROR(__xludf.DUMMYFUNCTION("""COMPUTED_VALUE"""),224.48)</f>
        <v>224.48</v>
      </c>
      <c r="D33" s="3">
        <f ca="1">IFERROR(__xludf.DUMMYFUNCTION("""COMPUTED_VALUE"""),217.13)</f>
        <v>217.13</v>
      </c>
      <c r="E33" s="3">
        <f ca="1">IFERROR(__xludf.DUMMYFUNCTION("""COMPUTED_VALUE"""),218.36)</f>
        <v>218.36</v>
      </c>
      <c r="F33" s="3">
        <f ca="1">IFERROR(__xludf.DUMMYFUNCTION("""COMPUTED_VALUE"""),62500996)</f>
        <v>62500996</v>
      </c>
    </row>
    <row r="34" spans="1:6" ht="12.5" x14ac:dyDescent="0.25">
      <c r="A34" s="2">
        <f ca="1">IFERROR(__xludf.DUMMYFUNCTION("""COMPUTED_VALUE"""),45506.6666666666)</f>
        <v>45506.666666666599</v>
      </c>
      <c r="B34" s="3">
        <f ca="1">IFERROR(__xludf.DUMMYFUNCTION("""COMPUTED_VALUE"""),219.15)</f>
        <v>219.15</v>
      </c>
      <c r="C34" s="3">
        <f ca="1">IFERROR(__xludf.DUMMYFUNCTION("""COMPUTED_VALUE"""),225.6)</f>
        <v>225.6</v>
      </c>
      <c r="D34" s="3">
        <f ca="1">IFERROR(__xludf.DUMMYFUNCTION("""COMPUTED_VALUE"""),214.62)</f>
        <v>214.62</v>
      </c>
      <c r="E34" s="3">
        <f ca="1">IFERROR(__xludf.DUMMYFUNCTION("""COMPUTED_VALUE"""),219.86)</f>
        <v>219.86</v>
      </c>
      <c r="F34" s="3">
        <f ca="1">IFERROR(__xludf.DUMMYFUNCTION("""COMPUTED_VALUE"""),105568560)</f>
        <v>105568560</v>
      </c>
    </row>
    <row r="35" spans="1:6" ht="12.5" x14ac:dyDescent="0.25">
      <c r="A35" s="2">
        <f ca="1">IFERROR(__xludf.DUMMYFUNCTION("""COMPUTED_VALUE"""),45509.6666666666)</f>
        <v>45509.666666666599</v>
      </c>
      <c r="B35" s="3">
        <f ca="1">IFERROR(__xludf.DUMMYFUNCTION("""COMPUTED_VALUE"""),199.09)</f>
        <v>199.09</v>
      </c>
      <c r="C35" s="3">
        <f ca="1">IFERROR(__xludf.DUMMYFUNCTION("""COMPUTED_VALUE"""),213.5)</f>
        <v>213.5</v>
      </c>
      <c r="D35" s="3">
        <f ca="1">IFERROR(__xludf.DUMMYFUNCTION("""COMPUTED_VALUE"""),216.01)</f>
        <v>216.01</v>
      </c>
      <c r="E35" s="3">
        <f ca="1">IFERROR(__xludf.DUMMYFUNCTION("""COMPUTED_VALUE"""),209.27)</f>
        <v>209.27</v>
      </c>
      <c r="F35" s="3">
        <f ca="1">IFERROR(__xludf.DUMMYFUNCTION("""COMPUTED_VALUE"""),119548589)</f>
        <v>119548589</v>
      </c>
    </row>
    <row r="36" spans="1:6" ht="12.5" x14ac:dyDescent="0.25">
      <c r="A36" s="2">
        <f ca="1">IFERROR(__xludf.DUMMYFUNCTION("""COMPUTED_VALUE"""),45510.6666666666)</f>
        <v>45510.666666666599</v>
      </c>
      <c r="B36" s="3">
        <f ca="1">IFERROR(__xludf.DUMMYFUNCTION("""COMPUTED_VALUE"""),205.3)</f>
        <v>205.3</v>
      </c>
      <c r="C36" s="3">
        <f ca="1">IFERROR(__xludf.DUMMYFUNCTION("""COMPUTED_VALUE"""),209.99)</f>
        <v>209.99</v>
      </c>
      <c r="D36" s="3">
        <f ca="1">IFERROR(__xludf.DUMMYFUNCTION("""COMPUTED_VALUE"""),215.75)</f>
        <v>215.75</v>
      </c>
      <c r="E36" s="3">
        <f ca="1">IFERROR(__xludf.DUMMYFUNCTION("""COMPUTED_VALUE"""),207.23)</f>
        <v>207.23</v>
      </c>
      <c r="F36" s="3">
        <f ca="1">IFERROR(__xludf.DUMMYFUNCTION("""COMPUTED_VALUE"""),69660488)</f>
        <v>69660488</v>
      </c>
    </row>
    <row r="37" spans="1:6" ht="12.5" x14ac:dyDescent="0.25">
      <c r="A37" s="2">
        <f ca="1">IFERROR(__xludf.DUMMYFUNCTION("""COMPUTED_VALUE"""),45511.6666666666)</f>
        <v>45511.666666666599</v>
      </c>
      <c r="B37" s="3">
        <f ca="1">IFERROR(__xludf.DUMMYFUNCTION("""COMPUTED_VALUE"""),206.9)</f>
        <v>206.9</v>
      </c>
      <c r="C37" s="3">
        <f ca="1">IFERROR(__xludf.DUMMYFUNCTION("""COMPUTED_VALUE"""),213.64)</f>
        <v>213.64</v>
      </c>
      <c r="D37" s="3">
        <f ca="1">IFERROR(__xludf.DUMMYFUNCTION("""COMPUTED_VALUE"""),216.12)</f>
        <v>216.12</v>
      </c>
      <c r="E37" s="3">
        <f ca="1">IFERROR(__xludf.DUMMYFUNCTION("""COMPUTED_VALUE"""),209.82)</f>
        <v>209.82</v>
      </c>
      <c r="F37" s="3">
        <f ca="1">IFERROR(__xludf.DUMMYFUNCTION("""COMPUTED_VALUE"""),63516417)</f>
        <v>63516417</v>
      </c>
    </row>
    <row r="38" spans="1:6" ht="12.5" x14ac:dyDescent="0.25">
      <c r="A38" s="2">
        <f ca="1">IFERROR(__xludf.DUMMYFUNCTION("""COMPUTED_VALUE"""),45512.6666666666)</f>
        <v>45512.666666666599</v>
      </c>
      <c r="B38" s="3">
        <f ca="1">IFERROR(__xludf.DUMMYFUNCTION("""COMPUTED_VALUE"""),213.11)</f>
        <v>213.11</v>
      </c>
      <c r="C38" s="3">
        <f ca="1">IFERROR(__xludf.DUMMYFUNCTION("""COMPUTED_VALUE"""),214.2)</f>
        <v>214.2</v>
      </c>
      <c r="D38" s="3">
        <f ca="1">IFERROR(__xludf.DUMMYFUNCTION("""COMPUTED_VALUE"""),220.63)</f>
        <v>220.63</v>
      </c>
      <c r="E38" s="3">
        <f ca="1">IFERROR(__xludf.DUMMYFUNCTION("""COMPUTED_VALUE"""),213.31)</f>
        <v>213.31</v>
      </c>
      <c r="F38" s="3">
        <f ca="1">IFERROR(__xludf.DUMMYFUNCTION("""COMPUTED_VALUE"""),47161149)</f>
        <v>47161149</v>
      </c>
    </row>
    <row r="39" spans="1:6" ht="12.5" x14ac:dyDescent="0.25">
      <c r="A39" s="2">
        <f ca="1">IFERROR(__xludf.DUMMYFUNCTION("""COMPUTED_VALUE"""),45513.6666666666)</f>
        <v>45513.666666666599</v>
      </c>
      <c r="B39" s="3">
        <f ca="1">IFERROR(__xludf.DUMMYFUNCTION("""COMPUTED_VALUE"""),212.1)</f>
        <v>212.1</v>
      </c>
      <c r="C39" s="3">
        <f ca="1">IFERROR(__xludf.DUMMYFUNCTION("""COMPUTED_VALUE"""),216.78)</f>
        <v>216.78</v>
      </c>
      <c r="D39" s="3">
        <f ca="1">IFERROR(__xludf.DUMMYFUNCTION("""COMPUTED_VALUE"""),217.02)</f>
        <v>217.02</v>
      </c>
      <c r="E39" s="3">
        <f ca="1">IFERROR(__xludf.DUMMYFUNCTION("""COMPUTED_VALUE"""),216.24)</f>
        <v>216.24</v>
      </c>
      <c r="F39" s="3">
        <f ca="1">IFERROR(__xludf.DUMMYFUNCTION("""COMPUTED_VALUE"""),42201646)</f>
        <v>42201646</v>
      </c>
    </row>
    <row r="40" spans="1:6" ht="12.5" x14ac:dyDescent="0.25">
      <c r="A40" s="2">
        <f ca="1">IFERROR(__xludf.DUMMYFUNCTION("""COMPUTED_VALUE"""),45516.6666666666)</f>
        <v>45516.666666666599</v>
      </c>
      <c r="B40" s="3">
        <f ca="1">IFERROR(__xludf.DUMMYFUNCTION("""COMPUTED_VALUE"""),216.07)</f>
        <v>216.07</v>
      </c>
      <c r="C40" s="3">
        <f ca="1">IFERROR(__xludf.DUMMYFUNCTION("""COMPUTED_VALUE"""),219.51)</f>
        <v>219.51</v>
      </c>
      <c r="D40" s="3">
        <f ca="1">IFERROR(__xludf.DUMMYFUNCTION("""COMPUTED_VALUE"""),217.71)</f>
        <v>217.71</v>
      </c>
      <c r="E40" s="3">
        <f ca="1">IFERROR(__xludf.DUMMYFUNCTION("""COMPUTED_VALUE"""),217.53)</f>
        <v>217.53</v>
      </c>
      <c r="F40" s="3">
        <f ca="1">IFERROR(__xludf.DUMMYFUNCTION("""COMPUTED_VALUE"""),38028092)</f>
        <v>38028092</v>
      </c>
    </row>
    <row r="41" spans="1:6" ht="12.5" x14ac:dyDescent="0.25">
      <c r="A41" s="2">
        <f ca="1">IFERROR(__xludf.DUMMYFUNCTION("""COMPUTED_VALUE"""),45517.6666666666)</f>
        <v>45517.666666666599</v>
      </c>
      <c r="B41" s="3">
        <f ca="1">IFERROR(__xludf.DUMMYFUNCTION("""COMPUTED_VALUE"""),219.01)</f>
        <v>219.01</v>
      </c>
      <c r="C41" s="3">
        <f ca="1">IFERROR(__xludf.DUMMYFUNCTION("""COMPUTED_VALUE"""),221.89)</f>
        <v>221.89</v>
      </c>
      <c r="D41" s="3">
        <f ca="1">IFERROR(__xludf.DUMMYFUNCTION("""COMPUTED_VALUE"""),196)</f>
        <v>196</v>
      </c>
      <c r="E41" s="3">
        <f ca="1">IFERROR(__xludf.DUMMYFUNCTION("""COMPUTED_VALUE"""),221.27)</f>
        <v>221.27</v>
      </c>
      <c r="F41" s="3">
        <f ca="1">IFERROR(__xludf.DUMMYFUNCTION("""COMPUTED_VALUE"""),44155331)</f>
        <v>44155331</v>
      </c>
    </row>
    <row r="42" spans="1:6" ht="12.5" x14ac:dyDescent="0.25">
      <c r="A42" s="2">
        <f ca="1">IFERROR(__xludf.DUMMYFUNCTION("""COMPUTED_VALUE"""),45518.6666666666)</f>
        <v>45518.666666666599</v>
      </c>
      <c r="B42" s="3">
        <f ca="1">IFERROR(__xludf.DUMMYFUNCTION("""COMPUTED_VALUE"""),220.57)</f>
        <v>220.57</v>
      </c>
      <c r="C42" s="3">
        <f ca="1">IFERROR(__xludf.DUMMYFUNCTION("""COMPUTED_VALUE"""),223.03)</f>
        <v>223.03</v>
      </c>
      <c r="D42" s="3">
        <f ca="1">IFERROR(__xludf.DUMMYFUNCTION("""COMPUTED_VALUE"""),201.07)</f>
        <v>201.07</v>
      </c>
      <c r="E42" s="3">
        <f ca="1">IFERROR(__xludf.DUMMYFUNCTION("""COMPUTED_VALUE"""),221.72)</f>
        <v>221.72</v>
      </c>
      <c r="F42" s="3">
        <f ca="1">IFERROR(__xludf.DUMMYFUNCTION("""COMPUTED_VALUE"""),41960574)</f>
        <v>41960574</v>
      </c>
    </row>
    <row r="43" spans="1:6" ht="12.5" x14ac:dyDescent="0.25">
      <c r="A43" s="2">
        <f ca="1">IFERROR(__xludf.DUMMYFUNCTION("""COMPUTED_VALUE"""),45519.6666666666)</f>
        <v>45519.666666666599</v>
      </c>
      <c r="B43" s="3">
        <f ca="1">IFERROR(__xludf.DUMMYFUNCTION("""COMPUTED_VALUE"""),224.6)</f>
        <v>224.6</v>
      </c>
      <c r="C43" s="3">
        <f ca="1">IFERROR(__xludf.DUMMYFUNCTION("""COMPUTED_VALUE"""),225.35)</f>
        <v>225.35</v>
      </c>
      <c r="D43" s="3">
        <f ca="1">IFERROR(__xludf.DUMMYFUNCTION("""COMPUTED_VALUE"""),206.39)</f>
        <v>206.39</v>
      </c>
      <c r="E43" s="3">
        <f ca="1">IFERROR(__xludf.DUMMYFUNCTION("""COMPUTED_VALUE"""),224.72)</f>
        <v>224.72</v>
      </c>
      <c r="F43" s="3">
        <f ca="1">IFERROR(__xludf.DUMMYFUNCTION("""COMPUTED_VALUE"""),46414013)</f>
        <v>46414013</v>
      </c>
    </row>
    <row r="44" spans="1:6" ht="12.5" x14ac:dyDescent="0.25">
      <c r="A44" s="2">
        <f ca="1">IFERROR(__xludf.DUMMYFUNCTION("""COMPUTED_VALUE"""),45520.6666666666)</f>
        <v>45520.666666666599</v>
      </c>
      <c r="B44" s="3">
        <f ca="1">IFERROR(__xludf.DUMMYFUNCTION("""COMPUTED_VALUE"""),223.92)</f>
        <v>223.92</v>
      </c>
      <c r="C44" s="3">
        <f ca="1">IFERROR(__xludf.DUMMYFUNCTION("""COMPUTED_VALUE"""),226.83)</f>
        <v>226.83</v>
      </c>
      <c r="D44" s="3">
        <f ca="1">IFERROR(__xludf.DUMMYFUNCTION("""COMPUTED_VALUE"""),208.83)</f>
        <v>208.83</v>
      </c>
      <c r="E44" s="3">
        <f ca="1">IFERROR(__xludf.DUMMYFUNCTION("""COMPUTED_VALUE"""),226.05)</f>
        <v>226.05</v>
      </c>
      <c r="F44" s="3">
        <f ca="1">IFERROR(__xludf.DUMMYFUNCTION("""COMPUTED_VALUE"""),44340240)</f>
        <v>44340240</v>
      </c>
    </row>
    <row r="45" spans="1:6" ht="12.5" x14ac:dyDescent="0.25">
      <c r="A45" s="2">
        <f ca="1">IFERROR(__xludf.DUMMYFUNCTION("""COMPUTED_VALUE"""),45523.6666666666)</f>
        <v>45523.666666666599</v>
      </c>
      <c r="B45" s="3">
        <f ca="1">IFERROR(__xludf.DUMMYFUNCTION("""COMPUTED_VALUE"""),225.72)</f>
        <v>225.72</v>
      </c>
      <c r="C45" s="3">
        <f ca="1">IFERROR(__xludf.DUMMYFUNCTION("""COMPUTED_VALUE"""),225.99)</f>
        <v>225.99</v>
      </c>
      <c r="D45" s="3">
        <f ca="1">IFERROR(__xludf.DUMMYFUNCTION("""COMPUTED_VALUE"""),211.97)</f>
        <v>211.97</v>
      </c>
      <c r="E45" s="3">
        <f ca="1">IFERROR(__xludf.DUMMYFUNCTION("""COMPUTED_VALUE"""),225.89)</f>
        <v>225.89</v>
      </c>
      <c r="F45" s="3">
        <f ca="1">IFERROR(__xludf.DUMMYFUNCTION("""COMPUTED_VALUE"""),40687813)</f>
        <v>40687813</v>
      </c>
    </row>
    <row r="46" spans="1:6" ht="12.5" x14ac:dyDescent="0.25">
      <c r="A46" s="2">
        <f ca="1">IFERROR(__xludf.DUMMYFUNCTION("""COMPUTED_VALUE"""),45524.6666666666)</f>
        <v>45524.666666666599</v>
      </c>
      <c r="B46" s="3">
        <f ca="1">IFERROR(__xludf.DUMMYFUNCTION("""COMPUTED_VALUE"""),225.77)</f>
        <v>225.77</v>
      </c>
      <c r="C46" s="3">
        <f ca="1">IFERROR(__xludf.DUMMYFUNCTION("""COMPUTED_VALUE"""),227.17)</f>
        <v>227.17</v>
      </c>
      <c r="D46" s="3">
        <f ca="1">IFERROR(__xludf.DUMMYFUNCTION("""COMPUTED_VALUE"""),215.6)</f>
        <v>215.6</v>
      </c>
      <c r="E46" s="3">
        <f ca="1">IFERROR(__xludf.DUMMYFUNCTION("""COMPUTED_VALUE"""),226.51)</f>
        <v>226.51</v>
      </c>
      <c r="F46" s="3">
        <f ca="1">IFERROR(__xludf.DUMMYFUNCTION("""COMPUTED_VALUE"""),30299033)</f>
        <v>30299033</v>
      </c>
    </row>
    <row r="47" spans="1:6" ht="12.5" x14ac:dyDescent="0.25">
      <c r="A47" s="2">
        <f ca="1">IFERROR(__xludf.DUMMYFUNCTION("""COMPUTED_VALUE"""),45525.6666666666)</f>
        <v>45525.666666666599</v>
      </c>
      <c r="B47" s="3">
        <f ca="1">IFERROR(__xludf.DUMMYFUNCTION("""COMPUTED_VALUE"""),226.52)</f>
        <v>226.52</v>
      </c>
      <c r="C47" s="3">
        <f ca="1">IFERROR(__xludf.DUMMYFUNCTION("""COMPUTED_VALUE"""),227.98)</f>
        <v>227.98</v>
      </c>
      <c r="D47" s="3">
        <f ca="1">IFERROR(__xludf.DUMMYFUNCTION("""COMPUTED_VALUE"""),219.01)</f>
        <v>219.01</v>
      </c>
      <c r="E47" s="3">
        <f ca="1">IFERROR(__xludf.DUMMYFUNCTION("""COMPUTED_VALUE"""),226.4)</f>
        <v>226.4</v>
      </c>
      <c r="F47" s="3">
        <f ca="1">IFERROR(__xludf.DUMMYFUNCTION("""COMPUTED_VALUE"""),34765480)</f>
        <v>34765480</v>
      </c>
    </row>
    <row r="48" spans="1:6" ht="12.5" x14ac:dyDescent="0.25">
      <c r="A48" s="2">
        <f ca="1">IFERROR(__xludf.DUMMYFUNCTION("""COMPUTED_VALUE"""),45526.6666666666)</f>
        <v>45526.666666666599</v>
      </c>
      <c r="B48" s="3">
        <f ca="1">IFERROR(__xludf.DUMMYFUNCTION("""COMPUTED_VALUE"""),227.79)</f>
        <v>227.79</v>
      </c>
      <c r="C48" s="3">
        <f ca="1">IFERROR(__xludf.DUMMYFUNCTION("""COMPUTED_VALUE"""),228.34)</f>
        <v>228.34</v>
      </c>
      <c r="D48" s="3">
        <f ca="1">IFERROR(__xludf.DUMMYFUNCTION("""COMPUTED_VALUE"""),219.7)</f>
        <v>219.7</v>
      </c>
      <c r="E48" s="3">
        <f ca="1">IFERROR(__xludf.DUMMYFUNCTION("""COMPUTED_VALUE"""),224.53)</f>
        <v>224.53</v>
      </c>
      <c r="F48" s="3">
        <f ca="1">IFERROR(__xludf.DUMMYFUNCTION("""COMPUTED_VALUE"""),43695321)</f>
        <v>43695321</v>
      </c>
    </row>
    <row r="49" spans="1:6" ht="12.5" x14ac:dyDescent="0.25">
      <c r="A49" s="2">
        <f ca="1">IFERROR(__xludf.DUMMYFUNCTION("""COMPUTED_VALUE"""),45527.6666666666)</f>
        <v>45527.666666666599</v>
      </c>
      <c r="B49" s="3">
        <f ca="1">IFERROR(__xludf.DUMMYFUNCTION("""COMPUTED_VALUE"""),225.66)</f>
        <v>225.66</v>
      </c>
      <c r="C49" s="3">
        <f ca="1">IFERROR(__xludf.DUMMYFUNCTION("""COMPUTED_VALUE"""),228.22)</f>
        <v>228.22</v>
      </c>
      <c r="D49" s="3">
        <f ca="1">IFERROR(__xludf.DUMMYFUNCTION("""COMPUTED_VALUE"""),222.76)</f>
        <v>222.76</v>
      </c>
      <c r="E49" s="3">
        <f ca="1">IFERROR(__xludf.DUMMYFUNCTION("""COMPUTED_VALUE"""),226.84)</f>
        <v>226.84</v>
      </c>
      <c r="F49" s="3">
        <f ca="1">IFERROR(__xludf.DUMMYFUNCTION("""COMPUTED_VALUE"""),38677250)</f>
        <v>38677250</v>
      </c>
    </row>
    <row r="50" spans="1:6" ht="12.5" x14ac:dyDescent="0.25">
      <c r="A50" s="2">
        <f ca="1">IFERROR(__xludf.DUMMYFUNCTION("""COMPUTED_VALUE"""),45530.6666666666)</f>
        <v>45530.666666666599</v>
      </c>
      <c r="B50" s="3">
        <f ca="1">IFERROR(__xludf.DUMMYFUNCTION("""COMPUTED_VALUE"""),226.76)</f>
        <v>226.76</v>
      </c>
      <c r="C50" s="3">
        <f ca="1">IFERROR(__xludf.DUMMYFUNCTION("""COMPUTED_VALUE"""),227.28)</f>
        <v>227.28</v>
      </c>
      <c r="D50" s="3">
        <f ca="1">IFERROR(__xludf.DUMMYFUNCTION("""COMPUTED_VALUE"""),223.65)</f>
        <v>223.65</v>
      </c>
      <c r="E50" s="3">
        <f ca="1">IFERROR(__xludf.DUMMYFUNCTION("""COMPUTED_VALUE"""),227.18)</f>
        <v>227.18</v>
      </c>
      <c r="F50" s="3">
        <f ca="1">IFERROR(__xludf.DUMMYFUNCTION("""COMPUTED_VALUE"""),30602208)</f>
        <v>30602208</v>
      </c>
    </row>
    <row r="51" spans="1:6" ht="12.5" x14ac:dyDescent="0.25">
      <c r="A51" s="2">
        <f ca="1">IFERROR(__xludf.DUMMYFUNCTION("""COMPUTED_VALUE"""),45531.6666666666)</f>
        <v>45531.666666666599</v>
      </c>
      <c r="B51" s="3">
        <f ca="1">IFERROR(__xludf.DUMMYFUNCTION("""COMPUTED_VALUE"""),226)</f>
        <v>226</v>
      </c>
      <c r="C51" s="3">
        <f ca="1">IFERROR(__xludf.DUMMYFUNCTION("""COMPUTED_VALUE"""),228.85)</f>
        <v>228.85</v>
      </c>
      <c r="D51" s="3">
        <f ca="1">IFERROR(__xludf.DUMMYFUNCTION("""COMPUTED_VALUE"""),223.04)</f>
        <v>223.04</v>
      </c>
      <c r="E51" s="3">
        <f ca="1">IFERROR(__xludf.DUMMYFUNCTION("""COMPUTED_VALUE"""),228.03)</f>
        <v>228.03</v>
      </c>
      <c r="F51" s="3">
        <f ca="1">IFERROR(__xludf.DUMMYFUNCTION("""COMPUTED_VALUE"""),35934559)</f>
        <v>35934559</v>
      </c>
    </row>
    <row r="52" spans="1:6" ht="12.5" x14ac:dyDescent="0.25">
      <c r="A52" s="2">
        <f ca="1">IFERROR(__xludf.DUMMYFUNCTION("""COMPUTED_VALUE"""),45532.6666666666)</f>
        <v>45532.666666666599</v>
      </c>
      <c r="B52" s="3">
        <f ca="1">IFERROR(__xludf.DUMMYFUNCTION("""COMPUTED_VALUE"""),227.92)</f>
        <v>227.92</v>
      </c>
      <c r="C52" s="3">
        <f ca="1">IFERROR(__xludf.DUMMYFUNCTION("""COMPUTED_VALUE"""),229.86)</f>
        <v>229.86</v>
      </c>
      <c r="D52" s="3">
        <f ca="1">IFERROR(__xludf.DUMMYFUNCTION("""COMPUTED_VALUE"""),225.45)</f>
        <v>225.45</v>
      </c>
      <c r="E52" s="3">
        <f ca="1">IFERROR(__xludf.DUMMYFUNCTION("""COMPUTED_VALUE"""),226.49)</f>
        <v>226.49</v>
      </c>
      <c r="F52" s="3">
        <f ca="1">IFERROR(__xludf.DUMMYFUNCTION("""COMPUTED_VALUE"""),38052167)</f>
        <v>38052167</v>
      </c>
    </row>
    <row r="53" spans="1:6" ht="12.5" x14ac:dyDescent="0.25">
      <c r="A53" s="2">
        <f ca="1">IFERROR(__xludf.DUMMYFUNCTION("""COMPUTED_VALUE"""),45533.6666666666)</f>
        <v>45533.666666666599</v>
      </c>
      <c r="B53" s="3">
        <f ca="1">IFERROR(__xludf.DUMMYFUNCTION("""COMPUTED_VALUE"""),230.1)</f>
        <v>230.1</v>
      </c>
      <c r="C53" s="3">
        <f ca="1">IFERROR(__xludf.DUMMYFUNCTION("""COMPUTED_VALUE"""),232.92)</f>
        <v>232.92</v>
      </c>
      <c r="D53" s="3">
        <f ca="1">IFERROR(__xludf.DUMMYFUNCTION("""COMPUTED_VALUE"""),225.05)</f>
        <v>225.05</v>
      </c>
      <c r="E53" s="3">
        <f ca="1">IFERROR(__xludf.DUMMYFUNCTION("""COMPUTED_VALUE"""),229.79)</f>
        <v>229.79</v>
      </c>
      <c r="F53" s="3">
        <f ca="1">IFERROR(__xludf.DUMMYFUNCTION("""COMPUTED_VALUE"""),51906297)</f>
        <v>51906297</v>
      </c>
    </row>
    <row r="54" spans="1:6" ht="12.5" x14ac:dyDescent="0.25">
      <c r="A54" s="2">
        <f ca="1">IFERROR(__xludf.DUMMYFUNCTION("""COMPUTED_VALUE"""),45534.6666666666)</f>
        <v>45534.666666666599</v>
      </c>
      <c r="B54" s="3">
        <f ca="1">IFERROR(__xludf.DUMMYFUNCTION("""COMPUTED_VALUE"""),230.19)</f>
        <v>230.19</v>
      </c>
      <c r="C54" s="3">
        <f ca="1">IFERROR(__xludf.DUMMYFUNCTION("""COMPUTED_VALUE"""),230.4)</f>
        <v>230.4</v>
      </c>
      <c r="D54" s="3">
        <f ca="1">IFERROR(__xludf.DUMMYFUNCTION("""COMPUTED_VALUE"""),223.9)</f>
        <v>223.9</v>
      </c>
      <c r="E54" s="3">
        <f ca="1">IFERROR(__xludf.DUMMYFUNCTION("""COMPUTED_VALUE"""),229)</f>
        <v>229</v>
      </c>
      <c r="F54" s="3">
        <f ca="1">IFERROR(__xludf.DUMMYFUNCTION("""COMPUTED_VALUE"""),52990770)</f>
        <v>52990770</v>
      </c>
    </row>
    <row r="55" spans="1:6" ht="12.5" x14ac:dyDescent="0.25">
      <c r="A55" s="2">
        <f ca="1">IFERROR(__xludf.DUMMYFUNCTION("""COMPUTED_VALUE"""),45538.6666666666)</f>
        <v>45538.666666666599</v>
      </c>
      <c r="B55" s="3">
        <f ca="1">IFERROR(__xludf.DUMMYFUNCTION("""COMPUTED_VALUE"""),228.55)</f>
        <v>228.55</v>
      </c>
      <c r="C55" s="3">
        <f ca="1">IFERROR(__xludf.DUMMYFUNCTION("""COMPUTED_VALUE"""),229)</f>
        <v>229</v>
      </c>
      <c r="D55" s="3">
        <f ca="1">IFERROR(__xludf.DUMMYFUNCTION("""COMPUTED_VALUE"""),224.33)</f>
        <v>224.33</v>
      </c>
      <c r="E55" s="3">
        <f ca="1">IFERROR(__xludf.DUMMYFUNCTION("""COMPUTED_VALUE"""),222.77)</f>
        <v>222.77</v>
      </c>
      <c r="F55" s="3">
        <f ca="1">IFERROR(__xludf.DUMMYFUNCTION("""COMPUTED_VALUE"""),50190574)</f>
        <v>50190574</v>
      </c>
    </row>
    <row r="56" spans="1:6" ht="12.5" x14ac:dyDescent="0.25">
      <c r="A56" s="2">
        <f ca="1">IFERROR(__xludf.DUMMYFUNCTION("""COMPUTED_VALUE"""),45539.6666666666)</f>
        <v>45539.666666666599</v>
      </c>
      <c r="B56" s="3">
        <f ca="1">IFERROR(__xludf.DUMMYFUNCTION("""COMPUTED_VALUE"""),221.66)</f>
        <v>221.66</v>
      </c>
      <c r="C56" s="3">
        <f ca="1">IFERROR(__xludf.DUMMYFUNCTION("""COMPUTED_VALUE"""),221.78)</f>
        <v>221.78</v>
      </c>
      <c r="D56" s="3">
        <f ca="1">IFERROR(__xludf.DUMMYFUNCTION("""COMPUTED_VALUE"""),223.89)</f>
        <v>223.89</v>
      </c>
      <c r="E56" s="3">
        <f ca="1">IFERROR(__xludf.DUMMYFUNCTION("""COMPUTED_VALUE"""),220.85)</f>
        <v>220.85</v>
      </c>
      <c r="F56" s="3">
        <f ca="1">IFERROR(__xludf.DUMMYFUNCTION("""COMPUTED_VALUE"""),43840196)</f>
        <v>43840196</v>
      </c>
    </row>
    <row r="57" spans="1:6" ht="12.5" x14ac:dyDescent="0.25">
      <c r="A57" s="2">
        <f ca="1">IFERROR(__xludf.DUMMYFUNCTION("""COMPUTED_VALUE"""),45540.6666666666)</f>
        <v>45540.666666666599</v>
      </c>
      <c r="B57" s="3">
        <f ca="1">IFERROR(__xludf.DUMMYFUNCTION("""COMPUTED_VALUE"""),221.63)</f>
        <v>221.63</v>
      </c>
      <c r="C57" s="3">
        <f ca="1">IFERROR(__xludf.DUMMYFUNCTION("""COMPUTED_VALUE"""),225.48)</f>
        <v>225.48</v>
      </c>
      <c r="D57" s="3">
        <f ca="1">IFERROR(__xludf.DUMMYFUNCTION("""COMPUTED_VALUE"""),224.89)</f>
        <v>224.89</v>
      </c>
      <c r="E57" s="3">
        <f ca="1">IFERROR(__xludf.DUMMYFUNCTION("""COMPUTED_VALUE"""),222.38)</f>
        <v>222.38</v>
      </c>
      <c r="F57" s="3">
        <f ca="1">IFERROR(__xludf.DUMMYFUNCTION("""COMPUTED_VALUE"""),36615398)</f>
        <v>36615398</v>
      </c>
    </row>
    <row r="58" spans="1:6" ht="12.5" x14ac:dyDescent="0.25">
      <c r="A58" s="2">
        <f ca="1">IFERROR(__xludf.DUMMYFUNCTION("""COMPUTED_VALUE"""),45541.6666666666)</f>
        <v>45541.666666666599</v>
      </c>
      <c r="B58" s="3">
        <f ca="1">IFERROR(__xludf.DUMMYFUNCTION("""COMPUTED_VALUE"""),223.95)</f>
        <v>223.95</v>
      </c>
      <c r="C58" s="3">
        <f ca="1">IFERROR(__xludf.DUMMYFUNCTION("""COMPUTED_VALUE"""),225.24)</f>
        <v>225.24</v>
      </c>
      <c r="D58" s="3">
        <f ca="1">IFERROR(__xludf.DUMMYFUNCTION("""COMPUTED_VALUE"""),225.68)</f>
        <v>225.68</v>
      </c>
      <c r="E58" s="3">
        <f ca="1">IFERROR(__xludf.DUMMYFUNCTION("""COMPUTED_VALUE"""),220.82)</f>
        <v>220.82</v>
      </c>
      <c r="F58" s="3">
        <f ca="1">IFERROR(__xludf.DUMMYFUNCTION("""COMPUTED_VALUE"""),48423011)</f>
        <v>48423011</v>
      </c>
    </row>
    <row r="59" spans="1:6" ht="12.5" x14ac:dyDescent="0.25">
      <c r="A59" s="2">
        <f ca="1">IFERROR(__xludf.DUMMYFUNCTION("""COMPUTED_VALUE"""),45544.6666666666)</f>
        <v>45544.666666666599</v>
      </c>
      <c r="B59" s="3">
        <f ca="1">IFERROR(__xludf.DUMMYFUNCTION("""COMPUTED_VALUE"""),220.82)</f>
        <v>220.82</v>
      </c>
      <c r="C59" s="3">
        <f ca="1">IFERROR(__xludf.DUMMYFUNCTION("""COMPUTED_VALUE"""),221.27)</f>
        <v>221.27</v>
      </c>
      <c r="D59" s="3">
        <f ca="1">IFERROR(__xludf.DUMMYFUNCTION("""COMPUTED_VALUE"""),228.88)</f>
        <v>228.88</v>
      </c>
      <c r="E59" s="3">
        <f ca="1">IFERROR(__xludf.DUMMYFUNCTION("""COMPUTED_VALUE"""),220.91)</f>
        <v>220.91</v>
      </c>
      <c r="F59" s="3">
        <f ca="1">IFERROR(__xludf.DUMMYFUNCTION("""COMPUTED_VALUE"""),67179965)</f>
        <v>67179965</v>
      </c>
    </row>
    <row r="60" spans="1:6" ht="12.5" x14ac:dyDescent="0.25">
      <c r="A60" s="2">
        <f ca="1">IFERROR(__xludf.DUMMYFUNCTION("""COMPUTED_VALUE"""),45545.6666666666)</f>
        <v>45545.666666666599</v>
      </c>
      <c r="B60" s="3">
        <f ca="1">IFERROR(__xludf.DUMMYFUNCTION("""COMPUTED_VALUE"""),218.92)</f>
        <v>218.92</v>
      </c>
      <c r="C60" s="3">
        <f ca="1">IFERROR(__xludf.DUMMYFUNCTION("""COMPUTED_VALUE"""),221.48)</f>
        <v>221.48</v>
      </c>
      <c r="D60" s="3">
        <f ca="1">IFERROR(__xludf.DUMMYFUNCTION("""COMPUTED_VALUE"""),227.48)</f>
        <v>227.48</v>
      </c>
      <c r="E60" s="3">
        <f ca="1">IFERROR(__xludf.DUMMYFUNCTION("""COMPUTED_VALUE"""),220.11)</f>
        <v>220.11</v>
      </c>
      <c r="F60" s="3">
        <f ca="1">IFERROR(__xludf.DUMMYFUNCTION("""COMPUTED_VALUE"""),51591033)</f>
        <v>51591033</v>
      </c>
    </row>
    <row r="61" spans="1:6" ht="12.5" x14ac:dyDescent="0.25">
      <c r="A61" s="2">
        <f ca="1">IFERROR(__xludf.DUMMYFUNCTION("""COMPUTED_VALUE"""),45546.6666666666)</f>
        <v>45546.666666666599</v>
      </c>
      <c r="B61" s="3">
        <f ca="1">IFERROR(__xludf.DUMMYFUNCTION("""COMPUTED_VALUE"""),221.46)</f>
        <v>221.46</v>
      </c>
      <c r="C61" s="3">
        <f ca="1">IFERROR(__xludf.DUMMYFUNCTION("""COMPUTED_VALUE"""),223.09)</f>
        <v>223.09</v>
      </c>
      <c r="D61" s="3">
        <f ca="1">IFERROR(__xludf.DUMMYFUNCTION("""COMPUTED_VALUE"""),221.17)</f>
        <v>221.17</v>
      </c>
      <c r="E61" s="3">
        <f ca="1">IFERROR(__xludf.DUMMYFUNCTION("""COMPUTED_VALUE"""),222.66)</f>
        <v>222.66</v>
      </c>
      <c r="F61" s="3">
        <f ca="1">IFERROR(__xludf.DUMMYFUNCTION("""COMPUTED_VALUE"""),44587072)</f>
        <v>44587072</v>
      </c>
    </row>
    <row r="62" spans="1:6" ht="12.5" x14ac:dyDescent="0.25">
      <c r="A62" s="2">
        <f ca="1">IFERROR(__xludf.DUMMYFUNCTION("""COMPUTED_VALUE"""),45547.6666666666)</f>
        <v>45547.666666666599</v>
      </c>
      <c r="B62" s="3">
        <f ca="1">IFERROR(__xludf.DUMMYFUNCTION("""COMPUTED_VALUE"""),222.5)</f>
        <v>222.5</v>
      </c>
      <c r="C62" s="3">
        <f ca="1">IFERROR(__xludf.DUMMYFUNCTION("""COMPUTED_VALUE"""),223.55)</f>
        <v>223.55</v>
      </c>
      <c r="D62" s="3">
        <f ca="1">IFERROR(__xludf.DUMMYFUNCTION("""COMPUTED_VALUE"""),217.48)</f>
        <v>217.48</v>
      </c>
      <c r="E62" s="3">
        <f ca="1">IFERROR(__xludf.DUMMYFUNCTION("""COMPUTED_VALUE"""),222.77)</f>
        <v>222.77</v>
      </c>
      <c r="F62" s="3">
        <f ca="1">IFERROR(__xludf.DUMMYFUNCTION("""COMPUTED_VALUE"""),37498225)</f>
        <v>37498225</v>
      </c>
    </row>
    <row r="63" spans="1:6" ht="12.5" x14ac:dyDescent="0.25">
      <c r="A63" s="2">
        <f ca="1">IFERROR(__xludf.DUMMYFUNCTION("""COMPUTED_VALUE"""),45548.6666666666)</f>
        <v>45548.666666666599</v>
      </c>
      <c r="B63" s="3">
        <f ca="1">IFERROR(__xludf.DUMMYFUNCTION("""COMPUTED_VALUE"""),223.58)</f>
        <v>223.58</v>
      </c>
      <c r="C63" s="3">
        <f ca="1">IFERROR(__xludf.DUMMYFUNCTION("""COMPUTED_VALUE"""),224.04)</f>
        <v>224.04</v>
      </c>
      <c r="D63" s="3">
        <f ca="1">IFERROR(__xludf.DUMMYFUNCTION("""COMPUTED_VALUE"""),221.52)</f>
        <v>221.52</v>
      </c>
      <c r="E63" s="3">
        <f ca="1">IFERROR(__xludf.DUMMYFUNCTION("""COMPUTED_VALUE"""),222.5)</f>
        <v>222.5</v>
      </c>
      <c r="F63" s="3">
        <f ca="1">IFERROR(__xludf.DUMMYFUNCTION("""COMPUTED_VALUE"""),36766619)</f>
        <v>36766619</v>
      </c>
    </row>
    <row r="64" spans="1:6" ht="12.5" x14ac:dyDescent="0.25">
      <c r="A64" s="2">
        <f ca="1">IFERROR(__xludf.DUMMYFUNCTION("""COMPUTED_VALUE"""),45551.6666666666)</f>
        <v>45551.666666666599</v>
      </c>
      <c r="B64" s="3">
        <f ca="1">IFERROR(__xludf.DUMMYFUNCTION("""COMPUTED_VALUE"""),216.54)</f>
        <v>216.54</v>
      </c>
      <c r="C64" s="3">
        <f ca="1">IFERROR(__xludf.DUMMYFUNCTION("""COMPUTED_VALUE"""),217.22)</f>
        <v>217.22</v>
      </c>
      <c r="D64" s="3">
        <f ca="1">IFERROR(__xludf.DUMMYFUNCTION("""COMPUTED_VALUE"""),219.77)</f>
        <v>219.77</v>
      </c>
      <c r="E64" s="3">
        <f ca="1">IFERROR(__xludf.DUMMYFUNCTION("""COMPUTED_VALUE"""),216.32)</f>
        <v>216.32</v>
      </c>
      <c r="F64" s="3">
        <f ca="1">IFERROR(__xludf.DUMMYFUNCTION("""COMPUTED_VALUE"""),59357427)</f>
        <v>59357427</v>
      </c>
    </row>
    <row r="65" spans="1:6" ht="12.5" x14ac:dyDescent="0.25">
      <c r="A65" s="2">
        <f ca="1">IFERROR(__xludf.DUMMYFUNCTION("""COMPUTED_VALUE"""),45552.6666666666)</f>
        <v>45552.666666666599</v>
      </c>
      <c r="B65" s="3">
        <f ca="1">IFERROR(__xludf.DUMMYFUNCTION("""COMPUTED_VALUE"""),215.75)</f>
        <v>215.75</v>
      </c>
      <c r="C65" s="3">
        <f ca="1">IFERROR(__xludf.DUMMYFUNCTION("""COMPUTED_VALUE"""),216.9)</f>
        <v>216.9</v>
      </c>
      <c r="D65" s="3">
        <f ca="1">IFERROR(__xludf.DUMMYFUNCTION("""COMPUTED_VALUE"""),216.71)</f>
        <v>216.71</v>
      </c>
      <c r="E65" s="3">
        <f ca="1">IFERROR(__xludf.DUMMYFUNCTION("""COMPUTED_VALUE"""),216.79)</f>
        <v>216.79</v>
      </c>
      <c r="F65" s="3">
        <f ca="1">IFERROR(__xludf.DUMMYFUNCTION("""COMPUTED_VALUE"""),45519339)</f>
        <v>45519339</v>
      </c>
    </row>
    <row r="66" spans="1:6" ht="12.5" x14ac:dyDescent="0.25">
      <c r="A66" s="2">
        <f ca="1">IFERROR(__xludf.DUMMYFUNCTION("""COMPUTED_VALUE"""),45553.6666666666)</f>
        <v>45553.666666666599</v>
      </c>
      <c r="B66" s="3">
        <f ca="1">IFERROR(__xludf.DUMMYFUNCTION("""COMPUTED_VALUE"""),217.55)</f>
        <v>217.55</v>
      </c>
      <c r="C66" s="3">
        <f ca="1">IFERROR(__xludf.DUMMYFUNCTION("""COMPUTED_VALUE"""),222.71)</f>
        <v>222.71</v>
      </c>
      <c r="D66" s="3">
        <f ca="1">IFERROR(__xludf.DUMMYFUNCTION("""COMPUTED_VALUE"""),216.73)</f>
        <v>216.73</v>
      </c>
      <c r="E66" s="3">
        <f ca="1">IFERROR(__xludf.DUMMYFUNCTION("""COMPUTED_VALUE"""),220.69)</f>
        <v>220.69</v>
      </c>
      <c r="F66" s="3">
        <f ca="1">IFERROR(__xludf.DUMMYFUNCTION("""COMPUTED_VALUE"""),59894928)</f>
        <v>59894928</v>
      </c>
    </row>
    <row r="67" spans="1:6" ht="12.5" x14ac:dyDescent="0.25">
      <c r="A67" s="2">
        <f ca="1">IFERROR(__xludf.DUMMYFUNCTION("""COMPUTED_VALUE"""),45554.6666666666)</f>
        <v>45554.666666666599</v>
      </c>
      <c r="B67" s="3">
        <f ca="1">IFERROR(__xludf.DUMMYFUNCTION("""COMPUTED_VALUE"""),224.99)</f>
        <v>224.99</v>
      </c>
      <c r="C67" s="3">
        <f ca="1">IFERROR(__xludf.DUMMYFUNCTION("""COMPUTED_VALUE"""),229.82)</f>
        <v>229.82</v>
      </c>
      <c r="D67" s="3">
        <f ca="1">IFERROR(__xludf.DUMMYFUNCTION("""COMPUTED_VALUE"""),217.89)</f>
        <v>217.89</v>
      </c>
      <c r="E67" s="3">
        <f ca="1">IFERROR(__xludf.DUMMYFUNCTION("""COMPUTED_VALUE"""),228.87)</f>
        <v>228.87</v>
      </c>
      <c r="F67" s="3">
        <f ca="1">IFERROR(__xludf.DUMMYFUNCTION("""COMPUTED_VALUE"""),66781315)</f>
        <v>66781315</v>
      </c>
    </row>
    <row r="68" spans="1:6" ht="12.5" x14ac:dyDescent="0.25">
      <c r="A68" s="2">
        <f ca="1">IFERROR(__xludf.DUMMYFUNCTION("""COMPUTED_VALUE"""),45555.6666666666)</f>
        <v>45555.666666666599</v>
      </c>
      <c r="B68" s="3">
        <f ca="1">IFERROR(__xludf.DUMMYFUNCTION("""COMPUTED_VALUE"""),229.97)</f>
        <v>229.97</v>
      </c>
      <c r="C68" s="3">
        <f ca="1">IFERROR(__xludf.DUMMYFUNCTION("""COMPUTED_VALUE"""),233.09)</f>
        <v>233.09</v>
      </c>
      <c r="D68" s="3">
        <f ca="1">IFERROR(__xludf.DUMMYFUNCTION("""COMPUTED_VALUE"""),219.82)</f>
        <v>219.82</v>
      </c>
      <c r="E68" s="3">
        <f ca="1">IFERROR(__xludf.DUMMYFUNCTION("""COMPUTED_VALUE"""),228.2)</f>
        <v>228.2</v>
      </c>
      <c r="F68" s="3">
        <f ca="1">IFERROR(__xludf.DUMMYFUNCTION("""COMPUTED_VALUE"""),318679888)</f>
        <v>318679888</v>
      </c>
    </row>
    <row r="69" spans="1:6" ht="12.5" x14ac:dyDescent="0.25">
      <c r="A69" s="2">
        <f ca="1">IFERROR(__xludf.DUMMYFUNCTION("""COMPUTED_VALUE"""),45558.6666666666)</f>
        <v>45558.666666666599</v>
      </c>
      <c r="B69" s="3">
        <f ca="1">IFERROR(__xludf.DUMMYFUNCTION("""COMPUTED_VALUE"""),227.34)</f>
        <v>227.34</v>
      </c>
      <c r="C69" s="3">
        <f ca="1">IFERROR(__xludf.DUMMYFUNCTION("""COMPUTED_VALUE"""),229.45)</f>
        <v>229.45</v>
      </c>
      <c r="D69" s="3">
        <f ca="1">IFERROR(__xludf.DUMMYFUNCTION("""COMPUTED_VALUE"""),221.91)</f>
        <v>221.91</v>
      </c>
      <c r="E69" s="3">
        <f ca="1">IFERROR(__xludf.DUMMYFUNCTION("""COMPUTED_VALUE"""),226.47)</f>
        <v>226.47</v>
      </c>
      <c r="F69" s="3">
        <f ca="1">IFERROR(__xludf.DUMMYFUNCTION("""COMPUTED_VALUE"""),54146023)</f>
        <v>54146023</v>
      </c>
    </row>
    <row r="70" spans="1:6" ht="12.5" x14ac:dyDescent="0.25">
      <c r="A70" s="2">
        <f ca="1">IFERROR(__xludf.DUMMYFUNCTION("""COMPUTED_VALUE"""),45559.6666666666)</f>
        <v>45559.666666666599</v>
      </c>
      <c r="B70" s="3">
        <f ca="1">IFERROR(__xludf.DUMMYFUNCTION("""COMPUTED_VALUE"""),228.65)</f>
        <v>228.65</v>
      </c>
      <c r="C70" s="3">
        <f ca="1">IFERROR(__xludf.DUMMYFUNCTION("""COMPUTED_VALUE"""),229.35)</f>
        <v>229.35</v>
      </c>
      <c r="D70" s="3">
        <f ca="1">IFERROR(__xludf.DUMMYFUNCTION("""COMPUTED_VALUE"""),213.92)</f>
        <v>213.92</v>
      </c>
      <c r="E70" s="3">
        <f ca="1">IFERROR(__xludf.DUMMYFUNCTION("""COMPUTED_VALUE"""),227.37)</f>
        <v>227.37</v>
      </c>
      <c r="F70" s="3">
        <f ca="1">IFERROR(__xludf.DUMMYFUNCTION("""COMPUTED_VALUE"""),43556068)</f>
        <v>43556068</v>
      </c>
    </row>
    <row r="71" spans="1:6" ht="12.5" x14ac:dyDescent="0.25">
      <c r="A71" s="2">
        <f ca="1">IFERROR(__xludf.DUMMYFUNCTION("""COMPUTED_VALUE"""),45560.6666666666)</f>
        <v>45560.666666666599</v>
      </c>
      <c r="B71" s="3">
        <f ca="1">IFERROR(__xludf.DUMMYFUNCTION("""COMPUTED_VALUE"""),224.93)</f>
        <v>224.93</v>
      </c>
      <c r="C71" s="3">
        <f ca="1">IFERROR(__xludf.DUMMYFUNCTION("""COMPUTED_VALUE"""),227.29)</f>
        <v>227.29</v>
      </c>
      <c r="D71" s="3">
        <f ca="1">IFERROR(__xludf.DUMMYFUNCTION("""COMPUTED_VALUE"""),214.5)</f>
        <v>214.5</v>
      </c>
      <c r="E71" s="3">
        <f ca="1">IFERROR(__xludf.DUMMYFUNCTION("""COMPUTED_VALUE"""),226.37)</f>
        <v>226.37</v>
      </c>
      <c r="F71" s="3">
        <f ca="1">IFERROR(__xludf.DUMMYFUNCTION("""COMPUTED_VALUE"""),42308715)</f>
        <v>42308715</v>
      </c>
    </row>
    <row r="72" spans="1:6" ht="12.5" x14ac:dyDescent="0.25">
      <c r="A72" s="2">
        <f ca="1">IFERROR(__xludf.DUMMYFUNCTION("""COMPUTED_VALUE"""),45561.6666666666)</f>
        <v>45561.666666666599</v>
      </c>
      <c r="B72" s="3">
        <f ca="1">IFERROR(__xludf.DUMMYFUNCTION("""COMPUTED_VALUE"""),227.3)</f>
        <v>227.3</v>
      </c>
      <c r="C72" s="3">
        <f ca="1">IFERROR(__xludf.DUMMYFUNCTION("""COMPUTED_VALUE"""),228.5)</f>
        <v>228.5</v>
      </c>
      <c r="D72" s="3">
        <f ca="1">IFERROR(__xludf.DUMMYFUNCTION("""COMPUTED_VALUE"""),217.54)</f>
        <v>217.54</v>
      </c>
      <c r="E72" s="3">
        <f ca="1">IFERROR(__xludf.DUMMYFUNCTION("""COMPUTED_VALUE"""),227.52)</f>
        <v>227.52</v>
      </c>
      <c r="F72" s="3">
        <f ca="1">IFERROR(__xludf.DUMMYFUNCTION("""COMPUTED_VALUE"""),36636707)</f>
        <v>36636707</v>
      </c>
    </row>
    <row r="73" spans="1:6" ht="12.5" x14ac:dyDescent="0.25">
      <c r="A73" s="2">
        <f ca="1">IFERROR(__xludf.DUMMYFUNCTION("""COMPUTED_VALUE"""),45562.6666666666)</f>
        <v>45562.666666666599</v>
      </c>
      <c r="B73" s="3">
        <f ca="1">IFERROR(__xludf.DUMMYFUNCTION("""COMPUTED_VALUE"""),228.46)</f>
        <v>228.46</v>
      </c>
      <c r="C73" s="3">
        <f ca="1">IFERROR(__xludf.DUMMYFUNCTION("""COMPUTED_VALUE"""),229.52)</f>
        <v>229.52</v>
      </c>
      <c r="D73" s="3">
        <f ca="1">IFERROR(__xludf.DUMMYFUNCTION("""COMPUTED_VALUE"""),224.63)</f>
        <v>224.63</v>
      </c>
      <c r="E73" s="3">
        <f ca="1">IFERROR(__xludf.DUMMYFUNCTION("""COMPUTED_VALUE"""),227.79)</f>
        <v>227.79</v>
      </c>
      <c r="F73" s="3">
        <f ca="1">IFERROR(__xludf.DUMMYFUNCTION("""COMPUTED_VALUE"""),34025967)</f>
        <v>34025967</v>
      </c>
    </row>
    <row r="74" spans="1:6" ht="12.5" x14ac:dyDescent="0.25">
      <c r="A74" s="2">
        <f ca="1">IFERROR(__xludf.DUMMYFUNCTION("""COMPUTED_VALUE"""),45565.6666666666)</f>
        <v>45565.666666666599</v>
      </c>
      <c r="B74" s="3">
        <f ca="1">IFERROR(__xludf.DUMMYFUNCTION("""COMPUTED_VALUE"""),230.04)</f>
        <v>230.04</v>
      </c>
      <c r="C74" s="3">
        <f ca="1">IFERROR(__xludf.DUMMYFUNCTION("""COMPUTED_VALUE"""),233)</f>
        <v>233</v>
      </c>
      <c r="D74" s="3">
        <f ca="1">IFERROR(__xludf.DUMMYFUNCTION("""COMPUTED_VALUE"""),227.62)</f>
        <v>227.62</v>
      </c>
      <c r="E74" s="3">
        <f ca="1">IFERROR(__xludf.DUMMYFUNCTION("""COMPUTED_VALUE"""),233)</f>
        <v>233</v>
      </c>
      <c r="F74" s="3">
        <f ca="1">IFERROR(__xludf.DUMMYFUNCTION("""COMPUTED_VALUE"""),54793391)</f>
        <v>54793391</v>
      </c>
    </row>
    <row r="75" spans="1:6" ht="12.5" x14ac:dyDescent="0.25">
      <c r="A75" s="2">
        <f ca="1">IFERROR(__xludf.DUMMYFUNCTION("""COMPUTED_VALUE"""),45566.6666666666)</f>
        <v>45566.666666666599</v>
      </c>
      <c r="B75" s="3">
        <f ca="1">IFERROR(__xludf.DUMMYFUNCTION("""COMPUTED_VALUE"""),229.52)</f>
        <v>229.52</v>
      </c>
      <c r="C75" s="3">
        <f ca="1">IFERROR(__xludf.DUMMYFUNCTION("""COMPUTED_VALUE"""),229.65)</f>
        <v>229.65</v>
      </c>
      <c r="D75" s="3">
        <f ca="1">IFERROR(__xludf.DUMMYFUNCTION("""COMPUTED_VALUE"""),225.81)</f>
        <v>225.81</v>
      </c>
      <c r="E75" s="3">
        <f ca="1">IFERROR(__xludf.DUMMYFUNCTION("""COMPUTED_VALUE"""),226.21)</f>
        <v>226.21</v>
      </c>
      <c r="F75" s="3">
        <f ca="1">IFERROR(__xludf.DUMMYFUNCTION("""COMPUTED_VALUE"""),63285048)</f>
        <v>63285048</v>
      </c>
    </row>
    <row r="76" spans="1:6" ht="12.5" x14ac:dyDescent="0.25">
      <c r="A76" s="2">
        <f ca="1">IFERROR(__xludf.DUMMYFUNCTION("""COMPUTED_VALUE"""),45567.6666666666)</f>
        <v>45567.666666666599</v>
      </c>
      <c r="B76" s="3">
        <f ca="1">IFERROR(__xludf.DUMMYFUNCTION("""COMPUTED_VALUE"""),225.89)</f>
        <v>225.89</v>
      </c>
      <c r="C76" s="3">
        <f ca="1">IFERROR(__xludf.DUMMYFUNCTION("""COMPUTED_VALUE"""),227.37)</f>
        <v>227.37</v>
      </c>
      <c r="D76" s="3">
        <f ca="1">IFERROR(__xludf.DUMMYFUNCTION("""COMPUTED_VALUE"""),225.73)</f>
        <v>225.73</v>
      </c>
      <c r="E76" s="3">
        <f ca="1">IFERROR(__xludf.DUMMYFUNCTION("""COMPUTED_VALUE"""),226.78)</f>
        <v>226.78</v>
      </c>
      <c r="F76" s="3">
        <f ca="1">IFERROR(__xludf.DUMMYFUNCTION("""COMPUTED_VALUE"""),32880605)</f>
        <v>32880605</v>
      </c>
    </row>
    <row r="77" spans="1:6" ht="12.5" x14ac:dyDescent="0.25">
      <c r="A77" s="2">
        <f ca="1">IFERROR(__xludf.DUMMYFUNCTION("""COMPUTED_VALUE"""),45568.6666666666)</f>
        <v>45568.666666666599</v>
      </c>
      <c r="B77" s="3">
        <f ca="1">IFERROR(__xludf.DUMMYFUNCTION("""COMPUTED_VALUE"""),225.14)</f>
        <v>225.14</v>
      </c>
      <c r="C77" s="3">
        <f ca="1">IFERROR(__xludf.DUMMYFUNCTION("""COMPUTED_VALUE"""),226.81)</f>
        <v>226.81</v>
      </c>
      <c r="D77" s="3">
        <f ca="1">IFERROR(__xludf.DUMMYFUNCTION("""COMPUTED_VALUE"""),224.02)</f>
        <v>224.02</v>
      </c>
      <c r="E77" s="3">
        <f ca="1">IFERROR(__xludf.DUMMYFUNCTION("""COMPUTED_VALUE"""),225.67)</f>
        <v>225.67</v>
      </c>
      <c r="F77" s="3">
        <f ca="1">IFERROR(__xludf.DUMMYFUNCTION("""COMPUTED_VALUE"""),34044158)</f>
        <v>34044158</v>
      </c>
    </row>
    <row r="78" spans="1:6" ht="12.5" x14ac:dyDescent="0.25">
      <c r="A78" s="2">
        <f ca="1">IFERROR(__xludf.DUMMYFUNCTION("""COMPUTED_VALUE"""),45569.6666666666)</f>
        <v>45569.666666666599</v>
      </c>
      <c r="B78" s="3">
        <f ca="1">IFERROR(__xludf.DUMMYFUNCTION("""COMPUTED_VALUE"""),227.9)</f>
        <v>227.9</v>
      </c>
      <c r="C78" s="3">
        <f ca="1">IFERROR(__xludf.DUMMYFUNCTION("""COMPUTED_VALUE"""),228)</f>
        <v>228</v>
      </c>
      <c r="D78" s="3">
        <f ca="1">IFERROR(__xludf.DUMMYFUNCTION("""COMPUTED_VALUE"""),225.41)</f>
        <v>225.41</v>
      </c>
      <c r="E78" s="3">
        <f ca="1">IFERROR(__xludf.DUMMYFUNCTION("""COMPUTED_VALUE"""),226.8)</f>
        <v>226.8</v>
      </c>
      <c r="F78" s="3">
        <f ca="1">IFERROR(__xludf.DUMMYFUNCTION("""COMPUTED_VALUE"""),37345098)</f>
        <v>37345098</v>
      </c>
    </row>
    <row r="79" spans="1:6" ht="12.5" x14ac:dyDescent="0.25">
      <c r="A79" s="2">
        <f ca="1">IFERROR(__xludf.DUMMYFUNCTION("""COMPUTED_VALUE"""),45572.6666666666)</f>
        <v>45572.666666666599</v>
      </c>
      <c r="B79" s="3">
        <f ca="1">IFERROR(__xludf.DUMMYFUNCTION("""COMPUTED_VALUE"""),224.5)</f>
        <v>224.5</v>
      </c>
      <c r="C79" s="3">
        <f ca="1">IFERROR(__xludf.DUMMYFUNCTION("""COMPUTED_VALUE"""),225.69)</f>
        <v>225.69</v>
      </c>
      <c r="D79" s="3">
        <f ca="1">IFERROR(__xludf.DUMMYFUNCTION("""COMPUTED_VALUE"""),227.3)</f>
        <v>227.3</v>
      </c>
      <c r="E79" s="3">
        <f ca="1">IFERROR(__xludf.DUMMYFUNCTION("""COMPUTED_VALUE"""),221.69)</f>
        <v>221.69</v>
      </c>
      <c r="F79" s="3">
        <f ca="1">IFERROR(__xludf.DUMMYFUNCTION("""COMPUTED_VALUE"""),39505354)</f>
        <v>39505354</v>
      </c>
    </row>
    <row r="80" spans="1:6" ht="12.5" x14ac:dyDescent="0.25">
      <c r="A80" s="2">
        <f ca="1">IFERROR(__xludf.DUMMYFUNCTION("""COMPUTED_VALUE"""),45573.6666666666)</f>
        <v>45573.666666666599</v>
      </c>
      <c r="B80" s="3">
        <f ca="1">IFERROR(__xludf.DUMMYFUNCTION("""COMPUTED_VALUE"""),224.3)</f>
        <v>224.3</v>
      </c>
      <c r="C80" s="3">
        <f ca="1">IFERROR(__xludf.DUMMYFUNCTION("""COMPUTED_VALUE"""),225.98)</f>
        <v>225.98</v>
      </c>
      <c r="D80" s="3">
        <f ca="1">IFERROR(__xludf.DUMMYFUNCTION("""COMPUTED_VALUE"""),229.65)</f>
        <v>229.65</v>
      </c>
      <c r="E80" s="3">
        <f ca="1">IFERROR(__xludf.DUMMYFUNCTION("""COMPUTED_VALUE"""),225.77)</f>
        <v>225.77</v>
      </c>
      <c r="F80" s="3">
        <f ca="1">IFERROR(__xludf.DUMMYFUNCTION("""COMPUTED_VALUE"""),31855693)</f>
        <v>31855693</v>
      </c>
    </row>
    <row r="81" spans="1:6" ht="12.5" x14ac:dyDescent="0.25">
      <c r="A81" s="2">
        <f ca="1">IFERROR(__xludf.DUMMYFUNCTION("""COMPUTED_VALUE"""),45574.6666666666)</f>
        <v>45574.666666666599</v>
      </c>
      <c r="B81" s="3">
        <f ca="1">IFERROR(__xludf.DUMMYFUNCTION("""COMPUTED_VALUE"""),225.23)</f>
        <v>225.23</v>
      </c>
      <c r="C81" s="3">
        <f ca="1">IFERROR(__xludf.DUMMYFUNCTION("""COMPUTED_VALUE"""),229.75)</f>
        <v>229.75</v>
      </c>
      <c r="D81" s="3">
        <f ca="1">IFERROR(__xludf.DUMMYFUNCTION("""COMPUTED_VALUE"""),223.74)</f>
        <v>223.74</v>
      </c>
      <c r="E81" s="3">
        <f ca="1">IFERROR(__xludf.DUMMYFUNCTION("""COMPUTED_VALUE"""),229.54)</f>
        <v>229.54</v>
      </c>
      <c r="F81" s="3">
        <f ca="1">IFERROR(__xludf.DUMMYFUNCTION("""COMPUTED_VALUE"""),33591091)</f>
        <v>33591091</v>
      </c>
    </row>
    <row r="82" spans="1:6" ht="12.5" x14ac:dyDescent="0.25">
      <c r="A82" s="2">
        <f ca="1">IFERROR(__xludf.DUMMYFUNCTION("""COMPUTED_VALUE"""),45575.6666666666)</f>
        <v>45575.666666666599</v>
      </c>
      <c r="B82" s="3">
        <f ca="1">IFERROR(__xludf.DUMMYFUNCTION("""COMPUTED_VALUE"""),227.78)</f>
        <v>227.78</v>
      </c>
      <c r="C82" s="3">
        <f ca="1">IFERROR(__xludf.DUMMYFUNCTION("""COMPUTED_VALUE"""),229.5)</f>
        <v>229.5</v>
      </c>
      <c r="D82" s="3">
        <f ca="1">IFERROR(__xludf.DUMMYFUNCTION("""COMPUTED_VALUE"""),223.02)</f>
        <v>223.02</v>
      </c>
      <c r="E82" s="3">
        <f ca="1">IFERROR(__xludf.DUMMYFUNCTION("""COMPUTED_VALUE"""),229.04)</f>
        <v>229.04</v>
      </c>
      <c r="F82" s="3">
        <f ca="1">IFERROR(__xludf.DUMMYFUNCTION("""COMPUTED_VALUE"""),28183544)</f>
        <v>28183544</v>
      </c>
    </row>
    <row r="83" spans="1:6" ht="12.5" x14ac:dyDescent="0.25">
      <c r="A83" s="2">
        <f ca="1">IFERROR(__xludf.DUMMYFUNCTION("""COMPUTED_VALUE"""),45576.6666666666)</f>
        <v>45576.666666666599</v>
      </c>
      <c r="B83" s="3">
        <f ca="1">IFERROR(__xludf.DUMMYFUNCTION("""COMPUTED_VALUE"""),229.3)</f>
        <v>229.3</v>
      </c>
      <c r="C83" s="3">
        <f ca="1">IFERROR(__xludf.DUMMYFUNCTION("""COMPUTED_VALUE"""),229.41)</f>
        <v>229.41</v>
      </c>
      <c r="D83" s="3">
        <f ca="1">IFERROR(__xludf.DUMMYFUNCTION("""COMPUTED_VALUE"""),223.32)</f>
        <v>223.32</v>
      </c>
      <c r="E83" s="3">
        <f ca="1">IFERROR(__xludf.DUMMYFUNCTION("""COMPUTED_VALUE"""),227.55)</f>
        <v>227.55</v>
      </c>
      <c r="F83" s="3">
        <f ca="1">IFERROR(__xludf.DUMMYFUNCTION("""COMPUTED_VALUE"""),31759188)</f>
        <v>31759188</v>
      </c>
    </row>
    <row r="84" spans="1:6" ht="12.5" x14ac:dyDescent="0.25">
      <c r="A84" s="2">
        <f ca="1">IFERROR(__xludf.DUMMYFUNCTION("""COMPUTED_VALUE"""),45579.6666666666)</f>
        <v>45579.666666666599</v>
      </c>
      <c r="B84" s="3">
        <f ca="1">IFERROR(__xludf.DUMMYFUNCTION("""COMPUTED_VALUE"""),228.7)</f>
        <v>228.7</v>
      </c>
      <c r="C84" s="3">
        <f ca="1">IFERROR(__xludf.DUMMYFUNCTION("""COMPUTED_VALUE"""),231.73)</f>
        <v>231.73</v>
      </c>
      <c r="D84" s="3">
        <f ca="1">IFERROR(__xludf.DUMMYFUNCTION("""COMPUTED_VALUE"""),224.13)</f>
        <v>224.13</v>
      </c>
      <c r="E84" s="3">
        <f ca="1">IFERROR(__xludf.DUMMYFUNCTION("""COMPUTED_VALUE"""),231.3)</f>
        <v>231.3</v>
      </c>
      <c r="F84" s="3">
        <f ca="1">IFERROR(__xludf.DUMMYFUNCTION("""COMPUTED_VALUE"""),39882085)</f>
        <v>39882085</v>
      </c>
    </row>
    <row r="85" spans="1:6" ht="12.5" x14ac:dyDescent="0.25">
      <c r="A85" s="2">
        <f ca="1">IFERROR(__xludf.DUMMYFUNCTION("""COMPUTED_VALUE"""),45580.6666666666)</f>
        <v>45580.666666666599</v>
      </c>
      <c r="B85" s="3">
        <f ca="1">IFERROR(__xludf.DUMMYFUNCTION("""COMPUTED_VALUE"""),228.7)</f>
        <v>228.7</v>
      </c>
      <c r="C85" s="3">
        <f ca="1">IFERROR(__xludf.DUMMYFUNCTION("""COMPUTED_VALUE"""),231.73)</f>
        <v>231.73</v>
      </c>
      <c r="D85" s="3">
        <f ca="1">IFERROR(__xludf.DUMMYFUNCTION("""COMPUTED_VALUE"""),221.33)</f>
        <v>221.33</v>
      </c>
      <c r="E85" s="3">
        <f ca="1">IFERROR(__xludf.DUMMYFUNCTION("""COMPUTED_VALUE"""),231.3)</f>
        <v>231.3</v>
      </c>
      <c r="F85" s="3">
        <f ca="1">IFERROR(__xludf.DUMMYFUNCTION("""COMPUTED_VALUE"""),954380)</f>
        <v>954380</v>
      </c>
    </row>
    <row r="86" spans="1:6" ht="12.5" x14ac:dyDescent="0.25">
      <c r="A86" s="2">
        <f ca="1">IFERROR(__xludf.DUMMYFUNCTION("""COMPUTED_VALUE"""),45581.6666666666)</f>
        <v>45581.666666666599</v>
      </c>
      <c r="B86" s="3">
        <f ca="1">IFERROR(__xludf.DUMMYFUNCTION("""COMPUTED_VALUE"""),231.6)</f>
        <v>231.6</v>
      </c>
      <c r="C86" s="3">
        <f ca="1">IFERROR(__xludf.DUMMYFUNCTION("""COMPUTED_VALUE"""),232.12)</f>
        <v>232.12</v>
      </c>
      <c r="D86" s="3">
        <f ca="1">IFERROR(__xludf.DUMMYFUNCTION("""COMPUTED_VALUE"""),223.25)</f>
        <v>223.25</v>
      </c>
      <c r="E86" s="3">
        <f ca="1">IFERROR(__xludf.DUMMYFUNCTION("""COMPUTED_VALUE"""),231.78)</f>
        <v>231.78</v>
      </c>
      <c r="F86" s="3">
        <f ca="1">IFERROR(__xludf.DUMMYFUNCTION("""COMPUTED_VALUE"""),34082240)</f>
        <v>34082240</v>
      </c>
    </row>
    <row r="87" spans="1:6" ht="12.5" x14ac:dyDescent="0.25">
      <c r="A87" s="2">
        <f ca="1">IFERROR(__xludf.DUMMYFUNCTION("""COMPUTED_VALUE"""),45582.6666666666)</f>
        <v>45582.666666666599</v>
      </c>
      <c r="B87" s="3">
        <f ca="1">IFERROR(__xludf.DUMMYFUNCTION("""COMPUTED_VALUE"""),233.43)</f>
        <v>233.43</v>
      </c>
      <c r="C87" s="3">
        <f ca="1">IFERROR(__xludf.DUMMYFUNCTION("""COMPUTED_VALUE"""),233.85)</f>
        <v>233.85</v>
      </c>
      <c r="D87" s="3">
        <f ca="1">IFERROR(__xludf.DUMMYFUNCTION("""COMPUTED_VALUE"""),224.83)</f>
        <v>224.83</v>
      </c>
      <c r="E87" s="3">
        <f ca="1">IFERROR(__xludf.DUMMYFUNCTION("""COMPUTED_VALUE"""),232.15)</f>
        <v>232.15</v>
      </c>
      <c r="F87" s="3">
        <f ca="1">IFERROR(__xludf.DUMMYFUNCTION("""COMPUTED_VALUE"""),32993810)</f>
        <v>32993810</v>
      </c>
    </row>
    <row r="88" spans="1:6" ht="12.5" x14ac:dyDescent="0.25">
      <c r="A88" s="2">
        <f ca="1">IFERROR(__xludf.DUMMYFUNCTION("""COMPUTED_VALUE"""),45583.6666666666)</f>
        <v>45583.666666666599</v>
      </c>
      <c r="B88" s="3">
        <f ca="1">IFERROR(__xludf.DUMMYFUNCTION("""COMPUTED_VALUE"""),236.18)</f>
        <v>236.18</v>
      </c>
      <c r="C88" s="3">
        <f ca="1">IFERROR(__xludf.DUMMYFUNCTION("""COMPUTED_VALUE"""),236.18)</f>
        <v>236.18</v>
      </c>
      <c r="D88" s="3">
        <f ca="1">IFERROR(__xludf.DUMMYFUNCTION("""COMPUTED_VALUE"""),227.17)</f>
        <v>227.17</v>
      </c>
      <c r="E88" s="3">
        <f ca="1">IFERROR(__xludf.DUMMYFUNCTION("""COMPUTED_VALUE"""),235)</f>
        <v>235</v>
      </c>
      <c r="F88" s="3">
        <f ca="1">IFERROR(__xludf.DUMMYFUNCTION("""COMPUTED_VALUE"""),46431472)</f>
        <v>46431472</v>
      </c>
    </row>
    <row r="89" spans="1:6" ht="12.5" x14ac:dyDescent="0.25">
      <c r="A89" s="2">
        <f ca="1">IFERROR(__xludf.DUMMYFUNCTION("""COMPUTED_VALUE"""),45586.6666666666)</f>
        <v>45586.666666666599</v>
      </c>
      <c r="B89" s="3">
        <f ca="1">IFERROR(__xludf.DUMMYFUNCTION("""COMPUTED_VALUE"""),234.45)</f>
        <v>234.45</v>
      </c>
      <c r="C89" s="3">
        <f ca="1">IFERROR(__xludf.DUMMYFUNCTION("""COMPUTED_VALUE"""),236.85)</f>
        <v>236.85</v>
      </c>
      <c r="D89" s="3">
        <f ca="1">IFERROR(__xludf.DUMMYFUNCTION("""COMPUTED_VALUE"""),227.34)</f>
        <v>227.34</v>
      </c>
      <c r="E89" s="3">
        <f ca="1">IFERROR(__xludf.DUMMYFUNCTION("""COMPUTED_VALUE"""),236.48)</f>
        <v>236.48</v>
      </c>
      <c r="F89" s="3">
        <f ca="1">IFERROR(__xludf.DUMMYFUNCTION("""COMPUTED_VALUE"""),36254470)</f>
        <v>36254470</v>
      </c>
    </row>
    <row r="90" spans="1:6" ht="12.5" x14ac:dyDescent="0.25">
      <c r="A90" s="2">
        <f ca="1">IFERROR(__xludf.DUMMYFUNCTION("""COMPUTED_VALUE"""),45587.6666666666)</f>
        <v>45587.666666666599</v>
      </c>
      <c r="B90" s="3">
        <f ca="1">IFERROR(__xludf.DUMMYFUNCTION("""COMPUTED_VALUE"""),233.89)</f>
        <v>233.89</v>
      </c>
      <c r="C90" s="3">
        <f ca="1">IFERROR(__xludf.DUMMYFUNCTION("""COMPUTED_VALUE"""),236.22)</f>
        <v>236.22</v>
      </c>
      <c r="D90" s="3">
        <f ca="1">IFERROR(__xludf.DUMMYFUNCTION("""COMPUTED_VALUE"""),228.6)</f>
        <v>228.6</v>
      </c>
      <c r="E90" s="3">
        <f ca="1">IFERROR(__xludf.DUMMYFUNCTION("""COMPUTED_VALUE"""),235.86)</f>
        <v>235.86</v>
      </c>
      <c r="F90" s="3">
        <f ca="1">IFERROR(__xludf.DUMMYFUNCTION("""COMPUTED_VALUE"""),38846578)</f>
        <v>38846578</v>
      </c>
    </row>
    <row r="91" spans="1:6" ht="12.5" x14ac:dyDescent="0.25">
      <c r="A91" s="2">
        <f ca="1">IFERROR(__xludf.DUMMYFUNCTION("""COMPUTED_VALUE"""),45588.6666666666)</f>
        <v>45588.666666666599</v>
      </c>
      <c r="B91" s="3">
        <f ca="1">IFERROR(__xludf.DUMMYFUNCTION("""COMPUTED_VALUE"""),234.08)</f>
        <v>234.08</v>
      </c>
      <c r="C91" s="3">
        <f ca="1">IFERROR(__xludf.DUMMYFUNCTION("""COMPUTED_VALUE"""),235.14)</f>
        <v>235.14</v>
      </c>
      <c r="D91" s="3">
        <f ca="1">IFERROR(__xludf.DUMMYFUNCTION("""COMPUTED_VALUE"""),228.6)</f>
        <v>228.6</v>
      </c>
      <c r="E91" s="3">
        <f ca="1">IFERROR(__xludf.DUMMYFUNCTION("""COMPUTED_VALUE"""),230.76)</f>
        <v>230.76</v>
      </c>
      <c r="F91" s="3">
        <f ca="1">IFERROR(__xludf.DUMMYFUNCTION("""COMPUTED_VALUE"""),52286979)</f>
        <v>52286979</v>
      </c>
    </row>
    <row r="92" spans="1:6" ht="12.5" x14ac:dyDescent="0.25">
      <c r="A92" s="2">
        <f ca="1">IFERROR(__xludf.DUMMYFUNCTION("""COMPUTED_VALUE"""),45589.6666666666)</f>
        <v>45589.666666666599</v>
      </c>
      <c r="B92" s="3">
        <f ca="1">IFERROR(__xludf.DUMMYFUNCTION("""COMPUTED_VALUE"""),229.98)</f>
        <v>229.98</v>
      </c>
      <c r="C92" s="3">
        <f ca="1">IFERROR(__xludf.DUMMYFUNCTION("""COMPUTED_VALUE"""),230.82)</f>
        <v>230.82</v>
      </c>
      <c r="D92" s="3">
        <f ca="1">IFERROR(__xludf.DUMMYFUNCTION("""COMPUTED_VALUE"""),229.84)</f>
        <v>229.84</v>
      </c>
      <c r="E92" s="3">
        <f ca="1">IFERROR(__xludf.DUMMYFUNCTION("""COMPUTED_VALUE"""),230.57)</f>
        <v>230.57</v>
      </c>
      <c r="F92" s="3">
        <f ca="1">IFERROR(__xludf.DUMMYFUNCTION("""COMPUTED_VALUE"""),31109503)</f>
        <v>31109503</v>
      </c>
    </row>
    <row r="93" spans="1:6" ht="12.5" x14ac:dyDescent="0.25">
      <c r="A93" s="2">
        <f ca="1">IFERROR(__xludf.DUMMYFUNCTION("""COMPUTED_VALUE"""),45590.6666666666)</f>
        <v>45590.666666666599</v>
      </c>
      <c r="B93" s="3">
        <f ca="1">IFERROR(__xludf.DUMMYFUNCTION("""COMPUTED_VALUE"""),229.74)</f>
        <v>229.74</v>
      </c>
      <c r="C93" s="3">
        <f ca="1">IFERROR(__xludf.DUMMYFUNCTION("""COMPUTED_VALUE"""),233.22)</f>
        <v>233.22</v>
      </c>
      <c r="D93" s="3">
        <f ca="1">IFERROR(__xludf.DUMMYFUNCTION("""COMPUTED_VALUE"""),230.52)</f>
        <v>230.52</v>
      </c>
      <c r="E93" s="3">
        <f ca="1">IFERROR(__xludf.DUMMYFUNCTION("""COMPUTED_VALUE"""),231.41)</f>
        <v>231.41</v>
      </c>
      <c r="F93" s="3">
        <f ca="1">IFERROR(__xludf.DUMMYFUNCTION("""COMPUTED_VALUE"""),38802304)</f>
        <v>38802304</v>
      </c>
    </row>
    <row r="94" spans="1:6" ht="12.5" x14ac:dyDescent="0.25">
      <c r="A94" s="2">
        <f ca="1">IFERROR(__xludf.DUMMYFUNCTION("""COMPUTED_VALUE"""),45593.6666666666)</f>
        <v>45593.666666666599</v>
      </c>
      <c r="B94" s="3">
        <f ca="1">IFERROR(__xludf.DUMMYFUNCTION("""COMPUTED_VALUE"""),233.32)</f>
        <v>233.32</v>
      </c>
      <c r="C94" s="3">
        <f ca="1">IFERROR(__xludf.DUMMYFUNCTION("""COMPUTED_VALUE"""),234.73)</f>
        <v>234.73</v>
      </c>
      <c r="D94" s="3">
        <f ca="1">IFERROR(__xludf.DUMMYFUNCTION("""COMPUTED_VALUE"""),234.01)</f>
        <v>234.01</v>
      </c>
      <c r="E94" s="3">
        <f ca="1">IFERROR(__xludf.DUMMYFUNCTION("""COMPUTED_VALUE"""),233.4)</f>
        <v>233.4</v>
      </c>
      <c r="F94" s="3">
        <f ca="1">IFERROR(__xludf.DUMMYFUNCTION("""COMPUTED_VALUE"""),36087134)</f>
        <v>36087134</v>
      </c>
    </row>
    <row r="95" spans="1:6" ht="12.5" x14ac:dyDescent="0.25">
      <c r="A95" s="2">
        <f ca="1">IFERROR(__xludf.DUMMYFUNCTION("""COMPUTED_VALUE"""),45595.6666666666)</f>
        <v>45595.666666666599</v>
      </c>
      <c r="B95" s="3">
        <f ca="1">IFERROR(__xludf.DUMMYFUNCTION("""COMPUTED_VALUE"""),232.61)</f>
        <v>232.61</v>
      </c>
      <c r="C95" s="3">
        <f ca="1">IFERROR(__xludf.DUMMYFUNCTION("""COMPUTED_VALUE"""),233.47)</f>
        <v>233.47</v>
      </c>
      <c r="D95" s="3">
        <f ca="1">IFERROR(__xludf.DUMMYFUNCTION("""COMPUTED_VALUE"""),234.45)</f>
        <v>234.45</v>
      </c>
      <c r="E95" s="3">
        <f ca="1">IFERROR(__xludf.DUMMYFUNCTION("""COMPUTED_VALUE"""),230.1)</f>
        <v>230.1</v>
      </c>
      <c r="F95" s="3">
        <f ca="1">IFERROR(__xludf.DUMMYFUNCTION("""COMPUTED_VALUE"""),47070907)</f>
        <v>47070907</v>
      </c>
    </row>
    <row r="96" spans="1:6" ht="12.5" x14ac:dyDescent="0.25">
      <c r="A96" s="2">
        <f ca="1">IFERROR(__xludf.DUMMYFUNCTION("""COMPUTED_VALUE"""),45596.6666666666)</f>
        <v>45596.666666666599</v>
      </c>
      <c r="B96" s="3">
        <f ca="1">IFERROR(__xludf.DUMMYFUNCTION("""COMPUTED_VALUE"""),229.34)</f>
        <v>229.34</v>
      </c>
      <c r="C96" s="3">
        <f ca="1">IFERROR(__xludf.DUMMYFUNCTION("""COMPUTED_VALUE"""),229.83)</f>
        <v>229.83</v>
      </c>
      <c r="D96" s="3">
        <f ca="1">IFERROR(__xludf.DUMMYFUNCTION("""COMPUTED_VALUE"""),232.6)</f>
        <v>232.6</v>
      </c>
      <c r="E96" s="3">
        <f ca="1">IFERROR(__xludf.DUMMYFUNCTION("""COMPUTED_VALUE"""),225.91)</f>
        <v>225.91</v>
      </c>
      <c r="F96" s="3">
        <f ca="1">IFERROR(__xludf.DUMMYFUNCTION("""COMPUTED_VALUE"""),64370086)</f>
        <v>64370086</v>
      </c>
    </row>
    <row r="97" spans="1:6" ht="12.5" x14ac:dyDescent="0.25">
      <c r="A97" s="2">
        <f ca="1">IFERROR(__xludf.DUMMYFUNCTION("""COMPUTED_VALUE"""),45597.6666666666)</f>
        <v>45597.666666666599</v>
      </c>
      <c r="B97" s="3">
        <f ca="1">IFERROR(__xludf.DUMMYFUNCTION("""COMPUTED_VALUE"""),220.97)</f>
        <v>220.97</v>
      </c>
      <c r="C97" s="3">
        <f ca="1">IFERROR(__xludf.DUMMYFUNCTION("""COMPUTED_VALUE"""),225.35)</f>
        <v>225.35</v>
      </c>
      <c r="D97" s="3">
        <f ca="1">IFERROR(__xludf.DUMMYFUNCTION("""COMPUTED_VALUE"""),227.76)</f>
        <v>227.76</v>
      </c>
      <c r="E97" s="3">
        <f ca="1">IFERROR(__xludf.DUMMYFUNCTION("""COMPUTED_VALUE"""),222.91)</f>
        <v>222.91</v>
      </c>
      <c r="F97" s="3">
        <f ca="1">IFERROR(__xludf.DUMMYFUNCTION("""COMPUTED_VALUE"""),65276741)</f>
        <v>65276741</v>
      </c>
    </row>
    <row r="98" spans="1:6" ht="12.5" x14ac:dyDescent="0.25">
      <c r="A98" s="2">
        <f ca="1">IFERROR(__xludf.DUMMYFUNCTION("""COMPUTED_VALUE"""),45600.6666666666)</f>
        <v>45600.666666666599</v>
      </c>
      <c r="B98" s="3">
        <f ca="1">IFERROR(__xludf.DUMMYFUNCTION("""COMPUTED_VALUE"""),220.99)</f>
        <v>220.99</v>
      </c>
      <c r="C98" s="3">
        <f ca="1">IFERROR(__xludf.DUMMYFUNCTION("""COMPUTED_VALUE"""),222.79)</f>
        <v>222.79</v>
      </c>
      <c r="D98" s="3">
        <f ca="1">IFERROR(__xludf.DUMMYFUNCTION("""COMPUTED_VALUE"""),228.41)</f>
        <v>228.41</v>
      </c>
      <c r="E98" s="3">
        <f ca="1">IFERROR(__xludf.DUMMYFUNCTION("""COMPUTED_VALUE"""),222.01)</f>
        <v>222.01</v>
      </c>
      <c r="F98" s="3">
        <f ca="1">IFERROR(__xludf.DUMMYFUNCTION("""COMPUTED_VALUE"""),44944468)</f>
        <v>44944468</v>
      </c>
    </row>
    <row r="99" spans="1:6" ht="12.5" x14ac:dyDescent="0.25">
      <c r="A99" s="2">
        <f ca="1">IFERROR(__xludf.DUMMYFUNCTION("""COMPUTED_VALUE"""),45601.6666666666)</f>
        <v>45601.666666666599</v>
      </c>
      <c r="B99" s="3">
        <f ca="1">IFERROR(__xludf.DUMMYFUNCTION("""COMPUTED_VALUE"""),221.8)</f>
        <v>221.8</v>
      </c>
      <c r="C99" s="3">
        <f ca="1">IFERROR(__xludf.DUMMYFUNCTION("""COMPUTED_VALUE"""),223.95)</f>
        <v>223.95</v>
      </c>
      <c r="D99" s="3">
        <f ca="1">IFERROR(__xludf.DUMMYFUNCTION("""COMPUTED_VALUE"""),229.57)</f>
        <v>229.57</v>
      </c>
      <c r="E99" s="3">
        <f ca="1">IFERROR(__xludf.DUMMYFUNCTION("""COMPUTED_VALUE"""),223.45)</f>
        <v>223.45</v>
      </c>
      <c r="F99" s="3">
        <f ca="1">IFERROR(__xludf.DUMMYFUNCTION("""COMPUTED_VALUE"""),28111338)</f>
        <v>28111338</v>
      </c>
    </row>
    <row r="100" spans="1:6" ht="12.5" x14ac:dyDescent="0.25">
      <c r="A100" s="2">
        <f ca="1">IFERROR(__xludf.DUMMYFUNCTION("""COMPUTED_VALUE"""),45602.6666666666)</f>
        <v>45602.666666666599</v>
      </c>
      <c r="B100" s="3">
        <f ca="1">IFERROR(__xludf.DUMMYFUNCTION("""COMPUTED_VALUE"""),222.61)</f>
        <v>222.61</v>
      </c>
      <c r="C100" s="3">
        <f ca="1">IFERROR(__xludf.DUMMYFUNCTION("""COMPUTED_VALUE"""),226.07)</f>
        <v>226.07</v>
      </c>
      <c r="D100" s="3">
        <f ca="1">IFERROR(__xludf.DUMMYFUNCTION("""COMPUTED_VALUE"""),232.55)</f>
        <v>232.55</v>
      </c>
      <c r="E100" s="3">
        <f ca="1">IFERROR(__xludf.DUMMYFUNCTION("""COMPUTED_VALUE"""),222.72)</f>
        <v>222.72</v>
      </c>
      <c r="F100" s="3">
        <f ca="1">IFERROR(__xludf.DUMMYFUNCTION("""COMPUTED_VALUE"""),54561121)</f>
        <v>54561121</v>
      </c>
    </row>
    <row r="101" spans="1:6" ht="12.5" x14ac:dyDescent="0.25">
      <c r="A101" s="2">
        <f ca="1">IFERROR(__xludf.DUMMYFUNCTION("""COMPUTED_VALUE"""),45603.6666666666)</f>
        <v>45603.666666666599</v>
      </c>
      <c r="B101" s="3">
        <f ca="1">IFERROR(__xludf.DUMMYFUNCTION("""COMPUTED_VALUE"""),224.63)</f>
        <v>224.63</v>
      </c>
      <c r="C101" s="3">
        <f ca="1">IFERROR(__xludf.DUMMYFUNCTION("""COMPUTED_VALUE"""),227.88)</f>
        <v>227.88</v>
      </c>
      <c r="D101" s="3">
        <f ca="1">IFERROR(__xludf.DUMMYFUNCTION("""COMPUTED_VALUE"""),229.55)</f>
        <v>229.55</v>
      </c>
      <c r="E101" s="3">
        <f ca="1">IFERROR(__xludf.DUMMYFUNCTION("""COMPUTED_VALUE"""),227.48)</f>
        <v>227.48</v>
      </c>
      <c r="F101" s="3">
        <f ca="1">IFERROR(__xludf.DUMMYFUNCTION("""COMPUTED_VALUE"""),42137691)</f>
        <v>42137691</v>
      </c>
    </row>
    <row r="102" spans="1:6" ht="12.5" x14ac:dyDescent="0.25">
      <c r="A102" s="2">
        <f ca="1">IFERROR(__xludf.DUMMYFUNCTION("""COMPUTED_VALUE"""),45604.6666666666)</f>
        <v>45604.666666666599</v>
      </c>
      <c r="B102" s="3">
        <f ca="1">IFERROR(__xludf.DUMMYFUNCTION("""COMPUTED_VALUE"""),227.17)</f>
        <v>227.17</v>
      </c>
      <c r="C102" s="3">
        <f ca="1">IFERROR(__xludf.DUMMYFUNCTION("""COMPUTED_VALUE"""),228.66)</f>
        <v>228.66</v>
      </c>
      <c r="D102" s="3">
        <f ca="1">IFERROR(__xludf.DUMMYFUNCTION("""COMPUTED_VALUE"""),225.37)</f>
        <v>225.37</v>
      </c>
      <c r="E102" s="3">
        <f ca="1">IFERROR(__xludf.DUMMYFUNCTION("""COMPUTED_VALUE"""),226.96)</f>
        <v>226.96</v>
      </c>
      <c r="F102" s="3">
        <f ca="1">IFERROR(__xludf.DUMMYFUNCTION("""COMPUTED_VALUE"""),38328824)</f>
        <v>38328824</v>
      </c>
    </row>
    <row r="103" spans="1:6" ht="12.5" x14ac:dyDescent="0.25">
      <c r="A103" s="2">
        <f ca="1">IFERROR(__xludf.DUMMYFUNCTION("""COMPUTED_VALUE"""),45607.6666666666)</f>
        <v>45607.666666666599</v>
      </c>
      <c r="B103" s="3">
        <f ca="1">IFERROR(__xludf.DUMMYFUNCTION("""COMPUTED_VALUE"""),225)</f>
        <v>225</v>
      </c>
      <c r="C103" s="3">
        <f ca="1">IFERROR(__xludf.DUMMYFUNCTION("""COMPUTED_VALUE"""),225.7)</f>
        <v>225.7</v>
      </c>
      <c r="D103" s="3">
        <f ca="1">IFERROR(__xludf.DUMMYFUNCTION("""COMPUTED_VALUE"""),220.27)</f>
        <v>220.27</v>
      </c>
      <c r="E103" s="3">
        <f ca="1">IFERROR(__xludf.DUMMYFUNCTION("""COMPUTED_VALUE"""),224.23)</f>
        <v>224.23</v>
      </c>
      <c r="F103" s="3">
        <f ca="1">IFERROR(__xludf.DUMMYFUNCTION("""COMPUTED_VALUE"""),42005602)</f>
        <v>42005602</v>
      </c>
    </row>
    <row r="104" spans="1:6" ht="12.5" x14ac:dyDescent="0.25">
      <c r="A104" s="2">
        <f ca="1">IFERROR(__xludf.DUMMYFUNCTION("""COMPUTED_VALUE"""),45608.6666666666)</f>
        <v>45608.666666666599</v>
      </c>
      <c r="B104" s="3">
        <f ca="1">IFERROR(__xludf.DUMMYFUNCTION("""COMPUTED_VALUE"""),224.55)</f>
        <v>224.55</v>
      </c>
      <c r="C104" s="3">
        <f ca="1">IFERROR(__xludf.DUMMYFUNCTION("""COMPUTED_VALUE"""),225.59)</f>
        <v>225.59</v>
      </c>
      <c r="D104" s="3">
        <f ca="1">IFERROR(__xludf.DUMMYFUNCTION("""COMPUTED_VALUE"""),219.71)</f>
        <v>219.71</v>
      </c>
      <c r="E104" s="3">
        <f ca="1">IFERROR(__xludf.DUMMYFUNCTION("""COMPUTED_VALUE"""),224.23)</f>
        <v>224.23</v>
      </c>
      <c r="F104" s="3">
        <f ca="1">IFERROR(__xludf.DUMMYFUNCTION("""COMPUTED_VALUE"""),40398299)</f>
        <v>40398299</v>
      </c>
    </row>
    <row r="105" spans="1:6" ht="12.5" x14ac:dyDescent="0.25">
      <c r="A105" s="2">
        <f ca="1">IFERROR(__xludf.DUMMYFUNCTION("""COMPUTED_VALUE"""),45609.6666666666)</f>
        <v>45609.666666666599</v>
      </c>
      <c r="B105" s="3">
        <f ca="1">IFERROR(__xludf.DUMMYFUNCTION("""COMPUTED_VALUE"""),224.01)</f>
        <v>224.01</v>
      </c>
      <c r="C105" s="3">
        <f ca="1">IFERROR(__xludf.DUMMYFUNCTION("""COMPUTED_VALUE"""),226.65)</f>
        <v>226.65</v>
      </c>
      <c r="D105" s="3">
        <f ca="1">IFERROR(__xludf.DUMMYFUNCTION("""COMPUTED_VALUE"""),221.14)</f>
        <v>221.14</v>
      </c>
      <c r="E105" s="3">
        <f ca="1">IFERROR(__xludf.DUMMYFUNCTION("""COMPUTED_VALUE"""),225.12)</f>
        <v>225.12</v>
      </c>
      <c r="F105" s="3">
        <f ca="1">IFERROR(__xludf.DUMMYFUNCTION("""COMPUTED_VALUE"""),48566217)</f>
        <v>48566217</v>
      </c>
    </row>
    <row r="106" spans="1:6" ht="12.5" x14ac:dyDescent="0.25">
      <c r="A106" s="2">
        <f ca="1">IFERROR(__xludf.DUMMYFUNCTION("""COMPUTED_VALUE"""),45610.6666666666)</f>
        <v>45610.666666666599</v>
      </c>
      <c r="B106" s="3">
        <f ca="1">IFERROR(__xludf.DUMMYFUNCTION("""COMPUTED_VALUE"""),225.02)</f>
        <v>225.02</v>
      </c>
      <c r="C106" s="3">
        <f ca="1">IFERROR(__xludf.DUMMYFUNCTION("""COMPUTED_VALUE"""),228.87)</f>
        <v>228.87</v>
      </c>
      <c r="D106" s="3">
        <f ca="1">IFERROR(__xludf.DUMMYFUNCTION("""COMPUTED_VALUE"""),221.19)</f>
        <v>221.19</v>
      </c>
      <c r="E106" s="3">
        <f ca="1">IFERROR(__xludf.DUMMYFUNCTION("""COMPUTED_VALUE"""),228.22)</f>
        <v>228.22</v>
      </c>
      <c r="F106" s="3">
        <f ca="1">IFERROR(__xludf.DUMMYFUNCTION("""COMPUTED_VALUE"""),44923941)</f>
        <v>44923941</v>
      </c>
    </row>
    <row r="107" spans="1:6" ht="12.5" x14ac:dyDescent="0.25">
      <c r="A107" s="2">
        <f ca="1">IFERROR(__xludf.DUMMYFUNCTION("""COMPUTED_VALUE"""),45611.6666666666)</f>
        <v>45611.666666666599</v>
      </c>
      <c r="B107" s="3">
        <f ca="1">IFERROR(__xludf.DUMMYFUNCTION("""COMPUTED_VALUE"""),226.4)</f>
        <v>226.4</v>
      </c>
      <c r="C107" s="3">
        <f ca="1">IFERROR(__xludf.DUMMYFUNCTION("""COMPUTED_VALUE"""),226.92)</f>
        <v>226.92</v>
      </c>
      <c r="D107" s="3">
        <f ca="1">IFERROR(__xludf.DUMMYFUNCTION("""COMPUTED_VALUE"""),224.57)</f>
        <v>224.57</v>
      </c>
      <c r="E107" s="3">
        <f ca="1">IFERROR(__xludf.DUMMYFUNCTION("""COMPUTED_VALUE"""),225)</f>
        <v>225</v>
      </c>
      <c r="F107" s="3">
        <f ca="1">IFERROR(__xludf.DUMMYFUNCTION("""COMPUTED_VALUE"""),47923696)</f>
        <v>47923696</v>
      </c>
    </row>
    <row r="108" spans="1:6" ht="12.5" x14ac:dyDescent="0.25">
      <c r="A108" s="2">
        <f ca="1">IFERROR(__xludf.DUMMYFUNCTION("""COMPUTED_VALUE"""),45614.6666666666)</f>
        <v>45614.666666666599</v>
      </c>
      <c r="B108" s="3">
        <f ca="1">IFERROR(__xludf.DUMMYFUNCTION("""COMPUTED_VALUE"""),225.25)</f>
        <v>225.25</v>
      </c>
      <c r="C108" s="3">
        <f ca="1">IFERROR(__xludf.DUMMYFUNCTION("""COMPUTED_VALUE"""),229.74)</f>
        <v>229.74</v>
      </c>
      <c r="D108" s="3">
        <f ca="1">IFERROR(__xludf.DUMMYFUNCTION("""COMPUTED_VALUE"""),226.41)</f>
        <v>226.41</v>
      </c>
      <c r="E108" s="3">
        <f ca="1">IFERROR(__xludf.DUMMYFUNCTION("""COMPUTED_VALUE"""),228.02)</f>
        <v>228.02</v>
      </c>
      <c r="F108" s="3">
        <f ca="1">IFERROR(__xludf.DUMMYFUNCTION("""COMPUTED_VALUE"""),44686020)</f>
        <v>44686020</v>
      </c>
    </row>
    <row r="109" spans="1:6" ht="12.5" x14ac:dyDescent="0.25">
      <c r="A109" s="2">
        <f ca="1">IFERROR(__xludf.DUMMYFUNCTION("""COMPUTED_VALUE"""),45615.6666666666)</f>
        <v>45615.666666666599</v>
      </c>
      <c r="B109" s="3">
        <f ca="1">IFERROR(__xludf.DUMMYFUNCTION("""COMPUTED_VALUE"""),226.98)</f>
        <v>226.98</v>
      </c>
      <c r="C109" s="3">
        <f ca="1">IFERROR(__xludf.DUMMYFUNCTION("""COMPUTED_VALUE"""),230.16)</f>
        <v>230.16</v>
      </c>
      <c r="D109" s="3">
        <f ca="1">IFERROR(__xludf.DUMMYFUNCTION("""COMPUTED_VALUE"""),221.5)</f>
        <v>221.5</v>
      </c>
      <c r="E109" s="3">
        <f ca="1">IFERROR(__xludf.DUMMYFUNCTION("""COMPUTED_VALUE"""),228.28)</f>
        <v>228.28</v>
      </c>
      <c r="F109" s="3">
        <f ca="1">IFERROR(__xludf.DUMMYFUNCTION("""COMPUTED_VALUE"""),36211774)</f>
        <v>36211774</v>
      </c>
    </row>
    <row r="110" spans="1:6" ht="12.5" x14ac:dyDescent="0.25">
      <c r="A110" s="2">
        <f ca="1">IFERROR(__xludf.DUMMYFUNCTION("""COMPUTED_VALUE"""),45616.6666666666)</f>
        <v>45616.666666666599</v>
      </c>
      <c r="B110" s="3">
        <f ca="1">IFERROR(__xludf.DUMMYFUNCTION("""COMPUTED_VALUE"""),228.06)</f>
        <v>228.06</v>
      </c>
      <c r="C110" s="3">
        <f ca="1">IFERROR(__xludf.DUMMYFUNCTION("""COMPUTED_VALUE"""),229.93)</f>
        <v>229.93</v>
      </c>
      <c r="D110" s="3">
        <f ca="1">IFERROR(__xludf.DUMMYFUNCTION("""COMPUTED_VALUE"""),223.36)</f>
        <v>223.36</v>
      </c>
      <c r="E110" s="3">
        <f ca="1">IFERROR(__xludf.DUMMYFUNCTION("""COMPUTED_VALUE"""),229)</f>
        <v>229</v>
      </c>
      <c r="F110" s="3">
        <f ca="1">IFERROR(__xludf.DUMMYFUNCTION("""COMPUTED_VALUE"""),35169566)</f>
        <v>35169566</v>
      </c>
    </row>
    <row r="111" spans="1:6" ht="12.5" x14ac:dyDescent="0.25">
      <c r="A111" s="2">
        <f ca="1">IFERROR(__xludf.DUMMYFUNCTION("""COMPUTED_VALUE"""),45617.6666666666)</f>
        <v>45617.666666666599</v>
      </c>
      <c r="B111" s="3">
        <f ca="1">IFERROR(__xludf.DUMMYFUNCTION("""COMPUTED_VALUE"""),228.88)</f>
        <v>228.88</v>
      </c>
      <c r="C111" s="3">
        <f ca="1">IFERROR(__xludf.DUMMYFUNCTION("""COMPUTED_VALUE"""),230.16)</f>
        <v>230.16</v>
      </c>
      <c r="D111" s="3">
        <f ca="1">IFERROR(__xludf.DUMMYFUNCTION("""COMPUTED_VALUE"""),222.76)</f>
        <v>222.76</v>
      </c>
      <c r="E111" s="3">
        <f ca="1">IFERROR(__xludf.DUMMYFUNCTION("""COMPUTED_VALUE"""),228.52)</f>
        <v>228.52</v>
      </c>
      <c r="F111" s="3">
        <f ca="1">IFERROR(__xludf.DUMMYFUNCTION("""COMPUTED_VALUE"""),42108327)</f>
        <v>42108327</v>
      </c>
    </row>
    <row r="112" spans="1:6" ht="12.5" x14ac:dyDescent="0.25">
      <c r="A112" s="2">
        <f ca="1">IFERROR(__xludf.DUMMYFUNCTION("""COMPUTED_VALUE"""),45618.6666666666)</f>
        <v>45618.666666666599</v>
      </c>
      <c r="B112" s="3">
        <f ca="1">IFERROR(__xludf.DUMMYFUNCTION("""COMPUTED_VALUE"""),228.06)</f>
        <v>228.06</v>
      </c>
      <c r="C112" s="3">
        <f ca="1">IFERROR(__xludf.DUMMYFUNCTION("""COMPUTED_VALUE"""),230.72)</f>
        <v>230.72</v>
      </c>
      <c r="D112" s="3">
        <f ca="1">IFERROR(__xludf.DUMMYFUNCTION("""COMPUTED_VALUE"""),225)</f>
        <v>225</v>
      </c>
      <c r="E112" s="3">
        <f ca="1">IFERROR(__xludf.DUMMYFUNCTION("""COMPUTED_VALUE"""),229.87)</f>
        <v>229.87</v>
      </c>
      <c r="F112" s="3">
        <f ca="1">IFERROR(__xludf.DUMMYFUNCTION("""COMPUTED_VALUE"""),38168252)</f>
        <v>38168252</v>
      </c>
    </row>
    <row r="113" spans="1:6" ht="12.5" x14ac:dyDescent="0.25">
      <c r="A113" s="2">
        <f ca="1">IFERROR(__xludf.DUMMYFUNCTION("""COMPUTED_VALUE"""),45621.6666666666)</f>
        <v>45621.666666666599</v>
      </c>
      <c r="B113" s="3">
        <f ca="1">IFERROR(__xludf.DUMMYFUNCTION("""COMPUTED_VALUE"""),231.46)</f>
        <v>231.46</v>
      </c>
      <c r="C113" s="3">
        <f ca="1">IFERROR(__xludf.DUMMYFUNCTION("""COMPUTED_VALUE"""),233.25)</f>
        <v>233.25</v>
      </c>
      <c r="D113" s="3">
        <f ca="1">IFERROR(__xludf.DUMMYFUNCTION("""COMPUTED_VALUE"""),224.27)</f>
        <v>224.27</v>
      </c>
      <c r="E113" s="3">
        <f ca="1">IFERROR(__xludf.DUMMYFUNCTION("""COMPUTED_VALUE"""),232.87)</f>
        <v>232.87</v>
      </c>
      <c r="F113" s="3">
        <f ca="1">IFERROR(__xludf.DUMMYFUNCTION("""COMPUTED_VALUE"""),90152832)</f>
        <v>90152832</v>
      </c>
    </row>
    <row r="114" spans="1:6" ht="12.5" x14ac:dyDescent="0.25">
      <c r="A114" s="2">
        <f ca="1">IFERROR(__xludf.DUMMYFUNCTION("""COMPUTED_VALUE"""),45622.6666666666)</f>
        <v>45622.666666666599</v>
      </c>
      <c r="B114" s="3">
        <f ca="1">IFERROR(__xludf.DUMMYFUNCTION("""COMPUTED_VALUE"""),233.33)</f>
        <v>233.33</v>
      </c>
      <c r="C114" s="3">
        <f ca="1">IFERROR(__xludf.DUMMYFUNCTION("""COMPUTED_VALUE"""),235.57)</f>
        <v>235.57</v>
      </c>
      <c r="D114" s="3">
        <f ca="1">IFERROR(__xludf.DUMMYFUNCTION("""COMPUTED_VALUE"""),225.17)</f>
        <v>225.17</v>
      </c>
      <c r="E114" s="3">
        <f ca="1">IFERROR(__xludf.DUMMYFUNCTION("""COMPUTED_VALUE"""),235.06)</f>
        <v>235.06</v>
      </c>
      <c r="F114" s="3">
        <f ca="1">IFERROR(__xludf.DUMMYFUNCTION("""COMPUTED_VALUE"""),45986189)</f>
        <v>45986189</v>
      </c>
    </row>
    <row r="115" spans="1:6" ht="12.5" x14ac:dyDescent="0.25">
      <c r="A115" s="2">
        <f ca="1">IFERROR(__xludf.DUMMYFUNCTION("""COMPUTED_VALUE"""),45623.6666666666)</f>
        <v>45623.666666666599</v>
      </c>
      <c r="B115" s="3">
        <f ca="1">IFERROR(__xludf.DUMMYFUNCTION("""COMPUTED_VALUE"""),234.47)</f>
        <v>234.47</v>
      </c>
      <c r="C115" s="3">
        <f ca="1">IFERROR(__xludf.DUMMYFUNCTION("""COMPUTED_VALUE"""),235.69)</f>
        <v>235.69</v>
      </c>
      <c r="D115" s="3">
        <f ca="1">IFERROR(__xludf.DUMMYFUNCTION("""COMPUTED_VALUE"""),226.66)</f>
        <v>226.66</v>
      </c>
      <c r="E115" s="3">
        <f ca="1">IFERROR(__xludf.DUMMYFUNCTION("""COMPUTED_VALUE"""),234.93)</f>
        <v>234.93</v>
      </c>
      <c r="F115" s="3">
        <f ca="1">IFERROR(__xludf.DUMMYFUNCTION("""COMPUTED_VALUE"""),33498439)</f>
        <v>33498439</v>
      </c>
    </row>
    <row r="116" spans="1:6" ht="12.5" x14ac:dyDescent="0.25">
      <c r="A116" s="2">
        <f ca="1">IFERROR(__xludf.DUMMYFUNCTION("""COMPUTED_VALUE"""),45625.5451388888)</f>
        <v>45625.545138888803</v>
      </c>
      <c r="B116" s="3">
        <f ca="1">IFERROR(__xludf.DUMMYFUNCTION("""COMPUTED_VALUE"""),234.81)</f>
        <v>234.81</v>
      </c>
      <c r="C116" s="3">
        <f ca="1">IFERROR(__xludf.DUMMYFUNCTION("""COMPUTED_VALUE"""),237.81)</f>
        <v>237.81</v>
      </c>
      <c r="D116" s="3">
        <f ca="1">IFERROR(__xludf.DUMMYFUNCTION("""COMPUTED_VALUE"""),225.89)</f>
        <v>225.89</v>
      </c>
      <c r="E116" s="3">
        <f ca="1">IFERROR(__xludf.DUMMYFUNCTION("""COMPUTED_VALUE"""),237.33)</f>
        <v>237.33</v>
      </c>
      <c r="F116" s="3">
        <f ca="1">IFERROR(__xludf.DUMMYFUNCTION("""COMPUTED_VALUE"""),28481377)</f>
        <v>28481377</v>
      </c>
    </row>
    <row r="117" spans="1:6" ht="12.5" x14ac:dyDescent="0.25">
      <c r="A117" s="2">
        <f ca="1">IFERROR(__xludf.DUMMYFUNCTION("""COMPUTED_VALUE"""),45628.6666666666)</f>
        <v>45628.666666666599</v>
      </c>
      <c r="B117" s="3">
        <f ca="1">IFERROR(__xludf.DUMMYFUNCTION("""COMPUTED_VALUE"""),237.27)</f>
        <v>237.27</v>
      </c>
      <c r="C117" s="3">
        <f ca="1">IFERROR(__xludf.DUMMYFUNCTION("""COMPUTED_VALUE"""),240.79)</f>
        <v>240.79</v>
      </c>
      <c r="D117" s="3">
        <f ca="1">IFERROR(__xludf.DUMMYFUNCTION("""COMPUTED_VALUE"""),225.71)</f>
        <v>225.71</v>
      </c>
      <c r="E117" s="3">
        <f ca="1">IFERROR(__xludf.DUMMYFUNCTION("""COMPUTED_VALUE"""),239.59)</f>
        <v>239.59</v>
      </c>
      <c r="F117" s="3">
        <f ca="1">IFERROR(__xludf.DUMMYFUNCTION("""COMPUTED_VALUE"""),48137103)</f>
        <v>48137103</v>
      </c>
    </row>
    <row r="118" spans="1:6" ht="12.5" x14ac:dyDescent="0.25">
      <c r="A118" s="2">
        <f ca="1">IFERROR(__xludf.DUMMYFUNCTION("""COMPUTED_VALUE"""),45629.6666666666)</f>
        <v>45629.666666666599</v>
      </c>
      <c r="B118" s="3">
        <f ca="1">IFERROR(__xludf.DUMMYFUNCTION("""COMPUTED_VALUE"""),239.81)</f>
        <v>239.81</v>
      </c>
      <c r="C118" s="3">
        <f ca="1">IFERROR(__xludf.DUMMYFUNCTION("""COMPUTED_VALUE"""),242.76)</f>
        <v>242.76</v>
      </c>
      <c r="D118" s="3">
        <f ca="1">IFERROR(__xludf.DUMMYFUNCTION("""COMPUTED_VALUE"""),228.06)</f>
        <v>228.06</v>
      </c>
      <c r="E118" s="3">
        <f ca="1">IFERROR(__xludf.DUMMYFUNCTION("""COMPUTED_VALUE"""),242.65)</f>
        <v>242.65</v>
      </c>
      <c r="F118" s="3">
        <f ca="1">IFERROR(__xludf.DUMMYFUNCTION("""COMPUTED_VALUE"""),38861017)</f>
        <v>38861017</v>
      </c>
    </row>
    <row r="119" spans="1:6" ht="12.5" x14ac:dyDescent="0.25">
      <c r="A119" s="2">
        <f ca="1">IFERROR(__xludf.DUMMYFUNCTION("""COMPUTED_VALUE"""),45630.6666666666)</f>
        <v>45630.666666666599</v>
      </c>
      <c r="B119" s="3">
        <f ca="1">IFERROR(__xludf.DUMMYFUNCTION("""COMPUTED_VALUE"""),242.87)</f>
        <v>242.87</v>
      </c>
      <c r="C119" s="3">
        <f ca="1">IFERROR(__xludf.DUMMYFUNCTION("""COMPUTED_VALUE"""),244.11)</f>
        <v>244.11</v>
      </c>
      <c r="D119" s="3">
        <f ca="1">IFERROR(__xludf.DUMMYFUNCTION("""COMPUTED_VALUE"""),229.74)</f>
        <v>229.74</v>
      </c>
      <c r="E119" s="3">
        <f ca="1">IFERROR(__xludf.DUMMYFUNCTION("""COMPUTED_VALUE"""),243.01)</f>
        <v>243.01</v>
      </c>
      <c r="F119" s="3">
        <f ca="1">IFERROR(__xludf.DUMMYFUNCTION("""COMPUTED_VALUE"""),44383935)</f>
        <v>44383935</v>
      </c>
    </row>
    <row r="120" spans="1:6" ht="12.5" x14ac:dyDescent="0.25">
      <c r="A120" s="2">
        <f ca="1">IFERROR(__xludf.DUMMYFUNCTION("""COMPUTED_VALUE"""),45631.6666666666)</f>
        <v>45631.666666666599</v>
      </c>
      <c r="B120" s="3">
        <f ca="1">IFERROR(__xludf.DUMMYFUNCTION("""COMPUTED_VALUE"""),243.99)</f>
        <v>243.99</v>
      </c>
      <c r="C120" s="3">
        <f ca="1">IFERROR(__xludf.DUMMYFUNCTION("""COMPUTED_VALUE"""),244.54)</f>
        <v>244.54</v>
      </c>
      <c r="D120" s="3">
        <f ca="1">IFERROR(__xludf.DUMMYFUNCTION("""COMPUTED_VALUE"""),233.33)</f>
        <v>233.33</v>
      </c>
      <c r="E120" s="3">
        <f ca="1">IFERROR(__xludf.DUMMYFUNCTION("""COMPUTED_VALUE"""),243.04)</f>
        <v>243.04</v>
      </c>
      <c r="F120" s="3">
        <f ca="1">IFERROR(__xludf.DUMMYFUNCTION("""COMPUTED_VALUE"""),40033878)</f>
        <v>40033878</v>
      </c>
    </row>
    <row r="121" spans="1:6" ht="12.5" x14ac:dyDescent="0.25">
      <c r="A121" s="2">
        <f ca="1">IFERROR(__xludf.DUMMYFUNCTION("""COMPUTED_VALUE"""),45632.6666666666)</f>
        <v>45632.666666666599</v>
      </c>
      <c r="B121" s="3">
        <f ca="1">IFERROR(__xludf.DUMMYFUNCTION("""COMPUTED_VALUE"""),242.91)</f>
        <v>242.91</v>
      </c>
      <c r="C121" s="3">
        <f ca="1">IFERROR(__xludf.DUMMYFUNCTION("""COMPUTED_VALUE"""),244.63)</f>
        <v>244.63</v>
      </c>
      <c r="D121" s="3">
        <f ca="1">IFERROR(__xludf.DUMMYFUNCTION("""COMPUTED_VALUE"""),233.81)</f>
        <v>233.81</v>
      </c>
      <c r="E121" s="3">
        <f ca="1">IFERROR(__xludf.DUMMYFUNCTION("""COMPUTED_VALUE"""),242.84)</f>
        <v>242.84</v>
      </c>
      <c r="F121" s="3">
        <f ca="1">IFERROR(__xludf.DUMMYFUNCTION("""COMPUTED_VALUE"""),36870619)</f>
        <v>36870619</v>
      </c>
    </row>
    <row r="122" spans="1:6" ht="12.5" x14ac:dyDescent="0.25">
      <c r="A122" s="2">
        <f ca="1">IFERROR(__xludf.DUMMYFUNCTION("""COMPUTED_VALUE"""),45635.6666666666)</f>
        <v>45635.666666666599</v>
      </c>
      <c r="B122" s="3">
        <f ca="1">IFERROR(__xludf.DUMMYFUNCTION("""COMPUTED_VALUE"""),241.83)</f>
        <v>241.83</v>
      </c>
      <c r="C122" s="3">
        <f ca="1">IFERROR(__xludf.DUMMYFUNCTION("""COMPUTED_VALUE"""),247.24)</f>
        <v>247.24</v>
      </c>
      <c r="D122" s="3">
        <f ca="1">IFERROR(__xludf.DUMMYFUNCTION("""COMPUTED_VALUE"""),233.97)</f>
        <v>233.97</v>
      </c>
      <c r="E122" s="3">
        <f ca="1">IFERROR(__xludf.DUMMYFUNCTION("""COMPUTED_VALUE"""),246.75)</f>
        <v>246.75</v>
      </c>
      <c r="F122" s="3">
        <f ca="1">IFERROR(__xludf.DUMMYFUNCTION("""COMPUTED_VALUE"""),44649232)</f>
        <v>44649232</v>
      </c>
    </row>
    <row r="123" spans="1:6" ht="12.5" x14ac:dyDescent="0.25">
      <c r="A123" s="2">
        <f ca="1">IFERROR(__xludf.DUMMYFUNCTION("""COMPUTED_VALUE"""),45636.6666666666)</f>
        <v>45636.666666666599</v>
      </c>
      <c r="B123" s="3">
        <f ca="1">IFERROR(__xludf.DUMMYFUNCTION("""COMPUTED_VALUE"""),246.89)</f>
        <v>246.89</v>
      </c>
      <c r="C123" s="3">
        <f ca="1">IFERROR(__xludf.DUMMYFUNCTION("""COMPUTED_VALUE"""),248.21)</f>
        <v>248.21</v>
      </c>
      <c r="D123" s="3">
        <f ca="1">IFERROR(__xludf.DUMMYFUNCTION("""COMPUTED_VALUE"""),237.16)</f>
        <v>237.16</v>
      </c>
      <c r="E123" s="3">
        <f ca="1">IFERROR(__xludf.DUMMYFUNCTION("""COMPUTED_VALUE"""),247.77)</f>
        <v>247.77</v>
      </c>
      <c r="F123" s="3">
        <f ca="1">IFERROR(__xludf.DUMMYFUNCTION("""COMPUTED_VALUE"""),36914806)</f>
        <v>36914806</v>
      </c>
    </row>
    <row r="124" spans="1:6" ht="12.5" x14ac:dyDescent="0.25">
      <c r="A124" s="2">
        <f ca="1">IFERROR(__xludf.DUMMYFUNCTION("""COMPUTED_VALUE"""),45637.6666666666)</f>
        <v>45637.666666666599</v>
      </c>
      <c r="B124" s="3">
        <f ca="1">IFERROR(__xludf.DUMMYFUNCTION("""COMPUTED_VALUE"""),247.96)</f>
        <v>247.96</v>
      </c>
      <c r="C124" s="3">
        <f ca="1">IFERROR(__xludf.DUMMYFUNCTION("""COMPUTED_VALUE"""),250.8)</f>
        <v>250.8</v>
      </c>
      <c r="D124" s="3">
        <f ca="1">IFERROR(__xludf.DUMMYFUNCTION("""COMPUTED_VALUE"""),238.9)</f>
        <v>238.9</v>
      </c>
      <c r="E124" s="3">
        <f ca="1">IFERROR(__xludf.DUMMYFUNCTION("""COMPUTED_VALUE"""),246.49)</f>
        <v>246.49</v>
      </c>
      <c r="F124" s="3">
        <f ca="1">IFERROR(__xludf.DUMMYFUNCTION("""COMPUTED_VALUE"""),45205814)</f>
        <v>45205814</v>
      </c>
    </row>
    <row r="125" spans="1:6" ht="12.5" x14ac:dyDescent="0.25">
      <c r="A125" s="2">
        <f ca="1">IFERROR(__xludf.DUMMYFUNCTION("""COMPUTED_VALUE"""),45638.6666666666)</f>
        <v>45638.666666666599</v>
      </c>
      <c r="B125" s="3">
        <f ca="1">IFERROR(__xludf.DUMMYFUNCTION("""COMPUTED_VALUE"""),246.89)</f>
        <v>246.89</v>
      </c>
      <c r="C125" s="3">
        <f ca="1">IFERROR(__xludf.DUMMYFUNCTION("""COMPUTED_VALUE"""),248.74)</f>
        <v>248.74</v>
      </c>
      <c r="D125" s="3">
        <f ca="1">IFERROR(__xludf.DUMMYFUNCTION("""COMPUTED_VALUE"""),241.25)</f>
        <v>241.25</v>
      </c>
      <c r="E125" s="3">
        <f ca="1">IFERROR(__xludf.DUMMYFUNCTION("""COMPUTED_VALUE"""),247.96)</f>
        <v>247.96</v>
      </c>
      <c r="F125" s="3">
        <f ca="1">IFERROR(__xludf.DUMMYFUNCTION("""COMPUTED_VALUE"""),32777532)</f>
        <v>32777532</v>
      </c>
    </row>
    <row r="126" spans="1:6" ht="12.5" x14ac:dyDescent="0.25">
      <c r="A126" s="2">
        <f ca="1">IFERROR(__xludf.DUMMYFUNCTION("""COMPUTED_VALUE"""),45639.6666666666)</f>
        <v>45639.666666666599</v>
      </c>
      <c r="B126" s="3">
        <f ca="1">IFERROR(__xludf.DUMMYFUNCTION("""COMPUTED_VALUE"""),247.82)</f>
        <v>247.82</v>
      </c>
      <c r="C126" s="3">
        <f ca="1">IFERROR(__xludf.DUMMYFUNCTION("""COMPUTED_VALUE"""),249.29)</f>
        <v>249.29</v>
      </c>
      <c r="D126" s="3">
        <f ca="1">IFERROR(__xludf.DUMMYFUNCTION("""COMPUTED_VALUE"""),242.13)</f>
        <v>242.13</v>
      </c>
      <c r="E126" s="3">
        <f ca="1">IFERROR(__xludf.DUMMYFUNCTION("""COMPUTED_VALUE"""),248.13)</f>
        <v>248.13</v>
      </c>
      <c r="F126" s="3">
        <f ca="1">IFERROR(__xludf.DUMMYFUNCTION("""COMPUTED_VALUE"""),33155290)</f>
        <v>33155290</v>
      </c>
    </row>
    <row r="127" spans="1:6" ht="12.5" x14ac:dyDescent="0.25">
      <c r="A127" s="2">
        <f ca="1">IFERROR(__xludf.DUMMYFUNCTION("""COMPUTED_VALUE"""),45642.6666666666)</f>
        <v>45642.666666666599</v>
      </c>
      <c r="B127" s="3">
        <f ca="1">IFERROR(__xludf.DUMMYFUNCTION("""COMPUTED_VALUE"""),247.99)</f>
        <v>247.99</v>
      </c>
      <c r="C127" s="3">
        <f ca="1">IFERROR(__xludf.DUMMYFUNCTION("""COMPUTED_VALUE"""),251.38)</f>
        <v>251.38</v>
      </c>
      <c r="D127" s="3">
        <f ca="1">IFERROR(__xludf.DUMMYFUNCTION("""COMPUTED_VALUE"""),242.08)</f>
        <v>242.08</v>
      </c>
      <c r="E127" s="3">
        <f ca="1">IFERROR(__xludf.DUMMYFUNCTION("""COMPUTED_VALUE"""),251.04)</f>
        <v>251.04</v>
      </c>
      <c r="F127" s="3">
        <f ca="1">IFERROR(__xludf.DUMMYFUNCTION("""COMPUTED_VALUE"""),51694753)</f>
        <v>51694753</v>
      </c>
    </row>
    <row r="128" spans="1:6" ht="12.5" x14ac:dyDescent="0.25">
      <c r="A128" s="2">
        <f ca="1">IFERROR(__xludf.DUMMYFUNCTION("""COMPUTED_VALUE"""),45643.6666666666)</f>
        <v>45643.666666666599</v>
      </c>
      <c r="B128" s="3">
        <f ca="1">IFERROR(__xludf.DUMMYFUNCTION("""COMPUTED_VALUE"""),250.08)</f>
        <v>250.08</v>
      </c>
      <c r="C128" s="3">
        <f ca="1">IFERROR(__xludf.DUMMYFUNCTION("""COMPUTED_VALUE"""),253.83)</f>
        <v>253.83</v>
      </c>
      <c r="D128" s="3">
        <f ca="1">IFERROR(__xludf.DUMMYFUNCTION("""COMPUTED_VALUE"""),241.75)</f>
        <v>241.75</v>
      </c>
      <c r="E128" s="3">
        <f ca="1">IFERROR(__xludf.DUMMYFUNCTION("""COMPUTED_VALUE"""),253.48)</f>
        <v>253.48</v>
      </c>
      <c r="F128" s="3">
        <f ca="1">IFERROR(__xludf.DUMMYFUNCTION("""COMPUTED_VALUE"""),51356360)</f>
        <v>51356360</v>
      </c>
    </row>
    <row r="129" spans="1:6" ht="12.5" x14ac:dyDescent="0.25">
      <c r="A129" s="2">
        <f ca="1">IFERROR(__xludf.DUMMYFUNCTION("""COMPUTED_VALUE"""),45644.6666666666)</f>
        <v>45644.666666666599</v>
      </c>
      <c r="B129" s="3">
        <f ca="1">IFERROR(__xludf.DUMMYFUNCTION("""COMPUTED_VALUE"""),252.16)</f>
        <v>252.16</v>
      </c>
      <c r="C129" s="3">
        <f ca="1">IFERROR(__xludf.DUMMYFUNCTION("""COMPUTED_VALUE"""),254.28)</f>
        <v>254.28</v>
      </c>
      <c r="D129" s="3">
        <f ca="1">IFERROR(__xludf.DUMMYFUNCTION("""COMPUTED_VALUE"""),245.34)</f>
        <v>245.34</v>
      </c>
      <c r="E129" s="3">
        <f ca="1">IFERROR(__xludf.DUMMYFUNCTION("""COMPUTED_VALUE"""),248.05)</f>
        <v>248.05</v>
      </c>
      <c r="F129" s="3">
        <f ca="1">IFERROR(__xludf.DUMMYFUNCTION("""COMPUTED_VALUE"""),56774101)</f>
        <v>56774101</v>
      </c>
    </row>
    <row r="130" spans="1:6" ht="12.5" x14ac:dyDescent="0.25">
      <c r="A130" s="2">
        <f ca="1">IFERROR(__xludf.DUMMYFUNCTION("""COMPUTED_VALUE"""),45645.6666666666)</f>
        <v>45645.666666666599</v>
      </c>
      <c r="B130" s="3">
        <f ca="1">IFERROR(__xludf.DUMMYFUNCTION("""COMPUTED_VALUE"""),247.5)</f>
        <v>247.5</v>
      </c>
      <c r="C130" s="3">
        <f ca="1">IFERROR(__xludf.DUMMYFUNCTION("""COMPUTED_VALUE"""),252)</f>
        <v>252</v>
      </c>
      <c r="D130" s="3">
        <f ca="1">IFERROR(__xludf.DUMMYFUNCTION("""COMPUTED_VALUE"""),246.26)</f>
        <v>246.26</v>
      </c>
      <c r="E130" s="3">
        <f ca="1">IFERROR(__xludf.DUMMYFUNCTION("""COMPUTED_VALUE"""),249.79)</f>
        <v>249.79</v>
      </c>
      <c r="F130" s="3">
        <f ca="1">IFERROR(__xludf.DUMMYFUNCTION("""COMPUTED_VALUE"""),60882264)</f>
        <v>60882264</v>
      </c>
    </row>
    <row r="131" spans="1:6" ht="12.5" x14ac:dyDescent="0.25">
      <c r="A131" s="2">
        <f ca="1">IFERROR(__xludf.DUMMYFUNCTION("""COMPUTED_VALUE"""),45646.6666666666)</f>
        <v>45646.666666666599</v>
      </c>
      <c r="B131" s="3">
        <f ca="1">IFERROR(__xludf.DUMMYFUNCTION("""COMPUTED_VALUE"""),248.04)</f>
        <v>248.04</v>
      </c>
      <c r="C131" s="3">
        <f ca="1">IFERROR(__xludf.DUMMYFUNCTION("""COMPUTED_VALUE"""),255)</f>
        <v>255</v>
      </c>
      <c r="D131" s="3">
        <f ca="1">IFERROR(__xludf.DUMMYFUNCTION("""COMPUTED_VALUE"""),245.68)</f>
        <v>245.68</v>
      </c>
      <c r="E131" s="3">
        <f ca="1">IFERROR(__xludf.DUMMYFUNCTION("""COMPUTED_VALUE"""),254.49)</f>
        <v>254.49</v>
      </c>
      <c r="F131" s="3">
        <f ca="1">IFERROR(__xludf.DUMMYFUNCTION("""COMPUTED_VALUE"""),147495267)</f>
        <v>147495267</v>
      </c>
    </row>
    <row r="132" spans="1:6" ht="12.5" x14ac:dyDescent="0.25">
      <c r="A132" s="2">
        <f ca="1">IFERROR(__xludf.DUMMYFUNCTION("""COMPUTED_VALUE"""),45649.6666666666)</f>
        <v>45649.666666666599</v>
      </c>
      <c r="B132" s="3">
        <f ca="1">IFERROR(__xludf.DUMMYFUNCTION("""COMPUTED_VALUE"""),254.77)</f>
        <v>254.77</v>
      </c>
      <c r="C132" s="3">
        <f ca="1">IFERROR(__xludf.DUMMYFUNCTION("""COMPUTED_VALUE"""),255.65)</f>
        <v>255.65</v>
      </c>
      <c r="D132" s="3">
        <f ca="1">IFERROR(__xludf.DUMMYFUNCTION("""COMPUTED_VALUE"""),246.24)</f>
        <v>246.24</v>
      </c>
      <c r="E132" s="3">
        <f ca="1">IFERROR(__xludf.DUMMYFUNCTION("""COMPUTED_VALUE"""),255.27)</f>
        <v>255.27</v>
      </c>
      <c r="F132" s="3">
        <f ca="1">IFERROR(__xludf.DUMMYFUNCTION("""COMPUTED_VALUE"""),40858774)</f>
        <v>40858774</v>
      </c>
    </row>
    <row r="133" spans="1:6" ht="12.5" x14ac:dyDescent="0.25">
      <c r="A133" s="2">
        <f ca="1">IFERROR(__xludf.DUMMYFUNCTION("""COMPUTED_VALUE"""),45650.5451388888)</f>
        <v>45650.545138888803</v>
      </c>
      <c r="B133" s="3">
        <f ca="1">IFERROR(__xludf.DUMMYFUNCTION("""COMPUTED_VALUE"""),255.49)</f>
        <v>255.49</v>
      </c>
      <c r="C133" s="3">
        <f ca="1">IFERROR(__xludf.DUMMYFUNCTION("""COMPUTED_VALUE"""),258.21)</f>
        <v>258.20999999999998</v>
      </c>
      <c r="D133" s="3">
        <f ca="1">IFERROR(__xludf.DUMMYFUNCTION("""COMPUTED_VALUE"""),247.65)</f>
        <v>247.65</v>
      </c>
      <c r="E133" s="3">
        <f ca="1">IFERROR(__xludf.DUMMYFUNCTION("""COMPUTED_VALUE"""),258.2)</f>
        <v>258.2</v>
      </c>
      <c r="F133" s="3">
        <f ca="1">IFERROR(__xludf.DUMMYFUNCTION("""COMPUTED_VALUE"""),23234705)</f>
        <v>23234705</v>
      </c>
    </row>
    <row r="134" spans="1:6" ht="12.5" x14ac:dyDescent="0.25">
      <c r="A134" s="2">
        <f ca="1">IFERROR(__xludf.DUMMYFUNCTION("""COMPUTED_VALUE"""),45652.6666666666)</f>
        <v>45652.666666666599</v>
      </c>
      <c r="B134" s="3">
        <f ca="1">IFERROR(__xludf.DUMMYFUNCTION("""COMPUTED_VALUE"""),258.19)</f>
        <v>258.19</v>
      </c>
      <c r="C134" s="3">
        <f ca="1">IFERROR(__xludf.DUMMYFUNCTION("""COMPUTED_VALUE"""),260.1)</f>
        <v>260.10000000000002</v>
      </c>
      <c r="D134" s="3">
        <f ca="1">IFERROR(__xludf.DUMMYFUNCTION("""COMPUTED_VALUE"""),249.78)</f>
        <v>249.78</v>
      </c>
      <c r="E134" s="3">
        <f ca="1">IFERROR(__xludf.DUMMYFUNCTION("""COMPUTED_VALUE"""),259.02)</f>
        <v>259.02</v>
      </c>
      <c r="F134" s="3">
        <f ca="1">IFERROR(__xludf.DUMMYFUNCTION("""COMPUTED_VALUE"""),27262983)</f>
        <v>27262983</v>
      </c>
    </row>
    <row r="135" spans="1:6" ht="12.5" x14ac:dyDescent="0.25">
      <c r="A135" s="2">
        <f ca="1">IFERROR(__xludf.DUMMYFUNCTION("""COMPUTED_VALUE"""),45653.6666666666)</f>
        <v>45653.666666666599</v>
      </c>
      <c r="B135" s="3">
        <f ca="1">IFERROR(__xludf.DUMMYFUNCTION("""COMPUTED_VALUE"""),257.83)</f>
        <v>257.83</v>
      </c>
      <c r="C135" s="3">
        <f ca="1">IFERROR(__xludf.DUMMYFUNCTION("""COMPUTED_VALUE"""),258.7)</f>
        <v>258.7</v>
      </c>
      <c r="D135" s="3">
        <f ca="1">IFERROR(__xludf.DUMMYFUNCTION("""COMPUTED_VALUE"""),247.74)</f>
        <v>247.74</v>
      </c>
      <c r="E135" s="3">
        <f ca="1">IFERROR(__xludf.DUMMYFUNCTION("""COMPUTED_VALUE"""),255.59)</f>
        <v>255.59</v>
      </c>
      <c r="F135" s="3">
        <f ca="1">IFERROR(__xludf.DUMMYFUNCTION("""COMPUTED_VALUE"""),42355321)</f>
        <v>42355321</v>
      </c>
    </row>
    <row r="136" spans="1:6" ht="12.5" x14ac:dyDescent="0.25">
      <c r="A136" s="2">
        <f ca="1">IFERROR(__xludf.DUMMYFUNCTION("""COMPUTED_VALUE"""),45656.6666666666)</f>
        <v>45656.666666666599</v>
      </c>
      <c r="B136" s="3">
        <f ca="1">IFERROR(__xludf.DUMMYFUNCTION("""COMPUTED_VALUE"""),252.23)</f>
        <v>252.23</v>
      </c>
      <c r="C136" s="3">
        <f ca="1">IFERROR(__xludf.DUMMYFUNCTION("""COMPUTED_VALUE"""),253.5)</f>
        <v>253.5</v>
      </c>
      <c r="D136" s="3">
        <f ca="1">IFERROR(__xludf.DUMMYFUNCTION("""COMPUTED_VALUE"""),247.09)</f>
        <v>247.09</v>
      </c>
      <c r="E136" s="3">
        <f ca="1">IFERROR(__xludf.DUMMYFUNCTION("""COMPUTED_VALUE"""),252.2)</f>
        <v>252.2</v>
      </c>
      <c r="F136" s="3">
        <f ca="1">IFERROR(__xludf.DUMMYFUNCTION("""COMPUTED_VALUE"""),35557542)</f>
        <v>35557542</v>
      </c>
    </row>
    <row r="137" spans="1:6" ht="12.5" x14ac:dyDescent="0.25">
      <c r="A137" s="2">
        <f ca="1">IFERROR(__xludf.DUMMYFUNCTION("""COMPUTED_VALUE"""),45657.6666666666)</f>
        <v>45657.666666666599</v>
      </c>
      <c r="B137" s="3">
        <f ca="1">IFERROR(__xludf.DUMMYFUNCTION("""COMPUTED_VALUE"""),252.44)</f>
        <v>252.44</v>
      </c>
      <c r="C137" s="3">
        <f ca="1">IFERROR(__xludf.DUMMYFUNCTION("""COMPUTED_VALUE"""),253.28)</f>
        <v>253.28</v>
      </c>
      <c r="D137" s="3">
        <f ca="1">IFERROR(__xludf.DUMMYFUNCTION("""COMPUTED_VALUE"""),245.69)</f>
        <v>245.69</v>
      </c>
      <c r="E137" s="3">
        <f ca="1">IFERROR(__xludf.DUMMYFUNCTION("""COMPUTED_VALUE"""),250.42)</f>
        <v>250.42</v>
      </c>
      <c r="F137" s="3">
        <f ca="1">IFERROR(__xludf.DUMMYFUNCTION("""COMPUTED_VALUE"""),39480718)</f>
        <v>39480718</v>
      </c>
    </row>
    <row r="138" spans="1:6" ht="12.5" x14ac:dyDescent="0.25">
      <c r="A138" s="2">
        <f ca="1">IFERROR(__xludf.DUMMYFUNCTION("""COMPUTED_VALUE"""),45659.6666666666)</f>
        <v>45659.666666666599</v>
      </c>
      <c r="B138" s="3">
        <f ca="1">IFERROR(__xludf.DUMMYFUNCTION("""COMPUTED_VALUE"""),248.93)</f>
        <v>248.93</v>
      </c>
      <c r="C138" s="3">
        <f ca="1">IFERROR(__xludf.DUMMYFUNCTION("""COMPUTED_VALUE"""),249.1)</f>
        <v>249.1</v>
      </c>
      <c r="D138" s="3">
        <f ca="1">IFERROR(__xludf.DUMMYFUNCTION("""COMPUTED_VALUE"""),253.45)</f>
        <v>253.45</v>
      </c>
      <c r="E138" s="3">
        <f ca="1">IFERROR(__xludf.DUMMYFUNCTION("""COMPUTED_VALUE"""),243.85)</f>
        <v>243.85</v>
      </c>
      <c r="F138" s="3">
        <f ca="1">IFERROR(__xludf.DUMMYFUNCTION("""COMPUTED_VALUE"""),55740731)</f>
        <v>55740731</v>
      </c>
    </row>
    <row r="139" spans="1:6" ht="12.5" x14ac:dyDescent="0.25">
      <c r="A139" s="2">
        <f ca="1">IFERROR(__xludf.DUMMYFUNCTION("""COMPUTED_VALUE"""),45660.6666666666)</f>
        <v>45660.666666666599</v>
      </c>
      <c r="B139" s="3">
        <f ca="1">IFERROR(__xludf.DUMMYFUNCTION("""COMPUTED_VALUE"""),243.36)</f>
        <v>243.36</v>
      </c>
      <c r="C139" s="3">
        <f ca="1">IFERROR(__xludf.DUMMYFUNCTION("""COMPUTED_VALUE"""),244.18)</f>
        <v>244.18</v>
      </c>
      <c r="D139" s="3">
        <f ca="1">IFERROR(__xludf.DUMMYFUNCTION("""COMPUTED_VALUE"""),255.29)</f>
        <v>255.29</v>
      </c>
      <c r="E139" s="3">
        <f ca="1">IFERROR(__xludf.DUMMYFUNCTION("""COMPUTED_VALUE"""),243.36)</f>
        <v>243.36</v>
      </c>
      <c r="F139" s="3">
        <f ca="1">IFERROR(__xludf.DUMMYFUNCTION("""COMPUTED_VALUE"""),40244114)</f>
        <v>40244114</v>
      </c>
    </row>
    <row r="140" spans="1:6" ht="12.5" x14ac:dyDescent="0.25">
      <c r="A140" s="2">
        <f ca="1">IFERROR(__xludf.DUMMYFUNCTION("""COMPUTED_VALUE"""),45663.6666666666)</f>
        <v>45663.666666666599</v>
      </c>
      <c r="B140" s="3">
        <f ca="1">IFERROR(__xludf.DUMMYFUNCTION("""COMPUTED_VALUE"""),244.31)</f>
        <v>244.31</v>
      </c>
      <c r="C140" s="3">
        <f ca="1">IFERROR(__xludf.DUMMYFUNCTION("""COMPUTED_VALUE"""),247.33)</f>
        <v>247.33</v>
      </c>
      <c r="D140" s="3">
        <f ca="1">IFERROR(__xludf.DUMMYFUNCTION("""COMPUTED_VALUE"""),257.63)</f>
        <v>257.63</v>
      </c>
      <c r="E140" s="3">
        <f ca="1">IFERROR(__xludf.DUMMYFUNCTION("""COMPUTED_VALUE"""),245)</f>
        <v>245</v>
      </c>
      <c r="F140" s="3">
        <f ca="1">IFERROR(__xludf.DUMMYFUNCTION("""COMPUTED_VALUE"""),45045571)</f>
        <v>45045571</v>
      </c>
    </row>
    <row r="141" spans="1:6" ht="12.5" x14ac:dyDescent="0.25">
      <c r="A141" s="2">
        <f ca="1">IFERROR(__xludf.DUMMYFUNCTION("""COMPUTED_VALUE"""),45664.6666666666)</f>
        <v>45664.666666666599</v>
      </c>
      <c r="B141" s="3">
        <f ca="1">IFERROR(__xludf.DUMMYFUNCTION("""COMPUTED_VALUE"""),242.98)</f>
        <v>242.98</v>
      </c>
      <c r="C141" s="3">
        <f ca="1">IFERROR(__xludf.DUMMYFUNCTION("""COMPUTED_VALUE"""),245.55)</f>
        <v>245.55</v>
      </c>
      <c r="D141" s="3">
        <f ca="1">IFERROR(__xludf.DUMMYFUNCTION("""COMPUTED_VALUE"""),253.06)</f>
        <v>253.06</v>
      </c>
      <c r="E141" s="3">
        <f ca="1">IFERROR(__xludf.DUMMYFUNCTION("""COMPUTED_VALUE"""),242.21)</f>
        <v>242.21</v>
      </c>
      <c r="F141" s="3">
        <f ca="1">IFERROR(__xludf.DUMMYFUNCTION("""COMPUTED_VALUE"""),40855960)</f>
        <v>40855960</v>
      </c>
    </row>
    <row r="142" spans="1:6" ht="12.5" x14ac:dyDescent="0.25">
      <c r="A142" s="2">
        <f ca="1">IFERROR(__xludf.DUMMYFUNCTION("""COMPUTED_VALUE"""),45665.6666666666)</f>
        <v>45665.666666666599</v>
      </c>
      <c r="B142" s="3">
        <f ca="1">IFERROR(__xludf.DUMMYFUNCTION("""COMPUTED_VALUE"""),241.92)</f>
        <v>241.92</v>
      </c>
      <c r="C142" s="3">
        <f ca="1">IFERROR(__xludf.DUMMYFUNCTION("""COMPUTED_VALUE"""),243.71)</f>
        <v>243.71</v>
      </c>
      <c r="D142" s="3">
        <f ca="1">IFERROR(__xludf.DUMMYFUNCTION("""COMPUTED_VALUE"""),250.75)</f>
        <v>250.75</v>
      </c>
      <c r="E142" s="3">
        <f ca="1">IFERROR(__xludf.DUMMYFUNCTION("""COMPUTED_VALUE"""),242.7)</f>
        <v>242.7</v>
      </c>
      <c r="F142" s="3">
        <f ca="1">IFERROR(__xludf.DUMMYFUNCTION("""COMPUTED_VALUE"""),37628940)</f>
        <v>37628940</v>
      </c>
    </row>
    <row r="143" spans="1:6" ht="12.5" x14ac:dyDescent="0.25">
      <c r="A143" s="2">
        <f ca="1">IFERROR(__xludf.DUMMYFUNCTION("""COMPUTED_VALUE"""),45667.6666666666)</f>
        <v>45667.666666666599</v>
      </c>
      <c r="B143" s="3">
        <f ca="1">IFERROR(__xludf.DUMMYFUNCTION("""COMPUTED_VALUE"""),240.01)</f>
        <v>240.01</v>
      </c>
      <c r="C143" s="3">
        <f ca="1">IFERROR(__xludf.DUMMYFUNCTION("""COMPUTED_VALUE"""),240.16)</f>
        <v>240.16</v>
      </c>
      <c r="D143" s="3">
        <f ca="1">IFERROR(__xludf.DUMMYFUNCTION("""COMPUTED_VALUE"""),249.43)</f>
        <v>249.43</v>
      </c>
      <c r="E143" s="3">
        <f ca="1">IFERROR(__xludf.DUMMYFUNCTION("""COMPUTED_VALUE"""),236.85)</f>
        <v>236.85</v>
      </c>
      <c r="F143" s="3">
        <f ca="1">IFERROR(__xludf.DUMMYFUNCTION("""COMPUTED_VALUE"""),61710856)</f>
        <v>61710856</v>
      </c>
    </row>
    <row r="144" spans="1:6" ht="12.5" x14ac:dyDescent="0.25">
      <c r="A144" s="2">
        <f ca="1">IFERROR(__xludf.DUMMYFUNCTION("""COMPUTED_VALUE"""),45670.6666666666)</f>
        <v>45670.666666666599</v>
      </c>
      <c r="B144" s="3">
        <f ca="1">IFERROR(__xludf.DUMMYFUNCTION("""COMPUTED_VALUE"""),233.53)</f>
        <v>233.53</v>
      </c>
      <c r="C144" s="3">
        <f ca="1">IFERROR(__xludf.DUMMYFUNCTION("""COMPUTED_VALUE"""),234.67)</f>
        <v>234.67</v>
      </c>
      <c r="D144" s="3">
        <f ca="1">IFERROR(__xludf.DUMMYFUNCTION("""COMPUTED_VALUE"""),241.82)</f>
        <v>241.82</v>
      </c>
      <c r="E144" s="3">
        <f ca="1">IFERROR(__xludf.DUMMYFUNCTION("""COMPUTED_VALUE"""),234.4)</f>
        <v>234.4</v>
      </c>
      <c r="F144" s="3">
        <f ca="1">IFERROR(__xludf.DUMMYFUNCTION("""COMPUTED_VALUE"""),49630725)</f>
        <v>49630725</v>
      </c>
    </row>
    <row r="145" spans="1:6" ht="12.5" x14ac:dyDescent="0.25">
      <c r="A145" s="2">
        <f ca="1">IFERROR(__xludf.DUMMYFUNCTION("""COMPUTED_VALUE"""),45671.6666666666)</f>
        <v>45671.666666666599</v>
      </c>
      <c r="B145" s="3">
        <f ca="1">IFERROR(__xludf.DUMMYFUNCTION("""COMPUTED_VALUE"""),234.75)</f>
        <v>234.75</v>
      </c>
      <c r="C145" s="3">
        <f ca="1">IFERROR(__xludf.DUMMYFUNCTION("""COMPUTED_VALUE"""),236.12)</f>
        <v>236.12</v>
      </c>
      <c r="D145" s="3">
        <f ca="1">IFERROR(__xludf.DUMMYFUNCTION("""COMPUTED_VALUE"""),241.89)</f>
        <v>241.89</v>
      </c>
      <c r="E145" s="3">
        <f ca="1">IFERROR(__xludf.DUMMYFUNCTION("""COMPUTED_VALUE"""),233.28)</f>
        <v>233.28</v>
      </c>
      <c r="F145" s="3">
        <f ca="1">IFERROR(__xludf.DUMMYFUNCTION("""COMPUTED_VALUE"""),39435294)</f>
        <v>39435294</v>
      </c>
    </row>
    <row r="146" spans="1:6" ht="12.5" x14ac:dyDescent="0.25">
      <c r="A146" s="2">
        <f ca="1">IFERROR(__xludf.DUMMYFUNCTION("""COMPUTED_VALUE"""),45672.6666666666)</f>
        <v>45672.666666666599</v>
      </c>
      <c r="B146" s="3">
        <f ca="1">IFERROR(__xludf.DUMMYFUNCTION("""COMPUTED_VALUE"""),234.64)</f>
        <v>234.64</v>
      </c>
      <c r="C146" s="3">
        <f ca="1">IFERROR(__xludf.DUMMYFUNCTION("""COMPUTED_VALUE"""),238.96)</f>
        <v>238.96</v>
      </c>
      <c r="D146" s="3">
        <f ca="1">IFERROR(__xludf.DUMMYFUNCTION("""COMPUTED_VALUE"""),243.2)</f>
        <v>243.2</v>
      </c>
      <c r="E146" s="3">
        <f ca="1">IFERROR(__xludf.DUMMYFUNCTION("""COMPUTED_VALUE"""),237.87)</f>
        <v>237.87</v>
      </c>
      <c r="F146" s="3">
        <f ca="1">IFERROR(__xludf.DUMMYFUNCTION("""COMPUTED_VALUE"""),39831969)</f>
        <v>39831969</v>
      </c>
    </row>
    <row r="147" spans="1:6" ht="12.5" x14ac:dyDescent="0.25">
      <c r="A147" s="2">
        <f ca="1">IFERROR(__xludf.DUMMYFUNCTION("""COMPUTED_VALUE"""),45673.6666666666)</f>
        <v>45673.666666666599</v>
      </c>
      <c r="B147" s="3">
        <f ca="1">IFERROR(__xludf.DUMMYFUNCTION("""COMPUTED_VALUE"""),237.35)</f>
        <v>237.35</v>
      </c>
      <c r="C147" s="3">
        <f ca="1">IFERROR(__xludf.DUMMYFUNCTION("""COMPUTED_VALUE"""),238.01)</f>
        <v>238.01</v>
      </c>
      <c r="D147" s="3">
        <f ca="1">IFERROR(__xludf.DUMMYFUNCTION("""COMPUTED_VALUE"""),241.35)</f>
        <v>241.35</v>
      </c>
      <c r="E147" s="3">
        <f ca="1">IFERROR(__xludf.DUMMYFUNCTION("""COMPUTED_VALUE"""),228.26)</f>
        <v>228.26</v>
      </c>
      <c r="F147" s="3">
        <f ca="1">IFERROR(__xludf.DUMMYFUNCTION("""COMPUTED_VALUE"""),71759052)</f>
        <v>71759052</v>
      </c>
    </row>
    <row r="148" spans="1:6" ht="12.5" x14ac:dyDescent="0.25">
      <c r="A148" s="2">
        <f ca="1">IFERROR(__xludf.DUMMYFUNCTION("""COMPUTED_VALUE"""),45674.6666666666)</f>
        <v>45674.666666666599</v>
      </c>
      <c r="B148" s="3">
        <f ca="1">IFERROR(__xludf.DUMMYFUNCTION("""COMPUTED_VALUE"""),232.12)</f>
        <v>232.12</v>
      </c>
      <c r="C148" s="3">
        <f ca="1">IFERROR(__xludf.DUMMYFUNCTION("""COMPUTED_VALUE"""),232.29)</f>
        <v>232.29</v>
      </c>
      <c r="D148" s="3">
        <f ca="1">IFERROR(__xludf.DUMMYFUNCTION("""COMPUTED_VALUE"""),240.05)</f>
        <v>240.05</v>
      </c>
      <c r="E148" s="3">
        <f ca="1">IFERROR(__xludf.DUMMYFUNCTION("""COMPUTED_VALUE"""),229.98)</f>
        <v>229.98</v>
      </c>
      <c r="F148" s="3">
        <f ca="1">IFERROR(__xludf.DUMMYFUNCTION("""COMPUTED_VALUE"""),68488301)</f>
        <v>68488301</v>
      </c>
    </row>
    <row r="149" spans="1:6" ht="12.5" x14ac:dyDescent="0.25">
      <c r="A149" s="2">
        <f ca="1">IFERROR(__xludf.DUMMYFUNCTION("""COMPUTED_VALUE"""),45678.6666666666)</f>
        <v>45678.666666666599</v>
      </c>
      <c r="B149" s="3">
        <f ca="1">IFERROR(__xludf.DUMMYFUNCTION("""COMPUTED_VALUE"""),224)</f>
        <v>224</v>
      </c>
      <c r="C149" s="3">
        <f ca="1">IFERROR(__xludf.DUMMYFUNCTION("""COMPUTED_VALUE"""),224.42)</f>
        <v>224.42</v>
      </c>
      <c r="D149" s="3">
        <f ca="1">IFERROR(__xludf.DUMMYFUNCTION("""COMPUTED_VALUE"""),233)</f>
        <v>233</v>
      </c>
      <c r="E149" s="3">
        <f ca="1">IFERROR(__xludf.DUMMYFUNCTION("""COMPUTED_VALUE"""),222.64)</f>
        <v>222.64</v>
      </c>
      <c r="F149" s="3">
        <f ca="1">IFERROR(__xludf.DUMMYFUNCTION("""COMPUTED_VALUE"""),98070429)</f>
        <v>98070429</v>
      </c>
    </row>
    <row r="150" spans="1:6" ht="12.5" x14ac:dyDescent="0.25">
      <c r="A150" s="2">
        <f ca="1">IFERROR(__xludf.DUMMYFUNCTION("""COMPUTED_VALUE"""),45679.6666666666)</f>
        <v>45679.666666666599</v>
      </c>
      <c r="B150" s="3">
        <f ca="1">IFERROR(__xludf.DUMMYFUNCTION("""COMPUTED_VALUE"""),219.79)</f>
        <v>219.79</v>
      </c>
      <c r="C150" s="3">
        <f ca="1">IFERROR(__xludf.DUMMYFUNCTION("""COMPUTED_VALUE"""),224.12)</f>
        <v>224.12</v>
      </c>
      <c r="D150" s="3">
        <f ca="1">IFERROR(__xludf.DUMMYFUNCTION("""COMPUTED_VALUE"""),229.72)</f>
        <v>229.72</v>
      </c>
      <c r="E150" s="3">
        <f ca="1">IFERROR(__xludf.DUMMYFUNCTION("""COMPUTED_VALUE"""),223.83)</f>
        <v>223.83</v>
      </c>
      <c r="F150" s="3">
        <f ca="1">IFERROR(__xludf.DUMMYFUNCTION("""COMPUTED_VALUE"""),64126500)</f>
        <v>64126500</v>
      </c>
    </row>
    <row r="151" spans="1:6" ht="12.5" x14ac:dyDescent="0.25">
      <c r="A151" s="2">
        <f ca="1">IFERROR(__xludf.DUMMYFUNCTION("""COMPUTED_VALUE"""),45680.6666666666)</f>
        <v>45680.666666666599</v>
      </c>
      <c r="B151" s="3">
        <f ca="1">IFERROR(__xludf.DUMMYFUNCTION("""COMPUTED_VALUE"""),224.74)</f>
        <v>224.74</v>
      </c>
      <c r="C151" s="3">
        <f ca="1">IFERROR(__xludf.DUMMYFUNCTION("""COMPUTED_VALUE"""),227.03)</f>
        <v>227.03</v>
      </c>
      <c r="D151" s="3">
        <f ca="1">IFERROR(__xludf.DUMMYFUNCTION("""COMPUTED_VALUE"""),232.47)</f>
        <v>232.47</v>
      </c>
      <c r="E151" s="3">
        <f ca="1">IFERROR(__xludf.DUMMYFUNCTION("""COMPUTED_VALUE"""),223.66)</f>
        <v>223.66</v>
      </c>
      <c r="F151" s="3">
        <f ca="1">IFERROR(__xludf.DUMMYFUNCTION("""COMPUTED_VALUE"""),60234760)</f>
        <v>60234760</v>
      </c>
    </row>
    <row r="152" spans="1:6" ht="12.5" x14ac:dyDescent="0.25">
      <c r="A152" s="2">
        <f ca="1">IFERROR(__xludf.DUMMYFUNCTION("""COMPUTED_VALUE"""),45681.6666666666)</f>
        <v>45681.666666666599</v>
      </c>
      <c r="B152" s="3">
        <f ca="1">IFERROR(__xludf.DUMMYFUNCTION("""COMPUTED_VALUE"""),224.78)</f>
        <v>224.78</v>
      </c>
      <c r="C152" s="3">
        <f ca="1">IFERROR(__xludf.DUMMYFUNCTION("""COMPUTED_VALUE"""),225.63)</f>
        <v>225.63</v>
      </c>
      <c r="D152" s="3">
        <f ca="1">IFERROR(__xludf.DUMMYFUNCTION("""COMPUTED_VALUE"""),234.43)</f>
        <v>234.43</v>
      </c>
      <c r="E152" s="3">
        <f ca="1">IFERROR(__xludf.DUMMYFUNCTION("""COMPUTED_VALUE"""),222.78)</f>
        <v>222.78</v>
      </c>
      <c r="F152" s="3">
        <f ca="1">IFERROR(__xludf.DUMMYFUNCTION("""COMPUTED_VALUE"""),54697907)</f>
        <v>54697907</v>
      </c>
    </row>
    <row r="153" spans="1:6" ht="12.5" x14ac:dyDescent="0.25">
      <c r="A153" s="2">
        <f ca="1">IFERROR(__xludf.DUMMYFUNCTION("""COMPUTED_VALUE"""),45684.6666666666)</f>
        <v>45684.666666666599</v>
      </c>
      <c r="B153" s="3">
        <f ca="1">IFERROR(__xludf.DUMMYFUNCTION("""COMPUTED_VALUE"""),224.02)</f>
        <v>224.02</v>
      </c>
      <c r="C153" s="3">
        <f ca="1">IFERROR(__xludf.DUMMYFUNCTION("""COMPUTED_VALUE"""),232.15)</f>
        <v>232.15</v>
      </c>
      <c r="D153" s="3">
        <f ca="1">IFERROR(__xludf.DUMMYFUNCTION("""COMPUTED_VALUE"""),228.03)</f>
        <v>228.03</v>
      </c>
      <c r="E153" s="3">
        <f ca="1">IFERROR(__xludf.DUMMYFUNCTION("""COMPUTED_VALUE"""),229.86)</f>
        <v>229.86</v>
      </c>
      <c r="F153" s="3">
        <f ca="1">IFERROR(__xludf.DUMMYFUNCTION("""COMPUTED_VALUE"""),94863418)</f>
        <v>94863418</v>
      </c>
    </row>
    <row r="154" spans="1:6" ht="12.5" x14ac:dyDescent="0.25">
      <c r="A154" s="2">
        <f ca="1">IFERROR(__xludf.DUMMYFUNCTION("""COMPUTED_VALUE"""),45685.6666666666)</f>
        <v>45685.666666666599</v>
      </c>
      <c r="B154" s="3">
        <f ca="1">IFERROR(__xludf.DUMMYFUNCTION("""COMPUTED_VALUE"""),230.85)</f>
        <v>230.85</v>
      </c>
      <c r="C154" s="3">
        <f ca="1">IFERROR(__xludf.DUMMYFUNCTION("""COMPUTED_VALUE"""),240.19)</f>
        <v>240.19</v>
      </c>
      <c r="D154" s="3">
        <f ca="1">IFERROR(__xludf.DUMMYFUNCTION("""COMPUTED_VALUE"""),228.48)</f>
        <v>228.48</v>
      </c>
      <c r="E154" s="3">
        <f ca="1">IFERROR(__xludf.DUMMYFUNCTION("""COMPUTED_VALUE"""),238.26)</f>
        <v>238.26</v>
      </c>
      <c r="F154" s="3">
        <f ca="1">IFERROR(__xludf.DUMMYFUNCTION("""COMPUTED_VALUE"""),75707569)</f>
        <v>75707569</v>
      </c>
    </row>
    <row r="155" spans="1:6" ht="12.5" x14ac:dyDescent="0.25">
      <c r="A155" s="2">
        <f ca="1">IFERROR(__xludf.DUMMYFUNCTION("""COMPUTED_VALUE"""),45686.6666666666)</f>
        <v>45686.666666666599</v>
      </c>
      <c r="B155" s="3">
        <f ca="1">IFERROR(__xludf.DUMMYFUNCTION("""COMPUTED_VALUE"""),234.12)</f>
        <v>234.12</v>
      </c>
      <c r="C155" s="3">
        <f ca="1">IFERROR(__xludf.DUMMYFUNCTION("""COMPUTED_VALUE"""),239.86)</f>
        <v>239.86</v>
      </c>
      <c r="D155" s="3">
        <f ca="1">IFERROR(__xludf.DUMMYFUNCTION("""COMPUTED_VALUE"""),219.38)</f>
        <v>219.38</v>
      </c>
      <c r="E155" s="3">
        <f ca="1">IFERROR(__xludf.DUMMYFUNCTION("""COMPUTED_VALUE"""),239.36)</f>
        <v>239.36</v>
      </c>
      <c r="F155" s="3">
        <f ca="1">IFERROR(__xludf.DUMMYFUNCTION("""COMPUTED_VALUE"""),45486100)</f>
        <v>45486100</v>
      </c>
    </row>
    <row r="156" spans="1:6" ht="12.5" x14ac:dyDescent="0.25">
      <c r="A156" s="2">
        <f ca="1">IFERROR(__xludf.DUMMYFUNCTION("""COMPUTED_VALUE"""),45687.6666666666)</f>
        <v>45687.666666666599</v>
      </c>
      <c r="B156" s="3">
        <f ca="1">IFERROR(__xludf.DUMMYFUNCTION("""COMPUTED_VALUE"""),238.67)</f>
        <v>238.67</v>
      </c>
      <c r="C156" s="3">
        <f ca="1">IFERROR(__xludf.DUMMYFUNCTION("""COMPUTED_VALUE"""),240.79)</f>
        <v>240.79</v>
      </c>
      <c r="D156" s="3">
        <f ca="1">IFERROR(__xludf.DUMMYFUNCTION("""COMPUTED_VALUE"""),219.79)</f>
        <v>219.79</v>
      </c>
      <c r="E156" s="3">
        <f ca="1">IFERROR(__xludf.DUMMYFUNCTION("""COMPUTED_VALUE"""),237.59)</f>
        <v>237.59</v>
      </c>
      <c r="F156" s="3">
        <f ca="1">IFERROR(__xludf.DUMMYFUNCTION("""COMPUTED_VALUE"""),55658279)</f>
        <v>55658279</v>
      </c>
    </row>
    <row r="157" spans="1:6" ht="12.5" x14ac:dyDescent="0.25">
      <c r="A157" s="2">
        <f ca="1">IFERROR(__xludf.DUMMYFUNCTION("""COMPUTED_VALUE"""),45688.6666666666)</f>
        <v>45688.666666666599</v>
      </c>
      <c r="B157" s="3">
        <f ca="1">IFERROR(__xludf.DUMMYFUNCTION("""COMPUTED_VALUE"""),247.19)</f>
        <v>247.19</v>
      </c>
      <c r="C157" s="3">
        <f ca="1">IFERROR(__xludf.DUMMYFUNCTION("""COMPUTED_VALUE"""),247.19)</f>
        <v>247.19</v>
      </c>
      <c r="D157" s="3">
        <f ca="1">IFERROR(__xludf.DUMMYFUNCTION("""COMPUTED_VALUE"""),222.3)</f>
        <v>222.3</v>
      </c>
      <c r="E157" s="3">
        <f ca="1">IFERROR(__xludf.DUMMYFUNCTION("""COMPUTED_VALUE"""),236)</f>
        <v>236</v>
      </c>
      <c r="F157" s="3">
        <f ca="1">IFERROR(__xludf.DUMMYFUNCTION("""COMPUTED_VALUE"""),101075128)</f>
        <v>101075128</v>
      </c>
    </row>
    <row r="158" spans="1:6" ht="12.5" x14ac:dyDescent="0.25">
      <c r="A158" s="2">
        <f ca="1">IFERROR(__xludf.DUMMYFUNCTION("""COMPUTED_VALUE"""),45691.6666666666)</f>
        <v>45691.666666666599</v>
      </c>
      <c r="B158" s="3">
        <f ca="1">IFERROR(__xludf.DUMMYFUNCTION("""COMPUTED_VALUE"""),229.99)</f>
        <v>229.99</v>
      </c>
      <c r="C158" s="3">
        <f ca="1">IFERROR(__xludf.DUMMYFUNCTION("""COMPUTED_VALUE"""),231.83)</f>
        <v>231.83</v>
      </c>
      <c r="D158" s="3">
        <f ca="1">IFERROR(__xludf.DUMMYFUNCTION("""COMPUTED_VALUE"""),221.41)</f>
        <v>221.41</v>
      </c>
      <c r="E158" s="3">
        <f ca="1">IFERROR(__xludf.DUMMYFUNCTION("""COMPUTED_VALUE"""),228.01)</f>
        <v>228.01</v>
      </c>
      <c r="F158" s="3">
        <f ca="1">IFERROR(__xludf.DUMMYFUNCTION("""COMPUTED_VALUE"""),73063301)</f>
        <v>73063301</v>
      </c>
    </row>
    <row r="159" spans="1:6" ht="12.5" x14ac:dyDescent="0.25">
      <c r="A159" s="2">
        <f ca="1">IFERROR(__xludf.DUMMYFUNCTION("""COMPUTED_VALUE"""),45692.6666666666)</f>
        <v>45692.666666666599</v>
      </c>
      <c r="B159" s="3">
        <f ca="1">IFERROR(__xludf.DUMMYFUNCTION("""COMPUTED_VALUE"""),227.25)</f>
        <v>227.25</v>
      </c>
      <c r="C159" s="3">
        <f ca="1">IFERROR(__xludf.DUMMYFUNCTION("""COMPUTED_VALUE"""),233.13)</f>
        <v>233.13</v>
      </c>
      <c r="D159" s="3">
        <f ca="1">IFERROR(__xludf.DUMMYFUNCTION("""COMPUTED_VALUE"""),223.98)</f>
        <v>223.98</v>
      </c>
      <c r="E159" s="3">
        <f ca="1">IFERROR(__xludf.DUMMYFUNCTION("""COMPUTED_VALUE"""),232.8)</f>
        <v>232.8</v>
      </c>
      <c r="F159" s="3">
        <f ca="1">IFERROR(__xludf.DUMMYFUNCTION("""COMPUTED_VALUE"""),45067301)</f>
        <v>45067301</v>
      </c>
    </row>
    <row r="160" spans="1:6" ht="12.5" x14ac:dyDescent="0.25">
      <c r="A160" s="2">
        <f ca="1">IFERROR(__xludf.DUMMYFUNCTION("""COMPUTED_VALUE"""),45693.6666666666)</f>
        <v>45693.666666666599</v>
      </c>
      <c r="B160" s="3">
        <f ca="1">IFERROR(__xludf.DUMMYFUNCTION("""COMPUTED_VALUE"""),228.53)</f>
        <v>228.53</v>
      </c>
      <c r="C160" s="3">
        <f ca="1">IFERROR(__xludf.DUMMYFUNCTION("""COMPUTED_VALUE"""),232.67)</f>
        <v>232.67</v>
      </c>
      <c r="D160" s="3">
        <f ca="1">IFERROR(__xludf.DUMMYFUNCTION("""COMPUTED_VALUE"""),230.81)</f>
        <v>230.81</v>
      </c>
      <c r="E160" s="3">
        <f ca="1">IFERROR(__xludf.DUMMYFUNCTION("""COMPUTED_VALUE"""),232.47)</f>
        <v>232.47</v>
      </c>
      <c r="F160" s="3">
        <f ca="1">IFERROR(__xludf.DUMMYFUNCTION("""COMPUTED_VALUE"""),39664989)</f>
        <v>39664989</v>
      </c>
    </row>
    <row r="161" spans="1:6" ht="12.5" x14ac:dyDescent="0.25">
      <c r="A161" s="2">
        <f ca="1">IFERROR(__xludf.DUMMYFUNCTION("""COMPUTED_VALUE"""),45694.6666666666)</f>
        <v>45694.666666666599</v>
      </c>
      <c r="B161" s="3">
        <f ca="1">IFERROR(__xludf.DUMMYFUNCTION("""COMPUTED_VALUE"""),231.29)</f>
        <v>231.29</v>
      </c>
      <c r="C161" s="3">
        <f ca="1">IFERROR(__xludf.DUMMYFUNCTION("""COMPUTED_VALUE"""),233.8)</f>
        <v>233.8</v>
      </c>
      <c r="D161" s="3">
        <f ca="1">IFERROR(__xludf.DUMMYFUNCTION("""COMPUTED_VALUE"""),234.01)</f>
        <v>234.01</v>
      </c>
      <c r="E161" s="3">
        <f ca="1">IFERROR(__xludf.DUMMYFUNCTION("""COMPUTED_VALUE"""),233.22)</f>
        <v>233.22</v>
      </c>
      <c r="F161" s="3">
        <f ca="1">IFERROR(__xludf.DUMMYFUNCTION("""COMPUTED_VALUE"""),29925349)</f>
        <v>29925349</v>
      </c>
    </row>
    <row r="162" spans="1:6" ht="12.5" x14ac:dyDescent="0.25">
      <c r="A162" s="2">
        <f ca="1">IFERROR(__xludf.DUMMYFUNCTION("""COMPUTED_VALUE"""),45695.6666666666)</f>
        <v>45695.666666666599</v>
      </c>
      <c r="B162" s="3">
        <f ca="1">IFERROR(__xludf.DUMMYFUNCTION("""COMPUTED_VALUE"""),232.6)</f>
        <v>232.6</v>
      </c>
      <c r="C162" s="3">
        <f ca="1">IFERROR(__xludf.DUMMYFUNCTION("""COMPUTED_VALUE"""),234)</f>
        <v>234</v>
      </c>
      <c r="D162" s="3">
        <f ca="1">IFERROR(__xludf.DUMMYFUNCTION("""COMPUTED_VALUE"""),237.21)</f>
        <v>237.21</v>
      </c>
      <c r="E162" s="3">
        <f ca="1">IFERROR(__xludf.DUMMYFUNCTION("""COMPUTED_VALUE"""),227.63)</f>
        <v>227.63</v>
      </c>
      <c r="F162" s="3">
        <f ca="1">IFERROR(__xludf.DUMMYFUNCTION("""COMPUTED_VALUE"""),39707224)</f>
        <v>39707224</v>
      </c>
    </row>
    <row r="163" spans="1:6" ht="12.5" x14ac:dyDescent="0.25">
      <c r="A163" s="2">
        <f ca="1">IFERROR(__xludf.DUMMYFUNCTION("""COMPUTED_VALUE"""),45698.6666666666)</f>
        <v>45698.666666666599</v>
      </c>
      <c r="B163" s="3">
        <f ca="1">IFERROR(__xludf.DUMMYFUNCTION("""COMPUTED_VALUE"""),229.57)</f>
        <v>229.57</v>
      </c>
      <c r="C163" s="3">
        <f ca="1">IFERROR(__xludf.DUMMYFUNCTION("""COMPUTED_VALUE"""),230.59)</f>
        <v>230.59</v>
      </c>
      <c r="D163" s="3">
        <f ca="1">IFERROR(__xludf.DUMMYFUNCTION("""COMPUTED_VALUE"""),233.44)</f>
        <v>233.44</v>
      </c>
      <c r="E163" s="3">
        <f ca="1">IFERROR(__xludf.DUMMYFUNCTION("""COMPUTED_VALUE"""),227.65)</f>
        <v>227.65</v>
      </c>
      <c r="F163" s="3">
        <f ca="1">IFERROR(__xludf.DUMMYFUNCTION("""COMPUTED_VALUE"""),33115645)</f>
        <v>33115645</v>
      </c>
    </row>
    <row r="164" spans="1:6" ht="12.5" x14ac:dyDescent="0.25">
      <c r="A164" s="2">
        <f ca="1">IFERROR(__xludf.DUMMYFUNCTION("""COMPUTED_VALUE"""),45699.6666666666)</f>
        <v>45699.666666666599</v>
      </c>
      <c r="B164" s="3">
        <f ca="1">IFERROR(__xludf.DUMMYFUNCTION("""COMPUTED_VALUE"""),228.2)</f>
        <v>228.2</v>
      </c>
      <c r="C164" s="3">
        <f ca="1">IFERROR(__xludf.DUMMYFUNCTION("""COMPUTED_VALUE"""),235.23)</f>
        <v>235.23</v>
      </c>
      <c r="D164" s="3">
        <f ca="1">IFERROR(__xludf.DUMMYFUNCTION("""COMPUTED_VALUE"""),225.7)</f>
        <v>225.7</v>
      </c>
      <c r="E164" s="3">
        <f ca="1">IFERROR(__xludf.DUMMYFUNCTION("""COMPUTED_VALUE"""),232.62)</f>
        <v>232.62</v>
      </c>
      <c r="F164" s="3">
        <f ca="1">IFERROR(__xludf.DUMMYFUNCTION("""COMPUTED_VALUE"""),53718362)</f>
        <v>53718362</v>
      </c>
    </row>
    <row r="165" spans="1:6" ht="12.5" x14ac:dyDescent="0.25">
      <c r="A165" s="2">
        <f ca="1">IFERROR(__xludf.DUMMYFUNCTION("""COMPUTED_VALUE"""),45700.6666666666)</f>
        <v>45700.666666666599</v>
      </c>
      <c r="B165" s="3">
        <f ca="1">IFERROR(__xludf.DUMMYFUNCTION("""COMPUTED_VALUE"""),231.2)</f>
        <v>231.2</v>
      </c>
      <c r="C165" s="3">
        <f ca="1">IFERROR(__xludf.DUMMYFUNCTION("""COMPUTED_VALUE"""),236.96)</f>
        <v>236.96</v>
      </c>
      <c r="D165" s="3">
        <f ca="1">IFERROR(__xludf.DUMMYFUNCTION("""COMPUTED_VALUE"""),226.65)</f>
        <v>226.65</v>
      </c>
      <c r="E165" s="3">
        <f ca="1">IFERROR(__xludf.DUMMYFUNCTION("""COMPUTED_VALUE"""),236.87)</f>
        <v>236.87</v>
      </c>
      <c r="F165" s="3">
        <f ca="1">IFERROR(__xludf.DUMMYFUNCTION("""COMPUTED_VALUE"""),45243292)</f>
        <v>45243292</v>
      </c>
    </row>
    <row r="166" spans="1:6" ht="12.5" x14ac:dyDescent="0.25">
      <c r="A166" s="2">
        <f ca="1">IFERROR(__xludf.DUMMYFUNCTION("""COMPUTED_VALUE"""),45701.6666666666)</f>
        <v>45701.666666666599</v>
      </c>
      <c r="B166" s="3">
        <f ca="1">IFERROR(__xludf.DUMMYFUNCTION("""COMPUTED_VALUE"""),236.91)</f>
        <v>236.91</v>
      </c>
      <c r="C166" s="3">
        <f ca="1">IFERROR(__xludf.DUMMYFUNCTION("""COMPUTED_VALUE"""),242.34)</f>
        <v>242.34</v>
      </c>
      <c r="D166" s="3">
        <f ca="1">IFERROR(__xludf.DUMMYFUNCTION("""COMPUTED_VALUE"""),228.27)</f>
        <v>228.27</v>
      </c>
      <c r="E166" s="3">
        <f ca="1">IFERROR(__xludf.DUMMYFUNCTION("""COMPUTED_VALUE"""),241.53)</f>
        <v>241.53</v>
      </c>
      <c r="F166" s="3">
        <f ca="1">IFERROR(__xludf.DUMMYFUNCTION("""COMPUTED_VALUE"""),53614054)</f>
        <v>53614054</v>
      </c>
    </row>
    <row r="167" spans="1:6" ht="12.5" x14ac:dyDescent="0.25">
      <c r="A167" s="2">
        <f ca="1">IFERROR(__xludf.DUMMYFUNCTION("""COMPUTED_VALUE"""),45702.6666666666)</f>
        <v>45702.666666666599</v>
      </c>
      <c r="B167" s="3">
        <f ca="1">IFERROR(__xludf.DUMMYFUNCTION("""COMPUTED_VALUE"""),241.25)</f>
        <v>241.25</v>
      </c>
      <c r="C167" s="3">
        <f ca="1">IFERROR(__xludf.DUMMYFUNCTION("""COMPUTED_VALUE"""),245.55)</f>
        <v>245.55</v>
      </c>
      <c r="D167" s="3">
        <f ca="1">IFERROR(__xludf.DUMMYFUNCTION("""COMPUTED_VALUE"""),230.43)</f>
        <v>230.43</v>
      </c>
      <c r="E167" s="3">
        <f ca="1">IFERROR(__xludf.DUMMYFUNCTION("""COMPUTED_VALUE"""),244.6)</f>
        <v>244.6</v>
      </c>
      <c r="F167" s="3">
        <f ca="1">IFERROR(__xludf.DUMMYFUNCTION("""COMPUTED_VALUE"""),40896227)</f>
        <v>40896227</v>
      </c>
    </row>
    <row r="168" spans="1:6" ht="12.5" x14ac:dyDescent="0.25">
      <c r="A168" s="2">
        <f ca="1">IFERROR(__xludf.DUMMYFUNCTION("""COMPUTED_VALUE"""),45706.6666666666)</f>
        <v>45706.666666666599</v>
      </c>
      <c r="B168" s="3">
        <f ca="1">IFERROR(__xludf.DUMMYFUNCTION("""COMPUTED_VALUE"""),244.15)</f>
        <v>244.15</v>
      </c>
      <c r="C168" s="3">
        <f ca="1">IFERROR(__xludf.DUMMYFUNCTION("""COMPUTED_VALUE"""),245.18)</f>
        <v>245.18</v>
      </c>
      <c r="D168" s="3">
        <f ca="1">IFERROR(__xludf.DUMMYFUNCTION("""COMPUTED_VALUE"""),227.26)</f>
        <v>227.26</v>
      </c>
      <c r="E168" s="3">
        <f ca="1">IFERROR(__xludf.DUMMYFUNCTION("""COMPUTED_VALUE"""),244.47)</f>
        <v>244.47</v>
      </c>
      <c r="F168" s="3">
        <f ca="1">IFERROR(__xludf.DUMMYFUNCTION("""COMPUTED_VALUE"""),48822491)</f>
        <v>48822491</v>
      </c>
    </row>
    <row r="169" spans="1:6" ht="12.5" x14ac:dyDescent="0.25">
      <c r="A169" s="2">
        <f ca="1">IFERROR(__xludf.DUMMYFUNCTION("""COMPUTED_VALUE"""),45707.6666666666)</f>
        <v>45707.666666666599</v>
      </c>
      <c r="B169" s="3">
        <f ca="1">IFERROR(__xludf.DUMMYFUNCTION("""COMPUTED_VALUE"""),244.66)</f>
        <v>244.66</v>
      </c>
      <c r="C169" s="3">
        <f ca="1">IFERROR(__xludf.DUMMYFUNCTION("""COMPUTED_VALUE"""),246.01)</f>
        <v>246.01</v>
      </c>
      <c r="D169" s="3">
        <f ca="1">IFERROR(__xludf.DUMMYFUNCTION("""COMPUTED_VALUE"""),227.2)</f>
        <v>227.2</v>
      </c>
      <c r="E169" s="3">
        <f ca="1">IFERROR(__xludf.DUMMYFUNCTION("""COMPUTED_VALUE"""),244.87)</f>
        <v>244.87</v>
      </c>
      <c r="F169" s="3">
        <f ca="1">IFERROR(__xludf.DUMMYFUNCTION("""COMPUTED_VALUE"""),32204215)</f>
        <v>32204215</v>
      </c>
    </row>
    <row r="170" spans="1:6" ht="12.5" x14ac:dyDescent="0.25">
      <c r="A170" s="2">
        <f ca="1">IFERROR(__xludf.DUMMYFUNCTION("""COMPUTED_VALUE"""),45708.6666666666)</f>
        <v>45708.666666666599</v>
      </c>
      <c r="B170" s="3">
        <f ca="1">IFERROR(__xludf.DUMMYFUNCTION("""COMPUTED_VALUE"""),244.94)</f>
        <v>244.94</v>
      </c>
      <c r="C170" s="3">
        <f ca="1">IFERROR(__xludf.DUMMYFUNCTION("""COMPUTED_VALUE"""),246.78)</f>
        <v>246.78</v>
      </c>
      <c r="D170" s="3">
        <f ca="1">IFERROR(__xludf.DUMMYFUNCTION("""COMPUTED_VALUE"""),228.13)</f>
        <v>228.13</v>
      </c>
      <c r="E170" s="3">
        <f ca="1">IFERROR(__xludf.DUMMYFUNCTION("""COMPUTED_VALUE"""),245.83)</f>
        <v>245.83</v>
      </c>
      <c r="F170" s="3">
        <f ca="1">IFERROR(__xludf.DUMMYFUNCTION("""COMPUTED_VALUE"""),32316907)</f>
        <v>32316907</v>
      </c>
    </row>
    <row r="171" spans="1:6" ht="12.5" x14ac:dyDescent="0.25">
      <c r="A171" s="2">
        <f ca="1">IFERROR(__xludf.DUMMYFUNCTION("""COMPUTED_VALUE"""),45709.6666666666)</f>
        <v>45709.666666666599</v>
      </c>
      <c r="B171" s="3">
        <f ca="1">IFERROR(__xludf.DUMMYFUNCTION("""COMPUTED_VALUE"""),245.95)</f>
        <v>245.95</v>
      </c>
      <c r="C171" s="3">
        <f ca="1">IFERROR(__xludf.DUMMYFUNCTION("""COMPUTED_VALUE"""),248.69)</f>
        <v>248.69</v>
      </c>
      <c r="D171" s="3">
        <f ca="1">IFERROR(__xludf.DUMMYFUNCTION("""COMPUTED_VALUE"""),230.68)</f>
        <v>230.68</v>
      </c>
      <c r="E171" s="3">
        <f ca="1">IFERROR(__xludf.DUMMYFUNCTION("""COMPUTED_VALUE"""),245.55)</f>
        <v>245.55</v>
      </c>
      <c r="F171" s="3">
        <f ca="1">IFERROR(__xludf.DUMMYFUNCTION("""COMPUTED_VALUE"""),53197431)</f>
        <v>53197431</v>
      </c>
    </row>
    <row r="172" spans="1:6" ht="12.5" x14ac:dyDescent="0.25">
      <c r="A172" s="2">
        <f ca="1">IFERROR(__xludf.DUMMYFUNCTION("""COMPUTED_VALUE"""),45712.6666666666)</f>
        <v>45712.666666666599</v>
      </c>
      <c r="B172" s="3">
        <f ca="1">IFERROR(__xludf.DUMMYFUNCTION("""COMPUTED_VALUE"""),244.93)</f>
        <v>244.93</v>
      </c>
      <c r="C172" s="3">
        <f ca="1">IFERROR(__xludf.DUMMYFUNCTION("""COMPUTED_VALUE"""),248.86)</f>
        <v>248.86</v>
      </c>
      <c r="D172" s="3">
        <f ca="1">IFERROR(__xludf.DUMMYFUNCTION("""COMPUTED_VALUE"""),235.57)</f>
        <v>235.57</v>
      </c>
      <c r="E172" s="3">
        <f ca="1">IFERROR(__xludf.DUMMYFUNCTION("""COMPUTED_VALUE"""),247.1)</f>
        <v>247.1</v>
      </c>
      <c r="F172" s="3">
        <f ca="1">IFERROR(__xludf.DUMMYFUNCTION("""COMPUTED_VALUE"""),51326396)</f>
        <v>51326396</v>
      </c>
    </row>
    <row r="173" spans="1:6" ht="12.5" x14ac:dyDescent="0.25">
      <c r="A173" s="2">
        <f ca="1">IFERROR(__xludf.DUMMYFUNCTION("""COMPUTED_VALUE"""),45713.6666666666)</f>
        <v>45713.666666666599</v>
      </c>
      <c r="B173" s="3">
        <f ca="1">IFERROR(__xludf.DUMMYFUNCTION("""COMPUTED_VALUE"""),248)</f>
        <v>248</v>
      </c>
      <c r="C173" s="3">
        <f ca="1">IFERROR(__xludf.DUMMYFUNCTION("""COMPUTED_VALUE"""),250)</f>
        <v>250</v>
      </c>
      <c r="D173" s="3">
        <f ca="1">IFERROR(__xludf.DUMMYFUNCTION("""COMPUTED_VALUE"""),240.99)</f>
        <v>240.99</v>
      </c>
      <c r="E173" s="3">
        <f ca="1">IFERROR(__xludf.DUMMYFUNCTION("""COMPUTED_VALUE"""),247.04)</f>
        <v>247.04</v>
      </c>
      <c r="F173" s="3">
        <f ca="1">IFERROR(__xludf.DUMMYFUNCTION("""COMPUTED_VALUE"""),48013272)</f>
        <v>48013272</v>
      </c>
    </row>
    <row r="174" spans="1:6" ht="12.5" x14ac:dyDescent="0.25">
      <c r="A174" s="2">
        <f ca="1">IFERROR(__xludf.DUMMYFUNCTION("""COMPUTED_VALUE"""),45714.6666666666)</f>
        <v>45714.666666666599</v>
      </c>
      <c r="B174" s="3">
        <f ca="1">IFERROR(__xludf.DUMMYFUNCTION("""COMPUTED_VALUE"""),244.33)</f>
        <v>244.33</v>
      </c>
      <c r="C174" s="3">
        <f ca="1">IFERROR(__xludf.DUMMYFUNCTION("""COMPUTED_VALUE"""),244.98)</f>
        <v>244.98</v>
      </c>
      <c r="D174" s="3">
        <f ca="1">IFERROR(__xludf.DUMMYFUNCTION("""COMPUTED_VALUE"""),241.84)</f>
        <v>241.84</v>
      </c>
      <c r="E174" s="3">
        <f ca="1">IFERROR(__xludf.DUMMYFUNCTION("""COMPUTED_VALUE"""),240.36)</f>
        <v>240.36</v>
      </c>
      <c r="F174" s="3">
        <f ca="1">IFERROR(__xludf.DUMMYFUNCTION("""COMPUTED_VALUE"""),44433564)</f>
        <v>44433564</v>
      </c>
    </row>
    <row r="175" spans="1:6" ht="12.5" x14ac:dyDescent="0.25">
      <c r="A175" s="2">
        <f ca="1">IFERROR(__xludf.DUMMYFUNCTION("""COMPUTED_VALUE"""),45715.6666666666)</f>
        <v>45715.666666666599</v>
      </c>
      <c r="B175" s="3">
        <f ca="1">IFERROR(__xludf.DUMMYFUNCTION("""COMPUTED_VALUE"""),239.41)</f>
        <v>239.41</v>
      </c>
      <c r="C175" s="3">
        <f ca="1">IFERROR(__xludf.DUMMYFUNCTION("""COMPUTED_VALUE"""),242.46)</f>
        <v>242.46</v>
      </c>
      <c r="D175" s="3">
        <f ca="1">IFERROR(__xludf.DUMMYFUNCTION("""COMPUTED_VALUE"""),243.16)</f>
        <v>243.16</v>
      </c>
      <c r="E175" s="3">
        <f ca="1">IFERROR(__xludf.DUMMYFUNCTION("""COMPUTED_VALUE"""),237.3)</f>
        <v>237.3</v>
      </c>
      <c r="F175" s="3">
        <f ca="1">IFERROR(__xludf.DUMMYFUNCTION("""COMPUTED_VALUE"""),41153639)</f>
        <v>41153639</v>
      </c>
    </row>
    <row r="176" spans="1:6" ht="12.5" x14ac:dyDescent="0.25">
      <c r="A176" s="2">
        <f ca="1">IFERROR(__xludf.DUMMYFUNCTION("""COMPUTED_VALUE"""),45716.6666666666)</f>
        <v>45716.666666666599</v>
      </c>
      <c r="B176" s="3">
        <f ca="1">IFERROR(__xludf.DUMMYFUNCTION("""COMPUTED_VALUE"""),236.95)</f>
        <v>236.95</v>
      </c>
      <c r="C176" s="3">
        <f ca="1">IFERROR(__xludf.DUMMYFUNCTION("""COMPUTED_VALUE"""),242.09)</f>
        <v>242.09</v>
      </c>
      <c r="D176" s="3">
        <f ca="1">IFERROR(__xludf.DUMMYFUNCTION("""COMPUTED_VALUE"""),244.29)</f>
        <v>244.29</v>
      </c>
      <c r="E176" s="3">
        <f ca="1">IFERROR(__xludf.DUMMYFUNCTION("""COMPUTED_VALUE"""),241.84)</f>
        <v>241.84</v>
      </c>
      <c r="F176" s="3">
        <f ca="1">IFERROR(__xludf.DUMMYFUNCTION("""COMPUTED_VALUE"""),56833360)</f>
        <v>56833360</v>
      </c>
    </row>
    <row r="177" spans="1:6" ht="12.5" x14ac:dyDescent="0.25">
      <c r="A177" s="2">
        <f ca="1">IFERROR(__xludf.DUMMYFUNCTION("""COMPUTED_VALUE"""),45719.6666666666)</f>
        <v>45719.666666666599</v>
      </c>
      <c r="B177" s="3">
        <f ca="1">IFERROR(__xludf.DUMMYFUNCTION("""COMPUTED_VALUE"""),241.79)</f>
        <v>241.79</v>
      </c>
      <c r="C177" s="3">
        <f ca="1">IFERROR(__xludf.DUMMYFUNCTION("""COMPUTED_VALUE"""),244.03)</f>
        <v>244.03</v>
      </c>
      <c r="D177" s="3">
        <f ca="1">IFERROR(__xludf.DUMMYFUNCTION("""COMPUTED_VALUE"""),245.22)</f>
        <v>245.22</v>
      </c>
      <c r="E177" s="3">
        <f ca="1">IFERROR(__xludf.DUMMYFUNCTION("""COMPUTED_VALUE"""),238.03)</f>
        <v>238.03</v>
      </c>
      <c r="F177" s="3">
        <f ca="1">IFERROR(__xludf.DUMMYFUNCTION("""COMPUTED_VALUE"""),47183985)</f>
        <v>47183985</v>
      </c>
    </row>
    <row r="178" spans="1:6" ht="12.5" x14ac:dyDescent="0.25">
      <c r="A178" s="2">
        <f ca="1">IFERROR(__xludf.DUMMYFUNCTION("""COMPUTED_VALUE"""),45720.6666666666)</f>
        <v>45720.666666666599</v>
      </c>
      <c r="B178" s="3">
        <f ca="1">IFERROR(__xludf.DUMMYFUNCTION("""COMPUTED_VALUE"""),237.71)</f>
        <v>237.71</v>
      </c>
      <c r="C178" s="3">
        <f ca="1">IFERROR(__xludf.DUMMYFUNCTION("""COMPUTED_VALUE"""),240.07)</f>
        <v>240.07</v>
      </c>
      <c r="D178" s="3">
        <f ca="1">IFERROR(__xludf.DUMMYFUNCTION("""COMPUTED_VALUE"""),244.42)</f>
        <v>244.42</v>
      </c>
      <c r="E178" s="3">
        <f ca="1">IFERROR(__xludf.DUMMYFUNCTION("""COMPUTED_VALUE"""),235.93)</f>
        <v>235.93</v>
      </c>
      <c r="F178" s="3">
        <f ca="1">IFERROR(__xludf.DUMMYFUNCTION("""COMPUTED_VALUE"""),53798062)</f>
        <v>53798062</v>
      </c>
    </row>
    <row r="179" spans="1:6" ht="12.5" x14ac:dyDescent="0.25">
      <c r="A179" s="2">
        <f ca="1">IFERROR(__xludf.DUMMYFUNCTION("""COMPUTED_VALUE"""),45721.6666666666)</f>
        <v>45721.666666666599</v>
      </c>
      <c r="B179" s="3">
        <f ca="1">IFERROR(__xludf.DUMMYFUNCTION("""COMPUTED_VALUE"""),235.42)</f>
        <v>235.42</v>
      </c>
      <c r="C179" s="3">
        <f ca="1">IFERROR(__xludf.DUMMYFUNCTION("""COMPUTED_VALUE"""),236.55)</f>
        <v>236.55</v>
      </c>
      <c r="D179" s="3">
        <f ca="1">IFERROR(__xludf.DUMMYFUNCTION("""COMPUTED_VALUE"""),244.91)</f>
        <v>244.91</v>
      </c>
      <c r="E179" s="3">
        <f ca="1">IFERROR(__xludf.DUMMYFUNCTION("""COMPUTED_VALUE"""),235.74)</f>
        <v>235.74</v>
      </c>
      <c r="F179" s="3">
        <f ca="1">IFERROR(__xludf.DUMMYFUNCTION("""COMPUTED_VALUE"""),47227643)</f>
        <v>47227643</v>
      </c>
    </row>
    <row r="180" spans="1:6" ht="12.5" x14ac:dyDescent="0.25">
      <c r="A180" s="2">
        <f ca="1">IFERROR(__xludf.DUMMYFUNCTION("""COMPUTED_VALUE"""),45722.6666666666)</f>
        <v>45722.666666666599</v>
      </c>
      <c r="B180" s="3">
        <f ca="1">IFERROR(__xludf.DUMMYFUNCTION("""COMPUTED_VALUE"""),234.44)</f>
        <v>234.44</v>
      </c>
      <c r="C180" s="3">
        <f ca="1">IFERROR(__xludf.DUMMYFUNCTION("""COMPUTED_VALUE"""),237.86)</f>
        <v>237.86</v>
      </c>
      <c r="D180" s="3">
        <f ca="1">IFERROR(__xludf.DUMMYFUNCTION("""COMPUTED_VALUE"""),239.13)</f>
        <v>239.13</v>
      </c>
      <c r="E180" s="3">
        <f ca="1">IFERROR(__xludf.DUMMYFUNCTION("""COMPUTED_VALUE"""),235.33)</f>
        <v>235.33</v>
      </c>
      <c r="F180" s="3">
        <f ca="1">IFERROR(__xludf.DUMMYFUNCTION("""COMPUTED_VALUE"""),45170419)</f>
        <v>45170419</v>
      </c>
    </row>
    <row r="181" spans="1:6" ht="12.5" x14ac:dyDescent="0.25">
      <c r="A181" s="2">
        <f ca="1">IFERROR(__xludf.DUMMYFUNCTION("""COMPUTED_VALUE"""),45723.6666666666)</f>
        <v>45723.666666666599</v>
      </c>
      <c r="B181" s="3">
        <f ca="1">IFERROR(__xludf.DUMMYFUNCTION("""COMPUTED_VALUE"""),235.11)</f>
        <v>235.11</v>
      </c>
      <c r="C181" s="3">
        <f ca="1">IFERROR(__xludf.DUMMYFUNCTION("""COMPUTED_VALUE"""),241.37)</f>
        <v>241.37</v>
      </c>
      <c r="D181" s="3">
        <f ca="1">IFERROR(__xludf.DUMMYFUNCTION("""COMPUTED_VALUE"""),237.06)</f>
        <v>237.06</v>
      </c>
      <c r="E181" s="3">
        <f ca="1">IFERROR(__xludf.DUMMYFUNCTION("""COMPUTED_VALUE"""),239.07)</f>
        <v>239.07</v>
      </c>
      <c r="F181" s="3">
        <f ca="1">IFERROR(__xludf.DUMMYFUNCTION("""COMPUTED_VALUE"""),46273565)</f>
        <v>46273565</v>
      </c>
    </row>
    <row r="182" spans="1:6" ht="12.5" x14ac:dyDescent="0.25">
      <c r="A182" s="2">
        <f ca="1">IFERROR(__xludf.DUMMYFUNCTION("""COMPUTED_VALUE"""),45726.6666666666)</f>
        <v>45726.666666666599</v>
      </c>
      <c r="B182" s="3">
        <f ca="1">IFERROR(__xludf.DUMMYFUNCTION("""COMPUTED_VALUE"""),235.54)</f>
        <v>235.54</v>
      </c>
      <c r="C182" s="3">
        <f ca="1">IFERROR(__xludf.DUMMYFUNCTION("""COMPUTED_VALUE"""),236.16)</f>
        <v>236.16</v>
      </c>
      <c r="D182" s="3">
        <f ca="1">IFERROR(__xludf.DUMMYFUNCTION("""COMPUTED_VALUE"""),230.2)</f>
        <v>230.2</v>
      </c>
      <c r="E182" s="3">
        <f ca="1">IFERROR(__xludf.DUMMYFUNCTION("""COMPUTED_VALUE"""),227.48)</f>
        <v>227.48</v>
      </c>
      <c r="F182" s="3">
        <f ca="1">IFERROR(__xludf.DUMMYFUNCTION("""COMPUTED_VALUE"""),72071197)</f>
        <v>72071197</v>
      </c>
    </row>
    <row r="183" spans="1:6" ht="12.5" x14ac:dyDescent="0.25">
      <c r="A183" s="2">
        <f ca="1">IFERROR(__xludf.DUMMYFUNCTION("""COMPUTED_VALUE"""),45727.6666666666)</f>
        <v>45727.666666666599</v>
      </c>
      <c r="B183" s="3">
        <f ca="1">IFERROR(__xludf.DUMMYFUNCTION("""COMPUTED_VALUE"""),223.81)</f>
        <v>223.81</v>
      </c>
      <c r="C183" s="3">
        <f ca="1">IFERROR(__xludf.DUMMYFUNCTION("""COMPUTED_VALUE"""),225.84)</f>
        <v>225.84</v>
      </c>
      <c r="D183" s="3">
        <f ca="1">IFERROR(__xludf.DUMMYFUNCTION("""COMPUTED_VALUE"""),236.11)</f>
        <v>236.11</v>
      </c>
      <c r="E183" s="3">
        <f ca="1">IFERROR(__xludf.DUMMYFUNCTION("""COMPUTED_VALUE"""),220.84)</f>
        <v>220.84</v>
      </c>
      <c r="F183" s="3">
        <f ca="1">IFERROR(__xludf.DUMMYFUNCTION("""COMPUTED_VALUE"""),76137410)</f>
        <v>76137410</v>
      </c>
    </row>
    <row r="184" spans="1:6" ht="12.5" x14ac:dyDescent="0.25">
      <c r="A184" s="2">
        <f ca="1">IFERROR(__xludf.DUMMYFUNCTION("""COMPUTED_VALUE"""),45728.6666666666)</f>
        <v>45728.666666666599</v>
      </c>
      <c r="B184" s="3">
        <f ca="1">IFERROR(__xludf.DUMMYFUNCTION("""COMPUTED_VALUE"""),220.14)</f>
        <v>220.14</v>
      </c>
      <c r="C184" s="3">
        <f ca="1">IFERROR(__xludf.DUMMYFUNCTION("""COMPUTED_VALUE"""),221.75)</f>
        <v>221.75</v>
      </c>
      <c r="D184" s="3">
        <f ca="1">IFERROR(__xludf.DUMMYFUNCTION("""COMPUTED_VALUE"""),234.68)</f>
        <v>234.68</v>
      </c>
      <c r="E184" s="3">
        <f ca="1">IFERROR(__xludf.DUMMYFUNCTION("""COMPUTED_VALUE"""),216.98)</f>
        <v>216.98</v>
      </c>
      <c r="F184" s="3">
        <f ca="1">IFERROR(__xludf.DUMMYFUNCTION("""COMPUTED_VALUE"""),62547467)</f>
        <v>62547467</v>
      </c>
    </row>
    <row r="185" spans="1:6" ht="12.5" x14ac:dyDescent="0.25">
      <c r="A185" s="2">
        <f ca="1">IFERROR(__xludf.DUMMYFUNCTION("""COMPUTED_VALUE"""),45729.6666666666)</f>
        <v>45729.666666666599</v>
      </c>
      <c r="B185" s="3">
        <f ca="1">IFERROR(__xludf.DUMMYFUNCTION("""COMPUTED_VALUE"""),215.95)</f>
        <v>215.95</v>
      </c>
      <c r="C185" s="3">
        <f ca="1">IFERROR(__xludf.DUMMYFUNCTION("""COMPUTED_VALUE"""),216.84)</f>
        <v>216.84</v>
      </c>
      <c r="D185" s="3">
        <f ca="1">IFERROR(__xludf.DUMMYFUNCTION("""COMPUTED_VALUE"""),229.23)</f>
        <v>229.23</v>
      </c>
      <c r="E185" s="3">
        <f ca="1">IFERROR(__xludf.DUMMYFUNCTION("""COMPUTED_VALUE"""),209.68)</f>
        <v>209.68</v>
      </c>
      <c r="F185" s="3">
        <f ca="1">IFERROR(__xludf.DUMMYFUNCTION("""COMPUTED_VALUE"""),61368330)</f>
        <v>61368330</v>
      </c>
    </row>
    <row r="186" spans="1:6" ht="12.5" x14ac:dyDescent="0.25">
      <c r="A186" s="2">
        <f ca="1">IFERROR(__xludf.DUMMYFUNCTION("""COMPUTED_VALUE"""),45730.6666666666)</f>
        <v>45730.666666666599</v>
      </c>
      <c r="B186" s="3">
        <f ca="1">IFERROR(__xludf.DUMMYFUNCTION("""COMPUTED_VALUE"""),211.25)</f>
        <v>211.25</v>
      </c>
      <c r="C186" s="3">
        <f ca="1">IFERROR(__xludf.DUMMYFUNCTION("""COMPUTED_VALUE"""),213.95)</f>
        <v>213.95</v>
      </c>
      <c r="D186" s="3">
        <f ca="1">IFERROR(__xludf.DUMMYFUNCTION("""COMPUTED_VALUE"""),233.16)</f>
        <v>233.16</v>
      </c>
      <c r="E186" s="3">
        <f ca="1">IFERROR(__xludf.DUMMYFUNCTION("""COMPUTED_VALUE"""),213.49)</f>
        <v>213.49</v>
      </c>
      <c r="F186" s="3">
        <f ca="1">IFERROR(__xludf.DUMMYFUNCTION("""COMPUTED_VALUE"""),60107582)</f>
        <v>60107582</v>
      </c>
    </row>
    <row r="187" spans="1:6" ht="12.5" x14ac:dyDescent="0.25">
      <c r="A187" s="2">
        <f ca="1">IFERROR(__xludf.DUMMYFUNCTION("""COMPUTED_VALUE"""),45733.6666666666)</f>
        <v>45733.666666666599</v>
      </c>
      <c r="B187" s="3">
        <f ca="1">IFERROR(__xludf.DUMMYFUNCTION("""COMPUTED_VALUE"""),213.31)</f>
        <v>213.31</v>
      </c>
      <c r="C187" s="3">
        <f ca="1">IFERROR(__xludf.DUMMYFUNCTION("""COMPUTED_VALUE"""),215.22)</f>
        <v>215.22</v>
      </c>
      <c r="D187" s="3">
        <f ca="1">IFERROR(__xludf.DUMMYFUNCTION("""COMPUTED_VALUE"""),234.76)</f>
        <v>234.76</v>
      </c>
      <c r="E187" s="3">
        <f ca="1">IFERROR(__xludf.DUMMYFUNCTION("""COMPUTED_VALUE"""),214)</f>
        <v>214</v>
      </c>
      <c r="F187" s="3">
        <f ca="1">IFERROR(__xludf.DUMMYFUNCTION("""COMPUTED_VALUE"""),48073426)</f>
        <v>48073426</v>
      </c>
    </row>
    <row r="188" spans="1:6" ht="12.5" x14ac:dyDescent="0.25">
      <c r="A188" s="2">
        <f ca="1">IFERROR(__xludf.DUMMYFUNCTION("""COMPUTED_VALUE"""),45734.6666666666)</f>
        <v>45734.666666666599</v>
      </c>
      <c r="B188" s="3">
        <f ca="1">IFERROR(__xludf.DUMMYFUNCTION("""COMPUTED_VALUE"""),214.16)</f>
        <v>214.16</v>
      </c>
      <c r="C188" s="3">
        <f ca="1">IFERROR(__xludf.DUMMYFUNCTION("""COMPUTED_VALUE"""),215.15)</f>
        <v>215.15</v>
      </c>
      <c r="D188" s="3">
        <f ca="1">IFERROR(__xludf.DUMMYFUNCTION("""COMPUTED_VALUE"""),224.22)</f>
        <v>224.22</v>
      </c>
      <c r="E188" s="3">
        <f ca="1">IFERROR(__xludf.DUMMYFUNCTION("""COMPUTED_VALUE"""),212.69)</f>
        <v>212.69</v>
      </c>
      <c r="F188" s="3">
        <f ca="1">IFERROR(__xludf.DUMMYFUNCTION("""COMPUTED_VALUE"""),42432426)</f>
        <v>42432426</v>
      </c>
    </row>
    <row r="189" spans="1:6" ht="12.5" x14ac:dyDescent="0.25">
      <c r="A189" s="2">
        <f ca="1">IFERROR(__xludf.DUMMYFUNCTION("""COMPUTED_VALUE"""),45735.6666666666)</f>
        <v>45735.666666666599</v>
      </c>
      <c r="B189" s="3">
        <f ca="1">IFERROR(__xludf.DUMMYFUNCTION("""COMPUTED_VALUE"""),214.22)</f>
        <v>214.22</v>
      </c>
      <c r="C189" s="3">
        <f ca="1">IFERROR(__xludf.DUMMYFUNCTION("""COMPUTED_VALUE"""),218.76)</f>
        <v>218.76</v>
      </c>
      <c r="D189" s="3">
        <f ca="1">IFERROR(__xludf.DUMMYFUNCTION("""COMPUTED_VALUE"""),217.45)</f>
        <v>217.45</v>
      </c>
      <c r="E189" s="3">
        <f ca="1">IFERROR(__xludf.DUMMYFUNCTION("""COMPUTED_VALUE"""),215.24)</f>
        <v>215.24</v>
      </c>
      <c r="F189" s="3">
        <f ca="1">IFERROR(__xludf.DUMMYFUNCTION("""COMPUTED_VALUE"""),54385391)</f>
        <v>54385391</v>
      </c>
    </row>
    <row r="190" spans="1:6" ht="12.5" x14ac:dyDescent="0.25">
      <c r="A190" s="2">
        <f ca="1">IFERROR(__xludf.DUMMYFUNCTION("""COMPUTED_VALUE"""),45736.6666666666)</f>
        <v>45736.666666666599</v>
      </c>
      <c r="B190" s="3">
        <f ca="1">IFERROR(__xludf.DUMMYFUNCTION("""COMPUTED_VALUE"""),213.99)</f>
        <v>213.99</v>
      </c>
      <c r="C190" s="3">
        <f ca="1">IFERROR(__xludf.DUMMYFUNCTION("""COMPUTED_VALUE"""),217.49)</f>
        <v>217.49</v>
      </c>
      <c r="D190" s="3">
        <f ca="1">IFERROR(__xludf.DUMMYFUNCTION("""COMPUTED_VALUE"""),214.91)</f>
        <v>214.91</v>
      </c>
      <c r="E190" s="3">
        <f ca="1">IFERROR(__xludf.DUMMYFUNCTION("""COMPUTED_VALUE"""),214.1)</f>
        <v>214.1</v>
      </c>
      <c r="F190" s="3">
        <f ca="1">IFERROR(__xludf.DUMMYFUNCTION("""COMPUTED_VALUE"""),48862947)</f>
        <v>48862947</v>
      </c>
    </row>
    <row r="191" spans="1:6" ht="12.5" x14ac:dyDescent="0.25">
      <c r="A191" s="2">
        <f ca="1">IFERROR(__xludf.DUMMYFUNCTION("""COMPUTED_VALUE"""),45737.6666666666)</f>
        <v>45737.666666666599</v>
      </c>
      <c r="B191" s="3">
        <f ca="1">IFERROR(__xludf.DUMMYFUNCTION("""COMPUTED_VALUE"""),211.56)</f>
        <v>211.56</v>
      </c>
      <c r="C191" s="3">
        <f ca="1">IFERROR(__xludf.DUMMYFUNCTION("""COMPUTED_VALUE"""),218.84)</f>
        <v>218.84</v>
      </c>
      <c r="D191" s="3">
        <f ca="1">IFERROR(__xludf.DUMMYFUNCTION("""COMPUTED_VALUE"""),208.42)</f>
        <v>208.42</v>
      </c>
      <c r="E191" s="3">
        <f ca="1">IFERROR(__xludf.DUMMYFUNCTION("""COMPUTED_VALUE"""),218.27)</f>
        <v>218.27</v>
      </c>
      <c r="F191" s="3">
        <f ca="1">IFERROR(__xludf.DUMMYFUNCTION("""COMPUTED_VALUE"""),94127768)</f>
        <v>94127768</v>
      </c>
    </row>
    <row r="192" spans="1:6" ht="12.5" x14ac:dyDescent="0.25">
      <c r="A192" s="2">
        <f ca="1">IFERROR(__xludf.DUMMYFUNCTION("""COMPUTED_VALUE"""),45740.6666666666)</f>
        <v>45740.666666666599</v>
      </c>
      <c r="B192" s="3">
        <f ca="1">IFERROR(__xludf.DUMMYFUNCTION("""COMPUTED_VALUE"""),221)</f>
        <v>221</v>
      </c>
      <c r="C192" s="3">
        <f ca="1">IFERROR(__xludf.DUMMYFUNCTION("""COMPUTED_VALUE"""),221.48)</f>
        <v>221.48</v>
      </c>
      <c r="D192" s="3">
        <f ca="1">IFERROR(__xludf.DUMMYFUNCTION("""COMPUTED_VALUE"""),209.58)</f>
        <v>209.58</v>
      </c>
      <c r="E192" s="3">
        <f ca="1">IFERROR(__xludf.DUMMYFUNCTION("""COMPUTED_VALUE"""),220.73)</f>
        <v>220.73</v>
      </c>
      <c r="F192" s="3">
        <f ca="1">IFERROR(__xludf.DUMMYFUNCTION("""COMPUTED_VALUE"""),44299483)</f>
        <v>44299483</v>
      </c>
    </row>
    <row r="193" spans="1:6" ht="12.5" x14ac:dyDescent="0.25">
      <c r="A193" s="2">
        <f ca="1">IFERROR(__xludf.DUMMYFUNCTION("""COMPUTED_VALUE"""),45741.6666666666)</f>
        <v>45741.666666666599</v>
      </c>
      <c r="B193" s="3">
        <f ca="1">IFERROR(__xludf.DUMMYFUNCTION("""COMPUTED_VALUE"""),220.77)</f>
        <v>220.77</v>
      </c>
      <c r="C193" s="3">
        <f ca="1">IFERROR(__xludf.DUMMYFUNCTION("""COMPUTED_VALUE"""),224.1)</f>
        <v>224.1</v>
      </c>
      <c r="D193" s="3">
        <f ca="1">IFERROR(__xludf.DUMMYFUNCTION("""COMPUTED_VALUE"""),209.97)</f>
        <v>209.97</v>
      </c>
      <c r="E193" s="3">
        <f ca="1">IFERROR(__xludf.DUMMYFUNCTION("""COMPUTED_VALUE"""),223.75)</f>
        <v>223.75</v>
      </c>
      <c r="F193" s="3">
        <f ca="1">IFERROR(__xludf.DUMMYFUNCTION("""COMPUTED_VALUE"""),34493583)</f>
        <v>34493583</v>
      </c>
    </row>
    <row r="194" spans="1:6" ht="12.5" x14ac:dyDescent="0.25">
      <c r="A194" s="2">
        <f ca="1">IFERROR(__xludf.DUMMYFUNCTION("""COMPUTED_VALUE"""),45742.6666666666)</f>
        <v>45742.666666666599</v>
      </c>
      <c r="B194" s="3">
        <f ca="1">IFERROR(__xludf.DUMMYFUNCTION("""COMPUTED_VALUE"""),223.51)</f>
        <v>223.51</v>
      </c>
      <c r="C194" s="3">
        <f ca="1">IFERROR(__xludf.DUMMYFUNCTION("""COMPUTED_VALUE"""),225.02)</f>
        <v>225.02</v>
      </c>
      <c r="D194" s="3">
        <f ca="1">IFERROR(__xludf.DUMMYFUNCTION("""COMPUTED_VALUE"""),211.49)</f>
        <v>211.49</v>
      </c>
      <c r="E194" s="3">
        <f ca="1">IFERROR(__xludf.DUMMYFUNCTION("""COMPUTED_VALUE"""),221.53)</f>
        <v>221.53</v>
      </c>
      <c r="F194" s="3">
        <f ca="1">IFERROR(__xludf.DUMMYFUNCTION("""COMPUTED_VALUE"""),34532656)</f>
        <v>34532656</v>
      </c>
    </row>
    <row r="195" spans="1:6" ht="12.5" x14ac:dyDescent="0.25">
      <c r="A195" s="2">
        <f ca="1">IFERROR(__xludf.DUMMYFUNCTION("""COMPUTED_VALUE"""),45743.6666666666)</f>
        <v>45743.666666666599</v>
      </c>
      <c r="B195" s="3">
        <f ca="1">IFERROR(__xludf.DUMMYFUNCTION("""COMPUTED_VALUE"""),221.39)</f>
        <v>221.39</v>
      </c>
      <c r="C195" s="3">
        <f ca="1">IFERROR(__xludf.DUMMYFUNCTION("""COMPUTED_VALUE"""),224.99)</f>
        <v>224.99</v>
      </c>
      <c r="D195" s="3">
        <f ca="1">IFERROR(__xludf.DUMMYFUNCTION("""COMPUTED_VALUE"""),213.75)</f>
        <v>213.75</v>
      </c>
      <c r="E195" s="3">
        <f ca="1">IFERROR(__xludf.DUMMYFUNCTION("""COMPUTED_VALUE"""),223.85)</f>
        <v>223.85</v>
      </c>
      <c r="F195" s="3">
        <f ca="1">IFERROR(__xludf.DUMMYFUNCTION("""COMPUTED_VALUE"""),37094774)</f>
        <v>37094774</v>
      </c>
    </row>
    <row r="196" spans="1:6" ht="12.5" x14ac:dyDescent="0.25">
      <c r="A196" s="2">
        <f ca="1">IFERROR(__xludf.DUMMYFUNCTION("""COMPUTED_VALUE"""),45744.6666666666)</f>
        <v>45744.666666666599</v>
      </c>
      <c r="B196" s="3">
        <f ca="1">IFERROR(__xludf.DUMMYFUNCTION("""COMPUTED_VALUE"""),221.67)</f>
        <v>221.67</v>
      </c>
      <c r="C196" s="3">
        <f ca="1">IFERROR(__xludf.DUMMYFUNCTION("""COMPUTED_VALUE"""),223.81)</f>
        <v>223.81</v>
      </c>
      <c r="D196" s="3">
        <f ca="1">IFERROR(__xludf.DUMMYFUNCTION("""COMPUTED_VALUE"""),212.22)</f>
        <v>212.22</v>
      </c>
      <c r="E196" s="3">
        <f ca="1">IFERROR(__xludf.DUMMYFUNCTION("""COMPUTED_VALUE"""),217.9)</f>
        <v>217.9</v>
      </c>
      <c r="F196" s="3">
        <f ca="1">IFERROR(__xludf.DUMMYFUNCTION("""COMPUTED_VALUE"""),39818617)</f>
        <v>39818617</v>
      </c>
    </row>
    <row r="197" spans="1:6" ht="12.5" x14ac:dyDescent="0.25">
      <c r="A197" s="2">
        <f ca="1">IFERROR(__xludf.DUMMYFUNCTION("""COMPUTED_VALUE"""),45747.6666666666)</f>
        <v>45747.666666666599</v>
      </c>
      <c r="B197" s="3">
        <f ca="1">IFERROR(__xludf.DUMMYFUNCTION("""COMPUTED_VALUE"""),217.01)</f>
        <v>217.01</v>
      </c>
      <c r="C197" s="3">
        <f ca="1">IFERROR(__xludf.DUMMYFUNCTION("""COMPUTED_VALUE"""),225.62)</f>
        <v>225.62</v>
      </c>
      <c r="D197" s="3">
        <f ca="1">IFERROR(__xludf.DUMMYFUNCTION("""COMPUTED_VALUE"""),211.28)</f>
        <v>211.28</v>
      </c>
      <c r="E197" s="3">
        <f ca="1">IFERROR(__xludf.DUMMYFUNCTION("""COMPUTED_VALUE"""),222.13)</f>
        <v>222.13</v>
      </c>
      <c r="F197" s="3">
        <f ca="1">IFERROR(__xludf.DUMMYFUNCTION("""COMPUTED_VALUE"""),65299321)</f>
        <v>65299321</v>
      </c>
    </row>
    <row r="198" spans="1:6" ht="12.5" x14ac:dyDescent="0.25">
      <c r="A198" s="2">
        <f ca="1">IFERROR(__xludf.DUMMYFUNCTION("""COMPUTED_VALUE"""),45748.6666666666)</f>
        <v>45748.666666666599</v>
      </c>
      <c r="B198" s="3">
        <f ca="1">IFERROR(__xludf.DUMMYFUNCTION("""COMPUTED_VALUE"""),219.81)</f>
        <v>219.81</v>
      </c>
      <c r="C198" s="3">
        <f ca="1">IFERROR(__xludf.DUMMYFUNCTION("""COMPUTED_VALUE"""),223.68)</f>
        <v>223.68</v>
      </c>
      <c r="D198" s="3">
        <f ca="1">IFERROR(__xludf.DUMMYFUNCTION("""COMPUTED_VALUE"""),218.58)</f>
        <v>218.58</v>
      </c>
      <c r="E198" s="3">
        <f ca="1">IFERROR(__xludf.DUMMYFUNCTION("""COMPUTED_VALUE"""),223.19)</f>
        <v>223.19</v>
      </c>
      <c r="F198" s="3">
        <f ca="1">IFERROR(__xludf.DUMMYFUNCTION("""COMPUTED_VALUE"""),36412740)</f>
        <v>36412740</v>
      </c>
    </row>
    <row r="199" spans="1:6" ht="12.5" x14ac:dyDescent="0.25">
      <c r="A199" s="2">
        <f ca="1">IFERROR(__xludf.DUMMYFUNCTION("""COMPUTED_VALUE"""),45749.6666666666)</f>
        <v>45749.666666666599</v>
      </c>
      <c r="B199" s="3">
        <f ca="1">IFERROR(__xludf.DUMMYFUNCTION("""COMPUTED_VALUE"""),221.32)</f>
        <v>221.32</v>
      </c>
      <c r="C199" s="3">
        <f ca="1">IFERROR(__xludf.DUMMYFUNCTION("""COMPUTED_VALUE"""),225.19)</f>
        <v>225.19</v>
      </c>
      <c r="D199" s="3">
        <f ca="1">IFERROR(__xludf.DUMMYFUNCTION("""COMPUTED_VALUE"""),220.08)</f>
        <v>220.08</v>
      </c>
      <c r="E199" s="3">
        <f ca="1">IFERROR(__xludf.DUMMYFUNCTION("""COMPUTED_VALUE"""),223.89)</f>
        <v>223.89</v>
      </c>
      <c r="F199" s="3">
        <f ca="1">IFERROR(__xludf.DUMMYFUNCTION("""COMPUTED_VALUE"""),35905904)</f>
        <v>35905904</v>
      </c>
    </row>
    <row r="200" spans="1:6" ht="12.5" x14ac:dyDescent="0.25">
      <c r="A200" s="2">
        <f ca="1">IFERROR(__xludf.DUMMYFUNCTION("""COMPUTED_VALUE"""),45750.6666666666)</f>
        <v>45750.666666666599</v>
      </c>
      <c r="B200" s="3">
        <f ca="1">IFERROR(__xludf.DUMMYFUNCTION("""COMPUTED_VALUE"""),205.54)</f>
        <v>205.54</v>
      </c>
      <c r="C200" s="3">
        <f ca="1">IFERROR(__xludf.DUMMYFUNCTION("""COMPUTED_VALUE"""),207.49)</f>
        <v>207.49</v>
      </c>
      <c r="D200" s="3">
        <f ca="1">IFERROR(__xludf.DUMMYFUNCTION("""COMPUTED_VALUE"""),220.47)</f>
        <v>220.47</v>
      </c>
      <c r="E200" s="3">
        <f ca="1">IFERROR(__xludf.DUMMYFUNCTION("""COMPUTED_VALUE"""),203.19)</f>
        <v>203.19</v>
      </c>
      <c r="F200" s="3">
        <f ca="1">IFERROR(__xludf.DUMMYFUNCTION("""COMPUTED_VALUE"""),103419006)</f>
        <v>103419006</v>
      </c>
    </row>
    <row r="201" spans="1:6" ht="12.5" x14ac:dyDescent="0.25">
      <c r="A201" s="2">
        <f ca="1">IFERROR(__xludf.DUMMYFUNCTION("""COMPUTED_VALUE"""),45751.6666666666)</f>
        <v>45751.666666666599</v>
      </c>
      <c r="B201" s="3">
        <f ca="1">IFERROR(__xludf.DUMMYFUNCTION("""COMPUTED_VALUE"""),193.89)</f>
        <v>193.89</v>
      </c>
      <c r="C201" s="3">
        <f ca="1">IFERROR(__xludf.DUMMYFUNCTION("""COMPUTED_VALUE"""),199.88)</f>
        <v>199.88</v>
      </c>
      <c r="D201" s="3">
        <f ca="1">IFERROR(__xludf.DUMMYFUNCTION("""COMPUTED_VALUE"""),220.56)</f>
        <v>220.56</v>
      </c>
      <c r="E201" s="3">
        <f ca="1">IFERROR(__xludf.DUMMYFUNCTION("""COMPUTED_VALUE"""),188.38)</f>
        <v>188.38</v>
      </c>
      <c r="F201" s="3">
        <f ca="1">IFERROR(__xludf.DUMMYFUNCTION("""COMPUTED_VALUE"""),125910913)</f>
        <v>125910913</v>
      </c>
    </row>
    <row r="202" spans="1:6" ht="12.5" x14ac:dyDescent="0.25">
      <c r="A202" s="2">
        <f ca="1">IFERROR(__xludf.DUMMYFUNCTION("""COMPUTED_VALUE"""),45754.6666666666)</f>
        <v>45754.666666666599</v>
      </c>
      <c r="B202" s="3">
        <f ca="1">IFERROR(__xludf.DUMMYFUNCTION("""COMPUTED_VALUE"""),177.2)</f>
        <v>177.2</v>
      </c>
      <c r="C202" s="3">
        <f ca="1">IFERROR(__xludf.DUMMYFUNCTION("""COMPUTED_VALUE"""),194.15)</f>
        <v>194.15</v>
      </c>
      <c r="D202" s="3">
        <f ca="1">IFERROR(__xludf.DUMMYFUNCTION("""COMPUTED_VALUE"""),217.68)</f>
        <v>217.68</v>
      </c>
      <c r="E202" s="3">
        <f ca="1">IFERROR(__xludf.DUMMYFUNCTION("""COMPUTED_VALUE"""),181.46)</f>
        <v>181.46</v>
      </c>
      <c r="F202" s="3">
        <f ca="1">IFERROR(__xludf.DUMMYFUNCTION("""COMPUTED_VALUE"""),160466286)</f>
        <v>160466286</v>
      </c>
    </row>
    <row r="203" spans="1:6" ht="12.5" x14ac:dyDescent="0.25">
      <c r="A203" s="2">
        <f ca="1">IFERROR(__xludf.DUMMYFUNCTION("""COMPUTED_VALUE"""),45755.6666666666)</f>
        <v>45755.666666666599</v>
      </c>
      <c r="B203" s="3">
        <f ca="1">IFERROR(__xludf.DUMMYFUNCTION("""COMPUTED_VALUE"""),186.7)</f>
        <v>186.7</v>
      </c>
      <c r="C203" s="3">
        <f ca="1">IFERROR(__xludf.DUMMYFUNCTION("""COMPUTED_VALUE"""),190.34)</f>
        <v>190.34</v>
      </c>
      <c r="D203" s="3">
        <f ca="1">IFERROR(__xludf.DUMMYFUNCTION("""COMPUTED_VALUE"""),216.23)</f>
        <v>216.23</v>
      </c>
      <c r="E203" s="3">
        <f ca="1">IFERROR(__xludf.DUMMYFUNCTION("""COMPUTED_VALUE"""),172.42)</f>
        <v>172.42</v>
      </c>
      <c r="F203" s="3">
        <f ca="1">IFERROR(__xludf.DUMMYFUNCTION("""COMPUTED_VALUE"""),120859491)</f>
        <v>120859491</v>
      </c>
    </row>
    <row r="204" spans="1:6" ht="12.5" x14ac:dyDescent="0.25">
      <c r="A204" s="2">
        <f ca="1">IFERROR(__xludf.DUMMYFUNCTION("""COMPUTED_VALUE"""),45756.6666666666)</f>
        <v>45756.666666666599</v>
      </c>
      <c r="B204" s="3">
        <f ca="1">IFERROR(__xludf.DUMMYFUNCTION("""COMPUTED_VALUE"""),171.95)</f>
        <v>171.95</v>
      </c>
      <c r="C204" s="3">
        <f ca="1">IFERROR(__xludf.DUMMYFUNCTION("""COMPUTED_VALUE"""),200.61)</f>
        <v>200.61</v>
      </c>
      <c r="D204" s="3">
        <f ca="1">IFERROR(__xludf.DUMMYFUNCTION("""COMPUTED_VALUE"""),218.9)</f>
        <v>218.9</v>
      </c>
      <c r="E204" s="3">
        <f ca="1">IFERROR(__xludf.DUMMYFUNCTION("""COMPUTED_VALUE"""),198.85)</f>
        <v>198.85</v>
      </c>
      <c r="F204" s="3">
        <f ca="1">IFERROR(__xludf.DUMMYFUNCTION("""COMPUTED_VALUE"""),184395885)</f>
        <v>184395885</v>
      </c>
    </row>
    <row r="205" spans="1:6" ht="12.5" x14ac:dyDescent="0.25">
      <c r="A205" s="2">
        <f ca="1">IFERROR(__xludf.DUMMYFUNCTION("""COMPUTED_VALUE"""),45757.6666666666)</f>
        <v>45757.666666666599</v>
      </c>
      <c r="B205" s="3">
        <f ca="1">IFERROR(__xludf.DUMMYFUNCTION("""COMPUTED_VALUE"""),189.07)</f>
        <v>189.07</v>
      </c>
      <c r="C205" s="3">
        <f ca="1">IFERROR(__xludf.DUMMYFUNCTION("""COMPUTED_VALUE"""),194.78)</f>
        <v>194.78</v>
      </c>
      <c r="D205" s="3">
        <f ca="1">IFERROR(__xludf.DUMMYFUNCTION("""COMPUTED_VALUE"""),221.02)</f>
        <v>221.02</v>
      </c>
      <c r="E205" s="3">
        <f ca="1">IFERROR(__xludf.DUMMYFUNCTION("""COMPUTED_VALUE"""),190.42)</f>
        <v>190.42</v>
      </c>
      <c r="F205" s="3">
        <f ca="1">IFERROR(__xludf.DUMMYFUNCTION("""COMPUTED_VALUE"""),121879981)</f>
        <v>121879981</v>
      </c>
    </row>
    <row r="206" spans="1:6" ht="12.5" x14ac:dyDescent="0.25">
      <c r="A206" s="2">
        <f ca="1">IFERROR(__xludf.DUMMYFUNCTION("""COMPUTED_VALUE"""),45758.6666666666)</f>
        <v>45758.666666666599</v>
      </c>
      <c r="B206" s="3">
        <f ca="1">IFERROR(__xludf.DUMMYFUNCTION("""COMPUTED_VALUE"""),186.1)</f>
        <v>186.1</v>
      </c>
      <c r="C206" s="3">
        <f ca="1">IFERROR(__xludf.DUMMYFUNCTION("""COMPUTED_VALUE"""),199.54)</f>
        <v>199.54</v>
      </c>
      <c r="D206" s="3">
        <f ca="1">IFERROR(__xludf.DUMMYFUNCTION("""COMPUTED_VALUE"""),201.25)</f>
        <v>201.25</v>
      </c>
      <c r="E206" s="3">
        <f ca="1">IFERROR(__xludf.DUMMYFUNCTION("""COMPUTED_VALUE"""),198.15)</f>
        <v>198.15</v>
      </c>
      <c r="F206" s="3">
        <f ca="1">IFERROR(__xludf.DUMMYFUNCTION("""COMPUTED_VALUE"""),87435915)</f>
        <v>87435915</v>
      </c>
    </row>
    <row r="207" spans="1:6" ht="12.5" x14ac:dyDescent="0.25">
      <c r="A207" s="2">
        <f ca="1">IFERROR(__xludf.DUMMYFUNCTION("""COMPUTED_VALUE"""),45761.6666666666)</f>
        <v>45761.666666666599</v>
      </c>
      <c r="B207" s="3">
        <f ca="1">IFERROR(__xludf.DUMMYFUNCTION("""COMPUTED_VALUE"""),211.44)</f>
        <v>211.44</v>
      </c>
      <c r="C207" s="3">
        <f ca="1">IFERROR(__xludf.DUMMYFUNCTION("""COMPUTED_VALUE"""),212.94)</f>
        <v>212.94</v>
      </c>
      <c r="D207" s="3">
        <f ca="1">IFERROR(__xludf.DUMMYFUNCTION("""COMPUTED_VALUE"""),187.34)</f>
        <v>187.34</v>
      </c>
      <c r="E207" s="3">
        <f ca="1">IFERROR(__xludf.DUMMYFUNCTION("""COMPUTED_VALUE"""),202.52)</f>
        <v>202.52</v>
      </c>
      <c r="F207" s="3">
        <f ca="1">IFERROR(__xludf.DUMMYFUNCTION("""COMPUTED_VALUE"""),101352911)</f>
        <v>101352911</v>
      </c>
    </row>
    <row r="208" spans="1:6" ht="12.5" x14ac:dyDescent="0.25">
      <c r="A208" s="2">
        <f ca="1">IFERROR(__xludf.DUMMYFUNCTION("""COMPUTED_VALUE"""),45762.6666666666)</f>
        <v>45762.666666666599</v>
      </c>
      <c r="B208" s="3">
        <f ca="1">IFERROR(__xludf.DUMMYFUNCTION("""COMPUTED_VALUE"""),201.86)</f>
        <v>201.86</v>
      </c>
      <c r="C208" s="3">
        <f ca="1">IFERROR(__xludf.DUMMYFUNCTION("""COMPUTED_VALUE"""),203.51)</f>
        <v>203.51</v>
      </c>
      <c r="D208" s="3">
        <f ca="1">IFERROR(__xludf.DUMMYFUNCTION("""COMPUTED_VALUE"""),174.62)</f>
        <v>174.62</v>
      </c>
      <c r="E208" s="3">
        <f ca="1">IFERROR(__xludf.DUMMYFUNCTION("""COMPUTED_VALUE"""),202.14)</f>
        <v>202.14</v>
      </c>
      <c r="F208" s="3">
        <f ca="1">IFERROR(__xludf.DUMMYFUNCTION("""COMPUTED_VALUE"""),51343872)</f>
        <v>51343872</v>
      </c>
    </row>
    <row r="209" spans="1:6" ht="12.5" x14ac:dyDescent="0.25">
      <c r="A209" s="2">
        <f ca="1">IFERROR(__xludf.DUMMYFUNCTION("""COMPUTED_VALUE"""),45763.6666666666)</f>
        <v>45763.666666666599</v>
      </c>
      <c r="B209" s="3">
        <f ca="1">IFERROR(__xludf.DUMMYFUNCTION("""COMPUTED_VALUE"""),198.36)</f>
        <v>198.36</v>
      </c>
      <c r="C209" s="3">
        <f ca="1">IFERROR(__xludf.DUMMYFUNCTION("""COMPUTED_VALUE"""),200.7)</f>
        <v>200.7</v>
      </c>
      <c r="D209" s="3">
        <f ca="1">IFERROR(__xludf.DUMMYFUNCTION("""COMPUTED_VALUE"""),169.21)</f>
        <v>169.21</v>
      </c>
      <c r="E209" s="3">
        <f ca="1">IFERROR(__xludf.DUMMYFUNCTION("""COMPUTED_VALUE"""),194.27)</f>
        <v>194.27</v>
      </c>
      <c r="F209" s="3">
        <f ca="1">IFERROR(__xludf.DUMMYFUNCTION("""COMPUTED_VALUE"""),59732423)</f>
        <v>59732423</v>
      </c>
    </row>
    <row r="210" spans="1:6" ht="12.5" x14ac:dyDescent="0.25">
      <c r="A210" s="2">
        <f ca="1">IFERROR(__xludf.DUMMYFUNCTION("""COMPUTED_VALUE"""),45764.6666666666)</f>
        <v>45764.666666666599</v>
      </c>
      <c r="B210" s="3">
        <f ca="1">IFERROR(__xludf.DUMMYFUNCTION("""COMPUTED_VALUE"""),197.2)</f>
        <v>197.2</v>
      </c>
      <c r="C210" s="3">
        <f ca="1">IFERROR(__xludf.DUMMYFUNCTION("""COMPUTED_VALUE"""),198.83)</f>
        <v>198.83</v>
      </c>
      <c r="D210" s="3">
        <f ca="1">IFERROR(__xludf.DUMMYFUNCTION("""COMPUTED_VALUE"""),171.89)</f>
        <v>171.89</v>
      </c>
      <c r="E210" s="3">
        <f ca="1">IFERROR(__xludf.DUMMYFUNCTION("""COMPUTED_VALUE"""),196.98)</f>
        <v>196.98</v>
      </c>
      <c r="F210" s="3">
        <f ca="1">IFERROR(__xludf.DUMMYFUNCTION("""COMPUTED_VALUE"""),52164675)</f>
        <v>52164675</v>
      </c>
    </row>
    <row r="211" spans="1:6" ht="12.5" x14ac:dyDescent="0.25">
      <c r="A211" s="2">
        <f ca="1">IFERROR(__xludf.DUMMYFUNCTION("""COMPUTED_VALUE"""),45768.6666666666)</f>
        <v>45768.666666666599</v>
      </c>
      <c r="B211" s="3">
        <f ca="1">IFERROR(__xludf.DUMMYFUNCTION("""COMPUTED_VALUE"""),193.27)</f>
        <v>193.27</v>
      </c>
      <c r="C211" s="3">
        <f ca="1">IFERROR(__xludf.DUMMYFUNCTION("""COMPUTED_VALUE"""),193.8)</f>
        <v>193.8</v>
      </c>
      <c r="D211" s="3">
        <f ca="1">IFERROR(__xludf.DUMMYFUNCTION("""COMPUTED_VALUE"""),183)</f>
        <v>183</v>
      </c>
      <c r="E211" s="3">
        <f ca="1">IFERROR(__xludf.DUMMYFUNCTION("""COMPUTED_VALUE"""),193.16)</f>
        <v>193.16</v>
      </c>
      <c r="F211" s="3">
        <f ca="1">IFERROR(__xludf.DUMMYFUNCTION("""COMPUTED_VALUE"""),46742537)</f>
        <v>46742537</v>
      </c>
    </row>
    <row r="212" spans="1:6" ht="12.5" x14ac:dyDescent="0.25">
      <c r="A212" s="2">
        <f ca="1">IFERROR(__xludf.DUMMYFUNCTION("""COMPUTED_VALUE"""),45769.6666666666)</f>
        <v>45769.666666666599</v>
      </c>
      <c r="B212" s="3">
        <f ca="1">IFERROR(__xludf.DUMMYFUNCTION("""COMPUTED_VALUE"""),196.12)</f>
        <v>196.12</v>
      </c>
      <c r="C212" s="3">
        <f ca="1">IFERROR(__xludf.DUMMYFUNCTION("""COMPUTED_VALUE"""),201.59)</f>
        <v>201.59</v>
      </c>
      <c r="D212" s="3">
        <f ca="1">IFERROR(__xludf.DUMMYFUNCTION("""COMPUTED_VALUE"""),186.06)</f>
        <v>186.06</v>
      </c>
      <c r="E212" s="3">
        <f ca="1">IFERROR(__xludf.DUMMYFUNCTION("""COMPUTED_VALUE"""),199.74)</f>
        <v>199.74</v>
      </c>
      <c r="F212" s="3">
        <f ca="1">IFERROR(__xludf.DUMMYFUNCTION("""COMPUTED_VALUE"""),52976371)</f>
        <v>52976371</v>
      </c>
    </row>
    <row r="213" spans="1:6" ht="12.5" x14ac:dyDescent="0.25">
      <c r="A213" s="2">
        <f ca="1">IFERROR(__xludf.DUMMYFUNCTION("""COMPUTED_VALUE"""),45770.6666666666)</f>
        <v>45770.666666666599</v>
      </c>
      <c r="B213" s="3">
        <f ca="1">IFERROR(__xludf.DUMMYFUNCTION("""COMPUTED_VALUE"""),206)</f>
        <v>206</v>
      </c>
      <c r="C213" s="3">
        <f ca="1">IFERROR(__xludf.DUMMYFUNCTION("""COMPUTED_VALUE"""),208)</f>
        <v>208</v>
      </c>
      <c r="D213" s="3">
        <f ca="1">IFERROR(__xludf.DUMMYFUNCTION("""COMPUTED_VALUE"""),201.16)</f>
        <v>201.16</v>
      </c>
      <c r="E213" s="3">
        <f ca="1">IFERROR(__xludf.DUMMYFUNCTION("""COMPUTED_VALUE"""),204.6)</f>
        <v>204.6</v>
      </c>
      <c r="F213" s="3">
        <f ca="1">IFERROR(__xludf.DUMMYFUNCTION("""COMPUTED_VALUE"""),52929165)</f>
        <v>52929165</v>
      </c>
    </row>
    <row r="214" spans="1:6" ht="12.5" x14ac:dyDescent="0.25">
      <c r="A214" s="2">
        <f ca="1">IFERROR(__xludf.DUMMYFUNCTION("""COMPUTED_VALUE"""),45771.6666666666)</f>
        <v>45771.666666666599</v>
      </c>
      <c r="B214" s="3">
        <f ca="1">IFERROR(__xludf.DUMMYFUNCTION("""COMPUTED_VALUE"""),204.89)</f>
        <v>204.89</v>
      </c>
      <c r="C214" s="3">
        <f ca="1">IFERROR(__xludf.DUMMYFUNCTION("""COMPUTED_VALUE"""),208.83)</f>
        <v>208.83</v>
      </c>
      <c r="D214" s="3">
        <f ca="1">IFERROR(__xludf.DUMMYFUNCTION("""COMPUTED_VALUE"""),199.8)</f>
        <v>199.8</v>
      </c>
      <c r="E214" s="3">
        <f ca="1">IFERROR(__xludf.DUMMYFUNCTION("""COMPUTED_VALUE"""),208.37)</f>
        <v>208.37</v>
      </c>
      <c r="F214" s="3">
        <f ca="1">IFERROR(__xludf.DUMMYFUNCTION("""COMPUTED_VALUE"""),47310989)</f>
        <v>47310989</v>
      </c>
    </row>
    <row r="215" spans="1:6" ht="12.5" x14ac:dyDescent="0.25">
      <c r="A215" s="2">
        <f ca="1">IFERROR(__xludf.DUMMYFUNCTION("""COMPUTED_VALUE"""),45772.6666666666)</f>
        <v>45772.666666666599</v>
      </c>
      <c r="B215" s="3">
        <f ca="1">IFERROR(__xludf.DUMMYFUNCTION("""COMPUTED_VALUE"""),206.37)</f>
        <v>206.37</v>
      </c>
      <c r="C215" s="3">
        <f ca="1">IFERROR(__xludf.DUMMYFUNCTION("""COMPUTED_VALUE"""),209.75)</f>
        <v>209.75</v>
      </c>
      <c r="D215" s="3">
        <f ca="1">IFERROR(__xludf.DUMMYFUNCTION("""COMPUTED_VALUE"""),192.37)</f>
        <v>192.37</v>
      </c>
      <c r="E215" s="3">
        <f ca="1">IFERROR(__xludf.DUMMYFUNCTION("""COMPUTED_VALUE"""),209.28)</f>
        <v>209.28</v>
      </c>
      <c r="F215" s="3">
        <f ca="1">IFERROR(__xludf.DUMMYFUNCTION("""COMPUTED_VALUE"""),38222258)</f>
        <v>38222258</v>
      </c>
    </row>
    <row r="216" spans="1:6" ht="12.5" x14ac:dyDescent="0.25">
      <c r="A216" s="2">
        <f ca="1">IFERROR(__xludf.DUMMYFUNCTION("""COMPUTED_VALUE"""),45775.6666666666)</f>
        <v>45775.666666666599</v>
      </c>
      <c r="B216" s="3">
        <f ca="1">IFERROR(__xludf.DUMMYFUNCTION("""COMPUTED_VALUE"""),210)</f>
        <v>210</v>
      </c>
      <c r="C216" s="3">
        <f ca="1">IFERROR(__xludf.DUMMYFUNCTION("""COMPUTED_VALUE"""),211.5)</f>
        <v>211.5</v>
      </c>
      <c r="D216" s="3">
        <f ca="1">IFERROR(__xludf.DUMMYFUNCTION("""COMPUTED_VALUE"""),194.42)</f>
        <v>194.42</v>
      </c>
      <c r="E216" s="3">
        <f ca="1">IFERROR(__xludf.DUMMYFUNCTION("""COMPUTED_VALUE"""),210.14)</f>
        <v>210.14</v>
      </c>
      <c r="F216" s="3">
        <f ca="1">IFERROR(__xludf.DUMMYFUNCTION("""COMPUTED_VALUE"""),38743074)</f>
        <v>38743074</v>
      </c>
    </row>
    <row r="217" spans="1:6" ht="12.5" x14ac:dyDescent="0.25">
      <c r="A217" s="2">
        <f ca="1">IFERROR(__xludf.DUMMYFUNCTION("""COMPUTED_VALUE"""),45776.6666666666)</f>
        <v>45776.666666666599</v>
      </c>
      <c r="B217" s="3">
        <f ca="1">IFERROR(__xludf.DUMMYFUNCTION("""COMPUTED_VALUE"""),208.69)</f>
        <v>208.69</v>
      </c>
      <c r="C217" s="3">
        <f ca="1">IFERROR(__xludf.DUMMYFUNCTION("""COMPUTED_VALUE"""),212.24)</f>
        <v>212.24</v>
      </c>
      <c r="D217" s="3">
        <f ca="1">IFERROR(__xludf.DUMMYFUNCTION("""COMPUTED_VALUE"""),189.81)</f>
        <v>189.81</v>
      </c>
      <c r="E217" s="3">
        <f ca="1">IFERROR(__xludf.DUMMYFUNCTION("""COMPUTED_VALUE"""),211.21)</f>
        <v>211.21</v>
      </c>
      <c r="F217" s="3">
        <f ca="1">IFERROR(__xludf.DUMMYFUNCTION("""COMPUTED_VALUE"""),36827633)</f>
        <v>36827633</v>
      </c>
    </row>
    <row r="218" spans="1:6" ht="12.5" x14ac:dyDescent="0.25">
      <c r="A218" s="2">
        <f ca="1">IFERROR(__xludf.DUMMYFUNCTION("""COMPUTED_VALUE"""),45777.6666666666)</f>
        <v>45777.666666666599</v>
      </c>
      <c r="B218" s="3">
        <f ca="1">IFERROR(__xludf.DUMMYFUNCTION("""COMPUTED_VALUE"""),209.3)</f>
        <v>209.3</v>
      </c>
      <c r="C218" s="3">
        <f ca="1">IFERROR(__xludf.DUMMYFUNCTION("""COMPUTED_VALUE"""),213.58)</f>
        <v>213.58</v>
      </c>
      <c r="D218" s="3">
        <f ca="1">IFERROR(__xludf.DUMMYFUNCTION("""COMPUTED_VALUE"""),195.97)</f>
        <v>195.97</v>
      </c>
      <c r="E218" s="3">
        <f ca="1">IFERROR(__xludf.DUMMYFUNCTION("""COMPUTED_VALUE"""),212.5)</f>
        <v>212.5</v>
      </c>
      <c r="F218" s="3">
        <f ca="1">IFERROR(__xludf.DUMMYFUNCTION("""COMPUTED_VALUE"""),52286454)</f>
        <v>52286454</v>
      </c>
    </row>
    <row r="219" spans="1:6" ht="12.5" x14ac:dyDescent="0.25">
      <c r="A219" s="2">
        <f ca="1">IFERROR(__xludf.DUMMYFUNCTION("""COMPUTED_VALUE"""),45778.6666666666)</f>
        <v>45778.666666666599</v>
      </c>
      <c r="B219" s="3">
        <f ca="1">IFERROR(__xludf.DUMMYFUNCTION("""COMPUTED_VALUE"""),209.08)</f>
        <v>209.08</v>
      </c>
      <c r="C219" s="3">
        <f ca="1">IFERROR(__xludf.DUMMYFUNCTION("""COMPUTED_VALUE"""),214.56)</f>
        <v>214.56</v>
      </c>
      <c r="D219" s="3">
        <f ca="1">IFERROR(__xludf.DUMMYFUNCTION("""COMPUTED_VALUE"""),202.8)</f>
        <v>202.8</v>
      </c>
      <c r="E219" s="3">
        <f ca="1">IFERROR(__xludf.DUMMYFUNCTION("""COMPUTED_VALUE"""),213.32)</f>
        <v>213.32</v>
      </c>
      <c r="F219" s="3">
        <f ca="1">IFERROR(__xludf.DUMMYFUNCTION("""COMPUTED_VALUE"""),57365675)</f>
        <v>57365675</v>
      </c>
    </row>
    <row r="220" spans="1:6" ht="12.5" x14ac:dyDescent="0.25">
      <c r="A220" s="2">
        <f ca="1">IFERROR(__xludf.DUMMYFUNCTION("""COMPUTED_VALUE"""),45779.6666666666)</f>
        <v>45779.666666666599</v>
      </c>
      <c r="B220" s="3">
        <f ca="1">IFERROR(__xludf.DUMMYFUNCTION("""COMPUTED_VALUE"""),206.09)</f>
        <v>206.09</v>
      </c>
      <c r="C220" s="3">
        <f ca="1">IFERROR(__xludf.DUMMYFUNCTION("""COMPUTED_VALUE"""),206.99)</f>
        <v>206.99</v>
      </c>
      <c r="D220" s="3">
        <f ca="1">IFERROR(__xludf.DUMMYFUNCTION("""COMPUTED_VALUE"""),202.94)</f>
        <v>202.94</v>
      </c>
      <c r="E220" s="3">
        <f ca="1">IFERROR(__xludf.DUMMYFUNCTION("""COMPUTED_VALUE"""),205.35)</f>
        <v>205.35</v>
      </c>
      <c r="F220" s="3">
        <f ca="1">IFERROR(__xludf.DUMMYFUNCTION("""COMPUTED_VALUE"""),101010621)</f>
        <v>101010621</v>
      </c>
    </row>
    <row r="221" spans="1:6" ht="12.5" x14ac:dyDescent="0.25">
      <c r="A221" s="2">
        <f ca="1">IFERROR(__xludf.DUMMYFUNCTION("""COMPUTED_VALUE"""),45782.6666666666)</f>
        <v>45782.666666666599</v>
      </c>
      <c r="B221" s="3">
        <f ca="1">IFERROR(__xludf.DUMMYFUNCTION("""COMPUTED_VALUE"""),203.1)</f>
        <v>203.1</v>
      </c>
      <c r="C221" s="3">
        <f ca="1">IFERROR(__xludf.DUMMYFUNCTION("""COMPUTED_VALUE"""),204.1)</f>
        <v>204.1</v>
      </c>
      <c r="D221" s="3">
        <f ca="1">IFERROR(__xludf.DUMMYFUNCTION("""COMPUTED_VALUE"""),206.2)</f>
        <v>206.2</v>
      </c>
      <c r="E221" s="3">
        <f ca="1">IFERROR(__xludf.DUMMYFUNCTION("""COMPUTED_VALUE"""),198.89)</f>
        <v>198.89</v>
      </c>
      <c r="F221" s="3">
        <f ca="1">IFERROR(__xludf.DUMMYFUNCTION("""COMPUTED_VALUE"""),69018452)</f>
        <v>69018452</v>
      </c>
    </row>
    <row r="222" spans="1:6" ht="12.5" x14ac:dyDescent="0.25">
      <c r="A222" s="2">
        <f ca="1">IFERROR(__xludf.DUMMYFUNCTION("""COMPUTED_VALUE"""),45783.6666666666)</f>
        <v>45783.666666666599</v>
      </c>
      <c r="B222" s="3">
        <f ca="1">IFERROR(__xludf.DUMMYFUNCTION("""COMPUTED_VALUE"""),198.21)</f>
        <v>198.21</v>
      </c>
      <c r="C222" s="3">
        <f ca="1">IFERROR(__xludf.DUMMYFUNCTION("""COMPUTED_VALUE"""),200.65)</f>
        <v>200.65</v>
      </c>
      <c r="D222" s="3">
        <f ca="1">IFERROR(__xludf.DUMMYFUNCTION("""COMPUTED_VALUE"""),207.46)</f>
        <v>207.46</v>
      </c>
      <c r="E222" s="3">
        <f ca="1">IFERROR(__xludf.DUMMYFUNCTION("""COMPUTED_VALUE"""),198.51)</f>
        <v>198.51</v>
      </c>
      <c r="F222" s="3">
        <f ca="1">IFERROR(__xludf.DUMMYFUNCTION("""COMPUTED_VALUE"""),51216482)</f>
        <v>51216482</v>
      </c>
    </row>
    <row r="223" spans="1:6" ht="12.5" x14ac:dyDescent="0.25">
      <c r="A223" s="2">
        <f ca="1">IFERROR(__xludf.DUMMYFUNCTION("""COMPUTED_VALUE"""),45784.6666666666)</f>
        <v>45784.666666666599</v>
      </c>
      <c r="B223" s="3">
        <f ca="1">IFERROR(__xludf.DUMMYFUNCTION("""COMPUTED_VALUE"""),199.17)</f>
        <v>199.17</v>
      </c>
      <c r="C223" s="3">
        <f ca="1">IFERROR(__xludf.DUMMYFUNCTION("""COMPUTED_VALUE"""),199.44)</f>
        <v>199.44</v>
      </c>
      <c r="D223" s="3">
        <f ca="1">IFERROR(__xludf.DUMMYFUNCTION("""COMPUTED_VALUE"""),208.37)</f>
        <v>208.37</v>
      </c>
      <c r="E223" s="3">
        <f ca="1">IFERROR(__xludf.DUMMYFUNCTION("""COMPUTED_VALUE"""),196.25)</f>
        <v>196.25</v>
      </c>
      <c r="F223" s="3">
        <f ca="1">IFERROR(__xludf.DUMMYFUNCTION("""COMPUTED_VALUE"""),68616943)</f>
        <v>68616943</v>
      </c>
    </row>
    <row r="224" spans="1:6" ht="12.5" x14ac:dyDescent="0.25">
      <c r="A224" s="2">
        <f ca="1">IFERROR(__xludf.DUMMYFUNCTION("""COMPUTED_VALUE"""),45785.6666666666)</f>
        <v>45785.666666666599</v>
      </c>
      <c r="B224" s="3">
        <f ca="1">IFERROR(__xludf.DUMMYFUNCTION("""COMPUTED_VALUE"""),197.72)</f>
        <v>197.72</v>
      </c>
      <c r="C224" s="3">
        <f ca="1">IFERROR(__xludf.DUMMYFUNCTION("""COMPUTED_VALUE"""),200.05)</f>
        <v>200.05</v>
      </c>
      <c r="D224" s="3">
        <f ca="1">IFERROR(__xludf.DUMMYFUNCTION("""COMPUTED_VALUE"""),206.67)</f>
        <v>206.67</v>
      </c>
      <c r="E224" s="3">
        <f ca="1">IFERROR(__xludf.DUMMYFUNCTION("""COMPUTED_VALUE"""),197.49)</f>
        <v>197.49</v>
      </c>
      <c r="F224" s="3">
        <f ca="1">IFERROR(__xludf.DUMMYFUNCTION("""COMPUTED_VALUE"""),50478872)</f>
        <v>50478872</v>
      </c>
    </row>
    <row r="225" spans="1:6" ht="12.5" x14ac:dyDescent="0.25">
      <c r="A225" s="2">
        <f ca="1">IFERROR(__xludf.DUMMYFUNCTION("""COMPUTED_VALUE"""),45786.6666666666)</f>
        <v>45786.666666666599</v>
      </c>
      <c r="B225" s="3">
        <f ca="1">IFERROR(__xludf.DUMMYFUNCTION("""COMPUTED_VALUE"""),199)</f>
        <v>199</v>
      </c>
      <c r="C225" s="3">
        <f ca="1">IFERROR(__xludf.DUMMYFUNCTION("""COMPUTED_VALUE"""),200.54)</f>
        <v>200.54</v>
      </c>
      <c r="D225" s="3">
        <f ca="1">IFERROR(__xludf.DUMMYFUNCTION("""COMPUTED_VALUE"""),208.9)</f>
        <v>208.9</v>
      </c>
      <c r="E225" s="3">
        <f ca="1">IFERROR(__xludf.DUMMYFUNCTION("""COMPUTED_VALUE"""),198.53)</f>
        <v>198.53</v>
      </c>
      <c r="F225" s="3">
        <f ca="1">IFERROR(__xludf.DUMMYFUNCTION("""COMPUTED_VALUE"""),36453923)</f>
        <v>36453923</v>
      </c>
    </row>
    <row r="226" spans="1:6" ht="12.5" x14ac:dyDescent="0.25">
      <c r="A226" s="2">
        <f ca="1">IFERROR(__xludf.DUMMYFUNCTION("""COMPUTED_VALUE"""),45789.6666666666)</f>
        <v>45789.666666666599</v>
      </c>
      <c r="B226" s="3">
        <f ca="1">IFERROR(__xludf.DUMMYFUNCTION("""COMPUTED_VALUE"""),210.97)</f>
        <v>210.97</v>
      </c>
      <c r="C226" s="3">
        <f ca="1">IFERROR(__xludf.DUMMYFUNCTION("""COMPUTED_VALUE"""),211.27)</f>
        <v>211.27</v>
      </c>
      <c r="D226" s="3">
        <f ca="1">IFERROR(__xludf.DUMMYFUNCTION("""COMPUTED_VALUE"""),202.16)</f>
        <v>202.16</v>
      </c>
      <c r="E226" s="3">
        <f ca="1">IFERROR(__xludf.DUMMYFUNCTION("""COMPUTED_VALUE"""),210.79)</f>
        <v>210.79</v>
      </c>
      <c r="F226" s="3">
        <f ca="1">IFERROR(__xludf.DUMMYFUNCTION("""COMPUTED_VALUE"""),63775814)</f>
        <v>63775814</v>
      </c>
    </row>
    <row r="227" spans="1:6" ht="12.5" x14ac:dyDescent="0.25">
      <c r="A227" s="2">
        <f ca="1">IFERROR(__xludf.DUMMYFUNCTION("""COMPUTED_VALUE"""),45790.6666666666)</f>
        <v>45790.666666666599</v>
      </c>
      <c r="B227" s="3">
        <f ca="1">IFERROR(__xludf.DUMMYFUNCTION("""COMPUTED_VALUE"""),210.43)</f>
        <v>210.43</v>
      </c>
      <c r="C227" s="3">
        <f ca="1">IFERROR(__xludf.DUMMYFUNCTION("""COMPUTED_VALUE"""),213.4)</f>
        <v>213.4</v>
      </c>
      <c r="D227" s="3">
        <f ca="1">IFERROR(__xludf.DUMMYFUNCTION("""COMPUTED_VALUE"""),198.21)</f>
        <v>198.21</v>
      </c>
      <c r="E227" s="3">
        <f ca="1">IFERROR(__xludf.DUMMYFUNCTION("""COMPUTED_VALUE"""),212.93)</f>
        <v>212.93</v>
      </c>
      <c r="F227" s="3">
        <f ca="1">IFERROR(__xludf.DUMMYFUNCTION("""COMPUTED_VALUE"""),51909332)</f>
        <v>51909332</v>
      </c>
    </row>
    <row r="228" spans="1:6" ht="12.5" x14ac:dyDescent="0.25">
      <c r="A228" s="2">
        <f ca="1">IFERROR(__xludf.DUMMYFUNCTION("""COMPUTED_VALUE"""),45791.6666666666)</f>
        <v>45791.666666666599</v>
      </c>
      <c r="B228" s="3">
        <f ca="1">IFERROR(__xludf.DUMMYFUNCTION("""COMPUTED_VALUE"""),212.43)</f>
        <v>212.43</v>
      </c>
      <c r="C228" s="3">
        <f ca="1">IFERROR(__xludf.DUMMYFUNCTION("""COMPUTED_VALUE"""),213.94)</f>
        <v>213.94</v>
      </c>
      <c r="D228" s="3">
        <f ca="1">IFERROR(__xludf.DUMMYFUNCTION("""COMPUTED_VALUE"""),197.02)</f>
        <v>197.02</v>
      </c>
      <c r="E228" s="3">
        <f ca="1">IFERROR(__xludf.DUMMYFUNCTION("""COMPUTED_VALUE"""),212.33)</f>
        <v>212.33</v>
      </c>
      <c r="F228" s="3">
        <f ca="1">IFERROR(__xludf.DUMMYFUNCTION("""COMPUTED_VALUE"""),49325825)</f>
        <v>49325825</v>
      </c>
    </row>
    <row r="229" spans="1:6" ht="12.5" x14ac:dyDescent="0.25">
      <c r="A229" s="2">
        <f ca="1">IFERROR(__xludf.DUMMYFUNCTION("""COMPUTED_VALUE"""),45792.6666666666)</f>
        <v>45792.666666666599</v>
      </c>
      <c r="B229" s="3">
        <f ca="1">IFERROR(__xludf.DUMMYFUNCTION("""COMPUTED_VALUE"""),210.95)</f>
        <v>210.95</v>
      </c>
      <c r="C229" s="3">
        <f ca="1">IFERROR(__xludf.DUMMYFUNCTION("""COMPUTED_VALUE"""),212.96)</f>
        <v>212.96</v>
      </c>
      <c r="D229" s="3">
        <f ca="1">IFERROR(__xludf.DUMMYFUNCTION("""COMPUTED_VALUE"""),193.25)</f>
        <v>193.25</v>
      </c>
      <c r="E229" s="3">
        <f ca="1">IFERROR(__xludf.DUMMYFUNCTION("""COMPUTED_VALUE"""),211.45)</f>
        <v>211.45</v>
      </c>
      <c r="F229" s="3">
        <f ca="1">IFERROR(__xludf.DUMMYFUNCTION("""COMPUTED_VALUE"""),45029473)</f>
        <v>45029473</v>
      </c>
    </row>
    <row r="230" spans="1:6" ht="12.5" x14ac:dyDescent="0.25">
      <c r="A230" s="2">
        <f ca="1">IFERROR(__xludf.DUMMYFUNCTION("""COMPUTED_VALUE"""),45793.6666666666)</f>
        <v>45793.666666666599</v>
      </c>
      <c r="B230" s="3">
        <f ca="1">IFERROR(__xludf.DUMMYFUNCTION("""COMPUTED_VALUE"""),212.36)</f>
        <v>212.36</v>
      </c>
      <c r="C230" s="3">
        <f ca="1">IFERROR(__xludf.DUMMYFUNCTION("""COMPUTED_VALUE"""),212.57)</f>
        <v>212.57</v>
      </c>
      <c r="D230" s="3">
        <f ca="1">IFERROR(__xludf.DUMMYFUNCTION("""COMPUTED_VALUE"""),194.68)</f>
        <v>194.68</v>
      </c>
      <c r="E230" s="3">
        <f ca="1">IFERROR(__xludf.DUMMYFUNCTION("""COMPUTED_VALUE"""),211.26)</f>
        <v>211.26</v>
      </c>
      <c r="F230" s="3">
        <f ca="1">IFERROR(__xludf.DUMMYFUNCTION("""COMPUTED_VALUE"""),54737850)</f>
        <v>54737850</v>
      </c>
    </row>
    <row r="231" spans="1:6" ht="12.5" x14ac:dyDescent="0.25">
      <c r="A231" s="2">
        <f ca="1">IFERROR(__xludf.DUMMYFUNCTION("""COMPUTED_VALUE"""),45796.6666666666)</f>
        <v>45796.666666666599</v>
      </c>
      <c r="B231" s="3">
        <f ca="1">IFERROR(__xludf.DUMMYFUNCTION("""COMPUTED_VALUE"""),207.91)</f>
        <v>207.91</v>
      </c>
      <c r="C231" s="3">
        <f ca="1">IFERROR(__xludf.DUMMYFUNCTION("""COMPUTED_VALUE"""),209.48)</f>
        <v>209.48</v>
      </c>
      <c r="D231" s="3">
        <f ca="1">IFERROR(__xludf.DUMMYFUNCTION("""COMPUTED_VALUE"""),197.54)</f>
        <v>197.54</v>
      </c>
      <c r="E231" s="3">
        <f ca="1">IFERROR(__xludf.DUMMYFUNCTION("""COMPUTED_VALUE"""),208.78)</f>
        <v>208.78</v>
      </c>
      <c r="F231" s="3">
        <f ca="1">IFERROR(__xludf.DUMMYFUNCTION("""COMPUTED_VALUE"""),46140527)</f>
        <v>46140527</v>
      </c>
    </row>
    <row r="232" spans="1:6" ht="12.5" x14ac:dyDescent="0.25">
      <c r="A232" s="2">
        <f ca="1">IFERROR(__xludf.DUMMYFUNCTION("""COMPUTED_VALUE"""),45797.6666666666)</f>
        <v>45797.666666666599</v>
      </c>
      <c r="B232" s="3">
        <f ca="1">IFERROR(__xludf.DUMMYFUNCTION("""COMPUTED_VALUE"""),207.67)</f>
        <v>207.67</v>
      </c>
      <c r="C232" s="3">
        <f ca="1">IFERROR(__xludf.DUMMYFUNCTION("""COMPUTED_VALUE"""),208.47)</f>
        <v>208.47</v>
      </c>
      <c r="D232" s="3">
        <f ca="1">IFERROR(__xludf.DUMMYFUNCTION("""COMPUTED_VALUE"""),206.75)</f>
        <v>206.75</v>
      </c>
      <c r="E232" s="3">
        <f ca="1">IFERROR(__xludf.DUMMYFUNCTION("""COMPUTED_VALUE"""),206.86)</f>
        <v>206.86</v>
      </c>
      <c r="F232" s="3">
        <f ca="1">IFERROR(__xludf.DUMMYFUNCTION("""COMPUTED_VALUE"""),42496635)</f>
        <v>42496635</v>
      </c>
    </row>
    <row r="233" spans="1:6" ht="12.5" x14ac:dyDescent="0.25">
      <c r="A233" s="2">
        <f ca="1">IFERROR(__xludf.DUMMYFUNCTION("""COMPUTED_VALUE"""),45798.6666666666)</f>
        <v>45798.666666666599</v>
      </c>
      <c r="B233" s="3">
        <f ca="1">IFERROR(__xludf.DUMMYFUNCTION("""COMPUTED_VALUE"""),205.17)</f>
        <v>205.17</v>
      </c>
      <c r="C233" s="3">
        <f ca="1">IFERROR(__xludf.DUMMYFUNCTION("""COMPUTED_VALUE"""),207.04)</f>
        <v>207.04</v>
      </c>
      <c r="D233" s="3">
        <f ca="1">IFERROR(__xludf.DUMMYFUNCTION("""COMPUTED_VALUE"""),209)</f>
        <v>209</v>
      </c>
      <c r="E233" s="3">
        <f ca="1">IFERROR(__xludf.DUMMYFUNCTION("""COMPUTED_VALUE"""),202.09)</f>
        <v>202.09</v>
      </c>
      <c r="F233" s="3">
        <f ca="1">IFERROR(__xludf.DUMMYFUNCTION("""COMPUTED_VALUE"""),59211774)</f>
        <v>59211774</v>
      </c>
    </row>
    <row r="234" spans="1:6" ht="12.5" x14ac:dyDescent="0.25">
      <c r="A234" s="2">
        <f ca="1">IFERROR(__xludf.DUMMYFUNCTION("""COMPUTED_VALUE"""),45799.6666666666)</f>
        <v>45799.666666666599</v>
      </c>
      <c r="B234" s="3">
        <f ca="1">IFERROR(__xludf.DUMMYFUNCTION("""COMPUTED_VALUE"""),205.17)</f>
        <v>205.17</v>
      </c>
      <c r="C234" s="3">
        <f ca="1">IFERROR(__xludf.DUMMYFUNCTION("""COMPUTED_VALUE"""),207.04)</f>
        <v>207.04</v>
      </c>
      <c r="D234" s="3">
        <f ca="1">IFERROR(__xludf.DUMMYFUNCTION("""COMPUTED_VALUE"""),210.58)</f>
        <v>210.58</v>
      </c>
      <c r="E234" s="3">
        <f ca="1">IFERROR(__xludf.DUMMYFUNCTION("""COMPUTED_VALUE"""),202.09)</f>
        <v>202.09</v>
      </c>
      <c r="F234" s="3">
        <f ca="1">IFERROR(__xludf.DUMMYFUNCTION("""COMPUTED_VALUE"""),1536434)</f>
        <v>1536434</v>
      </c>
    </row>
    <row r="235" spans="1:6" ht="12.5" x14ac:dyDescent="0.25">
      <c r="A235" s="2">
        <f ca="1">IFERROR(__xludf.DUMMYFUNCTION("""COMPUTED_VALUE"""),45800.6666666666)</f>
        <v>45800.666666666599</v>
      </c>
      <c r="B235" s="3">
        <f ca="1">IFERROR(__xludf.DUMMYFUNCTION("""COMPUTED_VALUE"""),193.67)</f>
        <v>193.67</v>
      </c>
      <c r="C235" s="3">
        <f ca="1">IFERROR(__xludf.DUMMYFUNCTION("""COMPUTED_VALUE"""),197.7)</f>
        <v>197.7</v>
      </c>
      <c r="D235" s="3">
        <f ca="1">IFERROR(__xludf.DUMMYFUNCTION("""COMPUTED_VALUE"""),209.54)</f>
        <v>209.54</v>
      </c>
      <c r="E235" s="3">
        <f ca="1">IFERROR(__xludf.DUMMYFUNCTION("""COMPUTED_VALUE"""),195.27)</f>
        <v>195.27</v>
      </c>
      <c r="F235" s="3">
        <f ca="1">IFERROR(__xludf.DUMMYFUNCTION("""COMPUTED_VALUE"""),78432918)</f>
        <v>78432918</v>
      </c>
    </row>
    <row r="236" spans="1:6" ht="12.5" x14ac:dyDescent="0.25">
      <c r="A236" s="2">
        <f ca="1">IFERROR(__xludf.DUMMYFUNCTION("""COMPUTED_VALUE"""),45804.6666666666)</f>
        <v>45804.666666666599</v>
      </c>
      <c r="B236" s="3">
        <f ca="1">IFERROR(__xludf.DUMMYFUNCTION("""COMPUTED_VALUE"""),198.3)</f>
        <v>198.3</v>
      </c>
      <c r="C236" s="3">
        <f ca="1">IFERROR(__xludf.DUMMYFUNCTION("""COMPUTED_VALUE"""),200.74)</f>
        <v>200.74</v>
      </c>
      <c r="D236" s="3">
        <f ca="1">IFERROR(__xludf.DUMMYFUNCTION("""COMPUTED_VALUE"""),209.77)</f>
        <v>209.77</v>
      </c>
      <c r="E236" s="3">
        <f ca="1">IFERROR(__xludf.DUMMYFUNCTION("""COMPUTED_VALUE"""),200.21)</f>
        <v>200.21</v>
      </c>
      <c r="F236" s="3">
        <f ca="1">IFERROR(__xludf.DUMMYFUNCTION("""COMPUTED_VALUE"""),56288475)</f>
        <v>56288475</v>
      </c>
    </row>
    <row r="237" spans="1:6" ht="12.5" x14ac:dyDescent="0.25">
      <c r="A237" s="2">
        <f ca="1">IFERROR(__xludf.DUMMYFUNCTION("""COMPUTED_VALUE"""),45805.6666666666)</f>
        <v>45805.666666666599</v>
      </c>
      <c r="B237" s="3">
        <f ca="1">IFERROR(__xludf.DUMMYFUNCTION("""COMPUTED_VALUE"""),200.59)</f>
        <v>200.59</v>
      </c>
      <c r="C237" s="3">
        <f ca="1">IFERROR(__xludf.DUMMYFUNCTION("""COMPUTED_VALUE"""),202.73)</f>
        <v>202.73</v>
      </c>
      <c r="D237" s="3">
        <f ca="1">IFERROR(__xludf.DUMMYFUNCTION("""COMPUTED_VALUE"""),204.26)</f>
        <v>204.26</v>
      </c>
      <c r="E237" s="3">
        <f ca="1">IFERROR(__xludf.DUMMYFUNCTION("""COMPUTED_VALUE"""),200.42)</f>
        <v>200.42</v>
      </c>
      <c r="F237" s="3">
        <f ca="1">IFERROR(__xludf.DUMMYFUNCTION("""COMPUTED_VALUE"""),45339678)</f>
        <v>45339678</v>
      </c>
    </row>
    <row r="238" spans="1:6" ht="12.5" x14ac:dyDescent="0.25">
      <c r="A238" s="2">
        <f ca="1">IFERROR(__xludf.DUMMYFUNCTION("""COMPUTED_VALUE"""),45806.6666666666)</f>
        <v>45806.666666666599</v>
      </c>
      <c r="B238" s="3">
        <f ca="1">IFERROR(__xludf.DUMMYFUNCTION("""COMPUTED_VALUE"""),203.58)</f>
        <v>203.58</v>
      </c>
      <c r="C238" s="3">
        <f ca="1">IFERROR(__xludf.DUMMYFUNCTION("""COMPUTED_VALUE"""),203.81)</f>
        <v>203.81</v>
      </c>
      <c r="D238" s="3">
        <f ca="1">IFERROR(__xludf.DUMMYFUNCTION("""COMPUTED_VALUE"""),205.03)</f>
        <v>205.03</v>
      </c>
      <c r="E238" s="3">
        <f ca="1">IFERROR(__xludf.DUMMYFUNCTION("""COMPUTED_VALUE"""),199.95)</f>
        <v>199.95</v>
      </c>
      <c r="F238" s="3">
        <f ca="1">IFERROR(__xludf.DUMMYFUNCTION("""COMPUTED_VALUE"""),51477938)</f>
        <v>51477938</v>
      </c>
    </row>
    <row r="239" spans="1:6" ht="12.5" x14ac:dyDescent="0.25">
      <c r="A239" s="2">
        <f ca="1">IFERROR(__xludf.DUMMYFUNCTION("""COMPUTED_VALUE"""),45807.6666666666)</f>
        <v>45807.666666666599</v>
      </c>
      <c r="B239" s="3">
        <f ca="1">IFERROR(__xludf.DUMMYFUNCTION("""COMPUTED_VALUE"""),199.37)</f>
        <v>199.37</v>
      </c>
      <c r="C239" s="3">
        <f ca="1">IFERROR(__xludf.DUMMYFUNCTION("""COMPUTED_VALUE"""),201.96)</f>
        <v>201.96</v>
      </c>
      <c r="D239" s="3">
        <f ca="1">IFERROR(__xludf.DUMMYFUNCTION("""COMPUTED_VALUE"""),200.71)</f>
        <v>200.71</v>
      </c>
      <c r="E239" s="3">
        <f ca="1">IFERROR(__xludf.DUMMYFUNCTION("""COMPUTED_VALUE"""),200.85)</f>
        <v>200.85</v>
      </c>
      <c r="F239" s="3">
        <f ca="1">IFERROR(__xludf.DUMMYFUNCTION("""COMPUTED_VALUE"""),70819942)</f>
        <v>70819942</v>
      </c>
    </row>
    <row r="240" spans="1:6" ht="12.5" x14ac:dyDescent="0.25">
      <c r="A240" s="2">
        <f ca="1">IFERROR(__xludf.DUMMYFUNCTION("""COMPUTED_VALUE"""),45810.6666666666)</f>
        <v>45810.666666666599</v>
      </c>
      <c r="B240" s="3">
        <f ca="1">IFERROR(__xludf.DUMMYFUNCTION("""COMPUTED_VALUE"""),200.28)</f>
        <v>200.28</v>
      </c>
      <c r="C240" s="3">
        <f ca="1">IFERROR(__xludf.DUMMYFUNCTION("""COMPUTED_VALUE"""),202.13)</f>
        <v>202.13</v>
      </c>
      <c r="D240" s="3">
        <f ca="1">IFERROR(__xludf.DUMMYFUNCTION("""COMPUTED_VALUE"""),200.71)</f>
        <v>200.71</v>
      </c>
      <c r="E240" s="3">
        <f ca="1">IFERROR(__xludf.DUMMYFUNCTION("""COMPUTED_VALUE"""),201.7)</f>
        <v>201.7</v>
      </c>
      <c r="F240" s="3">
        <f ca="1">IFERROR(__xludf.DUMMYFUNCTION("""COMPUTED_VALUE"""),35423294)</f>
        <v>35423294</v>
      </c>
    </row>
    <row r="241" spans="1:6" ht="12.5" x14ac:dyDescent="0.25">
      <c r="A241" s="2">
        <f ca="1">IFERROR(__xludf.DUMMYFUNCTION("""COMPUTED_VALUE"""),45811.6666666666)</f>
        <v>45811.666666666599</v>
      </c>
      <c r="B241" s="3">
        <f ca="1">IFERROR(__xludf.DUMMYFUNCTION("""COMPUTED_VALUE"""),201.35)</f>
        <v>201.35</v>
      </c>
      <c r="C241" s="3">
        <f ca="1">IFERROR(__xludf.DUMMYFUNCTION("""COMPUTED_VALUE"""),203.77)</f>
        <v>203.77</v>
      </c>
      <c r="D241" s="3">
        <f ca="1">IFERROR(__xludf.DUMMYFUNCTION("""COMPUTED_VALUE"""),193.46)</f>
        <v>193.46</v>
      </c>
      <c r="E241" s="3">
        <f ca="1">IFERROR(__xludf.DUMMYFUNCTION("""COMPUTED_VALUE"""),203.27)</f>
        <v>203.27</v>
      </c>
      <c r="F241" s="3">
        <f ca="1">IFERROR(__xludf.DUMMYFUNCTION("""COMPUTED_VALUE"""),46381567)</f>
        <v>46381567</v>
      </c>
    </row>
    <row r="242" spans="1:6" ht="12.5" x14ac:dyDescent="0.25">
      <c r="A242" s="2">
        <f ca="1">IFERROR(__xludf.DUMMYFUNCTION("""COMPUTED_VALUE"""),45812.6666666666)</f>
        <v>45812.666666666599</v>
      </c>
      <c r="B242" s="3">
        <f ca="1">IFERROR(__xludf.DUMMYFUNCTION("""COMPUTED_VALUE"""),202.91)</f>
        <v>202.91</v>
      </c>
      <c r="C242" s="3">
        <f ca="1">IFERROR(__xludf.DUMMYFUNCTION("""COMPUTED_VALUE"""),206.24)</f>
        <v>206.24</v>
      </c>
      <c r="D242" s="3">
        <f ca="1">IFERROR(__xludf.DUMMYFUNCTION("""COMPUTED_VALUE"""),197.43)</f>
        <v>197.43</v>
      </c>
      <c r="E242" s="3">
        <f ca="1">IFERROR(__xludf.DUMMYFUNCTION("""COMPUTED_VALUE"""),202.82)</f>
        <v>202.82</v>
      </c>
      <c r="F242" s="3">
        <f ca="1">IFERROR(__xludf.DUMMYFUNCTION("""COMPUTED_VALUE"""),43603985)</f>
        <v>43603985</v>
      </c>
    </row>
    <row r="243" spans="1:6" ht="12.5" x14ac:dyDescent="0.25">
      <c r="A243" s="2">
        <f ca="1">IFERROR(__xludf.DUMMYFUNCTION("""COMPUTED_VALUE"""),45813.6666666666)</f>
        <v>45813.666666666599</v>
      </c>
      <c r="B243" s="3">
        <f ca="1">IFERROR(__xludf.DUMMYFUNCTION("""COMPUTED_VALUE"""),203.5)</f>
        <v>203.5</v>
      </c>
      <c r="C243" s="3">
        <f ca="1">IFERROR(__xludf.DUMMYFUNCTION("""COMPUTED_VALUE"""),204.75)</f>
        <v>204.75</v>
      </c>
      <c r="D243" s="3">
        <f ca="1">IFERROR(__xludf.DUMMYFUNCTION("""COMPUTED_VALUE"""),199.9)</f>
        <v>199.9</v>
      </c>
      <c r="E243" s="3">
        <f ca="1">IFERROR(__xludf.DUMMYFUNCTION("""COMPUTED_VALUE"""),200.63)</f>
        <v>200.63</v>
      </c>
      <c r="F243" s="3">
        <f ca="1">IFERROR(__xludf.DUMMYFUNCTION("""COMPUTED_VALUE"""),55221235)</f>
        <v>55221235</v>
      </c>
    </row>
    <row r="244" spans="1:6" ht="12.5" x14ac:dyDescent="0.25">
      <c r="A244" s="2">
        <f ca="1">IFERROR(__xludf.DUMMYFUNCTION("""COMPUTED_VALUE"""),45814.6666666666)</f>
        <v>45814.666666666599</v>
      </c>
      <c r="B244" s="3">
        <f ca="1">IFERROR(__xludf.DUMMYFUNCTION("""COMPUTED_VALUE"""),203)</f>
        <v>203</v>
      </c>
      <c r="C244" s="3">
        <f ca="1">IFERROR(__xludf.DUMMYFUNCTION("""COMPUTED_VALUE"""),205.7)</f>
        <v>205.7</v>
      </c>
      <c r="D244" s="3">
        <f ca="1">IFERROR(__xludf.DUMMYFUNCTION("""COMPUTED_VALUE"""),198.51)</f>
        <v>198.51</v>
      </c>
      <c r="E244" s="3">
        <f ca="1">IFERROR(__xludf.DUMMYFUNCTION("""COMPUTED_VALUE"""),203.92)</f>
        <v>203.92</v>
      </c>
      <c r="F244" s="3">
        <f ca="1">IFERROR(__xludf.DUMMYFUNCTION("""COMPUTED_VALUE"""),46607693)</f>
        <v>46607693</v>
      </c>
    </row>
    <row r="245" spans="1:6" ht="12.5" x14ac:dyDescent="0.25">
      <c r="A245" s="2">
        <f ca="1">IFERROR(__xludf.DUMMYFUNCTION("""COMPUTED_VALUE"""),45817.6666666666)</f>
        <v>45817.666666666599</v>
      </c>
      <c r="B245" s="3">
        <f ca="1">IFERROR(__xludf.DUMMYFUNCTION("""COMPUTED_VALUE"""),204.39)</f>
        <v>204.39</v>
      </c>
      <c r="C245" s="3">
        <f ca="1">IFERROR(__xludf.DUMMYFUNCTION("""COMPUTED_VALUE"""),206)</f>
        <v>206</v>
      </c>
      <c r="D245" s="3">
        <f ca="1">IFERROR(__xludf.DUMMYFUNCTION("""COMPUTED_VALUE"""),196.78)</f>
        <v>196.78</v>
      </c>
      <c r="E245" s="3">
        <f ca="1">IFERROR(__xludf.DUMMYFUNCTION("""COMPUTED_VALUE"""),201.45)</f>
        <v>201.45</v>
      </c>
      <c r="F245" s="3">
        <f ca="1">IFERROR(__xludf.DUMMYFUNCTION("""COMPUTED_VALUE"""),72862557)</f>
        <v>72862557</v>
      </c>
    </row>
    <row r="246" spans="1:6" ht="12.5" x14ac:dyDescent="0.25">
      <c r="A246" s="2">
        <f ca="1">IFERROR(__xludf.DUMMYFUNCTION("""COMPUTED_VALUE"""),45818.6666666666)</f>
        <v>45818.666666666599</v>
      </c>
      <c r="B246" s="3">
        <f ca="1">IFERROR(__xludf.DUMMYFUNCTION("""COMPUTED_VALUE"""),200.6)</f>
        <v>200.6</v>
      </c>
      <c r="C246" s="3">
        <f ca="1">IFERROR(__xludf.DUMMYFUNCTION("""COMPUTED_VALUE"""),204.35)</f>
        <v>204.35</v>
      </c>
      <c r="D246" s="3">
        <f ca="1">IFERROR(__xludf.DUMMYFUNCTION("""COMPUTED_VALUE"""),200.12)</f>
        <v>200.12</v>
      </c>
      <c r="E246" s="3">
        <f ca="1">IFERROR(__xludf.DUMMYFUNCTION("""COMPUTED_VALUE"""),202.67)</f>
        <v>202.67</v>
      </c>
      <c r="F246" s="3">
        <f ca="1">IFERROR(__xludf.DUMMYFUNCTION("""COMPUTED_VALUE"""),54672608)</f>
        <v>54672608</v>
      </c>
    </row>
    <row r="247" spans="1:6" ht="12.5" x14ac:dyDescent="0.25">
      <c r="A247" s="2">
        <f ca="1">IFERROR(__xludf.DUMMYFUNCTION("""COMPUTED_VALUE"""),45819.6666666666)</f>
        <v>45819.666666666599</v>
      </c>
      <c r="B247" s="3">
        <f ca="1">IFERROR(__xludf.DUMMYFUNCTION("""COMPUTED_VALUE"""),203.5)</f>
        <v>203.5</v>
      </c>
      <c r="C247" s="3">
        <f ca="1">IFERROR(__xludf.DUMMYFUNCTION("""COMPUTED_VALUE"""),204.5)</f>
        <v>204.5</v>
      </c>
      <c r="D247" s="3">
        <f ca="1">IFERROR(__xludf.DUMMYFUNCTION("""COMPUTED_VALUE"""),200.96)</f>
        <v>200.96</v>
      </c>
      <c r="E247" s="3">
        <f ca="1">IFERROR(__xludf.DUMMYFUNCTION("""COMPUTED_VALUE"""),198.78)</f>
        <v>198.78</v>
      </c>
      <c r="F247" s="3">
        <f ca="1">IFERROR(__xludf.DUMMYFUNCTION("""COMPUTED_VALUE"""),60989857)</f>
        <v>60989857</v>
      </c>
    </row>
    <row r="248" spans="1:6" ht="12.5" x14ac:dyDescent="0.25">
      <c r="A248" s="2">
        <f ca="1">IFERROR(__xludf.DUMMYFUNCTION("""COMPUTED_VALUE"""),45820.6666666666)</f>
        <v>45820.666666666599</v>
      </c>
      <c r="B248" s="3">
        <f ca="1">IFERROR(__xludf.DUMMYFUNCTION("""COMPUTED_VALUE"""),199.08)</f>
        <v>199.08</v>
      </c>
      <c r="C248" s="3">
        <f ca="1">IFERROR(__xludf.DUMMYFUNCTION("""COMPUTED_VALUE"""),199.68)</f>
        <v>199.68</v>
      </c>
      <c r="D248" s="3">
        <f ca="1">IFERROR(__xludf.DUMMYFUNCTION("""COMPUTED_VALUE"""),202.1)</f>
        <v>202.1</v>
      </c>
      <c r="E248" s="3">
        <f ca="1">IFERROR(__xludf.DUMMYFUNCTION("""COMPUTED_VALUE"""),199.2)</f>
        <v>199.2</v>
      </c>
      <c r="F248" s="3">
        <f ca="1">IFERROR(__xludf.DUMMYFUNCTION("""COMPUTED_VALUE"""),43904635)</f>
        <v>43904635</v>
      </c>
    </row>
    <row r="249" spans="1:6" ht="12.5" x14ac:dyDescent="0.25">
      <c r="A249" s="2">
        <f ca="1">IFERROR(__xludf.DUMMYFUNCTION("""COMPUTED_VALUE"""),45821.6666666666)</f>
        <v>45821.666666666599</v>
      </c>
      <c r="B249" s="3">
        <f ca="1">IFERROR(__xludf.DUMMYFUNCTION("""COMPUTED_VALUE"""),199.73)</f>
        <v>199.73</v>
      </c>
      <c r="C249" s="3">
        <f ca="1">IFERROR(__xludf.DUMMYFUNCTION("""COMPUTED_VALUE"""),200.37)</f>
        <v>200.37</v>
      </c>
      <c r="D249" s="3">
        <f ca="1">IFERROR(__xludf.DUMMYFUNCTION("""COMPUTED_VALUE"""),200.15)</f>
        <v>200.15</v>
      </c>
      <c r="E249" s="3">
        <f ca="1">IFERROR(__xludf.DUMMYFUNCTION("""COMPUTED_VALUE"""),196.45)</f>
        <v>196.45</v>
      </c>
      <c r="F249" s="3">
        <f ca="1">IFERROR(__xludf.DUMMYFUNCTION("""COMPUTED_VALUE"""),51447349)</f>
        <v>51447349</v>
      </c>
    </row>
    <row r="250" spans="1:6" ht="12.5" x14ac:dyDescent="0.25">
      <c r="A250" s="2">
        <f ca="1">IFERROR(__xludf.DUMMYFUNCTION("""COMPUTED_VALUE"""),45824.6666666666)</f>
        <v>45824.666666666599</v>
      </c>
      <c r="B250" s="3">
        <f ca="1">IFERROR(__xludf.DUMMYFUNCTION("""COMPUTED_VALUE"""),197.3)</f>
        <v>197.3</v>
      </c>
      <c r="C250" s="3">
        <f ca="1">IFERROR(__xludf.DUMMYFUNCTION("""COMPUTED_VALUE"""),198.69)</f>
        <v>198.69</v>
      </c>
      <c r="D250" s="3">
        <f ca="1">IFERROR(__xludf.DUMMYFUNCTION("""COMPUTED_VALUE"""),202.05)</f>
        <v>202.05</v>
      </c>
      <c r="E250" s="3">
        <f ca="1">IFERROR(__xludf.DUMMYFUNCTION("""COMPUTED_VALUE"""),198.42)</f>
        <v>198.42</v>
      </c>
      <c r="F250" s="3">
        <f ca="1">IFERROR(__xludf.DUMMYFUNCTION("""COMPUTED_VALUE"""),43020691)</f>
        <v>43020691</v>
      </c>
    </row>
    <row r="251" spans="1:6" ht="12.5" x14ac:dyDescent="0.25">
      <c r="D251" s="4">
        <f ca="1">IFERROR(__xludf.DUMMYFUNCTION("""COMPUTED_VALUE"""),200.02)</f>
        <v>200.02</v>
      </c>
    </row>
    <row r="252" spans="1:6" ht="12.5" x14ac:dyDescent="0.25">
      <c r="D252" s="4">
        <f ca="1">IFERROR(__xludf.DUMMYFUNCTION("""COMPUTED_VALUE"""),200.57)</f>
        <v>200.57</v>
      </c>
    </row>
    <row r="253" spans="1:6" ht="12.5" x14ac:dyDescent="0.25">
      <c r="D253" s="4">
        <f ca="1">IFERROR(__xludf.DUMMYFUNCTION("""COMPUTED_VALUE"""),198.41)</f>
        <v>198.41</v>
      </c>
    </row>
    <row r="254" spans="1:6" ht="12.5" x14ac:dyDescent="0.25">
      <c r="D254" s="4">
        <f ca="1">IFERROR(__xludf.DUMMYFUNCTION("""COMPUTED_VALUE"""),197.36)</f>
        <v>197.36</v>
      </c>
    </row>
    <row r="255" spans="1:6" ht="12.5" x14ac:dyDescent="0.25">
      <c r="D255" s="4">
        <f ca="1">IFERROR(__xludf.DUMMYFUNCTION("""COMPUTED_VALUE"""),195.7)</f>
        <v>195.7</v>
      </c>
    </row>
    <row r="256" spans="1:6" ht="12.5" x14ac:dyDescent="0.25">
      <c r="D256" s="4">
        <f ca="1">IFERROR(__xludf.DUMMYFUNCTION("""COMPUTED_VALUE"""),196.56)</f>
        <v>196.56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luxamsky@gmail.com</cp:lastModifiedBy>
  <dcterms:modified xsi:type="dcterms:W3CDTF">2025-06-17T12:58:40Z</dcterms:modified>
</cp:coreProperties>
</file>