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tudy\university\3semester\TerVer\Lab2\"/>
    </mc:Choice>
  </mc:AlternateContent>
  <bookViews>
    <workbookView xWindow="0" yWindow="0" windowWidth="15180" windowHeight="5928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8" i="1" l="1"/>
  <c r="B16" i="1" l="1"/>
  <c r="E14" i="1"/>
  <c r="AC37" i="1"/>
  <c r="AB37" i="1" a="1"/>
  <c r="Y37" i="1" a="1"/>
  <c r="AB35" i="1"/>
  <c r="AB34" i="1"/>
  <c r="AA32" i="1"/>
  <c r="Z32" i="1"/>
  <c r="Y32" i="1"/>
  <c r="Z26" i="1"/>
  <c r="Z27" i="1"/>
  <c r="Z28" i="1"/>
  <c r="Z29" i="1"/>
  <c r="Z30" i="1"/>
  <c r="Z31" i="1"/>
  <c r="Z25" i="1"/>
  <c r="Z6" i="1"/>
  <c r="Y26" i="1"/>
  <c r="Y27" i="1"/>
  <c r="Y28" i="1"/>
  <c r="Y29" i="1"/>
  <c r="Y30" i="1"/>
  <c r="Y31" i="1"/>
  <c r="Y25" i="1"/>
  <c r="AA31" i="1"/>
  <c r="AA30" i="1"/>
  <c r="AA29" i="1"/>
  <c r="AA28" i="1"/>
  <c r="AA27" i="1"/>
  <c r="AA26" i="1"/>
  <c r="AA25" i="1"/>
  <c r="Z7" i="1"/>
  <c r="Z8" i="1"/>
  <c r="Z9" i="1"/>
  <c r="Z10" i="1"/>
  <c r="Z11" i="1"/>
  <c r="Z12" i="1"/>
  <c r="Z13" i="1"/>
  <c r="Y18" i="1" a="1"/>
  <c r="AA7" i="1"/>
  <c r="AA8" i="1"/>
  <c r="AA9" i="1"/>
  <c r="AA10" i="1"/>
  <c r="AA11" i="1"/>
  <c r="AA12" i="1"/>
  <c r="AA6" i="1"/>
  <c r="AA13" i="1" s="1"/>
  <c r="AB16" i="1" s="1"/>
  <c r="AB15" i="1"/>
  <c r="Y13" i="1"/>
  <c r="Y7" i="1"/>
  <c r="Y8" i="1"/>
  <c r="Y9" i="1"/>
  <c r="Y10" i="1"/>
  <c r="Y11" i="1"/>
  <c r="Y12" i="1"/>
  <c r="Y6" i="1"/>
  <c r="D14" i="1"/>
  <c r="C14" i="1"/>
  <c r="F16" i="1"/>
  <c r="D16" i="1"/>
  <c r="D48" i="1"/>
  <c r="A55" i="1"/>
  <c r="F52" i="1"/>
  <c r="B52" i="1"/>
  <c r="D52" i="1" s="1"/>
  <c r="B50" i="1"/>
  <c r="C50" i="1"/>
  <c r="E50" i="1"/>
  <c r="E55" i="1" s="1"/>
  <c r="F50" i="1"/>
  <c r="E56" i="1" s="1"/>
  <c r="G50" i="1"/>
  <c r="E57" i="1" s="1"/>
  <c r="A50" i="1"/>
  <c r="G42" i="1"/>
  <c r="F43" i="1"/>
  <c r="F44" i="1"/>
  <c r="F45" i="1"/>
  <c r="F46" i="1"/>
  <c r="F47" i="1"/>
  <c r="F48" i="1"/>
  <c r="F42" i="1"/>
  <c r="E43" i="1"/>
  <c r="E44" i="1"/>
  <c r="E45" i="1"/>
  <c r="E46" i="1"/>
  <c r="E47" i="1"/>
  <c r="E48" i="1"/>
  <c r="E42" i="1"/>
  <c r="B43" i="1"/>
  <c r="B44" i="1"/>
  <c r="B45" i="1"/>
  <c r="B46" i="1"/>
  <c r="B47" i="1"/>
  <c r="B48" i="1"/>
  <c r="B42" i="1"/>
  <c r="A43" i="1"/>
  <c r="A44" i="1"/>
  <c r="A45" i="1"/>
  <c r="A46" i="1"/>
  <c r="A47" i="1"/>
  <c r="A48" i="1"/>
  <c r="A42" i="1"/>
  <c r="A7" i="1"/>
  <c r="G47" i="1"/>
  <c r="G46" i="1"/>
  <c r="G45" i="1"/>
  <c r="G44" i="1"/>
  <c r="G43" i="1"/>
  <c r="A28" i="1"/>
  <c r="A29" i="1"/>
  <c r="B29" i="1"/>
  <c r="B28" i="1"/>
  <c r="B34" i="1"/>
  <c r="B33" i="1"/>
  <c r="B32" i="1"/>
  <c r="B31" i="1"/>
  <c r="B30" i="1"/>
  <c r="A34" i="1"/>
  <c r="A33" i="1"/>
  <c r="A32" i="1"/>
  <c r="A31" i="1"/>
  <c r="A30" i="1"/>
  <c r="A19" i="1"/>
  <c r="A8" i="1"/>
  <c r="E13" i="1"/>
  <c r="D13" i="1"/>
  <c r="A13" i="1"/>
  <c r="B13" i="1"/>
  <c r="B12" i="1"/>
  <c r="E12" i="1" s="1"/>
  <c r="A12" i="1"/>
  <c r="B11" i="1"/>
  <c r="E11" i="1" s="1"/>
  <c r="A11" i="1"/>
  <c r="B10" i="1"/>
  <c r="E10" i="1" s="1"/>
  <c r="A10" i="1"/>
  <c r="B9" i="1"/>
  <c r="E9" i="1" s="1"/>
  <c r="A9" i="1"/>
  <c r="B8" i="1"/>
  <c r="E8" i="1" s="1"/>
  <c r="B7" i="1"/>
  <c r="B14" i="1" s="1"/>
  <c r="D19" i="1" s="1"/>
  <c r="A14" i="1"/>
  <c r="AB38" i="1" l="1"/>
  <c r="AB37" i="1"/>
  <c r="Z38" i="1"/>
  <c r="Y38" i="1"/>
  <c r="Z37" i="1"/>
  <c r="Y37" i="1"/>
  <c r="Z19" i="1"/>
  <c r="Y19" i="1"/>
  <c r="Z18" i="1"/>
  <c r="Y18" i="1"/>
  <c r="A56" i="1"/>
  <c r="B55" i="1"/>
  <c r="B57" i="1"/>
  <c r="C56" i="1"/>
  <c r="A57" i="1"/>
  <c r="B56" i="1"/>
  <c r="C55" i="1"/>
  <c r="D43" i="1"/>
  <c r="C43" i="1"/>
  <c r="D44" i="1"/>
  <c r="C44" i="1"/>
  <c r="D45" i="1"/>
  <c r="C45" i="1"/>
  <c r="D46" i="1"/>
  <c r="C46" i="1"/>
  <c r="D47" i="1"/>
  <c r="C47" i="1"/>
  <c r="B19" i="1"/>
  <c r="A20" i="1"/>
  <c r="C13" i="1"/>
  <c r="D7" i="1"/>
  <c r="C7" i="1"/>
  <c r="E7" i="1"/>
  <c r="D8" i="1"/>
  <c r="C8" i="1"/>
  <c r="D9" i="1"/>
  <c r="C9" i="1"/>
  <c r="D10" i="1"/>
  <c r="C10" i="1"/>
  <c r="D11" i="1"/>
  <c r="C11" i="1"/>
  <c r="D12" i="1"/>
  <c r="C12" i="1"/>
  <c r="D20" i="1" l="1"/>
  <c r="B20" i="1"/>
  <c r="A22" i="1" a="1"/>
  <c r="B23" i="1"/>
  <c r="A23" i="1"/>
  <c r="B22" i="1"/>
  <c r="A22" i="1"/>
  <c r="D22" i="1" a="1"/>
  <c r="D22" i="1"/>
  <c r="D23" i="1"/>
  <c r="G48" i="1" s="1"/>
  <c r="D42" i="1" l="1"/>
  <c r="D50" i="1" s="1"/>
  <c r="C57" i="1" s="1"/>
  <c r="C42" i="1"/>
  <c r="C48" i="1" s="1"/>
  <c r="A59" i="1" a="1"/>
  <c r="A59" i="1"/>
  <c r="B59" i="1"/>
  <c r="C59" i="1"/>
  <c r="A60" i="1"/>
  <c r="B60" i="1"/>
  <c r="C60" i="1"/>
  <c r="A61" i="1"/>
  <c r="B61" i="1"/>
  <c r="C61" i="1"/>
  <c r="E59" i="1" a="1"/>
  <c r="E59" i="1"/>
  <c r="E60" i="1"/>
  <c r="E61" i="1"/>
  <c r="AB18" i="1" a="1"/>
  <c r="AB19" i="1"/>
  <c r="AB18" i="1"/>
</calcChain>
</file>

<file path=xl/sharedStrings.xml><?xml version="1.0" encoding="utf-8"?>
<sst xmlns="http://schemas.openxmlformats.org/spreadsheetml/2006/main" count="42" uniqueCount="36">
  <si>
    <t>Исходные данные</t>
  </si>
  <si>
    <t>вариант 12</t>
  </si>
  <si>
    <t>Т,град С</t>
  </si>
  <si>
    <t>Т,ч</t>
  </si>
  <si>
    <t>Экспоненциальная</t>
  </si>
  <si>
    <t>x</t>
  </si>
  <si>
    <t>lny</t>
  </si>
  <si>
    <t>x * lny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</si>
  <si>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</si>
  <si>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</si>
  <si>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</si>
  <si>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</si>
  <si>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</si>
  <si>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</si>
  <si>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</si>
  <si>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</si>
  <si>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</si>
  <si>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систему нормальных уравнений</t>
  </si>
  <si>
    <t>b0=</t>
  </si>
  <si>
    <t>Степенная</t>
  </si>
  <si>
    <t>b1=</t>
  </si>
  <si>
    <t>lnx</t>
  </si>
  <si>
    <t>ln x * lny</t>
  </si>
  <si>
    <t>1/yi</t>
  </si>
  <si>
    <t>Xi=xi</t>
  </si>
  <si>
    <t>Xi^2</t>
  </si>
  <si>
    <t>Xi^3</t>
  </si>
  <si>
    <t>Xi^4</t>
  </si>
  <si>
    <t>Yi=yi</t>
  </si>
  <si>
    <t>XiYi</t>
  </si>
  <si>
    <t>Xi^2Yi</t>
  </si>
  <si>
    <t>Система нормальных уравнений</t>
  </si>
  <si>
    <t>c=</t>
  </si>
  <si>
    <t>b=</t>
  </si>
  <si>
    <t>a=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</si>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</sst>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0" fillId="4" borderId="11" xfId="0" applyFill="1" applyBorder="1"/>
    <xf numFmtId="0" fontId="0" fillId="4" borderId="10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1" fillId="6" borderId="3" xfId="0" applyFont="1" applyFill="1" applyBorder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0" fillId="0" borderId="7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54446A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3565179352581"/>
                  <c:y val="0.1271187188557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4685039370078744E-2"/>
                  <c:y val="0.23723138955456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B0-45D7-BF0A-8D484DBD6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77416"/>
        <c:axId val="433049960"/>
      </c:scatterChart>
      <c:valAx>
        <c:axId val="43917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049960"/>
        <c:crosses val="autoZero"/>
        <c:crossBetween val="midCat"/>
      </c:valAx>
      <c:valAx>
        <c:axId val="43304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7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rgbClr val="54446A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7731496062992128"/>
                  <c:y val="0.14452468589355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4310148731408574E-2"/>
                  <c:y val="0.15376135675348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1F-463D-9D65-C82481996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00296"/>
        <c:axId val="460031128"/>
      </c:scatterChart>
      <c:valAx>
        <c:axId val="43920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031128"/>
        <c:crosses val="autoZero"/>
        <c:crossBetween val="midCat"/>
      </c:valAx>
      <c:valAx>
        <c:axId val="46003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200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785651793525809"/>
                  <c:y val="0.14510389326334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C6-499D-AEA4-22D00A609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92392"/>
        <c:axId val="460018600"/>
      </c:scatterChart>
      <c:valAx>
        <c:axId val="43919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018600"/>
        <c:crosses val="autoZero"/>
        <c:crossBetween val="midCat"/>
      </c:valAx>
      <c:valAx>
        <c:axId val="4600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9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1841422379748068E-2"/>
                  <c:y val="0.37623513179887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Лист1!$A$28:$A$34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Лист1!$B$28:$B$34</c:f>
              <c:numCache>
                <c:formatCode>General</c:formatCode>
                <c:ptCount val="7"/>
                <c:pt idx="0">
                  <c:v>0.38461538461538458</c:v>
                </c:pt>
                <c:pt idx="1">
                  <c:v>0.49751243781094534</c:v>
                </c:pt>
                <c:pt idx="2">
                  <c:v>0.74626865671641784</c:v>
                </c:pt>
                <c:pt idx="3">
                  <c:v>0.92592592592592582</c:v>
                </c:pt>
                <c:pt idx="4">
                  <c:v>1.0638297872340425</c:v>
                </c:pt>
                <c:pt idx="5">
                  <c:v>0.94339622641509424</c:v>
                </c:pt>
                <c:pt idx="6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24-4629-AC7A-5FF3B33BA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82408"/>
        <c:axId val="443141624"/>
      </c:scatterChart>
      <c:valAx>
        <c:axId val="43918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141624"/>
        <c:crosses val="autoZero"/>
        <c:crossBetween val="midCat"/>
      </c:valAx>
      <c:valAx>
        <c:axId val="44314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8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2.xml"/><Relationship Id="rId7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17</xdr:row>
      <xdr:rowOff>171450</xdr:rowOff>
    </xdr:from>
    <xdr:to>
      <xdr:col>8</xdr:col>
      <xdr:colOff>231924</xdr:colOff>
      <xdr:row>23</xdr:row>
      <xdr:rowOff>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1BA333-0A67-4654-985A-D8E26E029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3409950"/>
          <a:ext cx="2022624" cy="971640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3</xdr:row>
      <xdr:rowOff>123825</xdr:rowOff>
    </xdr:from>
    <xdr:to>
      <xdr:col>15</xdr:col>
      <xdr:colOff>485775</xdr:colOff>
      <xdr:row>20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8DE76C-E446-125A-F3F4-D63057B9B4D9}"/>
            </a:ext>
            <a:ext uri="{147F2762-F138-4A5C-976F-8EAC2B608ADB}">
              <a16:predDERef xmlns:a16="http://schemas.microsoft.com/office/drawing/2014/main" pred="{F61BA333-0A67-4654-985A-D8E26E029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142875</xdr:colOff>
      <xdr:row>3</xdr:row>
      <xdr:rowOff>171450</xdr:rowOff>
    </xdr:from>
    <xdr:to>
      <xdr:col>23</xdr:col>
      <xdr:colOff>447675</xdr:colOff>
      <xdr:row>21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B459489-1DEC-1EEF-C5F4-3951FCB8B68F}"/>
            </a:ext>
            <a:ext uri="{147F2762-F138-4A5C-976F-8EAC2B608ADB}">
              <a16:predDERef xmlns:a16="http://schemas.microsoft.com/office/drawing/2014/main" pred="{C88DE76C-E446-125A-F3F4-D63057B9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457200</xdr:colOff>
      <xdr:row>21</xdr:row>
      <xdr:rowOff>149612</xdr:rowOff>
    </xdr:from>
    <xdr:to>
      <xdr:col>20</xdr:col>
      <xdr:colOff>152400</xdr:colOff>
      <xdr:row>36</xdr:row>
      <xdr:rowOff>39958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EFB4F04-375B-72FC-5B21-17AFCD217A46}"/>
            </a:ext>
            <a:ext uri="{147F2762-F138-4A5C-976F-8EAC2B608ADB}">
              <a16:predDERef xmlns:a16="http://schemas.microsoft.com/office/drawing/2014/main" pred="{DB459489-1DEC-1EEF-C5F4-3951FCB8B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504825</xdr:colOff>
      <xdr:row>24</xdr:row>
      <xdr:rowOff>98139</xdr:rowOff>
    </xdr:from>
    <xdr:to>
      <xdr:col>11</xdr:col>
      <xdr:colOff>200025</xdr:colOff>
      <xdr:row>38</xdr:row>
      <xdr:rowOff>163636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78B7F4-EE3E-9FF2-70B1-37C8026408BD}"/>
            </a:ext>
            <a:ext uri="{147F2762-F138-4A5C-976F-8EAC2B608ADB}">
              <a16:predDERef xmlns:a16="http://schemas.microsoft.com/office/drawing/2014/main" pred="{6EFB4F04-375B-72FC-5B21-17AFCD217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219075</xdr:colOff>
      <xdr:row>40</xdr:row>
      <xdr:rowOff>47625</xdr:rowOff>
    </xdr:from>
    <xdr:to>
      <xdr:col>11</xdr:col>
      <xdr:colOff>514350</xdr:colOff>
      <xdr:row>48</xdr:row>
      <xdr:rowOff>104775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4886F11-F8EC-645B-BEA0-AE948B325FC3}"/>
            </a:ext>
            <a:ext uri="{147F2762-F138-4A5C-976F-8EAC2B608ADB}">
              <a16:predDERef xmlns:a16="http://schemas.microsoft.com/office/drawing/2014/main" pred="{A178B7F4-EE3E-9FF2-70B1-37C802640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6275" y="7667625"/>
          <a:ext cx="2733675" cy="1581150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0</xdr:row>
      <xdr:rowOff>57150</xdr:rowOff>
    </xdr:from>
    <xdr:to>
      <xdr:col>13</xdr:col>
      <xdr:colOff>314325</xdr:colOff>
      <xdr:row>3</xdr:row>
      <xdr:rowOff>19050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D2E3F2F-E29D-BB52-EE07-214FAF73BCD2}"/>
            </a:ext>
            <a:ext uri="{147F2762-F138-4A5C-976F-8EAC2B608ADB}">
              <a16:predDERef xmlns:a16="http://schemas.microsoft.com/office/drawing/2014/main" pred="{E4886F11-F8EC-645B-BEA0-AE948B325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4675" y="57150"/>
          <a:ext cx="1333500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213361</xdr:colOff>
      <xdr:row>10</xdr:row>
      <xdr:rowOff>45720</xdr:rowOff>
    </xdr:from>
    <xdr:to>
      <xdr:col>8</xdr:col>
      <xdr:colOff>1</xdr:colOff>
      <xdr:row>14</xdr:row>
      <xdr:rowOff>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91841" y="1874520"/>
          <a:ext cx="1645920" cy="685800"/>
        </a:xfrm>
        <a:prstGeom prst="rect">
          <a:avLst/>
        </a:prstGeom>
      </xdr:spPr>
    </xdr:pic>
    <xdr:clientData/>
  </xdr:twoCellAnchor>
  <xdr:twoCellAnchor editAs="oneCell">
    <xdr:from>
      <xdr:col>12</xdr:col>
      <xdr:colOff>478276</xdr:colOff>
      <xdr:row>38</xdr:row>
      <xdr:rowOff>56746</xdr:rowOff>
    </xdr:from>
    <xdr:to>
      <xdr:col>21</xdr:col>
      <xdr:colOff>599873</xdr:colOff>
      <xdr:row>49</xdr:row>
      <xdr:rowOff>16145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38872" y="7141725"/>
          <a:ext cx="5593405" cy="2010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zoomScale="85" zoomScaleNormal="115" workbookViewId="0">
      <selection activeCell="L25" sqref="L25"/>
    </sheetView>
  </sheetViews>
  <sheetFormatPr defaultRowHeight="14.4" x14ac:dyDescent="0.3"/>
  <cols>
    <col min="1" max="1" width="9.33203125" bestFit="1" customWidth="1"/>
    <col min="7" max="7" width="9.33203125" bestFit="1" customWidth="1"/>
  </cols>
  <sheetData>
    <row r="1" spans="1:28" x14ac:dyDescent="0.3">
      <c r="A1" t="s">
        <v>0</v>
      </c>
      <c r="C1" t="s">
        <v>1</v>
      </c>
    </row>
    <row r="3" spans="1:28" x14ac:dyDescent="0.3">
      <c r="A3" s="1" t="s">
        <v>2</v>
      </c>
      <c r="B3" s="1">
        <v>5</v>
      </c>
      <c r="C3" s="1">
        <v>9.6</v>
      </c>
      <c r="D3" s="1">
        <v>16</v>
      </c>
      <c r="E3" s="1">
        <v>19.600000000000001</v>
      </c>
      <c r="F3" s="1">
        <v>24.4</v>
      </c>
      <c r="G3" s="1">
        <v>29.8</v>
      </c>
      <c r="H3" s="1">
        <v>34.4</v>
      </c>
    </row>
    <row r="4" spans="1:28" x14ac:dyDescent="0.3">
      <c r="A4" s="1" t="s">
        <v>3</v>
      </c>
      <c r="B4" s="1">
        <v>2.6</v>
      </c>
      <c r="C4" s="1">
        <v>2.0099999999999998</v>
      </c>
      <c r="D4" s="1">
        <v>1.34</v>
      </c>
      <c r="E4" s="1">
        <v>1.08</v>
      </c>
      <c r="F4" s="1">
        <v>0.94</v>
      </c>
      <c r="G4" s="1">
        <v>1.06</v>
      </c>
      <c r="H4" s="1">
        <v>1.25</v>
      </c>
      <c r="Y4" t="s">
        <v>4</v>
      </c>
    </row>
    <row r="5" spans="1:28" x14ac:dyDescent="0.3">
      <c r="Y5" t="s">
        <v>5</v>
      </c>
      <c r="Z5" t="s">
        <v>6</v>
      </c>
      <c r="AA5" t="s">
        <v>7</v>
      </c>
    </row>
    <row r="6" spans="1:28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Y6">
        <f>A7</f>
        <v>5</v>
      </c>
      <c r="Z6">
        <f>LN(B7)</f>
        <v>0.95551144502743635</v>
      </c>
      <c r="AA6">
        <f>Y6*Z6</f>
        <v>4.7775572251371816</v>
      </c>
    </row>
    <row r="7" spans="1:28" x14ac:dyDescent="0.3">
      <c r="A7" s="3">
        <f>B3</f>
        <v>5</v>
      </c>
      <c r="B7" s="3">
        <f>B4</f>
        <v>2.6</v>
      </c>
      <c r="C7" s="4">
        <f>A7*B7</f>
        <v>13</v>
      </c>
      <c r="D7" s="4">
        <f>A7^2</f>
        <v>25</v>
      </c>
      <c r="E7" s="4">
        <f>B7^2</f>
        <v>6.7600000000000007</v>
      </c>
      <c r="Y7">
        <f t="shared" ref="Y7:Y12" si="0">A8</f>
        <v>9.6</v>
      </c>
      <c r="Z7">
        <f t="shared" ref="Z7:Z13" si="1">LN(B8)</f>
        <v>0.69813472207098426</v>
      </c>
      <c r="AA7">
        <f t="shared" ref="AA7:AA12" si="2">Y7*Z7</f>
        <v>6.7020933318814491</v>
      </c>
    </row>
    <row r="8" spans="1:28" x14ac:dyDescent="0.3">
      <c r="A8" s="3">
        <f>C3</f>
        <v>9.6</v>
      </c>
      <c r="B8" s="3">
        <f>C4</f>
        <v>2.0099999999999998</v>
      </c>
      <c r="C8" s="4">
        <f t="shared" ref="C8:C12" si="3">A8*B8</f>
        <v>19.295999999999996</v>
      </c>
      <c r="D8" s="4">
        <f t="shared" ref="D8:E12" si="4">A8^2</f>
        <v>92.16</v>
      </c>
      <c r="E8" s="4">
        <f t="shared" si="4"/>
        <v>4.0400999999999989</v>
      </c>
      <c r="Y8">
        <f t="shared" si="0"/>
        <v>16</v>
      </c>
      <c r="Z8">
        <f t="shared" si="1"/>
        <v>0.29266961396282004</v>
      </c>
      <c r="AA8">
        <f t="shared" si="2"/>
        <v>4.6827138234051207</v>
      </c>
    </row>
    <row r="9" spans="1:28" x14ac:dyDescent="0.3">
      <c r="A9" s="3">
        <f>D3</f>
        <v>16</v>
      </c>
      <c r="B9" s="3">
        <f>D4</f>
        <v>1.34</v>
      </c>
      <c r="C9" s="4">
        <f t="shared" si="3"/>
        <v>21.44</v>
      </c>
      <c r="D9" s="4">
        <f t="shared" si="4"/>
        <v>256</v>
      </c>
      <c r="E9" s="4">
        <f t="shared" si="4"/>
        <v>1.7956000000000003</v>
      </c>
      <c r="Y9">
        <f t="shared" si="0"/>
        <v>19.600000000000001</v>
      </c>
      <c r="Z9">
        <f t="shared" si="1"/>
        <v>7.6961041136128394E-2</v>
      </c>
      <c r="AA9">
        <f t="shared" si="2"/>
        <v>1.5084364062681166</v>
      </c>
    </row>
    <row r="10" spans="1:28" x14ac:dyDescent="0.3">
      <c r="A10" s="3">
        <f>E3</f>
        <v>19.600000000000001</v>
      </c>
      <c r="B10" s="3">
        <f>E4</f>
        <v>1.08</v>
      </c>
      <c r="C10" s="4">
        <f t="shared" si="3"/>
        <v>21.168000000000003</v>
      </c>
      <c r="D10" s="4">
        <f t="shared" si="4"/>
        <v>384.16000000000008</v>
      </c>
      <c r="E10" s="4">
        <f t="shared" si="4"/>
        <v>1.1664000000000001</v>
      </c>
      <c r="Y10">
        <f t="shared" si="0"/>
        <v>24.4</v>
      </c>
      <c r="Z10">
        <f t="shared" si="1"/>
        <v>-6.1875403718087529E-2</v>
      </c>
      <c r="AA10">
        <f t="shared" si="2"/>
        <v>-1.5097598507213357</v>
      </c>
    </row>
    <row r="11" spans="1:28" x14ac:dyDescent="0.3">
      <c r="A11" s="3">
        <f>F3</f>
        <v>24.4</v>
      </c>
      <c r="B11" s="3">
        <f>F4</f>
        <v>0.94</v>
      </c>
      <c r="C11" s="4">
        <f t="shared" si="3"/>
        <v>22.935999999999996</v>
      </c>
      <c r="D11" s="4">
        <f t="shared" si="4"/>
        <v>595.3599999999999</v>
      </c>
      <c r="E11" s="4">
        <f t="shared" si="4"/>
        <v>0.88359999999999994</v>
      </c>
      <c r="Y11">
        <f t="shared" si="0"/>
        <v>29.8</v>
      </c>
      <c r="Z11">
        <f t="shared" si="1"/>
        <v>5.8268908123975824E-2</v>
      </c>
      <c r="AA11">
        <f t="shared" si="2"/>
        <v>1.7364134620944796</v>
      </c>
    </row>
    <row r="12" spans="1:28" x14ac:dyDescent="0.3">
      <c r="A12" s="3">
        <f>G3</f>
        <v>29.8</v>
      </c>
      <c r="B12" s="3">
        <f>G4</f>
        <v>1.06</v>
      </c>
      <c r="C12" s="7">
        <f t="shared" si="3"/>
        <v>31.588000000000001</v>
      </c>
      <c r="D12" s="7">
        <f t="shared" si="4"/>
        <v>888.04000000000008</v>
      </c>
      <c r="E12" s="7">
        <f t="shared" si="4"/>
        <v>1.1236000000000002</v>
      </c>
      <c r="Y12">
        <f t="shared" si="0"/>
        <v>34.4</v>
      </c>
      <c r="Z12">
        <f t="shared" si="1"/>
        <v>0.22314355131420976</v>
      </c>
      <c r="AA12">
        <f t="shared" si="2"/>
        <v>7.6761381652088154</v>
      </c>
    </row>
    <row r="13" spans="1:28" x14ac:dyDescent="0.3">
      <c r="A13" s="3">
        <f>H3</f>
        <v>34.4</v>
      </c>
      <c r="B13" s="9">
        <f>H4</f>
        <v>1.25</v>
      </c>
      <c r="C13" s="6">
        <f>A13*B13</f>
        <v>43</v>
      </c>
      <c r="D13" s="8">
        <f>H3*H3</f>
        <v>1183.3599999999999</v>
      </c>
      <c r="E13" s="8">
        <f>H4*H4</f>
        <v>1.5625</v>
      </c>
      <c r="Y13">
        <f>SUM(Y6:Y12)</f>
        <v>138.79999999999998</v>
      </c>
      <c r="Z13">
        <f t="shared" si="1"/>
        <v>2.3302002600270191</v>
      </c>
      <c r="AA13">
        <f>SUM(AA6:AA12)</f>
        <v>25.573592563273827</v>
      </c>
    </row>
    <row r="14" spans="1:28" x14ac:dyDescent="0.3">
      <c r="A14" s="2">
        <f>SUM(A7:A13)</f>
        <v>138.79999999999998</v>
      </c>
      <c r="B14" s="2">
        <f>SUM(B7:B13)</f>
        <v>10.28</v>
      </c>
      <c r="C14" s="5">
        <f>SUM(C7:C13)</f>
        <v>172.428</v>
      </c>
      <c r="D14" s="5">
        <f>SUM(D7:D13)</f>
        <v>3424.08</v>
      </c>
      <c r="E14" s="5">
        <f>SUM(E7:E13)</f>
        <v>17.331800000000001</v>
      </c>
    </row>
    <row r="15" spans="1:28" x14ac:dyDescent="0.3">
      <c r="A15" s="10" t="s">
        <v>13</v>
      </c>
      <c r="B15" s="10">
        <v>7</v>
      </c>
      <c r="Y15">
        <v>7</v>
      </c>
      <c r="Z15">
        <v>138.80000000000001</v>
      </c>
      <c r="AB15">
        <f>Z13</f>
        <v>2.3302002600270191</v>
      </c>
    </row>
    <row r="16" spans="1:28" x14ac:dyDescent="0.3">
      <c r="A16" s="11" t="s">
        <v>14</v>
      </c>
      <c r="B16" s="11">
        <f>CORREL(A7:A13,B7:B13)</f>
        <v>-0.81057334127278802</v>
      </c>
      <c r="C16" s="11" t="s">
        <v>15</v>
      </c>
      <c r="D16" s="11">
        <f>ABS(B16)*SQRT((B15-2)/(1-B16^2))</f>
        <v>3.0949148739919776</v>
      </c>
      <c r="E16" s="11" t="s">
        <v>16</v>
      </c>
      <c r="F16" s="11">
        <f>_xlfn.T.INV.2T(0.05,B15-2)</f>
        <v>2.570581835636315</v>
      </c>
      <c r="Y16">
        <v>138.80000000000001</v>
      </c>
      <c r="Z16">
        <v>3424.08</v>
      </c>
      <c r="AB16">
        <f>AA13</f>
        <v>25.573592563273827</v>
      </c>
    </row>
    <row r="18" spans="1:29" x14ac:dyDescent="0.3">
      <c r="A18" t="s">
        <v>17</v>
      </c>
      <c r="Y18">
        <f t="array" ref="Y18:Z19">MINVERSE(Y15:Z16)</f>
        <v>0.72804436204051803</v>
      </c>
      <c r="Z18">
        <v>-2.9512323734031887E-2</v>
      </c>
      <c r="AB18" s="19">
        <f t="array" ref="AB18:AB19">MMULT(Y18:Z19,AB15:AB16)</f>
        <v>0.94175301896845287</v>
      </c>
      <c r="AC18">
        <f>EXP(AB18)</f>
        <v>2.5644730501220954</v>
      </c>
    </row>
    <row r="19" spans="1:29" x14ac:dyDescent="0.3">
      <c r="A19" s="12">
        <f>B15</f>
        <v>7</v>
      </c>
      <c r="B19" s="13">
        <f>A14</f>
        <v>138.79999999999998</v>
      </c>
      <c r="D19" s="14">
        <f>B14</f>
        <v>10.28</v>
      </c>
      <c r="Y19">
        <v>-2.9512323734031891E-2</v>
      </c>
      <c r="Z19">
        <v>1.4883736753474295E-3</v>
      </c>
      <c r="AB19" s="20">
        <v>-3.0706562483805121E-2</v>
      </c>
    </row>
    <row r="20" spans="1:29" x14ac:dyDescent="0.3">
      <c r="A20" s="15">
        <f>A14</f>
        <v>138.79999999999998</v>
      </c>
      <c r="B20" s="16">
        <f>D14</f>
        <v>3424.08</v>
      </c>
      <c r="D20" s="17">
        <f>C14</f>
        <v>172.428</v>
      </c>
    </row>
    <row r="22" spans="1:29" x14ac:dyDescent="0.3">
      <c r="A22">
        <f t="array" ref="A22:B23">MINVERSE(A19:B20)</f>
        <v>0.72804436204051759</v>
      </c>
      <c r="B22">
        <v>-2.9512323734031867E-2</v>
      </c>
      <c r="C22" s="18" t="s">
        <v>18</v>
      </c>
      <c r="D22" s="19">
        <f t="array" ref="D22:D23">MMULT(A22:B23,D19:D20)</f>
        <v>2.3955450849648736</v>
      </c>
      <c r="Y22" t="s">
        <v>19</v>
      </c>
    </row>
    <row r="23" spans="1:29" x14ac:dyDescent="0.3">
      <c r="A23">
        <v>-2.9512323734031867E-2</v>
      </c>
      <c r="B23">
        <v>1.4883736753474285E-3</v>
      </c>
      <c r="C23" s="21" t="s">
        <v>20</v>
      </c>
      <c r="D23" s="20">
        <v>-4.674939189304117E-2</v>
      </c>
    </row>
    <row r="24" spans="1:29" x14ac:dyDescent="0.3">
      <c r="Y24" t="s">
        <v>21</v>
      </c>
      <c r="Z24" t="s">
        <v>6</v>
      </c>
      <c r="AA24" t="s">
        <v>22</v>
      </c>
    </row>
    <row r="25" spans="1:29" x14ac:dyDescent="0.3">
      <c r="Y25">
        <f>LN(A7)</f>
        <v>1.6094379124341003</v>
      </c>
      <c r="Z25">
        <f>LN(B7)</f>
        <v>0.95551144502743635</v>
      </c>
      <c r="AA25">
        <f>Y25*Z25</f>
        <v>1.5378363453918478</v>
      </c>
    </row>
    <row r="26" spans="1:29" x14ac:dyDescent="0.3">
      <c r="Y26">
        <f t="shared" ref="Y26:Y31" si="5">LN(A8)</f>
        <v>2.2617630984737906</v>
      </c>
      <c r="Z26">
        <f t="shared" ref="Z26:Z31" si="6">LN(B8)</f>
        <v>0.69813472207098426</v>
      </c>
      <c r="AA26">
        <f t="shared" ref="AA26:AA31" si="7">Y26*Z26</f>
        <v>1.579015352143408</v>
      </c>
    </row>
    <row r="27" spans="1:29" x14ac:dyDescent="0.3">
      <c r="A27" t="s">
        <v>8</v>
      </c>
      <c r="B27" t="s">
        <v>23</v>
      </c>
      <c r="Y27">
        <f t="shared" si="5"/>
        <v>2.7725887222397811</v>
      </c>
      <c r="Z27">
        <f t="shared" si="6"/>
        <v>0.29266961396282004</v>
      </c>
      <c r="AA27">
        <f t="shared" si="7"/>
        <v>0.81145247101558526</v>
      </c>
    </row>
    <row r="28" spans="1:29" x14ac:dyDescent="0.3">
      <c r="A28" s="3">
        <f>B3</f>
        <v>5</v>
      </c>
      <c r="B28" s="3">
        <f>1/B4</f>
        <v>0.38461538461538458</v>
      </c>
      <c r="Y28">
        <f t="shared" si="5"/>
        <v>2.9755295662364718</v>
      </c>
      <c r="Z28">
        <f t="shared" si="6"/>
        <v>7.6961041136128394E-2</v>
      </c>
      <c r="AA28">
        <f t="shared" si="7"/>
        <v>0.22899985334889139</v>
      </c>
    </row>
    <row r="29" spans="1:29" x14ac:dyDescent="0.3">
      <c r="A29" s="3">
        <f>C3</f>
        <v>9.6</v>
      </c>
      <c r="B29" s="3">
        <f>1/C4</f>
        <v>0.49751243781094534</v>
      </c>
      <c r="Y29">
        <f t="shared" si="5"/>
        <v>3.1945831322991562</v>
      </c>
      <c r="Z29">
        <f t="shared" si="6"/>
        <v>-6.1875403718087529E-2</v>
      </c>
      <c r="AA29">
        <f t="shared" si="7"/>
        <v>-0.19766612102200293</v>
      </c>
    </row>
    <row r="30" spans="1:29" x14ac:dyDescent="0.3">
      <c r="A30" s="3">
        <f>D3</f>
        <v>16</v>
      </c>
      <c r="B30" s="3">
        <f>1/D4</f>
        <v>0.74626865671641784</v>
      </c>
      <c r="Y30">
        <f t="shared" si="5"/>
        <v>3.3945083935113587</v>
      </c>
      <c r="Z30">
        <f t="shared" si="6"/>
        <v>5.8268908123975824E-2</v>
      </c>
      <c r="AA30">
        <f t="shared" si="7"/>
        <v>0.19779429770757814</v>
      </c>
    </row>
    <row r="31" spans="1:29" x14ac:dyDescent="0.3">
      <c r="A31" s="3">
        <f>E3</f>
        <v>19.600000000000001</v>
      </c>
      <c r="B31" s="3">
        <f>1/E4</f>
        <v>0.92592592592592582</v>
      </c>
      <c r="Y31">
        <f t="shared" si="5"/>
        <v>3.5380565643793527</v>
      </c>
      <c r="Z31">
        <f t="shared" si="6"/>
        <v>0.22314355131420976</v>
      </c>
      <c r="AA31">
        <f t="shared" si="7"/>
        <v>0.78949450652616082</v>
      </c>
    </row>
    <row r="32" spans="1:29" x14ac:dyDescent="0.3">
      <c r="A32" s="3">
        <f>F3</f>
        <v>24.4</v>
      </c>
      <c r="B32" s="3">
        <f>1/F4</f>
        <v>1.0638297872340425</v>
      </c>
      <c r="Y32">
        <f>SUM(Y25:Y31)</f>
        <v>19.746467389574015</v>
      </c>
      <c r="Z32">
        <f>SUM(Z25:Z31)</f>
        <v>2.2428138779174671</v>
      </c>
      <c r="AA32">
        <f>SUM(AA25:AA31)</f>
        <v>4.9469267051114683</v>
      </c>
    </row>
    <row r="33" spans="1:29" x14ac:dyDescent="0.3">
      <c r="A33" s="3">
        <f>G3</f>
        <v>29.8</v>
      </c>
      <c r="B33" s="3">
        <f>1/G4</f>
        <v>0.94339622641509424</v>
      </c>
    </row>
    <row r="34" spans="1:29" x14ac:dyDescent="0.3">
      <c r="A34" s="3">
        <f>H3</f>
        <v>34.4</v>
      </c>
      <c r="B34" s="9">
        <f>1/H4</f>
        <v>0.8</v>
      </c>
      <c r="Y34">
        <v>7</v>
      </c>
      <c r="Z34">
        <v>138.80000000000001</v>
      </c>
      <c r="AB34">
        <f>Z32</f>
        <v>2.2428138779174671</v>
      </c>
    </row>
    <row r="35" spans="1:29" x14ac:dyDescent="0.3">
      <c r="Y35">
        <v>138.80000000000001</v>
      </c>
      <c r="Z35">
        <v>3424.08</v>
      </c>
      <c r="AB35">
        <f>AA32</f>
        <v>4.9469267051114683</v>
      </c>
    </row>
    <row r="37" spans="1:29" x14ac:dyDescent="0.3">
      <c r="Y37">
        <f t="array" ref="Y37:Z38">MINVERSE(Y34:Z35)</f>
        <v>0.72804436204051803</v>
      </c>
      <c r="Z37">
        <v>-2.9512323734031887E-2</v>
      </c>
      <c r="AB37" s="19">
        <f t="array" ref="AB37:AB38">MMULT(Y37:Z38,AB34:AB35)</f>
        <v>1.4868726965142653</v>
      </c>
      <c r="AC37">
        <f>EXP(AB37)</f>
        <v>4.4232410495772339</v>
      </c>
    </row>
    <row r="38" spans="1:29" x14ac:dyDescent="0.3">
      <c r="Y38">
        <v>-2.9512323734031891E-2</v>
      </c>
      <c r="Z38">
        <v>1.4883736753474295E-3</v>
      </c>
      <c r="AB38" s="20">
        <v>-5.8827773758518664E-2</v>
      </c>
    </row>
    <row r="41" spans="1:29" x14ac:dyDescent="0.3">
      <c r="A41" s="22" t="s">
        <v>24</v>
      </c>
      <c r="B41" s="22" t="s">
        <v>25</v>
      </c>
      <c r="C41" s="22" t="s">
        <v>26</v>
      </c>
      <c r="D41" s="22" t="s">
        <v>27</v>
      </c>
      <c r="E41" s="22" t="s">
        <v>28</v>
      </c>
      <c r="F41" s="22" t="s">
        <v>29</v>
      </c>
      <c r="G41" s="22" t="s">
        <v>30</v>
      </c>
    </row>
    <row r="42" spans="1:29" x14ac:dyDescent="0.3">
      <c r="A42" s="4">
        <f>A7</f>
        <v>5</v>
      </c>
      <c r="B42" s="4">
        <f>A7*A7</f>
        <v>25</v>
      </c>
      <c r="C42" s="4">
        <f>A42^3</f>
        <v>125</v>
      </c>
      <c r="D42" s="4">
        <f>A42^4</f>
        <v>625</v>
      </c>
      <c r="E42" s="4">
        <f>B7</f>
        <v>2.6</v>
      </c>
      <c r="F42" s="4">
        <f>A42*E42</f>
        <v>13</v>
      </c>
      <c r="G42" s="4">
        <f>B42*E42</f>
        <v>65</v>
      </c>
    </row>
    <row r="43" spans="1:29" x14ac:dyDescent="0.3">
      <c r="A43" s="4">
        <f t="shared" ref="A43:A48" si="8">A8</f>
        <v>9.6</v>
      </c>
      <c r="B43" s="4">
        <f t="shared" ref="B43:B48" si="9">A8*A8</f>
        <v>92.16</v>
      </c>
      <c r="C43" s="4">
        <f t="shared" ref="C43:C47" si="10">A43^3</f>
        <v>884.73599999999999</v>
      </c>
      <c r="D43" s="4">
        <f t="shared" ref="D43:D46" si="11">A43^4</f>
        <v>8493.4655999999995</v>
      </c>
      <c r="E43" s="4">
        <f t="shared" ref="E43:E48" si="12">B8</f>
        <v>2.0099999999999998</v>
      </c>
      <c r="F43" s="4">
        <f t="shared" ref="F43:F48" si="13">A43*E43</f>
        <v>19.295999999999996</v>
      </c>
      <c r="G43" s="4">
        <f t="shared" ref="G43:G47" si="14">B43*E43</f>
        <v>185.24159999999998</v>
      </c>
    </row>
    <row r="44" spans="1:29" x14ac:dyDescent="0.3">
      <c r="A44" s="4">
        <f t="shared" si="8"/>
        <v>16</v>
      </c>
      <c r="B44" s="4">
        <f t="shared" si="9"/>
        <v>256</v>
      </c>
      <c r="C44" s="4">
        <f t="shared" si="10"/>
        <v>4096</v>
      </c>
      <c r="D44" s="4">
        <f t="shared" si="11"/>
        <v>65536</v>
      </c>
      <c r="E44" s="4">
        <f t="shared" si="12"/>
        <v>1.34</v>
      </c>
      <c r="F44" s="4">
        <f t="shared" si="13"/>
        <v>21.44</v>
      </c>
      <c r="G44" s="4">
        <f t="shared" si="14"/>
        <v>343.04</v>
      </c>
    </row>
    <row r="45" spans="1:29" x14ac:dyDescent="0.3">
      <c r="A45" s="4">
        <f t="shared" si="8"/>
        <v>19.600000000000001</v>
      </c>
      <c r="B45" s="4">
        <f t="shared" si="9"/>
        <v>384.16000000000008</v>
      </c>
      <c r="C45" s="4">
        <f t="shared" si="10"/>
        <v>7529.5360000000019</v>
      </c>
      <c r="D45" s="4">
        <f t="shared" si="11"/>
        <v>147578.90560000006</v>
      </c>
      <c r="E45" s="4">
        <f t="shared" si="12"/>
        <v>1.08</v>
      </c>
      <c r="F45" s="4">
        <f t="shared" si="13"/>
        <v>21.168000000000003</v>
      </c>
      <c r="G45" s="4">
        <f t="shared" si="14"/>
        <v>414.89280000000014</v>
      </c>
    </row>
    <row r="46" spans="1:29" x14ac:dyDescent="0.3">
      <c r="A46" s="4">
        <f t="shared" si="8"/>
        <v>24.4</v>
      </c>
      <c r="B46" s="4">
        <f t="shared" si="9"/>
        <v>595.3599999999999</v>
      </c>
      <c r="C46" s="4">
        <f t="shared" si="10"/>
        <v>14526.783999999996</v>
      </c>
      <c r="D46" s="4">
        <f t="shared" si="11"/>
        <v>354453.52959999989</v>
      </c>
      <c r="E46" s="4">
        <f t="shared" si="12"/>
        <v>0.94</v>
      </c>
      <c r="F46" s="4">
        <f t="shared" si="13"/>
        <v>22.935999999999996</v>
      </c>
      <c r="G46" s="4">
        <f t="shared" si="14"/>
        <v>559.63839999999982</v>
      </c>
      <c r="W46" t="s">
        <v>35</v>
      </c>
    </row>
    <row r="47" spans="1:29" x14ac:dyDescent="0.3">
      <c r="A47" s="4">
        <f t="shared" si="8"/>
        <v>29.8</v>
      </c>
      <c r="B47" s="4">
        <f t="shared" si="9"/>
        <v>888.04000000000008</v>
      </c>
      <c r="C47" s="4">
        <f t="shared" si="10"/>
        <v>26463.592000000004</v>
      </c>
      <c r="D47" s="4">
        <f>A47^4</f>
        <v>788615.04160000011</v>
      </c>
      <c r="E47" s="4">
        <f t="shared" si="12"/>
        <v>1.06</v>
      </c>
      <c r="F47" s="4">
        <f t="shared" si="13"/>
        <v>31.588000000000001</v>
      </c>
      <c r="G47" s="4">
        <f t="shared" si="14"/>
        <v>941.32240000000013</v>
      </c>
    </row>
    <row r="48" spans="1:29" x14ac:dyDescent="0.3">
      <c r="A48" s="4">
        <f t="shared" si="8"/>
        <v>34.4</v>
      </c>
      <c r="B48" s="4">
        <f t="shared" si="9"/>
        <v>1183.3599999999999</v>
      </c>
      <c r="C48" s="22">
        <f>SUM(C42:C47)</f>
        <v>53625.648000000001</v>
      </c>
      <c r="D48" s="22">
        <f>SUM(D42:D47)</f>
        <v>1365301.9424000001</v>
      </c>
      <c r="E48" s="4">
        <f t="shared" si="12"/>
        <v>1.25</v>
      </c>
      <c r="F48" s="4">
        <f t="shared" si="13"/>
        <v>43</v>
      </c>
      <c r="G48">
        <f>SUM(G42:G47)</f>
        <v>2509.1352000000002</v>
      </c>
    </row>
    <row r="49" spans="1:7" x14ac:dyDescent="0.3">
      <c r="A49" s="4"/>
      <c r="B49" s="4"/>
      <c r="C49" s="22"/>
      <c r="D49" s="22"/>
      <c r="E49" s="4"/>
      <c r="F49" s="4"/>
      <c r="G49" s="22"/>
    </row>
    <row r="50" spans="1:7" x14ac:dyDescent="0.3">
      <c r="A50" s="23">
        <f>SUM(A42:A49)</f>
        <v>138.79999999999998</v>
      </c>
      <c r="B50" s="23">
        <f t="shared" ref="B50:G50" si="15">SUM(B42:B49)</f>
        <v>3424.08</v>
      </c>
      <c r="C50" s="23">
        <f t="shared" si="15"/>
        <v>107251.296</v>
      </c>
      <c r="D50" s="23">
        <f t="shared" si="15"/>
        <v>2730603.8848000001</v>
      </c>
      <c r="E50" s="23">
        <f t="shared" si="15"/>
        <v>10.28</v>
      </c>
      <c r="F50" s="23">
        <f t="shared" si="15"/>
        <v>172.428</v>
      </c>
      <c r="G50" s="23">
        <f t="shared" si="15"/>
        <v>5018.2704000000003</v>
      </c>
    </row>
    <row r="51" spans="1:7" x14ac:dyDescent="0.3">
      <c r="A51" s="24" t="s">
        <v>13</v>
      </c>
      <c r="B51" s="24">
        <v>7</v>
      </c>
      <c r="C51" s="25"/>
      <c r="D51" s="25"/>
      <c r="E51" s="25"/>
      <c r="F51" s="25"/>
    </row>
    <row r="52" spans="1:7" x14ac:dyDescent="0.3">
      <c r="A52" s="26" t="s">
        <v>14</v>
      </c>
      <c r="B52" s="26">
        <f>CORREL(A42:A49,B42:B49)</f>
        <v>0.97663935395539425</v>
      </c>
      <c r="C52" s="26" t="s">
        <v>15</v>
      </c>
      <c r="D52" s="26">
        <f>ABS(B52)*SQRT((B51-2)/(1-B52^2))</f>
        <v>10.162792983300722</v>
      </c>
      <c r="E52" s="26" t="s">
        <v>16</v>
      </c>
      <c r="F52" s="26">
        <f>_xlfn.T.INV.2T(0.05,B51-2)</f>
        <v>2.570581835636315</v>
      </c>
    </row>
    <row r="54" spans="1:7" x14ac:dyDescent="0.3">
      <c r="A54" t="s">
        <v>31</v>
      </c>
    </row>
    <row r="55" spans="1:7" x14ac:dyDescent="0.3">
      <c r="A55" s="27">
        <f>B51</f>
        <v>7</v>
      </c>
      <c r="B55" s="28">
        <f>A50</f>
        <v>138.79999999999998</v>
      </c>
      <c r="C55" s="29">
        <f>B50</f>
        <v>3424.08</v>
      </c>
      <c r="E55" s="30">
        <f>E50</f>
        <v>10.28</v>
      </c>
    </row>
    <row r="56" spans="1:7" x14ac:dyDescent="0.3">
      <c r="A56" s="31">
        <f>A50</f>
        <v>138.79999999999998</v>
      </c>
      <c r="B56">
        <f>B50</f>
        <v>3424.08</v>
      </c>
      <c r="C56" s="32">
        <f>C50</f>
        <v>107251.296</v>
      </c>
      <c r="E56" s="33">
        <f>F50</f>
        <v>172.428</v>
      </c>
    </row>
    <row r="57" spans="1:7" x14ac:dyDescent="0.3">
      <c r="A57" s="34">
        <f>B50</f>
        <v>3424.08</v>
      </c>
      <c r="B57" s="35">
        <f>C50</f>
        <v>107251.296</v>
      </c>
      <c r="C57" s="36">
        <f>D50</f>
        <v>2730603.8848000001</v>
      </c>
      <c r="E57" s="37">
        <f>G50</f>
        <v>5018.2704000000003</v>
      </c>
    </row>
    <row r="59" spans="1:7" x14ac:dyDescent="0.3">
      <c r="A59" s="27">
        <f t="array" ref="A59:C61">MINVERSE(A55:C57)</f>
        <v>0.36631478369468617</v>
      </c>
      <c r="B59" s="28">
        <v>2.0026706287078469E-3</v>
      </c>
      <c r="C59" s="29">
        <v>-5.3800558664734803E-4</v>
      </c>
      <c r="D59" s="38" t="s">
        <v>32</v>
      </c>
      <c r="E59" s="30">
        <f t="array" ref="E59:E61">MMULT(A59:C61,E55:E57)</f>
        <v>1.4111749570411884</v>
      </c>
    </row>
    <row r="60" spans="1:7" x14ac:dyDescent="0.3">
      <c r="A60" s="31">
        <v>2.0026706287078469E-3</v>
      </c>
      <c r="B60">
        <v>-1.2573096448425854E-3</v>
      </c>
      <c r="C60" s="32">
        <v>4.6872702829138314E-5</v>
      </c>
      <c r="D60" s="38" t="s">
        <v>33</v>
      </c>
      <c r="E60" s="33">
        <v>3.9011963797660421E-2</v>
      </c>
    </row>
    <row r="61" spans="1:7" x14ac:dyDescent="0.3">
      <c r="A61" s="34">
        <v>-5.3800558664734825E-4</v>
      </c>
      <c r="B61" s="35">
        <v>4.6872702829138321E-5</v>
      </c>
      <c r="C61" s="36">
        <v>-8.0018342040868215E-7</v>
      </c>
      <c r="D61" s="38" t="s">
        <v>34</v>
      </c>
      <c r="E61" s="37">
        <v>-1.4640678005197237E-3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Valentine Korneliuk</cp:lastModifiedBy>
  <cp:revision/>
  <dcterms:created xsi:type="dcterms:W3CDTF">2022-12-23T21:49:42Z</dcterms:created>
  <dcterms:modified xsi:type="dcterms:W3CDTF">2023-12-01T17:22:32Z</dcterms:modified>
  <cp:category/>
  <cp:contentStatus/>
</cp:coreProperties>
</file>