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AddEmail.png" ContentType="image/.PNG"/>
  <Override PartName="/customUI/images/ThisMonth.png" ContentType="image/.PNG"/>
  <Override PartName="/customUI/images/PrintSched.png" ContentType="image/.PNG"/>
  <Override PartName="/customUI/images/NextMonth.png" ContentType="image/.PNG"/>
  <Override PartName="/customUI/images/Logo.png" ContentType="image/.PNG"/>
  <Override PartName="/customUI/images/AddAppt.png" ContentType="image/.PNG"/>
  <Override PartName="/customUI/images/Email.png" ContentType="image/.PNG"/>
  <Override PartName="/customUI/images/Admin.png" ContentType="image/.PNG"/>
  <Override PartName="/customUI/images/AddCustomer.png" ContentType="image/.PNG"/>
  <Override PartName="/customUI/images/Appts.png" ContentType="image/.PNG"/>
  <Override PartName="/customUI/images/Customers.png" ContentType="image/.PNG"/>
  <Override PartName="/customUI/images/ApptNew_.png" ContentType="image/.PNG"/>
  <Override PartName="/customUI/images/PrevMonth.png" ContentType="image/.PNG"/>
  <Override PartName="/customUI/images/AddContact.png" ContentType="image/.PNG"/>
</Types>
</file>

<file path=_rels/.rels><?xml version="1.0" encoding="UTF-8" standalone="yes"?>
<Relationships xmlns="http://schemas.openxmlformats.org/package/2006/relationships"><Relationship Id="R92d59f9f708b48df"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C:\Users\hp\Desktop\AI, Data Sci, Big Data\10. My Public Projects\Excel Projects\CRM Application\"/>
    </mc:Choice>
  </mc:AlternateContent>
  <bookViews>
    <workbookView xWindow="0" yWindow="0" windowWidth="23040" windowHeight="9192" tabRatio="989"/>
  </bookViews>
  <sheets>
    <sheet name="Admin" sheetId="5" r:id="rId1"/>
    <sheet name="Customer Mgmt" sheetId="6" r:id="rId2"/>
    <sheet name="Calendar" sheetId="3" r:id="rId3"/>
    <sheet name="Email Management" sheetId="1" r:id="rId4"/>
    <sheet name="Customer DB" sheetId="2" r:id="rId5"/>
    <sheet name="Customer Contacts DB" sheetId="7" r:id="rId6"/>
    <sheet name="Email Template DB" sheetId="9" r:id="rId7"/>
    <sheet name="Email Log DB" sheetId="10" r:id="rId8"/>
    <sheet name="Appointments DB" sheetId="4" r:id="rId9"/>
    <sheet name="CalPopUp" sheetId="8" r:id="rId10"/>
  </sheets>
  <definedNames>
    <definedName name="_xlnm._FilterDatabase" localSheetId="8" hidden="1">'Appointments DB'!$A$4:$J$47</definedName>
    <definedName name="_xlnm._FilterDatabase" localSheetId="5" hidden="1">'Customer Contacts DB'!$A$3:$I$15</definedName>
    <definedName name="_xlnm._FilterDatabase" localSheetId="4" hidden="1">'Customer DB'!$A$3:$Q$18</definedName>
    <definedName name="_xlnm._FilterDatabase" localSheetId="7" hidden="1">'Email Log DB'!$A$3:$H$12</definedName>
    <definedName name="Appt_Date">OFFSET('Appointments DB'!$C$4,1,,COUNTA('Appointments DB'!$A$4:$A$9995)-1,1)</definedName>
    <definedName name="Appt_Dur">OFFSET('Appointments DB'!$E$4,1,,COUNTA('Appointments DB'!$A$4:$A$9995)-1,1)</definedName>
    <definedName name="Appt_ID">OFFSET('Appointments DB'!$A$4,1,,COUNTA('Appointments DB'!$A$4:$A$9995)-1,1)</definedName>
    <definedName name="ApptDate_Results">OFFSET('Appointments DB'!$U$2,1,,COUNTA('Appointments DB'!$U$2:$U$995)-1,1)</definedName>
    <definedName name="CalMonths">CalPopUp!$A$8:$A$19</definedName>
    <definedName name="CalYear">CalPopUp!$A$2</definedName>
    <definedName name="CommType">OFFSET(Admin!$B$16,,,COUNTA(Admin!$B$16:$B$22),1)</definedName>
    <definedName name="ContTypes">OFFSET(Admin!$B$25,,,COUNTA(Admin!$B$25:$B$31),1)</definedName>
    <definedName name="_xlnm.Criteria" localSheetId="8">'Appointments DB'!$M$2:$Q$3</definedName>
    <definedName name="_xlnm.Criteria" localSheetId="5">'Customer Contacts DB'!$O$2:$O$3</definedName>
    <definedName name="_xlnm.Criteria" localSheetId="4">'Customer DB'!$X$2:$Y$3</definedName>
    <definedName name="_xlnm.Criteria" localSheetId="7">'Email Log DB'!$O$2:$O$3</definedName>
    <definedName name="Cust_ID">OFFSET('Customer DB'!$A$3,1,,COUNTA('Customer DB'!$A$3:$A$999)-1,1)</definedName>
    <definedName name="Cust_Name">OFFSET('Customer DB'!$B$3,1,,COUNTA('Customer DB'!$A$3:$A$999)-1,1)</definedName>
    <definedName name="Cust_Name_Sorted">OFFSET('Customer DB'!$V$2,1,,COUNTA('Customer DB'!$V$2:$V$9999)-1,1)</definedName>
    <definedName name="Cust_Name_SortedWithAll">OFFSET('Customer DB'!$V$2,,,COUNTA('Customer DB'!$V$2:$V$999),1)</definedName>
    <definedName name="CustType">OFFSET(Admin!$B$4,,,COUNTA(Admin!$B$4:$B$12),1)</definedName>
    <definedName name="Durations">Admin!$N$5:$N$44</definedName>
    <definedName name="Email_ID">OFFSET('Email Template DB'!$A$3,1,,COUNTA('Email Template DB'!$A$3:$A$998)-1,1)</definedName>
    <definedName name="Email_Name">OFFSET('Email Template DB'!$B$3,1,,COUNTA('Email Template DB'!$A$3:$A$998)-1,1)</definedName>
    <definedName name="_xlnm.Extract" localSheetId="8">'Appointments DB'!$S$2:$AB$2</definedName>
    <definedName name="_xlnm.Extract" localSheetId="5">'Customer Contacts DB'!$S$2:$W$2</definedName>
    <definedName name="_xlnm.Extract" localSheetId="4">'Customer DB'!$AC$2:$AF$2</definedName>
    <definedName name="_xlnm.Extract" localSheetId="7">'Email Log DB'!$S$2:$V$2</definedName>
    <definedName name="Frequency">Admin!$P$26:$P$30</definedName>
    <definedName name="Holidays">OFFSET(Admin!$J$4,1,,COUNTA(Admin!$J$4:$J$23)-1,1)</definedName>
    <definedName name="IneractType_WithAll">OFFSET(Calendar!$A$23,,,COUNTA(Admin!$G$5:$G$14)+1,1)</definedName>
    <definedName name="InteractionType">OFFSET(Admin!$G$5,,,COUNTA(Admin!$G$5:$G$14),1)</definedName>
    <definedName name="InteractStatus">OFFSET(Admin!$G$18,,,COUNTA(Admin!$G$18:$G$27),1)</definedName>
    <definedName name="InteractStatus_WithAll">OFFSET(Calendar!$B$23,,,COUNTA(Admin!$G$18:$G$27)+1,1)</definedName>
    <definedName name="LeadStatus">Admin!$D$5:$D$22</definedName>
    <definedName name="MonthStart">Calendar!$B$5</definedName>
    <definedName name="_xlnm.Print_Area" localSheetId="2">Calendar!$D$2:$J$40</definedName>
    <definedName name="SchedDisplay">Admin!$J$26</definedName>
    <definedName name="SearchBy">'Customer DB'!$T$2:$T$17</definedName>
    <definedName name="SelContact">OFFSET('Customer Mgmt'!$P$8,1,,COUNTA('Customer Mgmt'!$P$8:$P$18)-1,1)</definedName>
    <definedName name="StartDay">Admin!$P$14</definedName>
    <definedName name="StartDayNumb">Calendar!$B$4</definedName>
    <definedName name="Times">Admin!$L$5:$L$100</definedName>
    <definedName name="Weekdays">Admin!$P$5:$P$11</definedName>
    <definedName name="Years">Admin!$P$17:$P$23</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2" i="10" l="1"/>
  <c r="I4" i="7"/>
  <c r="K47" i="4"/>
  <c r="A1" i="8"/>
  <c r="B14" i="3"/>
  <c r="B14" i="6"/>
  <c r="B11" i="6"/>
  <c r="H11" i="10"/>
  <c r="X3" i="2" l="1"/>
  <c r="Y3" i="2"/>
  <c r="Y2" i="2"/>
  <c r="H10" i="10"/>
  <c r="H9" i="10"/>
  <c r="H8" i="10"/>
  <c r="H7" i="10"/>
  <c r="K46" i="4" l="1"/>
  <c r="K45" i="4"/>
  <c r="K44" i="4"/>
  <c r="K43" i="4"/>
  <c r="K42" i="4"/>
  <c r="K41" i="4"/>
  <c r="K40" i="4"/>
  <c r="K39" i="4"/>
  <c r="K38" i="4"/>
  <c r="K37" i="4"/>
  <c r="K36" i="4"/>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H6" i="10"/>
  <c r="H5" i="10"/>
  <c r="H4" i="10"/>
  <c r="B20" i="6"/>
  <c r="B21" i="6"/>
  <c r="B25" i="6" s="1" a="1"/>
  <c r="B25" i="6" s="1"/>
  <c r="B24" i="6"/>
  <c r="B23" i="6"/>
  <c r="B22" i="6"/>
  <c r="B26" i="6" l="1" a="1"/>
  <c r="B26" i="6" s="1"/>
  <c r="B4" i="6"/>
  <c r="B3" i="6"/>
  <c r="O3" i="7" l="1"/>
  <c r="O3" i="10"/>
  <c r="I15" i="7"/>
  <c r="I14" i="7"/>
  <c r="I13" i="7"/>
  <c r="I12" i="7"/>
  <c r="I11" i="7"/>
  <c r="I10" i="7"/>
  <c r="I9" i="7"/>
  <c r="I7" i="7"/>
  <c r="I6" i="7"/>
  <c r="I5" i="7"/>
  <c r="I8" i="7"/>
  <c r="D15" i="7"/>
  <c r="D14" i="7"/>
  <c r="D13" i="7"/>
  <c r="D12" i="7"/>
  <c r="D11" i="7"/>
  <c r="D10" i="7"/>
  <c r="D9" i="7"/>
  <c r="D5" i="7"/>
  <c r="AF3" i="4" l="1"/>
  <c r="B4" i="1"/>
  <c r="B3" i="1"/>
  <c r="Q3" i="4"/>
  <c r="P3" i="4"/>
  <c r="O3" i="4"/>
  <c r="B13" i="6"/>
  <c r="B11" i="3"/>
  <c r="B12" i="6"/>
  <c r="B24" i="3"/>
  <c r="B25" i="3"/>
  <c r="B26" i="3"/>
  <c r="B27" i="3"/>
  <c r="B28" i="3"/>
  <c r="B29" i="3"/>
  <c r="B30" i="3"/>
  <c r="B31" i="3"/>
  <c r="B32" i="3"/>
  <c r="B33" i="3"/>
  <c r="A24" i="3"/>
  <c r="A25" i="3"/>
  <c r="A26" i="3"/>
  <c r="A27" i="3"/>
  <c r="A28" i="3"/>
  <c r="A29" i="3"/>
  <c r="A30" i="3"/>
  <c r="A31" i="3"/>
  <c r="A32" i="3"/>
  <c r="A33" i="3"/>
  <c r="B13" i="3" l="1"/>
  <c r="A4" i="8"/>
  <c r="B1" i="8" s="1"/>
  <c r="C1" i="8" s="1"/>
  <c r="D1" i="8" s="1"/>
  <c r="E1" i="8" s="1"/>
  <c r="F1" i="8" s="1"/>
  <c r="G1" i="8" s="1"/>
  <c r="H1" i="8" s="1"/>
  <c r="B2" i="8" s="1"/>
  <c r="C2" i="8" s="1"/>
  <c r="D2" i="8" s="1"/>
  <c r="E2" i="8" s="1"/>
  <c r="F2" i="8" s="1"/>
  <c r="G2" i="8" s="1"/>
  <c r="H2" i="8" s="1"/>
  <c r="B3" i="8" s="1"/>
  <c r="C3" i="8" s="1"/>
  <c r="D3" i="8" s="1"/>
  <c r="E3" i="8" s="1"/>
  <c r="F3" i="8" s="1"/>
  <c r="G3" i="8" s="1"/>
  <c r="H3" i="8" s="1"/>
  <c r="B4" i="8" s="1"/>
  <c r="C4" i="8" s="1"/>
  <c r="D4" i="8" s="1"/>
  <c r="E4" i="8" s="1"/>
  <c r="F4" i="8" s="1"/>
  <c r="G4" i="8" s="1"/>
  <c r="H4" i="8" s="1"/>
  <c r="B5" i="8" s="1"/>
  <c r="C5" i="8" s="1"/>
  <c r="D5" i="8" s="1"/>
  <c r="E5" i="8" s="1"/>
  <c r="F5" i="8" s="1"/>
  <c r="G5" i="8" s="1"/>
  <c r="H5" i="8" s="1"/>
  <c r="B6" i="8" s="1"/>
  <c r="C6" i="8"/>
  <c r="A5" i="8" l="1"/>
  <c r="D6" i="8"/>
  <c r="N5" i="5" l="1"/>
  <c r="N6" i="5" s="1"/>
  <c r="N7" i="5" s="1"/>
  <c r="N8" i="5" s="1"/>
  <c r="N9" i="5" s="1"/>
  <c r="N10" i="5" s="1"/>
  <c r="N11" i="5" s="1"/>
  <c r="N12" i="5" s="1"/>
  <c r="N13" i="5" s="1"/>
  <c r="N14" i="5" s="1"/>
  <c r="N15" i="5" s="1"/>
  <c r="N16" i="5" s="1"/>
  <c r="N17" i="5" s="1"/>
  <c r="N18" i="5" s="1"/>
  <c r="N19" i="5" s="1"/>
  <c r="N20" i="5" s="1"/>
  <c r="N21" i="5" s="1"/>
  <c r="N22" i="5" s="1"/>
  <c r="N23" i="5" s="1"/>
  <c r="N24" i="5" s="1"/>
  <c r="N25" i="5" s="1"/>
  <c r="N26" i="5" s="1"/>
  <c r="N27" i="5" s="1"/>
  <c r="N28" i="5" s="1"/>
  <c r="N29" i="5" s="1"/>
  <c r="N30" i="5" s="1"/>
  <c r="N31" i="5" s="1"/>
  <c r="N32" i="5" s="1"/>
  <c r="N33" i="5" s="1"/>
  <c r="N34" i="5" s="1"/>
  <c r="N35" i="5" s="1"/>
  <c r="N36" i="5" s="1"/>
  <c r="N37" i="5" s="1"/>
  <c r="N38" i="5" s="1"/>
  <c r="N39" i="5" s="1"/>
  <c r="N40" i="5" s="1"/>
  <c r="N41" i="5" s="1"/>
  <c r="N42" i="5" s="1"/>
  <c r="N43" i="5" s="1"/>
  <c r="N44" i="5" s="1"/>
  <c r="B12" i="3"/>
  <c r="B7" i="3" a="1"/>
  <c r="B7" i="3" s="1"/>
  <c r="B4" i="3"/>
  <c r="E6" i="8"/>
  <c r="B8" i="3" l="1" a="1"/>
  <c r="B8" i="3" s="1"/>
  <c r="B5" i="3"/>
  <c r="D5" i="3" s="1"/>
  <c r="D4" i="3" s="1"/>
  <c r="F6" i="8"/>
  <c r="N3" i="4" l="1"/>
  <c r="M3" i="4"/>
  <c r="E5" i="3"/>
  <c r="E4" i="3" s="1"/>
  <c r="G6" i="8"/>
  <c r="F5" i="3" l="1"/>
  <c r="F4" i="3" s="1"/>
  <c r="H6" i="8"/>
  <c r="A6" i="8" l="1"/>
  <c r="G5" i="3"/>
  <c r="G4" i="3" s="1"/>
  <c r="A20" i="8"/>
  <c r="H5" i="3" l="1"/>
  <c r="H4" i="3" s="1"/>
  <c r="I5" i="3" l="1"/>
  <c r="I4" i="3" s="1"/>
  <c r="J5" i="3" l="1"/>
  <c r="D11" i="3" s="1"/>
  <c r="E11" i="3" s="1"/>
  <c r="F11" i="3" s="1"/>
  <c r="G11" i="3" s="1"/>
  <c r="H11" i="3" s="1"/>
  <c r="I11" i="3" s="1"/>
  <c r="J11" i="3" s="1"/>
  <c r="D17" i="3" s="1"/>
  <c r="E17" i="3" s="1"/>
  <c r="F17" i="3" s="1"/>
  <c r="G17" i="3" s="1"/>
  <c r="H17" i="3" s="1"/>
  <c r="I17" i="3" s="1"/>
  <c r="J17" i="3" s="1"/>
  <c r="D23" i="3" s="1"/>
  <c r="E23" i="3" s="1"/>
  <c r="F23" i="3" s="1"/>
  <c r="G23" i="3" s="1"/>
  <c r="H23" i="3" s="1"/>
  <c r="I23" i="3" s="1"/>
  <c r="J23" i="3" s="1"/>
  <c r="D29" i="3" s="1"/>
  <c r="E29" i="3" s="1"/>
  <c r="F29" i="3" s="1"/>
  <c r="G29" i="3" s="1"/>
  <c r="H29" i="3" s="1"/>
  <c r="I29" i="3" s="1"/>
  <c r="J29" i="3" s="1"/>
  <c r="D35" i="3" s="1"/>
  <c r="E35" i="3" s="1"/>
  <c r="F35" i="3" s="1"/>
  <c r="G35" i="3" s="1"/>
  <c r="H35" i="3" s="1"/>
  <c r="I35" i="3" s="1"/>
  <c r="J35" i="3" s="1"/>
  <c r="J4" i="3"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<sst xmlns="http://schemas.openxmlformats.org/spreadsheetml/2006/main" count="1184" uniqueCount="411">
  <si>
    <t>CONTACT LIST CRITERIA</t>
  </si>
  <si>
    <t>Active</t>
  </si>
  <si>
    <t>Row</t>
  </si>
  <si>
    <t>Phone</t>
  </si>
  <si>
    <t>Email</t>
  </si>
  <si>
    <t>Address</t>
  </si>
  <si>
    <t>City</t>
  </si>
  <si>
    <t>State</t>
  </si>
  <si>
    <t>Zip</t>
  </si>
  <si>
    <t>Business</t>
  </si>
  <si>
    <t>Fred Fredders</t>
  </si>
  <si>
    <t>xxx-xxx-xxxx</t>
  </si>
  <si>
    <t>xxxxxx@gmail.com</t>
  </si>
  <si>
    <t>Racine</t>
  </si>
  <si>
    <t>MI</t>
  </si>
  <si>
    <t>Anita Withers</t>
  </si>
  <si>
    <t>Dave Davidson</t>
  </si>
  <si>
    <t>Wyoming</t>
  </si>
  <si>
    <t>WY</t>
  </si>
  <si>
    <t>Peter Parker</t>
  </si>
  <si>
    <t>Indianapolis</t>
  </si>
  <si>
    <t>IN</t>
  </si>
  <si>
    <t>Jack Johnson</t>
  </si>
  <si>
    <t>San Francisco</t>
  </si>
  <si>
    <t>CA</t>
  </si>
  <si>
    <t>Kay Hopkins</t>
  </si>
  <si>
    <t>College</t>
  </si>
  <si>
    <t>AK</t>
  </si>
  <si>
    <t>WI</t>
  </si>
  <si>
    <t>Shreveport</t>
  </si>
  <si>
    <t>LA</t>
  </si>
  <si>
    <t>Greg Perkins</t>
  </si>
  <si>
    <t>Grand Island</t>
  </si>
  <si>
    <t>NE</t>
  </si>
  <si>
    <t>Boise</t>
  </si>
  <si>
    <t>ID</t>
  </si>
  <si>
    <t>Boston</t>
  </si>
  <si>
    <t>MS</t>
  </si>
  <si>
    <t>Kenosha</t>
  </si>
  <si>
    <t>Bear</t>
  </si>
  <si>
    <t>DE</t>
  </si>
  <si>
    <t>Biloxi</t>
  </si>
  <si>
    <t>CUSTOMER DATABASE</t>
  </si>
  <si>
    <t>Schedule Move</t>
  </si>
  <si>
    <t>Sel. Year #</t>
  </si>
  <si>
    <t>Start Day #</t>
  </si>
  <si>
    <t>Month Start</t>
  </si>
  <si>
    <t>Month #</t>
  </si>
  <si>
    <t>Date</t>
  </si>
  <si>
    <t>Sel. Year</t>
  </si>
  <si>
    <t>Time</t>
  </si>
  <si>
    <t>Month</t>
  </si>
  <si>
    <t>Duration</t>
  </si>
  <si>
    <t>Notes</t>
  </si>
  <si>
    <t>Day(s)</t>
  </si>
  <si>
    <t>Sel. Left Pos.</t>
  </si>
  <si>
    <t>Sel. Top Pos</t>
  </si>
  <si>
    <t>DAYS</t>
  </si>
  <si>
    <t>YEARS</t>
  </si>
  <si>
    <t>HOLIDAYS</t>
  </si>
  <si>
    <t>TIMES</t>
  </si>
  <si>
    <t>DURATIONS</t>
  </si>
  <si>
    <t>Monday</t>
  </si>
  <si>
    <t>Sunday</t>
  </si>
  <si>
    <t>Tuesday</t>
  </si>
  <si>
    <t>Wednesday</t>
  </si>
  <si>
    <t>Thursday</t>
  </si>
  <si>
    <t>Friday</t>
  </si>
  <si>
    <t>Saturday</t>
  </si>
  <si>
    <t>FREQUENCY</t>
  </si>
  <si>
    <t>Minute(s)</t>
  </si>
  <si>
    <t>Hour(s)</t>
  </si>
  <si>
    <t>Week(s)</t>
  </si>
  <si>
    <t>Month(s)</t>
  </si>
  <si>
    <t>Search By</t>
  </si>
  <si>
    <t>Customer</t>
  </si>
  <si>
    <t>Search</t>
  </si>
  <si>
    <t>Status</t>
  </si>
  <si>
    <t>Search Customer By</t>
  </si>
  <si>
    <t>CUSTOMER MANAGEMENT</t>
  </si>
  <si>
    <t>Name</t>
  </si>
  <si>
    <t>Office</t>
  </si>
  <si>
    <t>Mobile</t>
  </si>
  <si>
    <t>Type</t>
  </si>
  <si>
    <t>Prospect</t>
  </si>
  <si>
    <t>Website</t>
  </si>
  <si>
    <t>Phone 1</t>
  </si>
  <si>
    <t>Phone 2</t>
  </si>
  <si>
    <t>CUSTOMER TYPE</t>
  </si>
  <si>
    <t>SCHEDULING</t>
  </si>
  <si>
    <t>ADMIN &amp; SETTINGS</t>
  </si>
  <si>
    <t>Lead</t>
  </si>
  <si>
    <t>SMS</t>
  </si>
  <si>
    <t>App. Msg</t>
  </si>
  <si>
    <t>Lead Status</t>
  </si>
  <si>
    <t>LEAD STATUS</t>
  </si>
  <si>
    <t>A potential customer who has shown interest but hasn't been qualified as a lead yet.</t>
  </si>
  <si>
    <t>A contact or organization showing interest and considered a potential sales opportunity.</t>
  </si>
  <si>
    <t>Contacted</t>
  </si>
  <si>
    <t>Sales team has initiated contact with the lead or prospect.</t>
  </si>
  <si>
    <t>Qualified Lead</t>
  </si>
  <si>
    <t>Lead that meets certain criteria and is deemed more likely to become a customer.</t>
  </si>
  <si>
    <t>Indicates that a meeting or appointment has been scheduled with the lead.</t>
  </si>
  <si>
    <t>Opportunity</t>
  </si>
  <si>
    <t>A potential sales opportunity actively being pursued.</t>
  </si>
  <si>
    <t>Proposal Sent</t>
  </si>
  <si>
    <t>Formal proposal or quote has been sent to the lead.</t>
  </si>
  <si>
    <t>Lead and sales team are in the negotiation or review stage, discussing terms and conditions.</t>
  </si>
  <si>
    <t>Contract Sent</t>
  </si>
  <si>
    <t>Formal contract or agreement has been sent to the prospect for review and approval.</t>
  </si>
  <si>
    <t>Closed - Won</t>
  </si>
  <si>
    <t>Lead has become a customer, and the deal has been successfully closed.</t>
  </si>
  <si>
    <t>Closed - Lost</t>
  </si>
  <si>
    <t>Lead did not convert into a customer, and the opportunity has been lost.</t>
  </si>
  <si>
    <t>On Hold</t>
  </si>
  <si>
    <t>Lead or opportunity is temporarily on hold, often due to external factors.</t>
  </si>
  <si>
    <t>Not Interested</t>
  </si>
  <si>
    <t>Lead has expressed disinterest in the product or service.</t>
  </si>
  <si>
    <t>Follow-Up Needed</t>
  </si>
  <si>
    <t>Indicates that further follow-up is required to move the lead through the sales pipeline.</t>
  </si>
  <si>
    <t>Converted</t>
  </si>
  <si>
    <t>Lead has been successfully converted into a customer.</t>
  </si>
  <si>
    <t>Inactive</t>
  </si>
  <si>
    <t>Lead or opportunity is not currently active and not actively pursued.</t>
  </si>
  <si>
    <t>Referred</t>
  </si>
  <si>
    <t>Lead has been referred to another department, team, or individual for handling.</t>
  </si>
  <si>
    <t>Cancelled</t>
  </si>
  <si>
    <t>Lead or opportunity has been canceled, and the sales process has been terminated.</t>
  </si>
  <si>
    <t>COMMUN. TYPE</t>
  </si>
  <si>
    <t>CONTACT TYPE</t>
  </si>
  <si>
    <t>Customer Type</t>
  </si>
  <si>
    <t>CEO</t>
  </si>
  <si>
    <t>Office Manager</t>
  </si>
  <si>
    <t>Secretary</t>
  </si>
  <si>
    <t>Purch. Manager</t>
  </si>
  <si>
    <t>Appt. Scheduled</t>
  </si>
  <si>
    <t>Negotiation</t>
  </si>
  <si>
    <t>INTERACTIONS</t>
  </si>
  <si>
    <t>Color</t>
  </si>
  <si>
    <t>Status Descrption</t>
  </si>
  <si>
    <t>CUSTOMER LIST</t>
  </si>
  <si>
    <t>Start Day</t>
  </si>
  <si>
    <t>Interaction Type</t>
  </si>
  <si>
    <t>Meeting</t>
  </si>
  <si>
    <t>Video Call</t>
  </si>
  <si>
    <t>Customer Notes</t>
  </si>
  <si>
    <t>Total Estimated</t>
  </si>
  <si>
    <t>Total Won</t>
  </si>
  <si>
    <t>Total Paid</t>
  </si>
  <si>
    <t>Cust. ID</t>
  </si>
  <si>
    <t>CUSTOMER APPOINTMENTS &amp; INTERACTIONS</t>
  </si>
  <si>
    <t>Name/Detail</t>
  </si>
  <si>
    <t>EMAIL MANAGEMENT</t>
  </si>
  <si>
    <t>Contact Type</t>
  </si>
  <si>
    <t>Select Email</t>
  </si>
  <si>
    <t>Select Contact</t>
  </si>
  <si>
    <t>EMAIL HISTORY</t>
  </si>
  <si>
    <t>Sent To</t>
  </si>
  <si>
    <t>Sent On</t>
  </si>
  <si>
    <t>CUSTOMER CONTACTS</t>
  </si>
  <si>
    <t>Sent At</t>
  </si>
  <si>
    <t>Template Name</t>
  </si>
  <si>
    <t>Description</t>
  </si>
  <si>
    <t>Subject</t>
  </si>
  <si>
    <t>Message</t>
  </si>
  <si>
    <t>VARIABLES</t>
  </si>
  <si>
    <t>[CustName]</t>
  </si>
  <si>
    <t>[CustEmail]</t>
  </si>
  <si>
    <t>[ContEmail]</t>
  </si>
  <si>
    <t>EMAIL TEMPLATES</t>
  </si>
  <si>
    <t>Email ID</t>
  </si>
  <si>
    <t>Email DB Row</t>
  </si>
  <si>
    <t>Next Email ID</t>
  </si>
  <si>
    <t>Total Est.</t>
  </si>
  <si>
    <t>I3</t>
  </si>
  <si>
    <t>K3</t>
  </si>
  <si>
    <t>M3</t>
  </si>
  <si>
    <t>I5</t>
  </si>
  <si>
    <t>K5</t>
  </si>
  <si>
    <t>I7</t>
  </si>
  <si>
    <t>K7</t>
  </si>
  <si>
    <t>M9</t>
  </si>
  <si>
    <t>I9</t>
  </si>
  <si>
    <t>I11</t>
  </si>
  <si>
    <t>K11</t>
  </si>
  <si>
    <t>M11</t>
  </si>
  <si>
    <t>I13</t>
  </si>
  <si>
    <t>K13</t>
  </si>
  <si>
    <t>M13</t>
  </si>
  <si>
    <t>Individual</t>
  </si>
  <si>
    <t>Enterprise</t>
  </si>
  <si>
    <t>Government</t>
  </si>
  <si>
    <t>Wholesale</t>
  </si>
  <si>
    <t>Retail</t>
  </si>
  <si>
    <t>Online</t>
  </si>
  <si>
    <t>xxxxx Main Street</t>
  </si>
  <si>
    <t>RECENT APPOINTMENTS &amp; INTERACTIONS</t>
  </si>
  <si>
    <t>APPOINTMENTS DATABASE</t>
  </si>
  <si>
    <t>Appt. ID</t>
  </si>
  <si>
    <t>Cust. Name</t>
  </si>
  <si>
    <t>CloudCo</t>
  </si>
  <si>
    <t>SunStuff</t>
  </si>
  <si>
    <t>BrightTech</t>
  </si>
  <si>
    <t>StarBiz</t>
  </si>
  <si>
    <t>BlueTide</t>
  </si>
  <si>
    <t>SkyCorp</t>
  </si>
  <si>
    <t>SkyVentures</t>
  </si>
  <si>
    <t>SkyLabs</t>
  </si>
  <si>
    <t>SolarTech</t>
  </si>
  <si>
    <t>BrightFutures</t>
  </si>
  <si>
    <t>CloudNine</t>
  </si>
  <si>
    <t>SkyBridge</t>
  </si>
  <si>
    <t>StarNet</t>
  </si>
  <si>
    <t>SunWorks</t>
  </si>
  <si>
    <t>BrightSolutions</t>
  </si>
  <si>
    <t>Interaction Status</t>
  </si>
  <si>
    <t>Pending</t>
  </si>
  <si>
    <t>Scheduled</t>
  </si>
  <si>
    <t>Proposed</t>
  </si>
  <si>
    <t>In Process</t>
  </si>
  <si>
    <t>Cust. DB Row</t>
  </si>
  <si>
    <t>Next Cust ID</t>
  </si>
  <si>
    <t>Incl. Inactive</t>
  </si>
  <si>
    <t>Sel. Cust Row</t>
  </si>
  <si>
    <t>January</t>
  </si>
  <si>
    <t>February</t>
  </si>
  <si>
    <t>March</t>
  </si>
  <si>
    <t>April</t>
  </si>
  <si>
    <t>May</t>
  </si>
  <si>
    <t>June</t>
  </si>
  <si>
    <t>July</t>
  </si>
  <si>
    <t>August</t>
  </si>
  <si>
    <t>September</t>
  </si>
  <si>
    <t>October</t>
  </si>
  <si>
    <t>November</t>
  </si>
  <si>
    <t>December</t>
  </si>
  <si>
    <t>Customer Name</t>
  </si>
  <si>
    <t>Cust Sheet</t>
  </si>
  <si>
    <t>Cal. Sheet</t>
  </si>
  <si>
    <t>I21</t>
  </si>
  <si>
    <t>M21</t>
  </si>
  <si>
    <t>M22</t>
  </si>
  <si>
    <t>B2</t>
  </si>
  <si>
    <t>I22</t>
  </si>
  <si>
    <t>K22</t>
  </si>
  <si>
    <t>I23</t>
  </si>
  <si>
    <t>Sel. Appt. ID</t>
  </si>
  <si>
    <t>Sel. Appt. DB Row</t>
  </si>
  <si>
    <t>Next Appt. ID</t>
  </si>
  <si>
    <t>Sel. Cust ID</t>
  </si>
  <si>
    <t>APPOINTMENT &amp; INTERACTION MANAGEMENT</t>
  </si>
  <si>
    <t>CALENDAR FILTERS</t>
  </si>
  <si>
    <t>Select Customer</t>
  </si>
  <si>
    <t>Select Status</t>
  </si>
  <si>
    <t>[All Customers]</t>
  </si>
  <si>
    <t>APPOINTMENTS &amp; INTERACTIONS</t>
  </si>
  <si>
    <t>Ineract List</t>
  </si>
  <si>
    <t>Status List</t>
  </si>
  <si>
    <t>[All Types]</t>
  </si>
  <si>
    <t>[All Statuses]</t>
  </si>
  <si>
    <t>M5</t>
  </si>
  <si>
    <t>M7</t>
  </si>
  <si>
    <t>M8</t>
  </si>
  <si>
    <t>M6</t>
  </si>
  <si>
    <t>M10</t>
  </si>
  <si>
    <t>M12</t>
  </si>
  <si>
    <t>B13</t>
  </si>
  <si>
    <t>Email Name</t>
  </si>
  <si>
    <t>EMAIL TEMPLATE DATABASE</t>
  </si>
  <si>
    <t>G3</t>
  </si>
  <si>
    <t>G5</t>
  </si>
  <si>
    <t>G7</t>
  </si>
  <si>
    <t>New Prospect</t>
  </si>
  <si>
    <t>Welcome Customer</t>
  </si>
  <si>
    <t>Lunch Request</t>
  </si>
  <si>
    <t>Welcome to our company</t>
  </si>
  <si>
    <t>This email is sent for new prospects</t>
  </si>
  <si>
    <t>Email to welcome new customers</t>
  </si>
  <si>
    <t>Request to meet for lunch</t>
  </si>
  <si>
    <t>Welcome to Fredders Food Fun Factory</t>
  </si>
  <si>
    <t>CUSTOMER CONTACTS DB</t>
  </si>
  <si>
    <t>Skype ID</t>
  </si>
  <si>
    <t>Prefer. Contact</t>
  </si>
  <si>
    <t>CALENDAR RESULTS</t>
  </si>
  <si>
    <t>CALENDAR CRITERIA</t>
  </si>
  <si>
    <t>Name/Details</t>
  </si>
  <si>
    <t>Appt./Interaction Name</t>
  </si>
  <si>
    <t>CUSTOMER RESULTS</t>
  </si>
  <si>
    <t>Sched. Display</t>
  </si>
  <si>
    <t>Appt. Name</t>
  </si>
  <si>
    <t>Req. Fields</t>
  </si>
  <si>
    <t>CUSTOMER LIST RESULTS</t>
  </si>
  <si>
    <t>Appt. Type</t>
  </si>
  <si>
    <t>Prefer Contact</t>
  </si>
  <si>
    <t>Q3</t>
  </si>
  <si>
    <t>S3</t>
  </si>
  <si>
    <t>Q4</t>
  </si>
  <si>
    <t>S4</t>
  </si>
  <si>
    <t>Q5</t>
  </si>
  <si>
    <t>S5</t>
  </si>
  <si>
    <t>Q6</t>
  </si>
  <si>
    <t>CRITERIA</t>
  </si>
  <si>
    <t>Mary Smith</t>
  </si>
  <si>
    <t>Lisa Mathews</t>
  </si>
  <si>
    <t>Larry Daniels</t>
  </si>
  <si>
    <t>Sally Smith</t>
  </si>
  <si>
    <t>Fred Fredders@skype</t>
  </si>
  <si>
    <t>xxx xxx-xxxx</t>
  </si>
  <si>
    <t>xxxx@gmail.com</t>
  </si>
  <si>
    <t>EMAIL LOG DATABASE</t>
  </si>
  <si>
    <t>CUST. CRITERIA</t>
  </si>
  <si>
    <t>Cont. DB Row</t>
  </si>
  <si>
    <t>Sel Cont Row</t>
  </si>
  <si>
    <t>Appt. DB Row</t>
  </si>
  <si>
    <t>Dave Davidson@skype</t>
  </si>
  <si>
    <t>EMAIL DETAILS</t>
  </si>
  <si>
    <t>Congrats Email</t>
  </si>
  <si>
    <t>Congratulations on new contract signing</t>
  </si>
  <si>
    <t>Congrats [CustName]!</t>
  </si>
  <si>
    <t>Hi [ContName],
I just wanted to take a moment to say thank you and congrats for signing up for our incredible program. For sure you are going to love working with us.
Everyone does!
Thanks again,
Fred Fredders
Account Manager</t>
  </si>
  <si>
    <t>[ContName]</t>
  </si>
  <si>
    <t>K21</t>
  </si>
  <si>
    <t>[ContPhone1]</t>
  </si>
  <si>
    <t>Want to catch up for lunch [ContName]?</t>
  </si>
  <si>
    <t>Hi [ContName],
How are things going with you at [CustName]?
I just wanted to touch base with you on the project and see if we can grab lunch?
Can you still be reached at [ContPhone1]?
Let's get together soon.
Fred Fredders
Account Manager</t>
  </si>
  <si>
    <t>Thanks for reaching out</t>
  </si>
  <si>
    <t>Fred@gmail.com</t>
  </si>
  <si>
    <t>Hi [ContName],
I wanted to take quick moment to say Thanks for reaching-out. I see you are with [CustName], a well-respected company within the industry, and I wanted to be able to answer any questions you might have, as well as share some of the benefits of our service.
Would I be able to give you a call at [ContPhone1] tomorrow or Thursday morning?
That would be great.
Fred Fredders
Sales Executive Mr. Important Manager</t>
  </si>
  <si>
    <t>Want to catch up for lunch Fred Fredders?</t>
  </si>
  <si>
    <t>Hi Fred Fredders,
How are things going with you at CloudCo?
I just wanted to touch base with you on the project and see if we can grab lunch?
Can you still be reached at xxx xxx-xxxx?
Let's get together soon.
Fred Fredders
Account Manager</t>
  </si>
  <si>
    <t>Hi 0,
I wanted to take quick moment to say Thanks for reaching-out. I see you are with CloudCo, a well-respected company within the industry, and I wanted to be able to answer any questions you might have, as well as share some of the benefits of our service.
Would I be able to give you a call at  tomorrow or Thursday morning?
That would be great.
Fred Fredders
Sales Executive Mr. Important Manager</t>
  </si>
  <si>
    <t>Hi Mark Mason,
I wanted to take quick moment to say Thanks for reaching-out. I see you are with CloudCo, a well-respected company within the industry, and I wanted to be able to answer any questions you might have, as well as share some of the benefits of our service.
Would I be able to give you a call at 1xx xxx-xxxx tomorrow or Thursday morning?
That would be great.
Fred Fredders
Sales Executive Mr. Important Manager</t>
  </si>
  <si>
    <t>Summit Summit</t>
  </si>
  <si>
    <t>Brainstorm Bash</t>
  </si>
  <si>
    <t>Think Tank Talk</t>
  </si>
  <si>
    <t>Idea Exchange</t>
  </si>
  <si>
    <t>Strategy Summit</t>
  </si>
  <si>
    <t>Conference Call</t>
  </si>
  <si>
    <t>Focus Forum</t>
  </si>
  <si>
    <t>Exchange Exchange</t>
  </si>
  <si>
    <t>Discussion Dialogue</t>
  </si>
  <si>
    <t>Creative Colloquium</t>
  </si>
  <si>
    <t>Group Gathering</t>
  </si>
  <si>
    <t>Knowledge Knockout</t>
  </si>
  <si>
    <t>Networking Night</t>
  </si>
  <si>
    <t>Workshop Weekend</t>
  </si>
  <si>
    <t>Power Play</t>
  </si>
  <si>
    <t>Innovation Institute</t>
  </si>
  <si>
    <t>Symposium Spectacular</t>
  </si>
  <si>
    <t>Plan Presentation</t>
  </si>
  <si>
    <t>Problem-Solving Party</t>
  </si>
  <si>
    <t>Visionary Venture</t>
  </si>
  <si>
    <t>Solutions Session</t>
  </si>
  <si>
    <t>Executive Exchange</t>
  </si>
  <si>
    <t>Summit Solutions</t>
  </si>
  <si>
    <t>Corporate Conclave</t>
  </si>
  <si>
    <t>Business Brainstorm</t>
  </si>
  <si>
    <t>Strategic Summit</t>
  </si>
  <si>
    <t>Corporate Colloquium</t>
  </si>
  <si>
    <t>Management Mixer</t>
  </si>
  <si>
    <t>Conference Collaboration</t>
  </si>
  <si>
    <t>Boardroom Bonanza</t>
  </si>
  <si>
    <t>Professional Powwow</t>
  </si>
  <si>
    <t>Leadership Luncheon</t>
  </si>
  <si>
    <t>Corporate Caucus</t>
  </si>
  <si>
    <t>Brainstorm Bash notes</t>
  </si>
  <si>
    <t>Think Tank Talk notes</t>
  </si>
  <si>
    <t>Idea Exchange notes</t>
  </si>
  <si>
    <t>Strategy Summit notes</t>
  </si>
  <si>
    <t>Conference Call notes</t>
  </si>
  <si>
    <t>Focus Forum notes</t>
  </si>
  <si>
    <t>Exchange Exchange notes</t>
  </si>
  <si>
    <t>Discussion Dialogue notes</t>
  </si>
  <si>
    <t>Creative Colloquium notes</t>
  </si>
  <si>
    <t>Group Gathering notes</t>
  </si>
  <si>
    <t>Knowledge Knockout notes</t>
  </si>
  <si>
    <t>Networking Night notes</t>
  </si>
  <si>
    <t>Workshop Weekend notes</t>
  </si>
  <si>
    <t>Power Play notes</t>
  </si>
  <si>
    <t>Innovation Institute notes</t>
  </si>
  <si>
    <t>Symposium Spectacular notes</t>
  </si>
  <si>
    <t>Plan Presentation notes</t>
  </si>
  <si>
    <t>Problem-Solving Party notes</t>
  </si>
  <si>
    <t>Visionary Venture notes</t>
  </si>
  <si>
    <t>Solutions Session notes</t>
  </si>
  <si>
    <t>Summit Summit notes</t>
  </si>
  <si>
    <t>Executive Exchange notes</t>
  </si>
  <si>
    <t>Summit Solutions notes</t>
  </si>
  <si>
    <t>Corporate Conclave notes</t>
  </si>
  <si>
    <t>Business Brainstorm notes</t>
  </si>
  <si>
    <t>Strategic Summit notes</t>
  </si>
  <si>
    <t>Corporate Colloquium notes</t>
  </si>
  <si>
    <t>Management Mixer notes</t>
  </si>
  <si>
    <t>Conference Collaboration notes</t>
  </si>
  <si>
    <t>Boardroom Bonanza notes</t>
  </si>
  <si>
    <t>Professional Powwow notes</t>
  </si>
  <si>
    <t>Leadership Luncheon notes</t>
  </si>
  <si>
    <t>Corporate Caucus notes</t>
  </si>
  <si>
    <t>Lunch with Mark</t>
  </si>
  <si>
    <t>Get him to agree on contract details</t>
  </si>
  <si>
    <t>Hi Mary Smith,
I wanted to take quick moment to say Thanks for reaching-out. I see you are with CloudCo, a well-respected company within the industry, and I wanted to be able to answer any questions you might have, as well as share some of the benefits of our service.
Would I be able to give you a call at xxx xxx-xxxx tomorrow or Thursday morning?
That would be great.
Fred Fredders
Sales Executive Mr. Important Manager</t>
  </si>
  <si>
    <t>Want to catch up for lunch Mark Mason?</t>
  </si>
  <si>
    <t>Hi Mark Mason,
How are things going with you at CloudCo?
I just wanted to touch base with you on the project and see if we can grab lunch?
Can you still be reached at 1xx xxx-xxxx?
Let's get together soon.
Fred Fredders
Account Manager</t>
  </si>
  <si>
    <t>Mary Smith@skype</t>
  </si>
  <si>
    <t>Lunch with Fred</t>
  </si>
  <si>
    <t>Fred</t>
  </si>
  <si>
    <t>Want to catch up for lunch Fred?</t>
  </si>
  <si>
    <t>Dinner Appt</t>
  </si>
  <si>
    <t>Hi Fred,
How are things going with you at CloudCo?
I just wanted to touch base with you on the project and see if we can grab lunch?
Can you still be reached at 0?
Let's get together soon.
Fred Fredders
Account Manager</t>
  </si>
  <si>
    <t>H15</t>
  </si>
  <si>
    <t>Test Notes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</si>
</sst>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7" formatCode="&quot;$&quot;#,##0.00_);\(&quot;$&quot;#,##0.00\)"/>
    <numFmt numFmtId="44" formatCode="_(&quot;$&quot;* #,##0.00_);_(&quot;$&quot;* \(#,##0.00\);_(&quot;$&quot;* &quot;-&quot;??_);_(@_)"/>
    <numFmt numFmtId="164" formatCode="d"/>
    <numFmt numFmtId="165" formatCode="[$-409]h:mm\ AM/PM;@"/>
    <numFmt numFmtId="166" formatCode="h:mm;@"/>
    <numFmt numFmtId="167" formatCode=";;"/>
    <numFmt numFmtId="168" formatCode="[&lt;=9999999]###\-####;\(###\)\ ###\-####"/>
    <numFmt numFmtId="169" formatCode=";;;"/>
    <numFmt numFmtId="170" formatCode="_-[$R-1C09]* #,##0.00_-;\-[$R-1C09]* #,##0.00_-;_-[$R-1C09]* &quot;-&quot;??_-;_-@_-"/>
  </numFmts>
  <fonts count="16">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6"/>
      <color theme="1"/>
      <name val="Calibri"/>
      <family val="2"/>
      <scheme val="minor"/>
    </font>
    <font>
      <sz val="11"/>
      <name val="Calibri"/>
      <family val="2"/>
      <scheme val="minor"/>
    </font>
    <font>
      <b/>
      <sz val="12"/>
      <color theme="0"/>
      <name val="Calibri"/>
      <family val="2"/>
      <scheme val="minor"/>
    </font>
    <font>
      <b/>
      <sz val="12"/>
      <color theme="1"/>
      <name val="Calibri"/>
      <family val="2"/>
      <scheme val="minor"/>
    </font>
    <font>
      <sz val="33"/>
      <color rgb="FF0070C0"/>
      <name val="ADLaM Display"/>
    </font>
    <font>
      <sz val="12"/>
      <name val="Calibri"/>
      <family val="2"/>
      <scheme val="minor"/>
    </font>
    <font>
      <sz val="11"/>
      <color rgb="FF0070C0"/>
      <name val="Calibri"/>
      <family val="2"/>
      <scheme val="minor"/>
    </font>
    <font>
      <sz val="8"/>
      <name val="Calibri"/>
      <family val="2"/>
      <scheme val="minor"/>
    </font>
    <font>
      <b/>
      <sz val="11"/>
      <color theme="8" tint="-0.499984740745262"/>
      <name val="ADLaM Display"/>
    </font>
    <font>
      <b/>
      <sz val="14"/>
      <color theme="1"/>
      <name val="Calibri"/>
      <family val="2"/>
      <scheme val="minor"/>
    </font>
  </fonts>
  <fills count="28">
    <fill>
      <patternFill patternType="none"/>
    </fill>
    <fill>
      <patternFill patternType="gray125"/>
    </fill>
    <fill>
      <gradientFill degree="90">
        <stop position="0">
          <color rgb="FF8ABDD7"/>
        </stop>
        <stop position="1">
          <color rgb="FFB8E1EF"/>
        </stop>
      </gradientFill>
    </fill>
    <fill>
      <gradientFill degree="90">
        <stop position="0">
          <color rgb="FFB8E1EF"/>
        </stop>
        <stop position="1">
          <color rgb="FFDCF1F8"/>
        </stop>
      </gradientFill>
    </fill>
    <fill>
      <patternFill patternType="solid">
        <fgColor rgb="FFDCF1F8"/>
        <bgColor indexed="64"/>
      </patternFill>
    </fill>
    <fill>
      <patternFill patternType="solid">
        <fgColor theme="0"/>
        <bgColor indexed="64"/>
      </patternFill>
    </fill>
    <fill>
      <patternFill patternType="solid">
        <fgColor rgb="FF92D05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7" tint="0.79998168889431442"/>
        <bgColor indexed="64"/>
      </patternFill>
    </fill>
    <fill>
      <gradientFill degree="90">
        <stop position="0">
          <color rgb="FFB0D8E6"/>
        </stop>
        <stop position="1">
          <color rgb="FFCAE5EE"/>
        </stop>
      </gradientFill>
    </fill>
    <fill>
      <gradientFill degree="90">
        <stop position="0">
          <color rgb="FFCAE5EE"/>
        </stop>
        <stop position="1">
          <color rgb="FFD9ECF3"/>
        </stop>
      </gradientFill>
    </fill>
    <fill>
      <gradientFill degree="270">
        <stop position="0">
          <color rgb="FF0070C0"/>
        </stop>
        <stop position="1">
          <color theme="8" tint="-0.49803155613879818"/>
        </stop>
      </gradientFill>
    </fill>
    <fill>
      <patternFill patternType="solid">
        <fgColor rgb="FF0070C0"/>
        <bgColor indexed="64"/>
      </patternFill>
    </fill>
    <fill>
      <patternFill patternType="solid">
        <fgColor rgb="FFC5E0B4"/>
        <bgColor indexed="64"/>
      </patternFill>
    </fill>
    <fill>
      <patternFill patternType="solid">
        <fgColor rgb="FFA9D18E"/>
        <bgColor indexed="64"/>
      </patternFill>
    </fill>
    <fill>
      <patternFill patternType="solid">
        <fgColor rgb="FFFFD966"/>
        <bgColor indexed="64"/>
      </patternFill>
    </fill>
    <fill>
      <patternFill patternType="solid">
        <fgColor rgb="FFF8CBAD"/>
        <bgColor indexed="64"/>
      </patternFill>
    </fill>
    <fill>
      <patternFill patternType="solid">
        <fgColor rgb="FFF4B183"/>
        <bgColor indexed="64"/>
      </patternFill>
    </fill>
    <fill>
      <patternFill patternType="solid">
        <fgColor theme="0" tint="-0.14999847407452621"/>
        <bgColor auto="1"/>
      </patternFill>
    </fill>
    <fill>
      <patternFill patternType="solid">
        <fgColor rgb="FFC7E9F6"/>
        <bgColor indexed="64"/>
      </patternFill>
    </fill>
    <fill>
      <patternFill patternType="solid">
        <fgColor theme="9" tint="0.79998168889431442"/>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rgb="FF9FFFA1"/>
        <bgColor indexed="64"/>
      </patternFill>
    </fill>
    <fill>
      <patternFill patternType="solid">
        <fgColor rgb="FF71FF74"/>
        <bgColor indexed="64"/>
      </patternFill>
    </fill>
    <fill>
      <patternFill patternType="solid">
        <fgColor rgb="FFB7FFB9"/>
        <bgColor indexed="64"/>
      </patternFill>
    </fill>
    <fill>
      <patternFill patternType="solid">
        <fgColor rgb="FFFFF2CC"/>
        <bgColor indexed="64"/>
      </patternFill>
    </fill>
  </fills>
  <borders count="108">
    <border>
      <left/>
      <right/>
      <top/>
      <bottom/>
      <diagonal/>
    </border>
    <border>
      <left/>
      <right/>
      <top/>
      <bottom style="thin">
        <color theme="3" tint="-0.24994659260841701"/>
      </bottom>
      <diagonal/>
    </border>
    <border>
      <left style="thin">
        <color theme="3" tint="-0.24994659260841701"/>
      </left>
      <right style="thin">
        <color theme="3" tint="-0.24994659260841701"/>
      </right>
      <top style="thin">
        <color theme="3" tint="-0.24994659260841701"/>
      </top>
      <bottom/>
      <diagonal/>
    </border>
    <border>
      <left style="thin">
        <color theme="3" tint="-0.24994659260841701"/>
      </left>
      <right style="thin">
        <color theme="3" tint="-0.24994659260841701"/>
      </right>
      <top style="thin">
        <color theme="3" tint="-0.24994659260841701"/>
      </top>
      <bottom style="thin">
        <color theme="3" tint="-0.24994659260841701"/>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right/>
      <top/>
      <bottom style="thin">
        <color indexed="64"/>
      </bottom>
      <diagonal/>
    </border>
    <border>
      <left style="hair">
        <color auto="1"/>
      </left>
      <right style="thin">
        <color auto="1"/>
      </right>
      <top style="thin">
        <color theme="1" tint="0.14996795556505021"/>
      </top>
      <bottom style="thin">
        <color auto="1"/>
      </bottom>
      <diagonal/>
    </border>
    <border>
      <left style="medium">
        <color theme="0"/>
      </left>
      <right/>
      <top style="medium">
        <color theme="0"/>
      </top>
      <bottom/>
      <diagonal/>
    </border>
    <border>
      <left/>
      <right/>
      <top/>
      <bottom style="medium">
        <color theme="0"/>
      </bottom>
      <diagonal/>
    </border>
    <border>
      <left style="thin">
        <color theme="9" tint="-0.499984740745262"/>
      </left>
      <right style="thin">
        <color theme="9" tint="-0.499984740745262"/>
      </right>
      <top style="thin">
        <color theme="9" tint="-0.499984740745262"/>
      </top>
      <bottom style="thin">
        <color theme="9" tint="-0.499984740745262"/>
      </bottom>
      <diagonal/>
    </border>
    <border>
      <left style="thin">
        <color theme="6" tint="-0.24994659260841701"/>
      </left>
      <right style="hair">
        <color theme="6" tint="-0.24994659260841701"/>
      </right>
      <top style="thin">
        <color theme="6" tint="-0.24994659260841701"/>
      </top>
      <bottom style="thin">
        <color theme="6" tint="-0.24994659260841701"/>
      </bottom>
      <diagonal/>
    </border>
    <border>
      <left/>
      <right style="thin">
        <color theme="6" tint="-0.24994659260841701"/>
      </right>
      <top style="thin">
        <color theme="6" tint="-0.24994659260841701"/>
      </top>
      <bottom style="thin">
        <color theme="6" tint="-0.24994659260841701"/>
      </bottom>
      <diagonal/>
    </border>
    <border>
      <left style="thin">
        <color theme="8" tint="-0.499984740745262"/>
      </left>
      <right style="thin">
        <color theme="8" tint="-0.499984740745262"/>
      </right>
      <top style="thin">
        <color theme="8" tint="-0.499984740745262"/>
      </top>
      <bottom style="thin">
        <color theme="8" tint="-0.499984740745262"/>
      </bottom>
      <diagonal/>
    </border>
    <border>
      <left style="thin">
        <color theme="8" tint="-0.499984740745262"/>
      </left>
      <right style="hair">
        <color theme="8" tint="-0.499984740745262"/>
      </right>
      <top style="thin">
        <color theme="8" tint="-0.499984740745262"/>
      </top>
      <bottom style="thin">
        <color theme="8" tint="-0.499984740745262"/>
      </bottom>
      <diagonal/>
    </border>
    <border>
      <left style="hair">
        <color theme="8" tint="-0.499984740745262"/>
      </left>
      <right style="thin">
        <color theme="8" tint="-0.499984740745262"/>
      </right>
      <top style="thin">
        <color theme="8" tint="-0.499984740745262"/>
      </top>
      <bottom style="thin">
        <color theme="8" tint="-0.499984740745262"/>
      </bottom>
      <diagonal/>
    </border>
    <border>
      <left/>
      <right/>
      <top style="thin">
        <color theme="8" tint="-0.499984740745262"/>
      </top>
      <bottom/>
      <diagonal/>
    </border>
    <border>
      <left style="hair">
        <color theme="8" tint="-0.499984740745262"/>
      </left>
      <right/>
      <top style="thin">
        <color theme="8" tint="-0.499984740745262"/>
      </top>
      <bottom style="thin">
        <color theme="8" tint="-0.499984740745262"/>
      </bottom>
      <diagonal/>
    </border>
    <border>
      <left/>
      <right/>
      <top style="thin">
        <color theme="8" tint="-0.499984740745262"/>
      </top>
      <bottom style="thin">
        <color theme="8" tint="-0.499984740745262"/>
      </bottom>
      <diagonal/>
    </border>
    <border>
      <left/>
      <right style="thin">
        <color theme="8" tint="-0.499984740745262"/>
      </right>
      <top style="thin">
        <color theme="8" tint="-0.499984740745262"/>
      </top>
      <bottom style="thin">
        <color theme="8" tint="-0.499984740745262"/>
      </bottom>
      <diagonal/>
    </border>
    <border>
      <left style="thin">
        <color theme="8" tint="-0.499984740745262"/>
      </left>
      <right style="thin">
        <color theme="8" tint="-0.499984740745262"/>
      </right>
      <top/>
      <bottom style="thin">
        <color theme="8" tint="-0.499984740745262"/>
      </bottom>
      <diagonal/>
    </border>
    <border>
      <left/>
      <right style="hair">
        <color theme="8" tint="-0.499984740745262"/>
      </right>
      <top style="thin">
        <color theme="8" tint="-0.499984740745262"/>
      </top>
      <bottom style="thin">
        <color theme="8" tint="-0.499984740745262"/>
      </bottom>
      <diagonal/>
    </border>
    <border>
      <left style="hair">
        <color theme="8" tint="-0.499984740745262"/>
      </left>
      <right/>
      <top style="thin">
        <color theme="8" tint="-0.499984740745262"/>
      </top>
      <bottom style="thin">
        <color theme="0"/>
      </bottom>
      <diagonal/>
    </border>
    <border>
      <left/>
      <right/>
      <top style="thin">
        <color theme="8" tint="-0.499984740745262"/>
      </top>
      <bottom style="thin">
        <color theme="0"/>
      </bottom>
      <diagonal/>
    </border>
    <border>
      <left style="medium">
        <color theme="8" tint="-0.499984740745262"/>
      </left>
      <right style="hair">
        <color theme="8" tint="-0.499984740745262"/>
      </right>
      <top style="medium">
        <color theme="8" tint="-0.499984740745262"/>
      </top>
      <bottom style="thin">
        <color theme="8" tint="-0.499984740745262"/>
      </bottom>
      <diagonal/>
    </border>
    <border>
      <left style="hair">
        <color theme="8" tint="-0.499984740745262"/>
      </left>
      <right style="thin">
        <color theme="8" tint="-0.499984740745262"/>
      </right>
      <top style="medium">
        <color theme="8" tint="-0.499984740745262"/>
      </top>
      <bottom style="thin">
        <color theme="8" tint="-0.499984740745262"/>
      </bottom>
      <diagonal/>
    </border>
    <border>
      <left style="thin">
        <color theme="8" tint="-0.499984740745262"/>
      </left>
      <right style="hair">
        <color theme="8" tint="-0.499984740745262"/>
      </right>
      <top style="medium">
        <color theme="8" tint="-0.499984740745262"/>
      </top>
      <bottom style="thin">
        <color theme="8" tint="-0.499984740745262"/>
      </bottom>
      <diagonal/>
    </border>
    <border>
      <left style="hair">
        <color theme="8" tint="-0.499984740745262"/>
      </left>
      <right style="medium">
        <color theme="8" tint="-0.499984740745262"/>
      </right>
      <top style="medium">
        <color theme="8" tint="-0.499984740745262"/>
      </top>
      <bottom style="thin">
        <color theme="8" tint="-0.499984740745262"/>
      </bottom>
      <diagonal/>
    </border>
    <border>
      <left style="medium">
        <color theme="8" tint="-0.499984740745262"/>
      </left>
      <right/>
      <top/>
      <bottom/>
      <diagonal/>
    </border>
    <border>
      <left/>
      <right style="medium">
        <color theme="8" tint="-0.499984740745262"/>
      </right>
      <top/>
      <bottom/>
      <diagonal/>
    </border>
    <border>
      <left style="medium">
        <color theme="8" tint="-0.499984740745262"/>
      </left>
      <right style="hair">
        <color theme="8" tint="-0.499984740745262"/>
      </right>
      <top style="thin">
        <color theme="8" tint="-0.499984740745262"/>
      </top>
      <bottom style="thin">
        <color theme="8" tint="-0.499984740745262"/>
      </bottom>
      <diagonal/>
    </border>
    <border>
      <left/>
      <right style="medium">
        <color theme="8" tint="-0.499984740745262"/>
      </right>
      <top style="thin">
        <color theme="8" tint="-0.499984740745262"/>
      </top>
      <bottom style="thin">
        <color theme="8" tint="-0.499984740745262"/>
      </bottom>
      <diagonal/>
    </border>
    <border>
      <left style="hair">
        <color theme="8" tint="-0.499984740745262"/>
      </left>
      <right style="medium">
        <color theme="8" tint="-0.499984740745262"/>
      </right>
      <top style="thin">
        <color theme="8" tint="-0.499984740745262"/>
      </top>
      <bottom style="thin">
        <color theme="8" tint="-0.499984740745262"/>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right style="medium">
        <color theme="8" tint="-0.499984740745262"/>
      </right>
      <top style="thin">
        <color theme="8" tint="-0.499984740745262"/>
      </top>
      <bottom style="thin">
        <color theme="0"/>
      </bottom>
      <diagonal/>
    </border>
    <border>
      <left/>
      <right style="thin">
        <color theme="8" tint="-0.499984740745262"/>
      </right>
      <top style="medium">
        <color theme="8" tint="-0.499984740745262"/>
      </top>
      <bottom style="thin">
        <color theme="8" tint="-0.499984740745262"/>
      </bottom>
      <diagonal/>
    </border>
    <border>
      <left/>
      <right style="hair">
        <color theme="6" tint="-0.24994659260841701"/>
      </right>
      <top style="medium">
        <color theme="8" tint="-0.499984740745262"/>
      </top>
      <bottom style="thin">
        <color theme="6" tint="-0.24994659260841701"/>
      </bottom>
      <diagonal/>
    </border>
    <border>
      <left style="hair">
        <color theme="6" tint="-0.24994659260841701"/>
      </left>
      <right style="medium">
        <color theme="8" tint="-0.499984740745262"/>
      </right>
      <top style="medium">
        <color theme="8" tint="-0.499984740745262"/>
      </top>
      <bottom style="thin">
        <color theme="6" tint="-0.24994659260841701"/>
      </bottom>
      <diagonal/>
    </border>
    <border>
      <left style="hair">
        <color theme="6" tint="-0.24994659260841701"/>
      </left>
      <right style="medium">
        <color theme="8" tint="-0.499984740745262"/>
      </right>
      <top style="thin">
        <color theme="6" tint="-0.24994659260841701"/>
      </top>
      <bottom style="thin">
        <color theme="6" tint="-0.24994659260841701"/>
      </bottom>
      <diagonal/>
    </border>
    <border>
      <left style="medium">
        <color theme="8" tint="-0.499984740745262"/>
      </left>
      <right style="hair">
        <color theme="8" tint="-0.499984740745262"/>
      </right>
      <top style="thin">
        <color theme="8" tint="-0.499984740745262"/>
      </top>
      <bottom style="hair">
        <color theme="8" tint="-0.499984740745262"/>
      </bottom>
      <diagonal/>
    </border>
    <border>
      <left style="hair">
        <color theme="8" tint="-0.499984740745262"/>
      </left>
      <right style="hair">
        <color theme="8" tint="-0.499984740745262"/>
      </right>
      <top style="thin">
        <color theme="8" tint="-0.499984740745262"/>
      </top>
      <bottom style="hair">
        <color theme="8" tint="-0.499984740745262"/>
      </bottom>
      <diagonal/>
    </border>
    <border>
      <left style="hair">
        <color theme="8" tint="-0.499984740745262"/>
      </left>
      <right style="medium">
        <color theme="8" tint="-0.499984740745262"/>
      </right>
      <top style="thin">
        <color theme="8" tint="-0.499984740745262"/>
      </top>
      <bottom style="hair">
        <color theme="8" tint="-0.499984740745262"/>
      </bottom>
      <diagonal/>
    </border>
    <border>
      <left style="medium">
        <color theme="8" tint="-0.499984740745262"/>
      </left>
      <right style="hair">
        <color theme="8" tint="-0.499984740745262"/>
      </right>
      <top style="hair">
        <color theme="8" tint="-0.499984740745262"/>
      </top>
      <bottom style="hair">
        <color theme="8" tint="-0.499984740745262"/>
      </bottom>
      <diagonal/>
    </border>
    <border>
      <left style="hair">
        <color theme="8" tint="-0.499984740745262"/>
      </left>
      <right style="hair">
        <color theme="8" tint="-0.499984740745262"/>
      </right>
      <top style="hair">
        <color theme="8" tint="-0.499984740745262"/>
      </top>
      <bottom style="hair">
        <color theme="8" tint="-0.499984740745262"/>
      </bottom>
      <diagonal/>
    </border>
    <border>
      <left style="hair">
        <color theme="8" tint="-0.499984740745262"/>
      </left>
      <right style="medium">
        <color theme="8" tint="-0.499984740745262"/>
      </right>
      <top style="hair">
        <color theme="8" tint="-0.499984740745262"/>
      </top>
      <bottom style="hair">
        <color theme="8" tint="-0.499984740745262"/>
      </bottom>
      <diagonal/>
    </border>
    <border>
      <left style="medium">
        <color theme="8" tint="-0.499984740745262"/>
      </left>
      <right style="hair">
        <color theme="8" tint="-0.499984740745262"/>
      </right>
      <top style="hair">
        <color theme="8" tint="-0.499984740745262"/>
      </top>
      <bottom style="medium">
        <color theme="8" tint="-0.499984740745262"/>
      </bottom>
      <diagonal/>
    </border>
    <border>
      <left style="hair">
        <color theme="8" tint="-0.499984740745262"/>
      </left>
      <right style="hair">
        <color theme="8" tint="-0.499984740745262"/>
      </right>
      <top style="hair">
        <color theme="8" tint="-0.499984740745262"/>
      </top>
      <bottom style="medium">
        <color theme="8" tint="-0.499984740745262"/>
      </bottom>
      <diagonal/>
    </border>
    <border>
      <left style="hair">
        <color theme="8" tint="-0.499984740745262"/>
      </left>
      <right style="medium">
        <color theme="8" tint="-0.499984740745262"/>
      </right>
      <top style="hair">
        <color theme="8" tint="-0.499984740745262"/>
      </top>
      <bottom style="medium">
        <color theme="8" tint="-0.499984740745262"/>
      </bottom>
      <diagonal/>
    </border>
    <border>
      <left style="medium">
        <color theme="8" tint="-0.499984740745262"/>
      </left>
      <right style="medium">
        <color theme="0"/>
      </right>
      <top/>
      <bottom style="medium">
        <color theme="0"/>
      </bottom>
      <diagonal/>
    </border>
    <border>
      <left style="medium">
        <color theme="8" tint="-0.499984740745262"/>
      </left>
      <right style="medium">
        <color theme="0"/>
      </right>
      <top style="medium">
        <color theme="0"/>
      </top>
      <bottom style="thin">
        <color theme="8" tint="-0.499984740745262"/>
      </bottom>
      <diagonal/>
    </border>
    <border>
      <left style="medium">
        <color theme="0"/>
      </left>
      <right style="medium">
        <color theme="0"/>
      </right>
      <top style="medium">
        <color theme="0"/>
      </top>
      <bottom style="thin">
        <color theme="8" tint="-0.499984740745262"/>
      </bottom>
      <diagonal/>
    </border>
    <border>
      <left style="medium">
        <color theme="0"/>
      </left>
      <right style="medium">
        <color theme="8" tint="-0.499984740745262"/>
      </right>
      <top style="medium">
        <color theme="0"/>
      </top>
      <bottom style="thin">
        <color theme="8" tint="-0.499984740745262"/>
      </bottom>
      <diagonal/>
    </border>
    <border>
      <left style="hair">
        <color theme="8" tint="-0.24994659260841701"/>
      </left>
      <right style="thin">
        <color theme="8" tint="-0.24994659260841701"/>
      </right>
      <top style="thin">
        <color theme="8" tint="-0.24994659260841701"/>
      </top>
      <bottom style="thin">
        <color theme="8" tint="-0.24994659260841701"/>
      </bottom>
      <diagonal/>
    </border>
    <border>
      <left style="hair">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right/>
      <top style="thin">
        <color theme="8" tint="-0.24994659260841701"/>
      </top>
      <bottom/>
      <diagonal/>
    </border>
    <border>
      <left/>
      <right style="thin">
        <color theme="8" tint="-0.24994659260841701"/>
      </right>
      <top style="thin">
        <color theme="8" tint="-0.24994659260841701"/>
      </top>
      <bottom/>
      <diagonal/>
    </border>
    <border>
      <left/>
      <right style="thin">
        <color theme="8" tint="-0.24994659260841701"/>
      </right>
      <top/>
      <bottom/>
      <diagonal/>
    </border>
    <border>
      <left/>
      <right/>
      <top/>
      <bottom style="thin">
        <color theme="8" tint="-0.24994659260841701"/>
      </bottom>
      <diagonal/>
    </border>
    <border>
      <left/>
      <right style="thin">
        <color theme="8" tint="-0.24994659260841701"/>
      </right>
      <top/>
      <bottom style="thin">
        <color theme="8" tint="-0.24994659260841701"/>
      </bottom>
      <diagonal/>
    </border>
    <border>
      <left style="medium">
        <color theme="8" tint="-0.499984740745262"/>
      </left>
      <right/>
      <top/>
      <bottom style="medium">
        <color theme="0"/>
      </bottom>
      <diagonal/>
    </border>
    <border>
      <left/>
      <right style="medium">
        <color theme="8" tint="-0.499984740745262"/>
      </right>
      <top/>
      <bottom style="medium">
        <color theme="0"/>
      </bottom>
      <diagonal/>
    </border>
    <border>
      <left style="thin">
        <color theme="9" tint="-0.499984740745262"/>
      </left>
      <right style="thin">
        <color theme="9" tint="-0.499984740745262"/>
      </right>
      <top style="thin">
        <color theme="9" tint="-0.499984740745262"/>
      </top>
      <bottom/>
      <diagonal/>
    </border>
    <border>
      <left style="thin">
        <color theme="8" tint="-0.499984740745262"/>
      </left>
      <right style="thin">
        <color theme="8" tint="-0.499984740745262"/>
      </right>
      <top style="thin">
        <color theme="0"/>
      </top>
      <bottom/>
      <diagonal/>
    </border>
    <border>
      <left style="thin">
        <color theme="8" tint="-0.499984740745262"/>
      </left>
      <right style="thin">
        <color theme="8" tint="-0.499984740745262"/>
      </right>
      <top/>
      <bottom/>
      <diagonal/>
    </border>
    <border>
      <left style="thin">
        <color theme="8" tint="-0.499984740745262"/>
      </left>
      <right style="hair">
        <color theme="8" tint="-0.499984740745262"/>
      </right>
      <top style="thin">
        <color theme="8" tint="-0.499984740745262"/>
      </top>
      <bottom/>
      <diagonal/>
    </border>
    <border>
      <left style="hair">
        <color theme="8" tint="-0.499984740745262"/>
      </left>
      <right style="thin">
        <color theme="8" tint="-0.499984740745262"/>
      </right>
      <top style="thin">
        <color theme="8" tint="-0.499984740745262"/>
      </top>
      <bottom/>
      <diagonal/>
    </border>
    <border>
      <left style="thin">
        <color theme="8" tint="-0.499984740745262"/>
      </left>
      <right style="hair">
        <color theme="8" tint="-0.499984740745262"/>
      </right>
      <top/>
      <bottom/>
      <diagonal/>
    </border>
    <border>
      <left style="hair">
        <color theme="8" tint="-0.499984740745262"/>
      </left>
      <right style="thin">
        <color theme="8" tint="-0.499984740745262"/>
      </right>
      <top/>
      <bottom/>
      <diagonal/>
    </border>
    <border>
      <left style="thin">
        <color theme="8" tint="-0.499984740745262"/>
      </left>
      <right style="hair">
        <color theme="8" tint="-0.499984740745262"/>
      </right>
      <top/>
      <bottom style="thin">
        <color theme="8" tint="-0.499984740745262"/>
      </bottom>
      <diagonal/>
    </border>
    <border>
      <left style="hair">
        <color theme="8" tint="-0.499984740745262"/>
      </left>
      <right style="thin">
        <color theme="8" tint="-0.499984740745262"/>
      </right>
      <top/>
      <bottom style="thin">
        <color theme="8" tint="-0.499984740745262"/>
      </bottom>
      <diagonal/>
    </border>
    <border>
      <left style="thin">
        <color indexed="64"/>
      </left>
      <right/>
      <top/>
      <bottom/>
      <diagonal/>
    </border>
    <border>
      <left style="medium">
        <color theme="8" tint="-0.499984740745262"/>
      </left>
      <right/>
      <top style="thin">
        <color theme="8" tint="-0.499984740745262"/>
      </top>
      <bottom/>
      <diagonal/>
    </border>
    <border>
      <left/>
      <right style="medium">
        <color theme="8" tint="-0.499984740745262"/>
      </right>
      <top style="thin">
        <color theme="8" tint="-0.499984740745262"/>
      </top>
      <bottom/>
      <diagonal/>
    </border>
    <border>
      <left style="thin">
        <color theme="8" tint="-0.24994659260841701"/>
      </left>
      <right style="hair">
        <color theme="8" tint="-0.24994659260841701"/>
      </right>
      <top style="thin">
        <color theme="8" tint="-0.24994659260841701"/>
      </top>
      <bottom style="thin">
        <color theme="8" tint="-0.24994659260841701"/>
      </bottom>
      <diagonal/>
    </border>
    <border>
      <left style="thin">
        <color theme="8" tint="-0.24994659260841701"/>
      </left>
      <right/>
      <top style="thin">
        <color theme="8" tint="-0.24994659260841701"/>
      </top>
      <bottom style="thin">
        <color theme="8" tint="-0.24994659260841701"/>
      </bottom>
      <diagonal/>
    </border>
    <border>
      <left style="thin">
        <color theme="8" tint="-0.24994659260841701"/>
      </left>
      <right/>
      <top style="thin">
        <color theme="8" tint="-0.24994659260841701"/>
      </top>
      <bottom/>
      <diagonal/>
    </border>
    <border>
      <left style="thin">
        <color theme="8" tint="-0.24994659260841701"/>
      </left>
      <right/>
      <top/>
      <bottom/>
      <diagonal/>
    </border>
    <border>
      <left style="thin">
        <color theme="8" tint="-0.24994659260841701"/>
      </left>
      <right/>
      <top/>
      <bottom style="thin">
        <color theme="8" tint="-0.24994659260841701"/>
      </bottom>
      <diagonal/>
    </border>
    <border>
      <left/>
      <right style="thin">
        <color theme="0"/>
      </right>
      <top style="thin">
        <color theme="0"/>
      </top>
      <bottom style="thin">
        <color theme="0"/>
      </bottom>
      <diagonal/>
    </border>
    <border>
      <left/>
      <right/>
      <top style="thin">
        <color theme="0"/>
      </top>
      <bottom style="thin">
        <color theme="0"/>
      </bottom>
      <diagonal/>
    </border>
    <border>
      <left style="hair">
        <color rgb="FF0070C0"/>
      </left>
      <right/>
      <top style="thin">
        <color rgb="FF0070C0"/>
      </top>
      <bottom style="thin">
        <color rgb="FF0070C0"/>
      </bottom>
      <diagonal/>
    </border>
    <border>
      <left/>
      <right style="thin">
        <color rgb="FF0070C0"/>
      </right>
      <top style="thin">
        <color rgb="FF0070C0"/>
      </top>
      <bottom style="thin">
        <color rgb="FF0070C0"/>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medium">
        <color theme="8" tint="-0.499984740745262"/>
      </left>
      <right/>
      <top style="thin">
        <color theme="8" tint="-0.499984740745262"/>
      </top>
      <bottom style="medium">
        <color theme="0"/>
      </bottom>
      <diagonal/>
    </border>
    <border>
      <left/>
      <right/>
      <top style="thin">
        <color theme="8" tint="-0.499984740745262"/>
      </top>
      <bottom style="medium">
        <color theme="0"/>
      </bottom>
      <diagonal/>
    </border>
    <border>
      <left/>
      <right style="medium">
        <color theme="8" tint="-0.499984740745262"/>
      </right>
      <top style="thin">
        <color theme="8" tint="-0.499984740745262"/>
      </top>
      <bottom style="medium">
        <color theme="0"/>
      </bottom>
      <diagonal/>
    </border>
    <border>
      <left style="medium">
        <color theme="8" tint="-0.499984740745262"/>
      </left>
      <right/>
      <top style="medium">
        <color theme="8" tint="-0.499984740745262"/>
      </top>
      <bottom style="thin">
        <color theme="8" tint="-0.499984740745262"/>
      </bottom>
      <diagonal/>
    </border>
    <border>
      <left/>
      <right/>
      <top style="medium">
        <color theme="8" tint="-0.499984740745262"/>
      </top>
      <bottom style="thin">
        <color theme="8" tint="-0.499984740745262"/>
      </bottom>
      <diagonal/>
    </border>
    <border>
      <left/>
      <right style="medium">
        <color theme="8" tint="-0.499984740745262"/>
      </right>
      <top style="medium">
        <color theme="8" tint="-0.499984740745262"/>
      </top>
      <bottom style="thin">
        <color theme="8" tint="-0.499984740745262"/>
      </bottom>
      <diagonal/>
    </border>
    <border>
      <left style="thin">
        <color theme="0"/>
      </left>
      <right/>
      <top style="thin">
        <color theme="0"/>
      </top>
      <bottom style="thin">
        <color theme="8" tint="-0.499984740745262"/>
      </bottom>
      <diagonal/>
    </border>
    <border>
      <left/>
      <right style="thin">
        <color theme="0"/>
      </right>
      <top style="thin">
        <color theme="0"/>
      </top>
      <bottom style="thin">
        <color theme="8" tint="-0.499984740745262"/>
      </bottom>
      <diagonal/>
    </border>
    <border>
      <left/>
      <right/>
      <top style="thin">
        <color indexed="64"/>
      </top>
      <bottom style="thin">
        <color theme="3" tint="-0.24994659260841701"/>
      </bottom>
      <diagonal/>
    </border>
    <border>
      <left style="thin">
        <color theme="8" tint="-0.499984740745262"/>
      </left>
      <right style="thin">
        <color theme="8" tint="-0.499984740745262"/>
      </right>
      <top style="thin">
        <color theme="8" tint="-0.499984740745262"/>
      </top>
      <bottom/>
      <diagonal/>
    </border>
    <border>
      <left style="medium">
        <color theme="8" tint="-0.499984740745262"/>
      </left>
      <right/>
      <top style="hair">
        <color theme="8" tint="-0.499984740745262"/>
      </top>
      <bottom/>
      <diagonal/>
    </border>
    <border>
      <left/>
      <right/>
      <top style="hair">
        <color theme="8" tint="-0.499984740745262"/>
      </top>
      <bottom/>
      <diagonal/>
    </border>
    <border>
      <left/>
      <right style="medium">
        <color theme="8" tint="-0.499984740745262"/>
      </right>
      <top style="hair">
        <color theme="8" tint="-0.499984740745262"/>
      </top>
      <bottom/>
      <diagonal/>
    </border>
    <border>
      <left/>
      <right/>
      <top style="thin">
        <color indexed="64"/>
      </top>
      <bottom/>
      <diagonal/>
    </border>
    <border>
      <left style="thin">
        <color theme="3" tint="-0.24994659260841701"/>
      </left>
      <right/>
      <top style="thin">
        <color theme="3" tint="-0.24994659260841701"/>
      </top>
      <bottom style="thin">
        <color theme="3" tint="-0.24994659260841701"/>
      </bottom>
      <diagonal/>
    </border>
    <border>
      <left style="thin">
        <color theme="3" tint="-0.24994659260841701"/>
      </left>
      <right style="thin">
        <color theme="3" tint="-0.24994659260841701"/>
      </right>
      <top style="thin">
        <color theme="3" tint="-0.24994659260841701"/>
      </top>
      <bottom style="thin">
        <color indexed="64"/>
      </bottom>
      <diagonal/>
    </border>
  </borders>
  <cellStyleXfs count="6">
    <xf numFmtId="0" fontId="0" fillId="0" borderId="0"/>
    <xf numFmtId="44" fontId="1" fillId="0" borderId="0" applyFont="0" applyFill="0" applyBorder="0" applyAlignment="0" applyProtection="0"/>
    <xf numFmtId="44" fontId="1" fillId="0" borderId="0" applyFont="0" applyFill="0" applyBorder="0" applyAlignment="0" applyProtection="0"/>
    <xf numFmtId="0" fontId="5" fillId="0" borderId="0" applyNumberFormat="0" applyFill="0" applyBorder="0" applyAlignment="0" applyProtection="0"/>
    <xf numFmtId="0" fontId="1" fillId="5" borderId="10">
      <alignment horizontal="left"/>
    </xf>
    <xf numFmtId="0" fontId="5" fillId="0" borderId="0" applyNumberFormat="0" applyFill="0" applyBorder="0" applyAlignment="0" applyProtection="0"/>
  </cellStyleXfs>
  <cellXfs count="240">
    <xf numFmtId="0" fontId="0" fillId="0" borderId="0" xfId="0"/>
    <xf numFmtId="0" fontId="3" fillId="2" borderId="1" xfId="0" applyFont="1" applyFill="1" applyBorder="1" applyAlignment="1">
      <alignment vertical="center"/>
    </xf>
    <xf numFmtId="0" fontId="3" fillId="3" borderId="2" xfId="0" applyFont="1" applyFill="1" applyBorder="1" applyAlignment="1">
      <alignment horizontal="center"/>
    </xf>
    <xf numFmtId="0" fontId="3" fillId="3" borderId="3" xfId="0" applyFont="1" applyFill="1" applyBorder="1" applyAlignment="1">
      <alignment horizontal="center"/>
    </xf>
    <xf numFmtId="0" fontId="0" fillId="4" borderId="4" xfId="0" applyFill="1" applyBorder="1" applyAlignment="1">
      <alignment horizontal="center" vertical="center"/>
    </xf>
    <xf numFmtId="0" fontId="0" fillId="0" borderId="0" xfId="0" applyAlignment="1">
      <alignment horizontal="center"/>
    </xf>
    <xf numFmtId="44" fontId="0" fillId="0" borderId="0" xfId="2" applyFont="1" applyFill="1"/>
    <xf numFmtId="0" fontId="7" fillId="0" borderId="0" xfId="3" applyFont="1" applyFill="1"/>
    <xf numFmtId="0" fontId="7" fillId="0" borderId="0" xfId="0" applyFont="1"/>
    <xf numFmtId="0" fontId="0" fillId="6" borderId="4" xfId="0" applyFill="1" applyBorder="1"/>
    <xf numFmtId="0" fontId="0" fillId="7" borderId="4" xfId="0" applyFill="1" applyBorder="1"/>
    <xf numFmtId="0" fontId="0" fillId="7" borderId="4" xfId="0" applyFill="1" applyBorder="1" applyAlignment="1">
      <alignment horizontal="left"/>
    </xf>
    <xf numFmtId="14" fontId="0" fillId="7" borderId="4" xfId="0" applyNumberFormat="1" applyFill="1" applyBorder="1" applyAlignment="1">
      <alignment horizontal="left"/>
    </xf>
    <xf numFmtId="0" fontId="0" fillId="8" borderId="0" xfId="0" applyFill="1"/>
    <xf numFmtId="0" fontId="0" fillId="9" borderId="4" xfId="0" applyFill="1" applyBorder="1"/>
    <xf numFmtId="0" fontId="0" fillId="9" borderId="4" xfId="0" applyFill="1" applyBorder="1" applyAlignment="1">
      <alignment horizontal="left"/>
    </xf>
    <xf numFmtId="0" fontId="0" fillId="8" borderId="0" xfId="0" applyFill="1" applyAlignment="1">
      <alignment horizontal="left"/>
    </xf>
    <xf numFmtId="0" fontId="3" fillId="11" borderId="4" xfId="0" applyFont="1" applyFill="1" applyBorder="1" applyAlignment="1">
      <alignment horizontal="center"/>
    </xf>
    <xf numFmtId="166" fontId="3" fillId="11" borderId="4" xfId="0" applyNumberFormat="1" applyFont="1" applyFill="1" applyBorder="1"/>
    <xf numFmtId="14" fontId="0" fillId="0" borderId="0" xfId="0" applyNumberFormat="1"/>
    <xf numFmtId="18" fontId="0" fillId="0" borderId="0" xfId="0" applyNumberFormat="1"/>
    <xf numFmtId="166" fontId="0" fillId="0" borderId="0" xfId="0" applyNumberFormat="1"/>
    <xf numFmtId="167" fontId="0" fillId="0" borderId="0" xfId="0" applyNumberFormat="1"/>
    <xf numFmtId="0" fontId="0" fillId="9" borderId="13" xfId="0" applyFill="1" applyBorder="1"/>
    <xf numFmtId="0" fontId="0" fillId="9" borderId="13" xfId="0" applyFill="1" applyBorder="1" applyAlignment="1">
      <alignment horizontal="left"/>
    </xf>
    <xf numFmtId="0" fontId="8" fillId="12" borderId="11" xfId="0" applyFont="1" applyFill="1" applyBorder="1"/>
    <xf numFmtId="0" fontId="8" fillId="0" borderId="0" xfId="0" applyFont="1"/>
    <xf numFmtId="0" fontId="0" fillId="0" borderId="14" xfId="0" applyBorder="1" applyAlignment="1">
      <alignment horizontal="right"/>
    </xf>
    <xf numFmtId="0" fontId="2" fillId="13" borderId="5" xfId="0" applyFont="1" applyFill="1" applyBorder="1" applyAlignment="1">
      <alignment horizontal="center"/>
    </xf>
    <xf numFmtId="0" fontId="0" fillId="0" borderId="0" xfId="0" applyAlignment="1">
      <alignment horizontal="left"/>
    </xf>
    <xf numFmtId="0" fontId="12" fillId="0" borderId="0" xfId="0" applyFont="1"/>
    <xf numFmtId="0" fontId="4" fillId="13" borderId="6" xfId="0" applyFont="1" applyFill="1" applyBorder="1" applyAlignment="1">
      <alignment horizontal="right"/>
    </xf>
    <xf numFmtId="0" fontId="0" fillId="0" borderId="17" xfId="0" applyBorder="1" applyAlignment="1">
      <alignment horizontal="right"/>
    </xf>
    <xf numFmtId="0" fontId="0" fillId="5" borderId="18" xfId="0" applyFill="1" applyBorder="1" applyAlignment="1">
      <alignment horizontal="left"/>
    </xf>
    <xf numFmtId="0" fontId="0" fillId="5" borderId="18" xfId="0" applyFill="1" applyBorder="1"/>
    <xf numFmtId="0" fontId="0" fillId="5" borderId="18" xfId="0" applyFill="1" applyBorder="1" applyAlignment="1">
      <alignment horizontal="left" vertical="top"/>
    </xf>
    <xf numFmtId="0" fontId="2" fillId="13" borderId="7" xfId="0" applyFont="1" applyFill="1" applyBorder="1" applyAlignment="1">
      <alignment horizontal="center"/>
    </xf>
    <xf numFmtId="0" fontId="2" fillId="13" borderId="8" xfId="0" applyFont="1" applyFill="1" applyBorder="1" applyAlignment="1">
      <alignment horizontal="center"/>
    </xf>
    <xf numFmtId="18" fontId="0" fillId="5" borderId="23" xfId="0" applyNumberFormat="1" applyFill="1" applyBorder="1"/>
    <xf numFmtId="0" fontId="0" fillId="5" borderId="16" xfId="0" applyFill="1" applyBorder="1"/>
    <xf numFmtId="0" fontId="0" fillId="5" borderId="23" xfId="0" applyFill="1" applyBorder="1"/>
    <xf numFmtId="0" fontId="7" fillId="5" borderId="23" xfId="0" applyFont="1" applyFill="1" applyBorder="1"/>
    <xf numFmtId="0" fontId="7" fillId="5" borderId="16" xfId="0" applyFont="1" applyFill="1" applyBorder="1"/>
    <xf numFmtId="0" fontId="11" fillId="5" borderId="16" xfId="0" applyFont="1" applyFill="1" applyBorder="1"/>
    <xf numFmtId="18" fontId="7" fillId="5" borderId="16" xfId="0" applyNumberFormat="1" applyFont="1" applyFill="1" applyBorder="1"/>
    <xf numFmtId="0" fontId="1" fillId="14" borderId="23" xfId="4" applyFill="1" applyBorder="1">
      <alignment horizontal="left"/>
    </xf>
    <xf numFmtId="0" fontId="0" fillId="15" borderId="16" xfId="0" applyFill="1" applyBorder="1"/>
    <xf numFmtId="0" fontId="0" fillId="16" borderId="16" xfId="0" applyFill="1" applyBorder="1"/>
    <xf numFmtId="0" fontId="0" fillId="17" borderId="16" xfId="0" applyFill="1" applyBorder="1"/>
    <xf numFmtId="0" fontId="0" fillId="18" borderId="16" xfId="0" applyFill="1" applyBorder="1"/>
    <xf numFmtId="18" fontId="0" fillId="5" borderId="16" xfId="0" applyNumberFormat="1" applyFill="1" applyBorder="1"/>
    <xf numFmtId="166" fontId="0" fillId="5" borderId="23" xfId="0" applyNumberFormat="1" applyFill="1" applyBorder="1" applyAlignment="1">
      <alignment horizontal="center"/>
    </xf>
    <xf numFmtId="166" fontId="0" fillId="5" borderId="16" xfId="0" applyNumberFormat="1" applyFill="1" applyBorder="1" applyAlignment="1">
      <alignment horizontal="center"/>
    </xf>
    <xf numFmtId="0" fontId="0" fillId="0" borderId="17" xfId="0" applyBorder="1"/>
    <xf numFmtId="0" fontId="0" fillId="0" borderId="0" xfId="0" applyAlignment="1">
      <alignment horizontal="right"/>
    </xf>
    <xf numFmtId="168" fontId="0" fillId="5" borderId="15" xfId="0" applyNumberFormat="1" applyFill="1" applyBorder="1" applyAlignment="1">
      <alignment horizontal="left"/>
    </xf>
    <xf numFmtId="0" fontId="0" fillId="0" borderId="24" xfId="0" applyBorder="1" applyAlignment="1">
      <alignment horizontal="right"/>
    </xf>
    <xf numFmtId="0" fontId="0" fillId="0" borderId="27" xfId="0" applyBorder="1" applyAlignment="1">
      <alignment horizontal="right"/>
    </xf>
    <xf numFmtId="0" fontId="0" fillId="5" borderId="28" xfId="0" applyFill="1" applyBorder="1" applyAlignment="1">
      <alignment horizontal="left"/>
    </xf>
    <xf numFmtId="0" fontId="0" fillId="0" borderId="29" xfId="0" applyBorder="1" applyAlignment="1">
      <alignment horizontal="right"/>
    </xf>
    <xf numFmtId="0" fontId="0" fillId="0" borderId="31" xfId="0" applyBorder="1" applyAlignment="1">
      <alignment horizontal="right"/>
    </xf>
    <xf numFmtId="0" fontId="0" fillId="0" borderId="32" xfId="0" applyBorder="1"/>
    <xf numFmtId="0" fontId="0" fillId="0" borderId="33" xfId="0" applyBorder="1" applyAlignment="1">
      <alignment horizontal="right"/>
    </xf>
    <xf numFmtId="0" fontId="0" fillId="5" borderId="35" xfId="0" applyFill="1" applyBorder="1" applyAlignment="1">
      <alignment horizontal="left"/>
    </xf>
    <xf numFmtId="0" fontId="0" fillId="0" borderId="31" xfId="0" applyBorder="1"/>
    <xf numFmtId="0" fontId="0" fillId="0" borderId="32" xfId="0" applyBorder="1" applyAlignment="1">
      <alignment horizontal="left"/>
    </xf>
    <xf numFmtId="0" fontId="0" fillId="5" borderId="40" xfId="0" applyFill="1" applyBorder="1"/>
    <xf numFmtId="0" fontId="0" fillId="0" borderId="41" xfId="0" applyBorder="1" applyAlignment="1">
      <alignment horizontal="right"/>
    </xf>
    <xf numFmtId="0" fontId="0" fillId="5" borderId="42" xfId="0" applyFill="1" applyBorder="1"/>
    <xf numFmtId="0" fontId="0" fillId="5" borderId="0" xfId="0" applyFill="1"/>
    <xf numFmtId="0" fontId="0" fillId="5" borderId="35" xfId="0" applyFill="1" applyBorder="1"/>
    <xf numFmtId="168" fontId="0" fillId="5" borderId="43" xfId="0" applyNumberFormat="1" applyFill="1" applyBorder="1" applyAlignment="1">
      <alignment horizontal="left"/>
    </xf>
    <xf numFmtId="0" fontId="0" fillId="0" borderId="33" xfId="0" applyBorder="1"/>
    <xf numFmtId="0" fontId="0" fillId="5" borderId="44" xfId="0" applyFill="1" applyBorder="1"/>
    <xf numFmtId="0" fontId="0" fillId="5" borderId="45" xfId="0" applyFill="1" applyBorder="1"/>
    <xf numFmtId="0" fontId="0" fillId="5" borderId="46" xfId="0" applyFill="1" applyBorder="1"/>
    <xf numFmtId="0" fontId="0" fillId="5" borderId="47" xfId="0" applyFill="1" applyBorder="1"/>
    <xf numFmtId="0" fontId="0" fillId="5" borderId="48" xfId="0" applyFill="1" applyBorder="1"/>
    <xf numFmtId="0" fontId="0" fillId="5" borderId="49" xfId="0" applyFill="1" applyBorder="1"/>
    <xf numFmtId="0" fontId="3" fillId="5" borderId="48" xfId="0" applyFont="1" applyFill="1" applyBorder="1" applyAlignment="1">
      <alignment horizontal="center"/>
    </xf>
    <xf numFmtId="0" fontId="0" fillId="5" borderId="48" xfId="0" applyFill="1" applyBorder="1" applyAlignment="1">
      <alignment horizontal="center"/>
    </xf>
    <xf numFmtId="0" fontId="0" fillId="5" borderId="50" xfId="0" applyFill="1" applyBorder="1"/>
    <xf numFmtId="0" fontId="3" fillId="5" borderId="51" xfId="0" applyFont="1" applyFill="1" applyBorder="1" applyAlignment="1">
      <alignment horizontal="center"/>
    </xf>
    <xf numFmtId="0" fontId="0" fillId="5" borderId="51" xfId="0" applyFill="1" applyBorder="1"/>
    <xf numFmtId="0" fontId="0" fillId="5" borderId="52" xfId="0" applyFill="1" applyBorder="1"/>
    <xf numFmtId="0" fontId="2" fillId="13" borderId="54" xfId="0" applyFont="1" applyFill="1" applyBorder="1" applyAlignment="1">
      <alignment horizontal="center"/>
    </xf>
    <xf numFmtId="0" fontId="2" fillId="13" borderId="55" xfId="0" applyFont="1" applyFill="1" applyBorder="1" applyAlignment="1">
      <alignment horizontal="center"/>
    </xf>
    <xf numFmtId="0" fontId="2" fillId="13" borderId="56" xfId="0" applyFont="1" applyFill="1" applyBorder="1" applyAlignment="1">
      <alignment horizontal="center"/>
    </xf>
    <xf numFmtId="0" fontId="7" fillId="5" borderId="18" xfId="0" applyFont="1" applyFill="1" applyBorder="1" applyAlignment="1">
      <alignment horizontal="left"/>
    </xf>
    <xf numFmtId="0" fontId="2" fillId="12" borderId="53" xfId="0" applyFont="1" applyFill="1" applyBorder="1"/>
    <xf numFmtId="0" fontId="0" fillId="5" borderId="57" xfId="0" applyFill="1" applyBorder="1"/>
    <xf numFmtId="0" fontId="10" fillId="0" borderId="0" xfId="0" applyFont="1"/>
    <xf numFmtId="0" fontId="0" fillId="19" borderId="4" xfId="0" applyFill="1" applyBorder="1" applyAlignment="1">
      <alignment horizontal="center" vertical="center"/>
    </xf>
    <xf numFmtId="0" fontId="0" fillId="8" borderId="4" xfId="0" applyFill="1" applyBorder="1"/>
    <xf numFmtId="44" fontId="0" fillId="19" borderId="4" xfId="1" applyFont="1" applyFill="1" applyBorder="1" applyAlignment="1">
      <alignment horizontal="center" vertical="center"/>
    </xf>
    <xf numFmtId="44" fontId="3" fillId="3" borderId="3" xfId="1" applyFont="1" applyFill="1" applyBorder="1" applyAlignment="1">
      <alignment horizontal="center"/>
    </xf>
    <xf numFmtId="44" fontId="0" fillId="0" borderId="0" xfId="1" applyFont="1"/>
    <xf numFmtId="0" fontId="0" fillId="9" borderId="68" xfId="0" applyFill="1" applyBorder="1"/>
    <xf numFmtId="0" fontId="0" fillId="9" borderId="68" xfId="0" applyFill="1" applyBorder="1" applyAlignment="1">
      <alignment horizontal="left"/>
    </xf>
    <xf numFmtId="164" fontId="0" fillId="0" borderId="0" xfId="0" applyNumberFormat="1"/>
    <xf numFmtId="14" fontId="7" fillId="5" borderId="18" xfId="0" applyNumberFormat="1" applyFont="1" applyFill="1" applyBorder="1" applyAlignment="1">
      <alignment horizontal="left"/>
    </xf>
    <xf numFmtId="0" fontId="8" fillId="13" borderId="5" xfId="0" applyFont="1" applyFill="1" applyBorder="1" applyAlignment="1">
      <alignment horizontal="center"/>
    </xf>
    <xf numFmtId="0" fontId="0" fillId="8" borderId="4" xfId="0" applyFill="1" applyBorder="1" applyAlignment="1">
      <alignment horizontal="center" vertical="center"/>
    </xf>
    <xf numFmtId="166" fontId="0" fillId="8" borderId="4" xfId="0" applyNumberFormat="1" applyFill="1" applyBorder="1" applyAlignment="1">
      <alignment horizontal="center" vertical="center"/>
    </xf>
    <xf numFmtId="0" fontId="7" fillId="20" borderId="17" xfId="0" applyFont="1" applyFill="1" applyBorder="1" applyAlignment="1">
      <alignment horizontal="right"/>
    </xf>
    <xf numFmtId="14" fontId="0" fillId="5" borderId="18" xfId="0" applyNumberFormat="1" applyFill="1" applyBorder="1" applyAlignment="1">
      <alignment horizontal="left"/>
    </xf>
    <xf numFmtId="165" fontId="0" fillId="5" borderId="18" xfId="0" applyNumberFormat="1" applyFill="1" applyBorder="1" applyAlignment="1">
      <alignment horizontal="left"/>
    </xf>
    <xf numFmtId="0" fontId="0" fillId="21" borderId="4" xfId="0" applyFill="1" applyBorder="1"/>
    <xf numFmtId="0" fontId="0" fillId="21" borderId="4" xfId="0" applyFill="1" applyBorder="1" applyAlignment="1">
      <alignment horizontal="left"/>
    </xf>
    <xf numFmtId="166" fontId="0" fillId="5" borderId="18" xfId="0" applyNumberFormat="1" applyFill="1" applyBorder="1" applyAlignment="1">
      <alignment horizontal="left" vertical="top"/>
    </xf>
    <xf numFmtId="0" fontId="3" fillId="22" borderId="0" xfId="0" applyFont="1" applyFill="1" applyAlignment="1">
      <alignment horizontal="center"/>
    </xf>
    <xf numFmtId="164" fontId="14" fillId="0" borderId="69" xfId="0" applyNumberFormat="1" applyFont="1" applyBorder="1" applyAlignment="1">
      <alignment horizontal="right"/>
    </xf>
    <xf numFmtId="164" fontId="14" fillId="0" borderId="70" xfId="0" applyNumberFormat="1" applyFont="1" applyBorder="1" applyAlignment="1">
      <alignment horizontal="right"/>
    </xf>
    <xf numFmtId="164" fontId="14" fillId="0" borderId="23" xfId="0" applyNumberFormat="1" applyFont="1" applyBorder="1" applyAlignment="1">
      <alignment horizontal="right"/>
    </xf>
    <xf numFmtId="0" fontId="0" fillId="5" borderId="58" xfId="0" applyFill="1" applyBorder="1"/>
    <xf numFmtId="0" fontId="0" fillId="0" borderId="80" xfId="0" applyBorder="1" applyAlignment="1">
      <alignment horizontal="right"/>
    </xf>
    <xf numFmtId="0" fontId="0" fillId="0" borderId="81" xfId="0" applyBorder="1" applyAlignment="1">
      <alignment horizontal="right"/>
    </xf>
    <xf numFmtId="0" fontId="0" fillId="20" borderId="4" xfId="0" applyFill="1" applyBorder="1" applyAlignment="1">
      <alignment horizontal="center"/>
    </xf>
    <xf numFmtId="0" fontId="0" fillId="6" borderId="4" xfId="0" applyFill="1" applyBorder="1" applyAlignment="1">
      <alignment horizontal="left"/>
    </xf>
    <xf numFmtId="14" fontId="0" fillId="5" borderId="23" xfId="0" applyNumberFormat="1" applyFill="1" applyBorder="1" applyAlignment="1">
      <alignment horizontal="center"/>
    </xf>
    <xf numFmtId="14" fontId="0" fillId="5" borderId="16" xfId="0" applyNumberFormat="1" applyFill="1" applyBorder="1" applyAlignment="1">
      <alignment horizontal="center"/>
    </xf>
    <xf numFmtId="164" fontId="14" fillId="0" borderId="101" xfId="0" applyNumberFormat="1" applyFont="1" applyBorder="1" applyAlignment="1">
      <alignment horizontal="right"/>
    </xf>
    <xf numFmtId="0" fontId="9" fillId="10" borderId="9" xfId="0" applyFont="1" applyFill="1" applyBorder="1" applyAlignment="1">
      <alignment horizontal="center" vertical="center"/>
    </xf>
    <xf numFmtId="0" fontId="0" fillId="21" borderId="0" xfId="0" applyFill="1"/>
    <xf numFmtId="0" fontId="0" fillId="21" borderId="0" xfId="0" applyFill="1" applyAlignment="1">
      <alignment horizontal="left"/>
    </xf>
    <xf numFmtId="168" fontId="0" fillId="5" borderId="28" xfId="0" applyNumberFormat="1" applyFill="1" applyBorder="1" applyAlignment="1">
      <alignment horizontal="left"/>
    </xf>
    <xf numFmtId="168" fontId="0" fillId="5" borderId="30" xfId="0" applyNumberFormat="1" applyFill="1" applyBorder="1" applyAlignment="1">
      <alignment horizontal="left"/>
    </xf>
    <xf numFmtId="0" fontId="0" fillId="8" borderId="4" xfId="0" applyFill="1" applyBorder="1" applyAlignment="1">
      <alignment horizontal="center"/>
    </xf>
    <xf numFmtId="0" fontId="3" fillId="3" borderId="106" xfId="0" applyFont="1" applyFill="1" applyBorder="1" applyAlignment="1">
      <alignment horizontal="center"/>
    </xf>
    <xf numFmtId="166" fontId="3" fillId="11" borderId="4" xfId="0" applyNumberFormat="1" applyFont="1" applyFill="1" applyBorder="1" applyAlignment="1">
      <alignment horizontal="center"/>
    </xf>
    <xf numFmtId="0" fontId="0" fillId="23" borderId="4" xfId="0" applyFill="1" applyBorder="1"/>
    <xf numFmtId="0" fontId="0" fillId="23" borderId="4" xfId="0" applyFill="1" applyBorder="1" applyAlignment="1">
      <alignment horizontal="left"/>
    </xf>
    <xf numFmtId="14" fontId="0" fillId="5" borderId="45" xfId="0" applyNumberFormat="1" applyFill="1" applyBorder="1"/>
    <xf numFmtId="14" fontId="0" fillId="5" borderId="48" xfId="0" applyNumberFormat="1" applyFill="1" applyBorder="1"/>
    <xf numFmtId="166" fontId="0" fillId="5" borderId="45" xfId="0" applyNumberFormat="1" applyFill="1" applyBorder="1" applyAlignment="1">
      <alignment horizontal="left"/>
    </xf>
    <xf numFmtId="166" fontId="0" fillId="5" borderId="48" xfId="0" applyNumberFormat="1" applyFill="1" applyBorder="1" applyAlignment="1">
      <alignment horizontal="left"/>
    </xf>
    <xf numFmtId="166" fontId="0" fillId="5" borderId="51" xfId="0" applyNumberFormat="1" applyFill="1" applyBorder="1" applyAlignment="1">
      <alignment horizontal="left"/>
    </xf>
    <xf numFmtId="165" fontId="0" fillId="5" borderId="45" xfId="0" applyNumberFormat="1" applyFill="1" applyBorder="1" applyAlignment="1">
      <alignment horizontal="center"/>
    </xf>
    <xf numFmtId="165" fontId="0" fillId="5" borderId="48" xfId="0" applyNumberFormat="1" applyFill="1" applyBorder="1" applyAlignment="1">
      <alignment horizontal="center"/>
    </xf>
    <xf numFmtId="165" fontId="0" fillId="5" borderId="51" xfId="0" applyNumberFormat="1" applyFill="1" applyBorder="1" applyAlignment="1">
      <alignment horizontal="center"/>
    </xf>
    <xf numFmtId="7" fontId="0" fillId="5" borderId="18" xfId="1" applyNumberFormat="1" applyFont="1" applyFill="1" applyBorder="1" applyAlignment="1">
      <alignment horizontal="left"/>
    </xf>
    <xf numFmtId="7" fontId="0" fillId="5" borderId="18" xfId="1" applyNumberFormat="1" applyFont="1" applyFill="1" applyBorder="1"/>
    <xf numFmtId="7" fontId="0" fillId="5" borderId="35" xfId="1" applyNumberFormat="1" applyFont="1" applyFill="1" applyBorder="1" applyAlignment="1">
      <alignment horizontal="left"/>
    </xf>
    <xf numFmtId="166" fontId="7" fillId="5" borderId="35" xfId="0" applyNumberFormat="1" applyFont="1" applyFill="1" applyBorder="1" applyAlignment="1">
      <alignment horizontal="left"/>
    </xf>
    <xf numFmtId="165" fontId="7" fillId="5" borderId="35" xfId="0" applyNumberFormat="1" applyFont="1" applyFill="1" applyBorder="1" applyAlignment="1">
      <alignment horizontal="left"/>
    </xf>
    <xf numFmtId="14" fontId="0" fillId="0" borderId="24" xfId="0" applyNumberFormat="1" applyBorder="1" applyAlignment="1">
      <alignment horizontal="right"/>
    </xf>
    <xf numFmtId="169" fontId="0" fillId="0" borderId="0" xfId="0" applyNumberFormat="1"/>
    <xf numFmtId="0" fontId="0" fillId="24" borderId="4" xfId="0" applyFill="1" applyBorder="1"/>
    <xf numFmtId="0" fontId="0" fillId="24" borderId="4" xfId="0" applyFill="1" applyBorder="1" applyAlignment="1">
      <alignment horizontal="left"/>
    </xf>
    <xf numFmtId="0" fontId="0" fillId="26" borderId="4" xfId="0" applyFill="1" applyBorder="1"/>
    <xf numFmtId="0" fontId="0" fillId="26" borderId="4" xfId="0" applyFill="1" applyBorder="1" applyAlignment="1">
      <alignment horizontal="right"/>
    </xf>
    <xf numFmtId="14" fontId="0" fillId="8" borderId="4" xfId="0" applyNumberFormat="1" applyFill="1" applyBorder="1" applyAlignment="1">
      <alignment horizontal="center"/>
    </xf>
    <xf numFmtId="14" fontId="3" fillId="3" borderId="3" xfId="0" applyNumberFormat="1" applyFont="1" applyFill="1" applyBorder="1" applyAlignment="1">
      <alignment horizontal="center"/>
    </xf>
    <xf numFmtId="14" fontId="0" fillId="0" borderId="0" xfId="0" applyNumberFormat="1" applyAlignment="1">
      <alignment horizontal="center"/>
    </xf>
    <xf numFmtId="165" fontId="0" fillId="8" borderId="4" xfId="0" applyNumberFormat="1" applyFill="1" applyBorder="1" applyAlignment="1">
      <alignment horizontal="center"/>
    </xf>
    <xf numFmtId="165" fontId="3" fillId="3" borderId="3" xfId="0" applyNumberFormat="1" applyFont="1" applyFill="1" applyBorder="1" applyAlignment="1">
      <alignment horizontal="center"/>
    </xf>
    <xf numFmtId="165" fontId="0" fillId="0" borderId="0" xfId="0" applyNumberFormat="1" applyAlignment="1">
      <alignment horizontal="center"/>
    </xf>
    <xf numFmtId="14" fontId="0" fillId="5" borderId="44" xfId="0" applyNumberFormat="1" applyFill="1" applyBorder="1" applyAlignment="1">
      <alignment horizontal="center"/>
    </xf>
    <xf numFmtId="0" fontId="0" fillId="5" borderId="47" xfId="0" applyFill="1" applyBorder="1" applyAlignment="1">
      <alignment horizontal="center"/>
    </xf>
    <xf numFmtId="0" fontId="0" fillId="5" borderId="50" xfId="0" applyFill="1" applyBorder="1" applyAlignment="1">
      <alignment horizontal="center"/>
    </xf>
    <xf numFmtId="14" fontId="0" fillId="5" borderId="47" xfId="0" applyNumberFormat="1" applyFill="1" applyBorder="1" applyAlignment="1">
      <alignment horizontal="center"/>
    </xf>
    <xf numFmtId="0" fontId="5" fillId="0" borderId="0" xfId="5" applyAlignment="1"/>
    <xf numFmtId="0" fontId="3" fillId="3" borderId="4" xfId="0" applyFont="1" applyFill="1" applyBorder="1" applyAlignment="1">
      <alignment horizontal="center"/>
    </xf>
    <xf numFmtId="0" fontId="0" fillId="27" borderId="16" xfId="0" applyFill="1" applyBorder="1"/>
    <xf numFmtId="0" fontId="5" fillId="0" borderId="0" xfId="5" applyBorder="1"/>
    <xf numFmtId="0" fontId="3" fillId="3" borderId="107" xfId="0" applyFont="1" applyFill="1" applyBorder="1" applyAlignment="1">
      <alignment horizontal="center"/>
    </xf>
    <xf numFmtId="0" fontId="0" fillId="7" borderId="0" xfId="0" applyFill="1"/>
    <xf numFmtId="0" fontId="5" fillId="7" borderId="0" xfId="5" applyFill="1" applyBorder="1"/>
    <xf numFmtId="167" fontId="0" fillId="0" borderId="0" xfId="0" applyNumberFormat="1" applyAlignment="1">
      <alignment horizontal="left"/>
    </xf>
    <xf numFmtId="0" fontId="10" fillId="0" borderId="0" xfId="0" applyFont="1" applyAlignment="1">
      <alignment horizontal="center"/>
    </xf>
    <xf numFmtId="0" fontId="2" fillId="12" borderId="6" xfId="0" applyFont="1" applyFill="1" applyBorder="1" applyAlignment="1">
      <alignment horizontal="center"/>
    </xf>
    <xf numFmtId="0" fontId="2" fillId="12" borderId="85" xfId="0" applyFont="1" applyFill="1" applyBorder="1" applyAlignment="1">
      <alignment horizontal="center"/>
    </xf>
    <xf numFmtId="0" fontId="8" fillId="12" borderId="6" xfId="0" applyFont="1" applyFill="1" applyBorder="1" applyAlignment="1">
      <alignment horizontal="center"/>
    </xf>
    <xf numFmtId="0" fontId="8" fillId="12" borderId="85" xfId="0" applyFont="1" applyFill="1" applyBorder="1" applyAlignment="1">
      <alignment horizontal="center"/>
    </xf>
    <xf numFmtId="0" fontId="8" fillId="12" borderId="86" xfId="0" applyFont="1" applyFill="1" applyBorder="1" applyAlignment="1">
      <alignment horizontal="center"/>
    </xf>
    <xf numFmtId="0" fontId="3" fillId="25" borderId="4" xfId="0" applyFont="1" applyFill="1" applyBorder="1" applyAlignment="1">
      <alignment horizontal="center"/>
    </xf>
    <xf numFmtId="0" fontId="2" fillId="12" borderId="66" xfId="0" applyFont="1" applyFill="1" applyBorder="1" applyAlignment="1">
      <alignment horizontal="center"/>
    </xf>
    <xf numFmtId="0" fontId="2" fillId="12" borderId="12" xfId="0" applyFont="1" applyFill="1" applyBorder="1" applyAlignment="1">
      <alignment horizontal="center"/>
    </xf>
    <xf numFmtId="0" fontId="2" fillId="12" borderId="67" xfId="0" applyFont="1" applyFill="1" applyBorder="1" applyAlignment="1">
      <alignment horizontal="center"/>
    </xf>
    <xf numFmtId="0" fontId="7" fillId="5" borderId="25" xfId="0" applyFont="1" applyFill="1" applyBorder="1" applyAlignment="1">
      <alignment horizontal="left"/>
    </xf>
    <xf numFmtId="0" fontId="7" fillId="5" borderId="26" xfId="0" applyFont="1" applyFill="1" applyBorder="1" applyAlignment="1">
      <alignment horizontal="left"/>
    </xf>
    <xf numFmtId="0" fontId="7" fillId="5" borderId="39" xfId="0" applyFont="1" applyFill="1" applyBorder="1" applyAlignment="1">
      <alignment horizontal="left"/>
    </xf>
    <xf numFmtId="0" fontId="0" fillId="5" borderId="102" xfId="0" applyFill="1" applyBorder="1" applyAlignment="1">
      <alignment horizontal="left" vertical="top"/>
    </xf>
    <xf numFmtId="0" fontId="0" fillId="5" borderId="103" xfId="0" applyFill="1" applyBorder="1" applyAlignment="1">
      <alignment horizontal="left" vertical="top"/>
    </xf>
    <xf numFmtId="0" fontId="0" fillId="5" borderId="104" xfId="0" applyFill="1" applyBorder="1" applyAlignment="1">
      <alignment horizontal="left" vertical="top"/>
    </xf>
    <xf numFmtId="0" fontId="0" fillId="5" borderId="31" xfId="0" applyFill="1" applyBorder="1" applyAlignment="1">
      <alignment horizontal="left" vertical="top"/>
    </xf>
    <xf numFmtId="0" fontId="0" fillId="5" borderId="0" xfId="0" applyFill="1" applyAlignment="1">
      <alignment horizontal="left" vertical="top"/>
    </xf>
    <xf numFmtId="0" fontId="0" fillId="5" borderId="32" xfId="0" applyFill="1" applyBorder="1" applyAlignment="1">
      <alignment horizontal="left" vertical="top"/>
    </xf>
    <xf numFmtId="0" fontId="0" fillId="5" borderId="36" xfId="0" applyFill="1" applyBorder="1" applyAlignment="1">
      <alignment horizontal="left" vertical="top"/>
    </xf>
    <xf numFmtId="0" fontId="0" fillId="5" borderId="37" xfId="0" applyFill="1" applyBorder="1" applyAlignment="1">
      <alignment horizontal="left" vertical="top"/>
    </xf>
    <xf numFmtId="0" fontId="0" fillId="5" borderId="38" xfId="0" applyFill="1" applyBorder="1" applyAlignment="1">
      <alignment horizontal="left" vertical="top"/>
    </xf>
    <xf numFmtId="0" fontId="2" fillId="12" borderId="95" xfId="0" applyFont="1" applyFill="1" applyBorder="1" applyAlignment="1">
      <alignment horizontal="center"/>
    </xf>
    <xf numFmtId="0" fontId="2" fillId="12" borderId="96" xfId="0" applyFont="1" applyFill="1" applyBorder="1" applyAlignment="1">
      <alignment horizontal="center"/>
    </xf>
    <xf numFmtId="0" fontId="2" fillId="12" borderId="97" xfId="0" applyFont="1" applyFill="1" applyBorder="1" applyAlignment="1">
      <alignment horizontal="center"/>
    </xf>
    <xf numFmtId="0" fontId="0" fillId="0" borderId="78" xfId="0" applyBorder="1" applyAlignment="1">
      <alignment horizontal="center"/>
    </xf>
    <xf numFmtId="0" fontId="0" fillId="0" borderId="19" xfId="0" applyBorder="1" applyAlignment="1">
      <alignment horizontal="center"/>
    </xf>
    <xf numFmtId="0" fontId="0" fillId="0" borderId="79" xfId="0" applyBorder="1" applyAlignment="1">
      <alignment horizontal="center"/>
    </xf>
    <xf numFmtId="0" fontId="0" fillId="5" borderId="20" xfId="0" applyFill="1" applyBorder="1" applyAlignment="1">
      <alignment horizontal="left"/>
    </xf>
    <xf numFmtId="0" fontId="0" fillId="5" borderId="21" xfId="0" applyFill="1" applyBorder="1" applyAlignment="1">
      <alignment horizontal="left"/>
    </xf>
    <xf numFmtId="0" fontId="0" fillId="5" borderId="34" xfId="0" applyFill="1" applyBorder="1" applyAlignment="1">
      <alignment horizontal="left"/>
    </xf>
    <xf numFmtId="0" fontId="0" fillId="5" borderId="22" xfId="0" applyFill="1" applyBorder="1" applyAlignment="1">
      <alignment horizontal="left"/>
    </xf>
    <xf numFmtId="0" fontId="5" fillId="5" borderId="20" xfId="5" applyFill="1" applyBorder="1" applyAlignment="1">
      <alignment horizontal="left"/>
    </xf>
    <xf numFmtId="0" fontId="5" fillId="5" borderId="21" xfId="3" applyFill="1" applyBorder="1" applyAlignment="1">
      <alignment horizontal="left"/>
    </xf>
    <xf numFmtId="0" fontId="5" fillId="5" borderId="34" xfId="3" applyFill="1" applyBorder="1" applyAlignment="1">
      <alignment horizontal="left"/>
    </xf>
    <xf numFmtId="0" fontId="2" fillId="12" borderId="92" xfId="0" applyFont="1" applyFill="1" applyBorder="1" applyAlignment="1">
      <alignment horizontal="center"/>
    </xf>
    <xf numFmtId="0" fontId="2" fillId="12" borderId="93" xfId="0" applyFont="1" applyFill="1" applyBorder="1" applyAlignment="1">
      <alignment horizontal="center"/>
    </xf>
    <xf numFmtId="0" fontId="2" fillId="12" borderId="94" xfId="0" applyFont="1" applyFill="1" applyBorder="1" applyAlignment="1">
      <alignment horizontal="center"/>
    </xf>
    <xf numFmtId="0" fontId="0" fillId="5" borderId="87" xfId="0" applyFill="1" applyBorder="1" applyAlignment="1">
      <alignment horizontal="left"/>
    </xf>
    <xf numFmtId="0" fontId="0" fillId="5" borderId="88" xfId="0" applyFill="1" applyBorder="1" applyAlignment="1">
      <alignment horizontal="left"/>
    </xf>
    <xf numFmtId="0" fontId="2" fillId="13" borderId="89" xfId="0" applyFont="1" applyFill="1" applyBorder="1" applyAlignment="1">
      <alignment horizontal="center"/>
    </xf>
    <xf numFmtId="0" fontId="2" fillId="13" borderId="90" xfId="0" applyFont="1" applyFill="1" applyBorder="1" applyAlignment="1">
      <alignment horizontal="center"/>
    </xf>
    <xf numFmtId="0" fontId="2" fillId="13" borderId="91" xfId="0" applyFont="1" applyFill="1" applyBorder="1" applyAlignment="1">
      <alignment horizontal="center"/>
    </xf>
    <xf numFmtId="0" fontId="8" fillId="13" borderId="98" xfId="0" applyFont="1" applyFill="1" applyBorder="1" applyAlignment="1">
      <alignment horizontal="center"/>
    </xf>
    <xf numFmtId="0" fontId="8" fillId="13" borderId="99" xfId="0" applyFont="1" applyFill="1" applyBorder="1" applyAlignment="1">
      <alignment horizontal="center"/>
    </xf>
    <xf numFmtId="0" fontId="0" fillId="5" borderId="72" xfId="0" applyFill="1" applyBorder="1" applyAlignment="1">
      <alignment horizontal="left" vertical="top" wrapText="1"/>
    </xf>
    <xf numFmtId="0" fontId="0" fillId="5" borderId="74" xfId="0" applyFill="1" applyBorder="1" applyAlignment="1">
      <alignment horizontal="left" vertical="top" wrapText="1"/>
    </xf>
    <xf numFmtId="0" fontId="0" fillId="5" borderId="76" xfId="0" applyFill="1" applyBorder="1" applyAlignment="1">
      <alignment horizontal="left" vertical="top" wrapText="1"/>
    </xf>
    <xf numFmtId="0" fontId="7" fillId="20" borderId="71" xfId="0" applyFont="1" applyFill="1" applyBorder="1" applyAlignment="1">
      <alignment horizontal="right" vertical="top"/>
    </xf>
    <xf numFmtId="0" fontId="7" fillId="20" borderId="73" xfId="0" applyFont="1" applyFill="1" applyBorder="1" applyAlignment="1">
      <alignment horizontal="right" vertical="top"/>
    </xf>
    <xf numFmtId="0" fontId="7" fillId="20" borderId="75" xfId="0" applyFont="1" applyFill="1" applyBorder="1" applyAlignment="1">
      <alignment horizontal="right" vertical="top"/>
    </xf>
    <xf numFmtId="0" fontId="10" fillId="0" borderId="77" xfId="0" applyFont="1" applyBorder="1" applyAlignment="1">
      <alignment horizontal="center"/>
    </xf>
    <xf numFmtId="0" fontId="0" fillId="5" borderId="58" xfId="0" applyFill="1" applyBorder="1" applyAlignment="1">
      <alignment horizontal="left"/>
    </xf>
    <xf numFmtId="0" fontId="0" fillId="5" borderId="59" xfId="0" applyFill="1" applyBorder="1" applyAlignment="1">
      <alignment horizontal="left"/>
    </xf>
    <xf numFmtId="0" fontId="0" fillId="5" borderId="60" xfId="0" applyFill="1" applyBorder="1" applyAlignment="1">
      <alignment horizontal="left"/>
    </xf>
    <xf numFmtId="0" fontId="0" fillId="5" borderId="82" xfId="0" applyFill="1" applyBorder="1" applyAlignment="1">
      <alignment horizontal="left" vertical="top" wrapText="1"/>
    </xf>
    <xf numFmtId="0" fontId="0" fillId="5" borderId="61" xfId="0" applyFill="1" applyBorder="1" applyAlignment="1">
      <alignment horizontal="left" vertical="top"/>
    </xf>
    <xf numFmtId="0" fontId="0" fillId="5" borderId="62" xfId="0" applyFill="1" applyBorder="1" applyAlignment="1">
      <alignment horizontal="left" vertical="top"/>
    </xf>
    <xf numFmtId="0" fontId="0" fillId="5" borderId="83" xfId="0" applyFill="1" applyBorder="1" applyAlignment="1">
      <alignment horizontal="left" vertical="top"/>
    </xf>
    <xf numFmtId="0" fontId="0" fillId="5" borderId="63" xfId="0" applyFill="1" applyBorder="1" applyAlignment="1">
      <alignment horizontal="left" vertical="top"/>
    </xf>
    <xf numFmtId="0" fontId="0" fillId="5" borderId="84" xfId="0" applyFill="1" applyBorder="1" applyAlignment="1">
      <alignment horizontal="left" vertical="top"/>
    </xf>
    <xf numFmtId="0" fontId="0" fillId="5" borderId="64" xfId="0" applyFill="1" applyBorder="1" applyAlignment="1">
      <alignment horizontal="left" vertical="top"/>
    </xf>
    <xf numFmtId="0" fontId="0" fillId="5" borderId="65" xfId="0" applyFill="1" applyBorder="1" applyAlignment="1">
      <alignment horizontal="left" vertical="top"/>
    </xf>
    <xf numFmtId="0" fontId="3" fillId="2" borderId="1" xfId="0" applyFont="1" applyFill="1" applyBorder="1" applyAlignment="1">
      <alignment horizontal="center" vertical="center"/>
    </xf>
    <xf numFmtId="0" fontId="6" fillId="2" borderId="100" xfId="0" applyFont="1" applyFill="1" applyBorder="1" applyAlignment="1">
      <alignment horizontal="center" vertical="center"/>
    </xf>
    <xf numFmtId="0" fontId="6" fillId="2" borderId="105" xfId="0" applyFont="1" applyFill="1" applyBorder="1" applyAlignment="1">
      <alignment horizontal="center" vertical="center"/>
    </xf>
    <xf numFmtId="0" fontId="15" fillId="2" borderId="105" xfId="0" applyFont="1" applyFill="1" applyBorder="1" applyAlignment="1">
      <alignment horizontal="center" vertical="center"/>
    </xf>
    <xf numFmtId="0" fontId="9" fillId="10" borderId="9" xfId="0" applyFont="1" applyFill="1" applyBorder="1" applyAlignment="1">
      <alignment horizontal="center" vertical="center"/>
    </xf>
    <xf numFmtId="0" fontId="3" fillId="2" borderId="0" xfId="0" applyFont="1" applyFill="1" applyAlignment="1">
      <alignment horizontal="center" vertical="center"/>
    </xf>
    <xf numFmtId="0" fontId="9" fillId="10" borderId="0" xfId="0" applyFont="1" applyFill="1" applyAlignment="1">
      <alignment horizontal="center" vertical="center"/>
    </xf>
    <xf numFmtId="170" fontId="0" fillId="0" borderId="0" xfId="1" applyNumberFormat="1" applyFont="1"/>
  </cellXfs>
  <cellStyles count="6">
    <cellStyle name="Currency" xfId="1" builtinId="4"/>
    <cellStyle name="Currency 2" xfId="2"/>
    <cellStyle name="Field" xfId="4"/>
    <cellStyle name="Hyperlink" xfId="5" builtinId="8"/>
    <cellStyle name="Hyperlink 2" xfId="3"/>
    <cellStyle name="Normal" xfId="0" builtinId="0"/>
  </cellStyles>
  <dxfs count="33">
    <dxf>
      <fill>
        <gradientFill degree="90">
          <stop position="0">
            <color rgb="FFEBF7FB"/>
          </stop>
          <stop position="1">
            <color rgb="FFEBF7FB"/>
          </stop>
        </gradientFill>
      </fill>
    </dxf>
    <dxf>
      <fill>
        <patternFill>
          <bgColor theme="0"/>
        </patternFill>
      </fill>
    </dxf>
    <dxf>
      <fill>
        <gradientFill degree="90">
          <stop position="0">
            <color rgb="FFEBF7FB"/>
          </stop>
          <stop position="1">
            <color rgb="FFEBF7FB"/>
          </stop>
        </gradientFill>
      </fill>
    </dxf>
    <dxf>
      <fill>
        <patternFill>
          <bgColor theme="0"/>
        </patternFill>
      </fill>
    </dxf>
    <dxf>
      <fill>
        <gradientFill degree="90">
          <stop position="0">
            <color rgb="FFEBF7FB"/>
          </stop>
          <stop position="1">
            <color rgb="FFEBF7FB"/>
          </stop>
        </gradientFill>
      </fill>
    </dxf>
    <dxf>
      <fill>
        <patternFill>
          <bgColor theme="0"/>
        </patternFill>
      </fill>
    </dxf>
    <dxf>
      <fill>
        <gradientFill degree="90">
          <stop position="0">
            <color rgb="FFEBF7FB"/>
          </stop>
          <stop position="1">
            <color rgb="FFEBF7FB"/>
          </stop>
        </gradientFill>
      </fill>
    </dxf>
    <dxf>
      <fill>
        <patternFill>
          <bgColor theme="0"/>
        </patternFill>
      </fill>
    </dxf>
    <dxf>
      <fill>
        <gradientFill degree="90">
          <stop position="0">
            <color rgb="FFEBF7FB"/>
          </stop>
          <stop position="1">
            <color rgb="FFEBF7FB"/>
          </stop>
        </gradientFill>
      </fill>
    </dxf>
    <dxf>
      <fill>
        <patternFill>
          <bgColor theme="0"/>
        </patternFill>
      </fill>
    </dxf>
    <dxf>
      <fill>
        <patternFill>
          <bgColor theme="0"/>
        </patternFill>
      </fill>
      <border>
        <left style="hair">
          <color theme="9" tint="-0.499984740745262"/>
        </left>
        <right style="hair">
          <color theme="9" tint="-0.499984740745262"/>
        </right>
        <bottom style="hair">
          <color theme="9" tint="-0.499984740745262"/>
        </bottom>
        <vertical/>
        <horizontal/>
      </border>
    </dxf>
    <dxf>
      <fill>
        <gradientFill degree="90">
          <stop position="0">
            <color rgb="FFE4F4FC"/>
          </stop>
          <stop position="1">
            <color auto="1"/>
          </stop>
        </gradientFill>
      </fill>
      <border>
        <left style="hair">
          <color theme="9" tint="-0.499984740745262"/>
        </left>
        <right style="hair">
          <color theme="9" tint="-0.499984740745262"/>
        </right>
        <bottom style="hair">
          <color theme="9" tint="-0.499984740745262"/>
        </bottom>
        <vertical/>
        <horizontal/>
      </border>
    </dxf>
    <dxf>
      <fill>
        <patternFill>
          <bgColor theme="0"/>
        </patternFill>
      </fill>
      <border>
        <left style="hair">
          <color theme="9" tint="-0.499984740745262"/>
        </left>
        <right style="hair">
          <color theme="9" tint="-0.499984740745262"/>
        </right>
        <bottom style="hair">
          <color theme="9" tint="-0.499984740745262"/>
        </bottom>
        <vertical/>
        <horizontal/>
      </border>
    </dxf>
    <dxf>
      <fill>
        <gradientFill degree="90">
          <stop position="0">
            <color rgb="FFE4F4FC"/>
          </stop>
          <stop position="1">
            <color auto="1"/>
          </stop>
        </gradientFill>
      </fill>
      <border>
        <left style="hair">
          <color theme="9" tint="-0.499984740745262"/>
        </left>
        <right style="hair">
          <color theme="9" tint="-0.499984740745262"/>
        </right>
        <bottom style="hair">
          <color theme="9" tint="-0.499984740745262"/>
        </bottom>
        <vertical/>
        <horizontal/>
      </border>
    </dxf>
    <dxf>
      <font>
        <color theme="0"/>
      </font>
      <fill>
        <gradientFill degree="90">
          <stop position="0">
            <color rgb="FF0070C0"/>
          </stop>
          <stop position="1">
            <color theme="8" tint="-0.49803155613879818"/>
          </stop>
        </gradientFill>
      </fill>
    </dxf>
    <dxf>
      <fill>
        <patternFill>
          <bgColor rgb="FFFFFFCC"/>
        </patternFill>
      </fill>
    </dxf>
    <dxf>
      <font>
        <color theme="4" tint="0.39994506668294322"/>
      </font>
    </dxf>
    <dxf>
      <font>
        <color rgb="FFFFFF00"/>
      </font>
    </dxf>
    <dxf>
      <fill>
        <patternFill>
          <bgColor rgb="FFFFFFCC"/>
        </patternFill>
      </fill>
    </dxf>
    <dxf>
      <font>
        <b/>
        <i val="0"/>
        <color theme="0"/>
      </font>
      <fill>
        <gradientFill degree="90">
          <stop position="0">
            <color rgb="FF0070C0"/>
          </stop>
          <stop position="1">
            <color theme="8" tint="-0.49803155613879818"/>
          </stop>
        </gradientFill>
      </fill>
    </dxf>
    <dxf>
      <font>
        <b/>
        <i val="0"/>
        <color theme="0"/>
      </font>
      <fill>
        <gradientFill degree="90">
          <stop position="0">
            <color theme="8" tint="-0.25098422193060094"/>
          </stop>
          <stop position="1">
            <color theme="8" tint="-0.49803155613879818"/>
          </stop>
        </gradientFill>
      </fill>
    </dxf>
    <dxf>
      <fill>
        <patternFill>
          <bgColor rgb="FFFFFFCC"/>
        </patternFill>
      </fill>
    </dxf>
    <dxf>
      <fill>
        <gradientFill degree="90">
          <stop position="0">
            <color rgb="FFE4F4FC"/>
          </stop>
          <stop position="1">
            <color auto="1"/>
          </stop>
        </gradientFill>
      </fill>
      <border>
        <vertical/>
        <horizontal/>
      </border>
    </dxf>
    <dxf>
      <font>
        <color theme="0"/>
      </font>
      <fill>
        <gradientFill degree="90">
          <stop position="0">
            <color rgb="FF0070C0"/>
          </stop>
          <stop position="1">
            <color theme="8" tint="-0.49803155613879818"/>
          </stop>
        </gradientFill>
      </fill>
    </dxf>
    <dxf>
      <fill>
        <patternFill>
          <bgColor theme="0"/>
        </patternFill>
      </fill>
      <border>
        <left style="hair">
          <color theme="9" tint="-0.499984740745262"/>
        </left>
        <right style="hair">
          <color theme="9" tint="-0.499984740745262"/>
        </right>
        <bottom style="hair">
          <color theme="9" tint="-0.499984740745262"/>
        </bottom>
        <vertical/>
        <horizontal/>
      </border>
    </dxf>
    <dxf>
      <fill>
        <gradientFill degree="90">
          <stop position="0">
            <color rgb="FFE4F4FC"/>
          </stop>
          <stop position="1">
            <color auto="1"/>
          </stop>
        </gradientFill>
      </fill>
      <border>
        <left style="hair">
          <color theme="9" tint="-0.499984740745262"/>
        </left>
        <right style="hair">
          <color theme="9" tint="-0.499984740745262"/>
        </right>
        <bottom style="hair">
          <color theme="9" tint="-0.499984740745262"/>
        </bottom>
        <vertical/>
        <horizontal/>
      </border>
    </dxf>
    <dxf>
      <font>
        <color theme="0"/>
      </font>
      <fill>
        <gradientFill degree="90">
          <stop position="0">
            <color rgb="FF0070C0"/>
          </stop>
          <stop position="1">
            <color theme="8" tint="-0.49803155613879818"/>
          </stop>
        </gradientFill>
      </fill>
    </dxf>
    <dxf>
      <fill>
        <patternFill>
          <bgColor theme="0"/>
        </patternFill>
      </fill>
      <border>
        <left style="hair">
          <color theme="9" tint="-0.499984740745262"/>
        </left>
        <right style="hair">
          <color theme="9" tint="-0.499984740745262"/>
        </right>
        <bottom style="hair">
          <color theme="9" tint="-0.499984740745262"/>
        </bottom>
        <vertical/>
        <horizontal/>
      </border>
    </dxf>
    <dxf>
      <fill>
        <gradientFill degree="90">
          <stop position="0">
            <color rgb="FFE4F4FC"/>
          </stop>
          <stop position="1">
            <color auto="1"/>
          </stop>
        </gradientFill>
      </fill>
      <border>
        <left style="hair">
          <color theme="9" tint="-0.499984740745262"/>
        </left>
        <right style="hair">
          <color theme="9" tint="-0.499984740745262"/>
        </right>
        <bottom style="hair">
          <color theme="9" tint="-0.499984740745262"/>
        </bottom>
        <vertical/>
        <horizontal/>
      </border>
    </dxf>
    <dxf>
      <font>
        <color theme="0"/>
      </font>
      <fill>
        <gradientFill degree="90">
          <stop position="0">
            <color rgb="FF0070C0"/>
          </stop>
          <stop position="1">
            <color theme="8" tint="-0.49803155613879818"/>
          </stop>
        </gradientFill>
      </fill>
    </dxf>
    <dxf>
      <fill>
        <gradientFill degree="90">
          <stop position="0">
            <color rgb="FFE2F1E4"/>
          </stop>
          <stop position="1">
            <color rgb="FFE2F1E4"/>
          </stop>
        </gradientFill>
      </fill>
      <border>
        <left style="hair">
          <color theme="9" tint="-0.499984740745262"/>
        </left>
        <right style="hair">
          <color theme="9" tint="-0.499984740745262"/>
        </right>
        <bottom style="hair">
          <color theme="9" tint="-0.499984740745262"/>
        </bottom>
      </border>
    </dxf>
    <dxf>
      <fill>
        <patternFill patternType="solid">
          <fgColor auto="1"/>
          <bgColor rgb="FFE4F4FC"/>
        </patternFill>
      </fill>
    </dxf>
    <dxf>
      <fill>
        <patternFill patternType="solid">
          <fgColor auto="1"/>
          <bgColor rgb="FFE4F4FC"/>
        </patternFill>
      </fill>
    </dxf>
  </dxfs>
  <tableStyles count="0" defaultTableStyle="TableStyleMedium2" defaultPivotStyle="PivotStyleLight16"/>
  <colors>
    <mruColors>
      <color rgb="FFFFFFCC"/>
      <color rgb="FF71FF74"/>
      <color rgb="FFB7FFB9"/>
      <color rgb="FF9FFFA1"/>
      <color rgb="FFC7E9F6"/>
      <color rgb="FFE4F4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CheckBox" checked="Checked" fmlaLink="$B$5" lockText="1" noThreeD="1"/>
</file>

<file path=xl/ctrlProps/ctrlProp2.xml><?xml version="1.0" encoding="utf-8"?>
<formControlPr xmlns="http://schemas.microsoft.com/office/spreadsheetml/2009/9/main" objectType="Drop" dropStyle="combo" dx="31" fmlaLink="$B$2" fmlaRange="Years" noThreeD="1" sel="1" val="0"/>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5.png"/><Relationship Id="rId7" Type="http://schemas.openxmlformats.org/officeDocument/2006/relationships/image" Target="../media/image9.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0.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13.png"/></Relationships>
</file>

<file path=xl/drawings/_rels/drawing5.x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oneCellAnchor>
    <xdr:from>
      <xdr:col>7</xdr:col>
      <xdr:colOff>0</xdr:colOff>
      <xdr:row>8</xdr:row>
      <xdr:rowOff>0</xdr:rowOff>
    </xdr:from>
    <xdr:ext cx="2890441" cy="2216541"/>
    <xdr:grpSp>
      <xdr:nvGrpSpPr>
        <xdr:cNvPr id="2" name="ColorPalette" descr="HideOnSheetClick" hidden="1">
          <a:extLst>
            <a:ext uri="{FF2B5EF4-FFF2-40B4-BE49-F238E27FC236}">
              <a16:creationId xmlns:a16="http://schemas.microsoft.com/office/drawing/2014/main" id="{00000000-0008-0000-0000-000002000000}"/>
            </a:ext>
          </a:extLst>
        </xdr:cNvPr>
        <xdr:cNvGrpSpPr/>
      </xdr:nvGrpSpPr>
      <xdr:grpSpPr>
        <a:xfrm>
          <a:off x="9868370" y="1806222"/>
          <a:ext cx="2890441" cy="2216541"/>
          <a:chOff x="250826" y="3994157"/>
          <a:chExt cx="3098800" cy="1960561"/>
        </a:xfrm>
      </xdr:grpSpPr>
      <xdr:sp macro="[0]!Admin_SetCalendarColor" textlink="">
        <xdr:nvSpPr>
          <xdr:cNvPr id="3" name="Rectangle 2" hidden="1">
            <a:extLst>
              <a:ext uri="{FF2B5EF4-FFF2-40B4-BE49-F238E27FC236}">
                <a16:creationId xmlns:a16="http://schemas.microsoft.com/office/drawing/2014/main" id="{00000000-0008-0000-0000-000003000000}"/>
              </a:ext>
            </a:extLst>
          </xdr:cNvPr>
          <xdr:cNvSpPr/>
        </xdr:nvSpPr>
        <xdr:spPr>
          <a:xfrm>
            <a:off x="250826" y="3994157"/>
            <a:ext cx="3098800" cy="1960561"/>
          </a:xfrm>
          <a:prstGeom prst="rect">
            <a:avLst/>
          </a:prstGeom>
          <a:solidFill>
            <a:schemeClr val="tx1"/>
          </a:solid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4" name="Rectangle 3" hidden="1">
            <a:extLst>
              <a:ext uri="{FF2B5EF4-FFF2-40B4-BE49-F238E27FC236}">
                <a16:creationId xmlns:a16="http://schemas.microsoft.com/office/drawing/2014/main" id="{00000000-0008-0000-0000-000004000000}"/>
              </a:ext>
            </a:extLst>
          </xdr:cNvPr>
          <xdr:cNvSpPr/>
        </xdr:nvSpPr>
        <xdr:spPr>
          <a:xfrm>
            <a:off x="276226" y="4019556"/>
            <a:ext cx="304800" cy="304800"/>
          </a:xfrm>
          <a:prstGeom prst="rect">
            <a:avLst/>
          </a:prstGeom>
          <a:solidFill>
            <a:srgbClr val="FFFFFF"/>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5" name="Rectangle 4" hidden="1">
            <a:extLst>
              <a:ext uri="{FF2B5EF4-FFF2-40B4-BE49-F238E27FC236}">
                <a16:creationId xmlns:a16="http://schemas.microsoft.com/office/drawing/2014/main" id="{00000000-0008-0000-0000-000005000000}"/>
              </a:ext>
            </a:extLst>
          </xdr:cNvPr>
          <xdr:cNvSpPr/>
        </xdr:nvSpPr>
        <xdr:spPr>
          <a:xfrm>
            <a:off x="276226" y="4348160"/>
            <a:ext cx="304800" cy="304800"/>
          </a:xfrm>
          <a:prstGeom prst="rect">
            <a:avLst/>
          </a:prstGeom>
          <a:solidFill>
            <a:schemeClr val="bg1">
              <a:lumMod val="9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6" name="Rectangle 5" hidden="1">
            <a:extLst>
              <a:ext uri="{FF2B5EF4-FFF2-40B4-BE49-F238E27FC236}">
                <a16:creationId xmlns:a16="http://schemas.microsoft.com/office/drawing/2014/main" id="{00000000-0008-0000-0000-000006000000}"/>
              </a:ext>
            </a:extLst>
          </xdr:cNvPr>
          <xdr:cNvSpPr/>
        </xdr:nvSpPr>
        <xdr:spPr>
          <a:xfrm>
            <a:off x="276226" y="4672007"/>
            <a:ext cx="304800" cy="304800"/>
          </a:xfrm>
          <a:prstGeom prst="rect">
            <a:avLst/>
          </a:prstGeom>
          <a:solidFill>
            <a:schemeClr val="bg1">
              <a:lumMod val="8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7" name="Rectangle 6" hidden="1">
            <a:extLst>
              <a:ext uri="{FF2B5EF4-FFF2-40B4-BE49-F238E27FC236}">
                <a16:creationId xmlns:a16="http://schemas.microsoft.com/office/drawing/2014/main" id="{00000000-0008-0000-0000-000007000000}"/>
              </a:ext>
            </a:extLst>
          </xdr:cNvPr>
          <xdr:cNvSpPr/>
        </xdr:nvSpPr>
        <xdr:spPr>
          <a:xfrm>
            <a:off x="276226" y="4991092"/>
            <a:ext cx="304800" cy="304800"/>
          </a:xfrm>
          <a:prstGeom prst="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8" name="Rectangle 7" hidden="1">
            <a:extLst>
              <a:ext uri="{FF2B5EF4-FFF2-40B4-BE49-F238E27FC236}">
                <a16:creationId xmlns:a16="http://schemas.microsoft.com/office/drawing/2014/main" id="{00000000-0008-0000-0000-000008000000}"/>
              </a:ext>
            </a:extLst>
          </xdr:cNvPr>
          <xdr:cNvSpPr/>
        </xdr:nvSpPr>
        <xdr:spPr>
          <a:xfrm>
            <a:off x="276226" y="5305416"/>
            <a:ext cx="304800" cy="304800"/>
          </a:xfrm>
          <a:prstGeom prst="rect">
            <a:avLst/>
          </a:prstGeom>
          <a:solidFill>
            <a:schemeClr val="bg1">
              <a:lumMod val="6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9" name="Rectangle 8" hidden="1">
            <a:extLst>
              <a:ext uri="{FF2B5EF4-FFF2-40B4-BE49-F238E27FC236}">
                <a16:creationId xmlns:a16="http://schemas.microsoft.com/office/drawing/2014/main" id="{00000000-0008-0000-0000-000009000000}"/>
              </a:ext>
            </a:extLst>
          </xdr:cNvPr>
          <xdr:cNvSpPr/>
        </xdr:nvSpPr>
        <xdr:spPr>
          <a:xfrm>
            <a:off x="276226" y="5619743"/>
            <a:ext cx="304800" cy="304800"/>
          </a:xfrm>
          <a:prstGeom prst="rect">
            <a:avLst/>
          </a:prstGeom>
          <a:solidFill>
            <a:schemeClr val="bg1">
              <a:lumMod val="5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10" name="Rectangle 9" hidden="1">
            <a:extLst>
              <a:ext uri="{FF2B5EF4-FFF2-40B4-BE49-F238E27FC236}">
                <a16:creationId xmlns:a16="http://schemas.microsoft.com/office/drawing/2014/main" id="{00000000-0008-0000-0000-00000A000000}"/>
              </a:ext>
            </a:extLst>
          </xdr:cNvPr>
          <xdr:cNvSpPr/>
        </xdr:nvSpPr>
        <xdr:spPr>
          <a:xfrm>
            <a:off x="581026" y="4019555"/>
            <a:ext cx="304800" cy="304800"/>
          </a:xfrm>
          <a:prstGeom prst="rect">
            <a:avLst/>
          </a:prstGeom>
          <a:solidFill>
            <a:schemeClr val="tx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11" name="Rectangle 10" hidden="1">
            <a:extLst>
              <a:ext uri="{FF2B5EF4-FFF2-40B4-BE49-F238E27FC236}">
                <a16:creationId xmlns:a16="http://schemas.microsoft.com/office/drawing/2014/main" id="{00000000-0008-0000-0000-00000B000000}"/>
              </a:ext>
            </a:extLst>
          </xdr:cNvPr>
          <xdr:cNvSpPr/>
        </xdr:nvSpPr>
        <xdr:spPr>
          <a:xfrm>
            <a:off x="581026" y="4348160"/>
            <a:ext cx="304800" cy="304800"/>
          </a:xfrm>
          <a:prstGeom prst="rect">
            <a:avLst/>
          </a:prstGeom>
          <a:solidFill>
            <a:schemeClr val="tx1">
              <a:lumMod val="50000"/>
              <a:lumOff val="5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12" name="Rectangle 11" hidden="1">
            <a:extLst>
              <a:ext uri="{FF2B5EF4-FFF2-40B4-BE49-F238E27FC236}">
                <a16:creationId xmlns:a16="http://schemas.microsoft.com/office/drawing/2014/main" id="{00000000-0008-0000-0000-00000C000000}"/>
              </a:ext>
            </a:extLst>
          </xdr:cNvPr>
          <xdr:cNvSpPr/>
        </xdr:nvSpPr>
        <xdr:spPr>
          <a:xfrm>
            <a:off x="581026" y="4672007"/>
            <a:ext cx="304800" cy="304800"/>
          </a:xfrm>
          <a:prstGeom prst="rect">
            <a:avLst/>
          </a:prstGeom>
          <a:solidFill>
            <a:schemeClr val="tx1">
              <a:lumMod val="65000"/>
              <a:lumOff val="3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13" name="Rectangle 12" hidden="1">
            <a:extLst>
              <a:ext uri="{FF2B5EF4-FFF2-40B4-BE49-F238E27FC236}">
                <a16:creationId xmlns:a16="http://schemas.microsoft.com/office/drawing/2014/main" id="{00000000-0008-0000-0000-00000D000000}"/>
              </a:ext>
            </a:extLst>
          </xdr:cNvPr>
          <xdr:cNvSpPr/>
        </xdr:nvSpPr>
        <xdr:spPr>
          <a:xfrm>
            <a:off x="581026" y="4991092"/>
            <a:ext cx="304800" cy="304800"/>
          </a:xfrm>
          <a:prstGeom prst="rect">
            <a:avLst/>
          </a:prstGeom>
          <a:solidFill>
            <a:schemeClr val="tx1">
              <a:lumMod val="75000"/>
              <a:lumOff val="2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14" name="Rectangle 13" hidden="1">
            <a:extLst>
              <a:ext uri="{FF2B5EF4-FFF2-40B4-BE49-F238E27FC236}">
                <a16:creationId xmlns:a16="http://schemas.microsoft.com/office/drawing/2014/main" id="{00000000-0008-0000-0000-00000E000000}"/>
              </a:ext>
            </a:extLst>
          </xdr:cNvPr>
          <xdr:cNvSpPr/>
        </xdr:nvSpPr>
        <xdr:spPr>
          <a:xfrm>
            <a:off x="581026" y="5305416"/>
            <a:ext cx="304800" cy="304800"/>
          </a:xfrm>
          <a:prstGeom prst="rect">
            <a:avLst/>
          </a:prstGeom>
          <a:solidFill>
            <a:schemeClr val="tx1">
              <a:lumMod val="85000"/>
              <a:lumOff val="1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15" name="Rectangle 14" hidden="1">
            <a:extLst>
              <a:ext uri="{FF2B5EF4-FFF2-40B4-BE49-F238E27FC236}">
                <a16:creationId xmlns:a16="http://schemas.microsoft.com/office/drawing/2014/main" id="{00000000-0008-0000-0000-00000F000000}"/>
              </a:ext>
            </a:extLst>
          </xdr:cNvPr>
          <xdr:cNvSpPr/>
        </xdr:nvSpPr>
        <xdr:spPr>
          <a:xfrm>
            <a:off x="581026" y="5619743"/>
            <a:ext cx="304800" cy="304800"/>
          </a:xfrm>
          <a:prstGeom prst="rect">
            <a:avLst/>
          </a:prstGeom>
          <a:solidFill>
            <a:schemeClr val="tx1">
              <a:lumMod val="95000"/>
              <a:lumOff val="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16" name="Rectangle 15" hidden="1">
            <a:extLst>
              <a:ext uri="{FF2B5EF4-FFF2-40B4-BE49-F238E27FC236}">
                <a16:creationId xmlns:a16="http://schemas.microsoft.com/office/drawing/2014/main" id="{00000000-0008-0000-0000-000010000000}"/>
              </a:ext>
            </a:extLst>
          </xdr:cNvPr>
          <xdr:cNvSpPr/>
        </xdr:nvSpPr>
        <xdr:spPr>
          <a:xfrm>
            <a:off x="885826" y="4019556"/>
            <a:ext cx="304800" cy="304800"/>
          </a:xfrm>
          <a:prstGeom prst="rect">
            <a:avLst/>
          </a:prstGeom>
          <a:solidFill>
            <a:schemeClr val="bg2"/>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17" name="Rectangle 16" hidden="1">
            <a:extLst>
              <a:ext uri="{FF2B5EF4-FFF2-40B4-BE49-F238E27FC236}">
                <a16:creationId xmlns:a16="http://schemas.microsoft.com/office/drawing/2014/main" id="{00000000-0008-0000-0000-000011000000}"/>
              </a:ext>
            </a:extLst>
          </xdr:cNvPr>
          <xdr:cNvSpPr/>
        </xdr:nvSpPr>
        <xdr:spPr>
          <a:xfrm>
            <a:off x="885826" y="4348160"/>
            <a:ext cx="304800" cy="304800"/>
          </a:xfrm>
          <a:prstGeom prst="rect">
            <a:avLst/>
          </a:prstGeom>
          <a:solidFill>
            <a:schemeClr val="bg2">
              <a:lumMod val="9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18" name="Rectangle 17" hidden="1">
            <a:extLst>
              <a:ext uri="{FF2B5EF4-FFF2-40B4-BE49-F238E27FC236}">
                <a16:creationId xmlns:a16="http://schemas.microsoft.com/office/drawing/2014/main" id="{00000000-0008-0000-0000-000012000000}"/>
              </a:ext>
            </a:extLst>
          </xdr:cNvPr>
          <xdr:cNvSpPr/>
        </xdr:nvSpPr>
        <xdr:spPr>
          <a:xfrm>
            <a:off x="885826" y="4672007"/>
            <a:ext cx="304800" cy="304800"/>
          </a:xfrm>
          <a:prstGeom prst="rect">
            <a:avLst/>
          </a:prstGeom>
          <a:solidFill>
            <a:schemeClr val="bg2">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19" name="Rectangle 18" hidden="1">
            <a:extLst>
              <a:ext uri="{FF2B5EF4-FFF2-40B4-BE49-F238E27FC236}">
                <a16:creationId xmlns:a16="http://schemas.microsoft.com/office/drawing/2014/main" id="{00000000-0008-0000-0000-000013000000}"/>
              </a:ext>
            </a:extLst>
          </xdr:cNvPr>
          <xdr:cNvSpPr/>
        </xdr:nvSpPr>
        <xdr:spPr>
          <a:xfrm>
            <a:off x="885826" y="4991092"/>
            <a:ext cx="304800" cy="304800"/>
          </a:xfrm>
          <a:prstGeom prst="rect">
            <a:avLst/>
          </a:prstGeom>
          <a:solidFill>
            <a:schemeClr val="bg2">
              <a:lumMod val="5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20" name="Rectangle 19" hidden="1">
            <a:extLst>
              <a:ext uri="{FF2B5EF4-FFF2-40B4-BE49-F238E27FC236}">
                <a16:creationId xmlns:a16="http://schemas.microsoft.com/office/drawing/2014/main" id="{00000000-0008-0000-0000-000014000000}"/>
              </a:ext>
            </a:extLst>
          </xdr:cNvPr>
          <xdr:cNvSpPr/>
        </xdr:nvSpPr>
        <xdr:spPr>
          <a:xfrm>
            <a:off x="885826" y="5305416"/>
            <a:ext cx="304800" cy="304800"/>
          </a:xfrm>
          <a:prstGeom prst="rect">
            <a:avLst/>
          </a:prstGeom>
          <a:solidFill>
            <a:schemeClr val="bg2">
              <a:lumMod val="2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21" name="Rectangle 20" hidden="1">
            <a:extLst>
              <a:ext uri="{FF2B5EF4-FFF2-40B4-BE49-F238E27FC236}">
                <a16:creationId xmlns:a16="http://schemas.microsoft.com/office/drawing/2014/main" id="{00000000-0008-0000-0000-000015000000}"/>
              </a:ext>
            </a:extLst>
          </xdr:cNvPr>
          <xdr:cNvSpPr/>
        </xdr:nvSpPr>
        <xdr:spPr>
          <a:xfrm>
            <a:off x="885826" y="5619743"/>
            <a:ext cx="304800" cy="304800"/>
          </a:xfrm>
          <a:prstGeom prst="rect">
            <a:avLst/>
          </a:prstGeom>
          <a:solidFill>
            <a:schemeClr val="bg2">
              <a:lumMod val="1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22" name="Rectangle 21" hidden="1">
            <a:extLst>
              <a:ext uri="{FF2B5EF4-FFF2-40B4-BE49-F238E27FC236}">
                <a16:creationId xmlns:a16="http://schemas.microsoft.com/office/drawing/2014/main" id="{00000000-0008-0000-0000-000016000000}"/>
              </a:ext>
            </a:extLst>
          </xdr:cNvPr>
          <xdr:cNvSpPr/>
        </xdr:nvSpPr>
        <xdr:spPr>
          <a:xfrm>
            <a:off x="1190626" y="4019556"/>
            <a:ext cx="304800" cy="304800"/>
          </a:xfrm>
          <a:prstGeom prst="rect">
            <a:avLst/>
          </a:prstGeom>
          <a:solidFill>
            <a:schemeClr val="tx2"/>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23" name="Rectangle 22" hidden="1">
            <a:extLst>
              <a:ext uri="{FF2B5EF4-FFF2-40B4-BE49-F238E27FC236}">
                <a16:creationId xmlns:a16="http://schemas.microsoft.com/office/drawing/2014/main" id="{00000000-0008-0000-0000-000017000000}"/>
              </a:ext>
            </a:extLst>
          </xdr:cNvPr>
          <xdr:cNvSpPr/>
        </xdr:nvSpPr>
        <xdr:spPr>
          <a:xfrm>
            <a:off x="1190626" y="4348160"/>
            <a:ext cx="304800" cy="304800"/>
          </a:xfrm>
          <a:prstGeom prst="rect">
            <a:avLst/>
          </a:prstGeom>
          <a:solidFill>
            <a:schemeClr val="tx2">
              <a:lumMod val="20000"/>
              <a:lumOff val="8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24" name="Rectangle 23" hidden="1">
            <a:extLst>
              <a:ext uri="{FF2B5EF4-FFF2-40B4-BE49-F238E27FC236}">
                <a16:creationId xmlns:a16="http://schemas.microsoft.com/office/drawing/2014/main" id="{00000000-0008-0000-0000-000018000000}"/>
              </a:ext>
            </a:extLst>
          </xdr:cNvPr>
          <xdr:cNvSpPr/>
        </xdr:nvSpPr>
        <xdr:spPr>
          <a:xfrm>
            <a:off x="1190626" y="4672007"/>
            <a:ext cx="304800" cy="304800"/>
          </a:xfrm>
          <a:prstGeom prst="rect">
            <a:avLst/>
          </a:prstGeom>
          <a:solidFill>
            <a:schemeClr val="tx2">
              <a:lumMod val="40000"/>
              <a:lumOff val="6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25" name="Rectangle 24" hidden="1">
            <a:extLst>
              <a:ext uri="{FF2B5EF4-FFF2-40B4-BE49-F238E27FC236}">
                <a16:creationId xmlns:a16="http://schemas.microsoft.com/office/drawing/2014/main" id="{00000000-0008-0000-0000-000019000000}"/>
              </a:ext>
            </a:extLst>
          </xdr:cNvPr>
          <xdr:cNvSpPr/>
        </xdr:nvSpPr>
        <xdr:spPr>
          <a:xfrm>
            <a:off x="1190626" y="4991092"/>
            <a:ext cx="304800" cy="304800"/>
          </a:xfrm>
          <a:prstGeom prst="rect">
            <a:avLst/>
          </a:prstGeom>
          <a:solidFill>
            <a:schemeClr val="tx2">
              <a:lumMod val="60000"/>
              <a:lumOff val="4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26" name="Rectangle 25" hidden="1">
            <a:extLst>
              <a:ext uri="{FF2B5EF4-FFF2-40B4-BE49-F238E27FC236}">
                <a16:creationId xmlns:a16="http://schemas.microsoft.com/office/drawing/2014/main" id="{00000000-0008-0000-0000-00001A000000}"/>
              </a:ext>
            </a:extLst>
          </xdr:cNvPr>
          <xdr:cNvSpPr/>
        </xdr:nvSpPr>
        <xdr:spPr>
          <a:xfrm>
            <a:off x="1190626" y="5305416"/>
            <a:ext cx="304800" cy="304800"/>
          </a:xfrm>
          <a:prstGeom prst="rect">
            <a:avLst/>
          </a:prstGeom>
          <a:solidFill>
            <a:schemeClr val="tx2">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27" name="Rectangle 26" hidden="1">
            <a:extLst>
              <a:ext uri="{FF2B5EF4-FFF2-40B4-BE49-F238E27FC236}">
                <a16:creationId xmlns:a16="http://schemas.microsoft.com/office/drawing/2014/main" id="{00000000-0008-0000-0000-00001B000000}"/>
              </a:ext>
            </a:extLst>
          </xdr:cNvPr>
          <xdr:cNvSpPr/>
        </xdr:nvSpPr>
        <xdr:spPr>
          <a:xfrm>
            <a:off x="1190626" y="5619743"/>
            <a:ext cx="304800" cy="304800"/>
          </a:xfrm>
          <a:prstGeom prst="rect">
            <a:avLst/>
          </a:prstGeom>
          <a:solidFill>
            <a:schemeClr val="tx2">
              <a:lumMod val="5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28" name="Rectangle 27" hidden="1">
            <a:extLst>
              <a:ext uri="{FF2B5EF4-FFF2-40B4-BE49-F238E27FC236}">
                <a16:creationId xmlns:a16="http://schemas.microsoft.com/office/drawing/2014/main" id="{00000000-0008-0000-0000-00001C000000}"/>
              </a:ext>
            </a:extLst>
          </xdr:cNvPr>
          <xdr:cNvSpPr/>
        </xdr:nvSpPr>
        <xdr:spPr>
          <a:xfrm>
            <a:off x="1495426" y="4019556"/>
            <a:ext cx="304800" cy="304800"/>
          </a:xfrm>
          <a:prstGeom prst="rect">
            <a:avLst/>
          </a:prstGeom>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29" name="Rectangle 28" hidden="1">
            <a:extLst>
              <a:ext uri="{FF2B5EF4-FFF2-40B4-BE49-F238E27FC236}">
                <a16:creationId xmlns:a16="http://schemas.microsoft.com/office/drawing/2014/main" id="{00000000-0008-0000-0000-00001D000000}"/>
              </a:ext>
            </a:extLst>
          </xdr:cNvPr>
          <xdr:cNvSpPr/>
        </xdr:nvSpPr>
        <xdr:spPr>
          <a:xfrm>
            <a:off x="1495426" y="4348160"/>
            <a:ext cx="304800" cy="304800"/>
          </a:xfrm>
          <a:prstGeom prst="rect">
            <a:avLst/>
          </a:prstGeom>
          <a:solidFill>
            <a:schemeClr val="accent1">
              <a:lumMod val="20000"/>
              <a:lumOff val="8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30" name="Rectangle 29" hidden="1">
            <a:extLst>
              <a:ext uri="{FF2B5EF4-FFF2-40B4-BE49-F238E27FC236}">
                <a16:creationId xmlns:a16="http://schemas.microsoft.com/office/drawing/2014/main" id="{00000000-0008-0000-0000-00001E000000}"/>
              </a:ext>
            </a:extLst>
          </xdr:cNvPr>
          <xdr:cNvSpPr/>
        </xdr:nvSpPr>
        <xdr:spPr>
          <a:xfrm>
            <a:off x="1495426" y="4672007"/>
            <a:ext cx="304800" cy="304800"/>
          </a:xfrm>
          <a:prstGeom prst="rect">
            <a:avLst/>
          </a:prstGeom>
          <a:solidFill>
            <a:schemeClr val="accent1">
              <a:lumMod val="40000"/>
              <a:lumOff val="6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31" name="Rectangle 30" hidden="1">
            <a:extLst>
              <a:ext uri="{FF2B5EF4-FFF2-40B4-BE49-F238E27FC236}">
                <a16:creationId xmlns:a16="http://schemas.microsoft.com/office/drawing/2014/main" id="{00000000-0008-0000-0000-00001F000000}"/>
              </a:ext>
            </a:extLst>
          </xdr:cNvPr>
          <xdr:cNvSpPr/>
        </xdr:nvSpPr>
        <xdr:spPr>
          <a:xfrm>
            <a:off x="1495426" y="4991092"/>
            <a:ext cx="304800" cy="304800"/>
          </a:xfrm>
          <a:prstGeom prst="rect">
            <a:avLst/>
          </a:prstGeom>
          <a:solidFill>
            <a:schemeClr val="accent1">
              <a:lumMod val="60000"/>
              <a:lumOff val="4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32" name="Rectangle 31" hidden="1">
            <a:extLst>
              <a:ext uri="{FF2B5EF4-FFF2-40B4-BE49-F238E27FC236}">
                <a16:creationId xmlns:a16="http://schemas.microsoft.com/office/drawing/2014/main" id="{00000000-0008-0000-0000-000020000000}"/>
              </a:ext>
            </a:extLst>
          </xdr:cNvPr>
          <xdr:cNvSpPr/>
        </xdr:nvSpPr>
        <xdr:spPr>
          <a:xfrm>
            <a:off x="1495426" y="5305416"/>
            <a:ext cx="304800" cy="304800"/>
          </a:xfrm>
          <a:prstGeom prst="rect">
            <a:avLst/>
          </a:prstGeom>
          <a:solidFill>
            <a:schemeClr val="accent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33" name="Rectangle 32" hidden="1">
            <a:extLst>
              <a:ext uri="{FF2B5EF4-FFF2-40B4-BE49-F238E27FC236}">
                <a16:creationId xmlns:a16="http://schemas.microsoft.com/office/drawing/2014/main" id="{00000000-0008-0000-0000-000021000000}"/>
              </a:ext>
            </a:extLst>
          </xdr:cNvPr>
          <xdr:cNvSpPr/>
        </xdr:nvSpPr>
        <xdr:spPr>
          <a:xfrm>
            <a:off x="1495426" y="5619743"/>
            <a:ext cx="304800" cy="304800"/>
          </a:xfrm>
          <a:prstGeom prst="rect">
            <a:avLst/>
          </a:prstGeom>
          <a:solidFill>
            <a:schemeClr val="accent1">
              <a:lumMod val="5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34" name="Rectangle 33" hidden="1">
            <a:extLst>
              <a:ext uri="{FF2B5EF4-FFF2-40B4-BE49-F238E27FC236}">
                <a16:creationId xmlns:a16="http://schemas.microsoft.com/office/drawing/2014/main" id="{00000000-0008-0000-0000-000022000000}"/>
              </a:ext>
            </a:extLst>
          </xdr:cNvPr>
          <xdr:cNvSpPr/>
        </xdr:nvSpPr>
        <xdr:spPr>
          <a:xfrm>
            <a:off x="1800226" y="4019556"/>
            <a:ext cx="304800" cy="304800"/>
          </a:xfrm>
          <a:prstGeom prst="rect">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35" name="Rectangle 34" hidden="1">
            <a:extLst>
              <a:ext uri="{FF2B5EF4-FFF2-40B4-BE49-F238E27FC236}">
                <a16:creationId xmlns:a16="http://schemas.microsoft.com/office/drawing/2014/main" id="{00000000-0008-0000-0000-000023000000}"/>
              </a:ext>
            </a:extLst>
          </xdr:cNvPr>
          <xdr:cNvSpPr/>
        </xdr:nvSpPr>
        <xdr:spPr>
          <a:xfrm>
            <a:off x="1800226" y="4348160"/>
            <a:ext cx="304800" cy="304800"/>
          </a:xfrm>
          <a:prstGeom prst="rect">
            <a:avLst/>
          </a:prstGeom>
          <a:solidFill>
            <a:schemeClr val="accent2">
              <a:lumMod val="20000"/>
              <a:lumOff val="8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36" name="Rectangle 35" hidden="1">
            <a:extLst>
              <a:ext uri="{FF2B5EF4-FFF2-40B4-BE49-F238E27FC236}">
                <a16:creationId xmlns:a16="http://schemas.microsoft.com/office/drawing/2014/main" id="{00000000-0008-0000-0000-000024000000}"/>
              </a:ext>
            </a:extLst>
          </xdr:cNvPr>
          <xdr:cNvSpPr/>
        </xdr:nvSpPr>
        <xdr:spPr>
          <a:xfrm>
            <a:off x="1800226" y="4672007"/>
            <a:ext cx="304800" cy="304800"/>
          </a:xfrm>
          <a:prstGeom prst="rect">
            <a:avLst/>
          </a:prstGeom>
          <a:solidFill>
            <a:schemeClr val="accent2">
              <a:lumMod val="40000"/>
              <a:lumOff val="6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37" name="Rectangle 36" hidden="1">
            <a:extLst>
              <a:ext uri="{FF2B5EF4-FFF2-40B4-BE49-F238E27FC236}">
                <a16:creationId xmlns:a16="http://schemas.microsoft.com/office/drawing/2014/main" id="{00000000-0008-0000-0000-000025000000}"/>
              </a:ext>
            </a:extLst>
          </xdr:cNvPr>
          <xdr:cNvSpPr/>
        </xdr:nvSpPr>
        <xdr:spPr>
          <a:xfrm>
            <a:off x="1800226" y="4991092"/>
            <a:ext cx="304800" cy="304800"/>
          </a:xfrm>
          <a:prstGeom prst="rect">
            <a:avLst/>
          </a:prstGeom>
          <a:solidFill>
            <a:schemeClr val="accent2">
              <a:lumMod val="60000"/>
              <a:lumOff val="4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38" name="Rectangle 37" hidden="1">
            <a:extLst>
              <a:ext uri="{FF2B5EF4-FFF2-40B4-BE49-F238E27FC236}">
                <a16:creationId xmlns:a16="http://schemas.microsoft.com/office/drawing/2014/main" id="{00000000-0008-0000-0000-000026000000}"/>
              </a:ext>
            </a:extLst>
          </xdr:cNvPr>
          <xdr:cNvSpPr/>
        </xdr:nvSpPr>
        <xdr:spPr>
          <a:xfrm>
            <a:off x="1800226" y="5305416"/>
            <a:ext cx="304800" cy="304800"/>
          </a:xfrm>
          <a:prstGeom prst="rect">
            <a:avLst/>
          </a:prstGeom>
          <a:solidFill>
            <a:schemeClr val="accent2">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39" name="Rectangle 38" hidden="1">
            <a:extLst>
              <a:ext uri="{FF2B5EF4-FFF2-40B4-BE49-F238E27FC236}">
                <a16:creationId xmlns:a16="http://schemas.microsoft.com/office/drawing/2014/main" id="{00000000-0008-0000-0000-000027000000}"/>
              </a:ext>
            </a:extLst>
          </xdr:cNvPr>
          <xdr:cNvSpPr/>
        </xdr:nvSpPr>
        <xdr:spPr>
          <a:xfrm>
            <a:off x="1800226" y="5619743"/>
            <a:ext cx="304800" cy="304800"/>
          </a:xfrm>
          <a:prstGeom prst="rect">
            <a:avLst/>
          </a:prstGeom>
          <a:solidFill>
            <a:schemeClr val="accent1">
              <a:lumMod val="5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40" name="Rectangle 39" hidden="1">
            <a:extLst>
              <a:ext uri="{FF2B5EF4-FFF2-40B4-BE49-F238E27FC236}">
                <a16:creationId xmlns:a16="http://schemas.microsoft.com/office/drawing/2014/main" id="{00000000-0008-0000-0000-000028000000}"/>
              </a:ext>
            </a:extLst>
          </xdr:cNvPr>
          <xdr:cNvSpPr/>
        </xdr:nvSpPr>
        <xdr:spPr>
          <a:xfrm>
            <a:off x="2105026" y="4019556"/>
            <a:ext cx="304800" cy="304800"/>
          </a:xfrm>
          <a:prstGeom prst="rect">
            <a:avLst/>
          </a:prstGeom>
          <a:solidFill>
            <a:srgbClr val="00B05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41" name="Rectangle 40" hidden="1">
            <a:extLst>
              <a:ext uri="{FF2B5EF4-FFF2-40B4-BE49-F238E27FC236}">
                <a16:creationId xmlns:a16="http://schemas.microsoft.com/office/drawing/2014/main" id="{00000000-0008-0000-0000-000029000000}"/>
              </a:ext>
            </a:extLst>
          </xdr:cNvPr>
          <xdr:cNvSpPr/>
        </xdr:nvSpPr>
        <xdr:spPr>
          <a:xfrm>
            <a:off x="2105026" y="4348160"/>
            <a:ext cx="304800" cy="304800"/>
          </a:xfrm>
          <a:prstGeom prst="rect">
            <a:avLst/>
          </a:prstGeom>
          <a:solidFill>
            <a:schemeClr val="accent3">
              <a:lumMod val="20000"/>
              <a:lumOff val="8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42" name="Rectangle 41" hidden="1">
            <a:extLst>
              <a:ext uri="{FF2B5EF4-FFF2-40B4-BE49-F238E27FC236}">
                <a16:creationId xmlns:a16="http://schemas.microsoft.com/office/drawing/2014/main" id="{00000000-0008-0000-0000-00002A000000}"/>
              </a:ext>
            </a:extLst>
          </xdr:cNvPr>
          <xdr:cNvSpPr/>
        </xdr:nvSpPr>
        <xdr:spPr>
          <a:xfrm>
            <a:off x="2105026" y="4672007"/>
            <a:ext cx="304800" cy="304800"/>
          </a:xfrm>
          <a:prstGeom prst="rect">
            <a:avLst/>
          </a:prstGeom>
          <a:solidFill>
            <a:schemeClr val="accent3">
              <a:lumMod val="40000"/>
              <a:lumOff val="6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43" name="Rectangle 42" hidden="1">
            <a:extLst>
              <a:ext uri="{FF2B5EF4-FFF2-40B4-BE49-F238E27FC236}">
                <a16:creationId xmlns:a16="http://schemas.microsoft.com/office/drawing/2014/main" id="{00000000-0008-0000-0000-00002B000000}"/>
              </a:ext>
            </a:extLst>
          </xdr:cNvPr>
          <xdr:cNvSpPr/>
        </xdr:nvSpPr>
        <xdr:spPr>
          <a:xfrm>
            <a:off x="2105026" y="4991092"/>
            <a:ext cx="304800" cy="304800"/>
          </a:xfrm>
          <a:prstGeom prst="rect">
            <a:avLst/>
          </a:prstGeom>
          <a:solidFill>
            <a:schemeClr val="accent3">
              <a:lumMod val="60000"/>
              <a:lumOff val="4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44" name="Rectangle 43" hidden="1">
            <a:extLst>
              <a:ext uri="{FF2B5EF4-FFF2-40B4-BE49-F238E27FC236}">
                <a16:creationId xmlns:a16="http://schemas.microsoft.com/office/drawing/2014/main" id="{00000000-0008-0000-0000-00002C000000}"/>
              </a:ext>
            </a:extLst>
          </xdr:cNvPr>
          <xdr:cNvSpPr/>
        </xdr:nvSpPr>
        <xdr:spPr>
          <a:xfrm>
            <a:off x="2105026" y="5305416"/>
            <a:ext cx="304800" cy="304800"/>
          </a:xfrm>
          <a:prstGeom prst="rect">
            <a:avLst/>
          </a:prstGeom>
          <a:solidFill>
            <a:schemeClr val="accent3">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45" name="Rectangle 44" hidden="1">
            <a:extLst>
              <a:ext uri="{FF2B5EF4-FFF2-40B4-BE49-F238E27FC236}">
                <a16:creationId xmlns:a16="http://schemas.microsoft.com/office/drawing/2014/main" id="{00000000-0008-0000-0000-00002D000000}"/>
              </a:ext>
            </a:extLst>
          </xdr:cNvPr>
          <xdr:cNvSpPr/>
        </xdr:nvSpPr>
        <xdr:spPr>
          <a:xfrm>
            <a:off x="2105026" y="5619743"/>
            <a:ext cx="304800" cy="304800"/>
          </a:xfrm>
          <a:prstGeom prst="rect">
            <a:avLst/>
          </a:prstGeom>
          <a:solidFill>
            <a:schemeClr val="accent2">
              <a:lumMod val="5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46" name="Rectangle 45" hidden="1">
            <a:extLst>
              <a:ext uri="{FF2B5EF4-FFF2-40B4-BE49-F238E27FC236}">
                <a16:creationId xmlns:a16="http://schemas.microsoft.com/office/drawing/2014/main" id="{00000000-0008-0000-0000-00002E000000}"/>
              </a:ext>
            </a:extLst>
          </xdr:cNvPr>
          <xdr:cNvSpPr/>
        </xdr:nvSpPr>
        <xdr:spPr>
          <a:xfrm>
            <a:off x="2409826" y="4019556"/>
            <a:ext cx="304800" cy="304800"/>
          </a:xfrm>
          <a:prstGeom prst="rect">
            <a:avLst/>
          </a:prstGeom>
          <a:solidFill>
            <a:schemeClr val="accent4"/>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47" name="Rectangle 46" hidden="1">
            <a:extLst>
              <a:ext uri="{FF2B5EF4-FFF2-40B4-BE49-F238E27FC236}">
                <a16:creationId xmlns:a16="http://schemas.microsoft.com/office/drawing/2014/main" id="{00000000-0008-0000-0000-00002F000000}"/>
              </a:ext>
            </a:extLst>
          </xdr:cNvPr>
          <xdr:cNvSpPr/>
        </xdr:nvSpPr>
        <xdr:spPr>
          <a:xfrm>
            <a:off x="2409826" y="4348160"/>
            <a:ext cx="304800" cy="304800"/>
          </a:xfrm>
          <a:prstGeom prst="rect">
            <a:avLst/>
          </a:prstGeom>
          <a:solidFill>
            <a:schemeClr val="accent4">
              <a:lumMod val="20000"/>
              <a:lumOff val="8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48" name="Rectangle 47" hidden="1">
            <a:extLst>
              <a:ext uri="{FF2B5EF4-FFF2-40B4-BE49-F238E27FC236}">
                <a16:creationId xmlns:a16="http://schemas.microsoft.com/office/drawing/2014/main" id="{00000000-0008-0000-0000-000030000000}"/>
              </a:ext>
            </a:extLst>
          </xdr:cNvPr>
          <xdr:cNvSpPr/>
        </xdr:nvSpPr>
        <xdr:spPr>
          <a:xfrm>
            <a:off x="2409826" y="4672007"/>
            <a:ext cx="304800" cy="304800"/>
          </a:xfrm>
          <a:prstGeom prst="rect">
            <a:avLst/>
          </a:prstGeom>
          <a:solidFill>
            <a:schemeClr val="accent4">
              <a:lumMod val="40000"/>
              <a:lumOff val="6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49" name="Rectangle 48" hidden="1">
            <a:extLst>
              <a:ext uri="{FF2B5EF4-FFF2-40B4-BE49-F238E27FC236}">
                <a16:creationId xmlns:a16="http://schemas.microsoft.com/office/drawing/2014/main" id="{00000000-0008-0000-0000-000031000000}"/>
              </a:ext>
            </a:extLst>
          </xdr:cNvPr>
          <xdr:cNvSpPr/>
        </xdr:nvSpPr>
        <xdr:spPr>
          <a:xfrm>
            <a:off x="2409826" y="4991092"/>
            <a:ext cx="304800" cy="304800"/>
          </a:xfrm>
          <a:prstGeom prst="rect">
            <a:avLst/>
          </a:prstGeom>
          <a:solidFill>
            <a:schemeClr val="accent4">
              <a:lumMod val="60000"/>
              <a:lumOff val="4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50" name="Rectangle 49" hidden="1">
            <a:extLst>
              <a:ext uri="{FF2B5EF4-FFF2-40B4-BE49-F238E27FC236}">
                <a16:creationId xmlns:a16="http://schemas.microsoft.com/office/drawing/2014/main" id="{00000000-0008-0000-0000-000032000000}"/>
              </a:ext>
            </a:extLst>
          </xdr:cNvPr>
          <xdr:cNvSpPr/>
        </xdr:nvSpPr>
        <xdr:spPr>
          <a:xfrm>
            <a:off x="2409826" y="5305416"/>
            <a:ext cx="304800" cy="304800"/>
          </a:xfrm>
          <a:prstGeom prst="rect">
            <a:avLst/>
          </a:prstGeom>
          <a:solidFill>
            <a:schemeClr val="accent4">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51" name="Rectangle 50" hidden="1">
            <a:extLst>
              <a:ext uri="{FF2B5EF4-FFF2-40B4-BE49-F238E27FC236}">
                <a16:creationId xmlns:a16="http://schemas.microsoft.com/office/drawing/2014/main" id="{00000000-0008-0000-0000-000033000000}"/>
              </a:ext>
            </a:extLst>
          </xdr:cNvPr>
          <xdr:cNvSpPr/>
        </xdr:nvSpPr>
        <xdr:spPr>
          <a:xfrm>
            <a:off x="2409826" y="5619743"/>
            <a:ext cx="304800" cy="304800"/>
          </a:xfrm>
          <a:prstGeom prst="rect">
            <a:avLst/>
          </a:prstGeom>
          <a:solidFill>
            <a:schemeClr val="accent3">
              <a:lumMod val="5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52" name="Rectangle 51" hidden="1">
            <a:extLst>
              <a:ext uri="{FF2B5EF4-FFF2-40B4-BE49-F238E27FC236}">
                <a16:creationId xmlns:a16="http://schemas.microsoft.com/office/drawing/2014/main" id="{00000000-0008-0000-0000-000034000000}"/>
              </a:ext>
            </a:extLst>
          </xdr:cNvPr>
          <xdr:cNvSpPr/>
        </xdr:nvSpPr>
        <xdr:spPr>
          <a:xfrm>
            <a:off x="2714626" y="4019556"/>
            <a:ext cx="304800" cy="304800"/>
          </a:xfrm>
          <a:prstGeom prst="rect">
            <a:avLst/>
          </a:prstGeom>
          <a:solidFill>
            <a:schemeClr val="accent5"/>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53" name="Rectangle 52" hidden="1">
            <a:extLst>
              <a:ext uri="{FF2B5EF4-FFF2-40B4-BE49-F238E27FC236}">
                <a16:creationId xmlns:a16="http://schemas.microsoft.com/office/drawing/2014/main" id="{00000000-0008-0000-0000-000035000000}"/>
              </a:ext>
            </a:extLst>
          </xdr:cNvPr>
          <xdr:cNvSpPr/>
        </xdr:nvSpPr>
        <xdr:spPr>
          <a:xfrm>
            <a:off x="2714626" y="4348160"/>
            <a:ext cx="304800" cy="304800"/>
          </a:xfrm>
          <a:prstGeom prst="rect">
            <a:avLst/>
          </a:prstGeom>
          <a:solidFill>
            <a:schemeClr val="accent5">
              <a:lumMod val="20000"/>
              <a:lumOff val="8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54" name="Rectangle 53" hidden="1">
            <a:extLst>
              <a:ext uri="{FF2B5EF4-FFF2-40B4-BE49-F238E27FC236}">
                <a16:creationId xmlns:a16="http://schemas.microsoft.com/office/drawing/2014/main" id="{00000000-0008-0000-0000-000036000000}"/>
              </a:ext>
            </a:extLst>
          </xdr:cNvPr>
          <xdr:cNvSpPr/>
        </xdr:nvSpPr>
        <xdr:spPr>
          <a:xfrm>
            <a:off x="2714626" y="4672007"/>
            <a:ext cx="304800" cy="304800"/>
          </a:xfrm>
          <a:prstGeom prst="rect">
            <a:avLst/>
          </a:prstGeom>
          <a:solidFill>
            <a:schemeClr val="accent5">
              <a:lumMod val="40000"/>
              <a:lumOff val="6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55" name="Rectangle 54" hidden="1">
            <a:extLst>
              <a:ext uri="{FF2B5EF4-FFF2-40B4-BE49-F238E27FC236}">
                <a16:creationId xmlns:a16="http://schemas.microsoft.com/office/drawing/2014/main" id="{00000000-0008-0000-0000-000037000000}"/>
              </a:ext>
            </a:extLst>
          </xdr:cNvPr>
          <xdr:cNvSpPr/>
        </xdr:nvSpPr>
        <xdr:spPr>
          <a:xfrm>
            <a:off x="2714626" y="4991092"/>
            <a:ext cx="304800" cy="304800"/>
          </a:xfrm>
          <a:prstGeom prst="rect">
            <a:avLst/>
          </a:prstGeom>
          <a:solidFill>
            <a:schemeClr val="accent5">
              <a:lumMod val="60000"/>
              <a:lumOff val="4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56" name="Rectangle 55" hidden="1">
            <a:extLst>
              <a:ext uri="{FF2B5EF4-FFF2-40B4-BE49-F238E27FC236}">
                <a16:creationId xmlns:a16="http://schemas.microsoft.com/office/drawing/2014/main" id="{00000000-0008-0000-0000-000038000000}"/>
              </a:ext>
            </a:extLst>
          </xdr:cNvPr>
          <xdr:cNvSpPr/>
        </xdr:nvSpPr>
        <xdr:spPr>
          <a:xfrm>
            <a:off x="2714626" y="5305416"/>
            <a:ext cx="304800" cy="304800"/>
          </a:xfrm>
          <a:prstGeom prst="rect">
            <a:avLst/>
          </a:prstGeom>
          <a:solidFill>
            <a:schemeClr val="accent5">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57" name="Rectangle 56" hidden="1">
            <a:extLst>
              <a:ext uri="{FF2B5EF4-FFF2-40B4-BE49-F238E27FC236}">
                <a16:creationId xmlns:a16="http://schemas.microsoft.com/office/drawing/2014/main" id="{00000000-0008-0000-0000-000039000000}"/>
              </a:ext>
            </a:extLst>
          </xdr:cNvPr>
          <xdr:cNvSpPr/>
        </xdr:nvSpPr>
        <xdr:spPr>
          <a:xfrm>
            <a:off x="2714626" y="5619743"/>
            <a:ext cx="304800" cy="304800"/>
          </a:xfrm>
          <a:prstGeom prst="rect">
            <a:avLst/>
          </a:prstGeom>
          <a:solidFill>
            <a:schemeClr val="accent5">
              <a:lumMod val="5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58" name="Rectangle 57" hidden="1">
            <a:extLst>
              <a:ext uri="{FF2B5EF4-FFF2-40B4-BE49-F238E27FC236}">
                <a16:creationId xmlns:a16="http://schemas.microsoft.com/office/drawing/2014/main" id="{00000000-0008-0000-0000-00003A000000}"/>
              </a:ext>
            </a:extLst>
          </xdr:cNvPr>
          <xdr:cNvSpPr/>
        </xdr:nvSpPr>
        <xdr:spPr>
          <a:xfrm>
            <a:off x="3019426" y="4019556"/>
            <a:ext cx="304800" cy="304800"/>
          </a:xfrm>
          <a:prstGeom prst="rect">
            <a:avLst/>
          </a:prstGeom>
          <a:solidFill>
            <a:srgbClr val="FFC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59" name="Rectangle 58" hidden="1">
            <a:extLst>
              <a:ext uri="{FF2B5EF4-FFF2-40B4-BE49-F238E27FC236}">
                <a16:creationId xmlns:a16="http://schemas.microsoft.com/office/drawing/2014/main" id="{00000000-0008-0000-0000-00003B000000}"/>
              </a:ext>
            </a:extLst>
          </xdr:cNvPr>
          <xdr:cNvSpPr/>
        </xdr:nvSpPr>
        <xdr:spPr>
          <a:xfrm>
            <a:off x="3019426" y="4348160"/>
            <a:ext cx="304800" cy="304800"/>
          </a:xfrm>
          <a:prstGeom prst="rect">
            <a:avLst/>
          </a:prstGeom>
          <a:solidFill>
            <a:schemeClr val="accent6">
              <a:lumMod val="20000"/>
              <a:lumOff val="8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60" name="Rectangle 59" hidden="1">
            <a:extLst>
              <a:ext uri="{FF2B5EF4-FFF2-40B4-BE49-F238E27FC236}">
                <a16:creationId xmlns:a16="http://schemas.microsoft.com/office/drawing/2014/main" id="{00000000-0008-0000-0000-00003C000000}"/>
              </a:ext>
            </a:extLst>
          </xdr:cNvPr>
          <xdr:cNvSpPr/>
        </xdr:nvSpPr>
        <xdr:spPr>
          <a:xfrm>
            <a:off x="3019426" y="4672007"/>
            <a:ext cx="304800" cy="304800"/>
          </a:xfrm>
          <a:prstGeom prst="rect">
            <a:avLst/>
          </a:prstGeom>
          <a:solidFill>
            <a:schemeClr val="accent6">
              <a:lumMod val="40000"/>
              <a:lumOff val="6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61" name="Rectangle 60" hidden="1">
            <a:extLst>
              <a:ext uri="{FF2B5EF4-FFF2-40B4-BE49-F238E27FC236}">
                <a16:creationId xmlns:a16="http://schemas.microsoft.com/office/drawing/2014/main" id="{00000000-0008-0000-0000-00003D000000}"/>
              </a:ext>
            </a:extLst>
          </xdr:cNvPr>
          <xdr:cNvSpPr/>
        </xdr:nvSpPr>
        <xdr:spPr>
          <a:xfrm>
            <a:off x="3019426" y="4991092"/>
            <a:ext cx="304800" cy="304800"/>
          </a:xfrm>
          <a:prstGeom prst="rect">
            <a:avLst/>
          </a:prstGeom>
          <a:solidFill>
            <a:schemeClr val="accent6">
              <a:lumMod val="60000"/>
              <a:lumOff val="4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62" name="Rectangle 61" hidden="1">
            <a:extLst>
              <a:ext uri="{FF2B5EF4-FFF2-40B4-BE49-F238E27FC236}">
                <a16:creationId xmlns:a16="http://schemas.microsoft.com/office/drawing/2014/main" id="{00000000-0008-0000-0000-00003E000000}"/>
              </a:ext>
            </a:extLst>
          </xdr:cNvPr>
          <xdr:cNvSpPr/>
        </xdr:nvSpPr>
        <xdr:spPr>
          <a:xfrm>
            <a:off x="3019426" y="5305416"/>
            <a:ext cx="304800" cy="304800"/>
          </a:xfrm>
          <a:prstGeom prst="rect">
            <a:avLst/>
          </a:prstGeom>
          <a:solidFill>
            <a:schemeClr val="accent6">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sp macro="[0]!Admin_SetCalendarColor" textlink="">
        <xdr:nvSpPr>
          <xdr:cNvPr id="63" name="Rectangle 62" hidden="1">
            <a:extLst>
              <a:ext uri="{FF2B5EF4-FFF2-40B4-BE49-F238E27FC236}">
                <a16:creationId xmlns:a16="http://schemas.microsoft.com/office/drawing/2014/main" id="{00000000-0008-0000-0000-00003F000000}"/>
              </a:ext>
            </a:extLst>
          </xdr:cNvPr>
          <xdr:cNvSpPr/>
        </xdr:nvSpPr>
        <xdr:spPr>
          <a:xfrm>
            <a:off x="3019426" y="5619743"/>
            <a:ext cx="304800" cy="304800"/>
          </a:xfrm>
          <a:prstGeom prst="rect">
            <a:avLst/>
          </a:prstGeom>
          <a:solidFill>
            <a:schemeClr val="accent6">
              <a:lumMod val="5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grpSp>
    <xdr:clientData/>
  </xdr:oneCellAnchor>
</xdr:wsDr>
</file>

<file path=xl/drawings/drawing2.xml><?xml version="1.0" encoding="utf-8"?>
<xdr:wsDr xmlns:xdr="http://schemas.openxmlformats.org/drawingml/2006/spreadsheetDrawing" xmlns:a="http://schemas.openxmlformats.org/drawingml/2006/main">
  <xdr:twoCellAnchor>
    <xdr:from>
      <xdr:col>3</xdr:col>
      <xdr:colOff>171450</xdr:colOff>
      <xdr:row>4</xdr:row>
      <xdr:rowOff>0</xdr:rowOff>
    </xdr:from>
    <xdr:to>
      <xdr:col>3</xdr:col>
      <xdr:colOff>1079500</xdr:colOff>
      <xdr:row>4</xdr:row>
      <xdr:rowOff>165100</xdr:rowOff>
    </xdr:to>
    <xdr:sp macro="" textlink="">
      <xdr:nvSpPr>
        <xdr:cNvPr id="5120" name="TextBox 5119">
          <a:extLst>
            <a:ext uri="{FF2B5EF4-FFF2-40B4-BE49-F238E27FC236}">
              <a16:creationId xmlns:a16="http://schemas.microsoft.com/office/drawing/2014/main" id="{00000000-0008-0000-0100-000000140000}"/>
            </a:ext>
          </a:extLst>
        </xdr:cNvPr>
        <xdr:cNvSpPr txBox="1"/>
      </xdr:nvSpPr>
      <xdr:spPr>
        <a:xfrm>
          <a:off x="1885950" y="1225550"/>
          <a:ext cx="908050" cy="165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1100">
              <a:solidFill>
                <a:schemeClr val="bg1"/>
              </a:solidFill>
            </a:rPr>
            <a:t>Include</a:t>
          </a:r>
          <a:r>
            <a:rPr lang="en-US" sz="1100" baseline="0">
              <a:solidFill>
                <a:schemeClr val="bg1"/>
              </a:solidFill>
            </a:rPr>
            <a:t> Inactive</a:t>
          </a:r>
          <a:endParaRPr lang="en-US" sz="1100">
            <a:solidFill>
              <a:schemeClr val="bg1"/>
            </a:solidFill>
          </a:endParaRPr>
        </a:p>
      </xdr:txBody>
    </xdr:sp>
    <xdr:clientData/>
  </xdr:twoCellAnchor>
  <xdr:twoCellAnchor editAs="oneCell">
    <xdr:from>
      <xdr:col>5</xdr:col>
      <xdr:colOff>932250</xdr:colOff>
      <xdr:row>3</xdr:row>
      <xdr:rowOff>9525</xdr:rowOff>
    </xdr:from>
    <xdr:to>
      <xdr:col>5</xdr:col>
      <xdr:colOff>1115130</xdr:colOff>
      <xdr:row>4</xdr:row>
      <xdr:rowOff>8255</xdr:rowOff>
    </xdr:to>
    <xdr:grpSp>
      <xdr:nvGrpSpPr>
        <xdr:cNvPr id="5121" name="Group 5120">
          <a:extLst>
            <a:ext uri="{FF2B5EF4-FFF2-40B4-BE49-F238E27FC236}">
              <a16:creationId xmlns:a16="http://schemas.microsoft.com/office/drawing/2014/main" id="{00000000-0008-0000-0100-000001140000}"/>
            </a:ext>
          </a:extLst>
        </xdr:cNvPr>
        <xdr:cNvGrpSpPr/>
      </xdr:nvGrpSpPr>
      <xdr:grpSpPr>
        <a:xfrm>
          <a:off x="5142788" y="1045063"/>
          <a:ext cx="182880" cy="184346"/>
          <a:chOff x="4760723" y="1045152"/>
          <a:chExt cx="182880" cy="183458"/>
        </a:xfrm>
      </xdr:grpSpPr>
      <xdr:sp macro="[0]!Customer_ClearFilter" textlink="">
        <xdr:nvSpPr>
          <xdr:cNvPr id="10" name="Rectangle 9">
            <a:extLst>
              <a:ext uri="{FF2B5EF4-FFF2-40B4-BE49-F238E27FC236}">
                <a16:creationId xmlns:a16="http://schemas.microsoft.com/office/drawing/2014/main" id="{00000000-0008-0000-0100-00000A000000}"/>
              </a:ext>
            </a:extLst>
          </xdr:cNvPr>
          <xdr:cNvSpPr/>
        </xdr:nvSpPr>
        <xdr:spPr>
          <a:xfrm>
            <a:off x="4760723" y="1045152"/>
            <a:ext cx="182880" cy="183458"/>
          </a:xfrm>
          <a:prstGeom prst="rect">
            <a:avLst/>
          </a:prstGeom>
          <a:solidFill>
            <a:srgbClr val="0070C0"/>
          </a:solidFill>
          <a:ln>
            <a:solidFill>
              <a:schemeClr val="accent5">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100"/>
          </a:p>
        </xdr:txBody>
      </xdr:sp>
      <xdr:pic macro="[0]!Customer_ClearFilter">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74439" y="1058608"/>
            <a:ext cx="155448" cy="156547"/>
          </a:xfrm>
          <a:prstGeom prst="rect">
            <a:avLst/>
          </a:prstGeom>
        </xdr:spPr>
      </xdr:pic>
    </xdr:grpSp>
    <xdr:clientData/>
  </xdr:twoCellAnchor>
  <xdr:twoCellAnchor editAs="oneCell">
    <xdr:from>
      <xdr:col>7</xdr:col>
      <xdr:colOff>265430</xdr:colOff>
      <xdr:row>1</xdr:row>
      <xdr:rowOff>55562</xdr:rowOff>
    </xdr:from>
    <xdr:to>
      <xdr:col>12</xdr:col>
      <xdr:colOff>830072</xdr:colOff>
      <xdr:row>1</xdr:row>
      <xdr:rowOff>290512</xdr:rowOff>
    </xdr:to>
    <xdr:grpSp>
      <xdr:nvGrpSpPr>
        <xdr:cNvPr id="134" name="Group 133">
          <a:extLst>
            <a:ext uri="{FF2B5EF4-FFF2-40B4-BE49-F238E27FC236}">
              <a16:creationId xmlns:a16="http://schemas.microsoft.com/office/drawing/2014/main" id="{00000000-0008-0000-0100-000086000000}"/>
            </a:ext>
          </a:extLst>
        </xdr:cNvPr>
        <xdr:cNvGrpSpPr/>
      </xdr:nvGrpSpPr>
      <xdr:grpSpPr>
        <a:xfrm>
          <a:off x="6029276" y="563562"/>
          <a:ext cx="5654411" cy="234950"/>
          <a:chOff x="5504180" y="569912"/>
          <a:chExt cx="5758942" cy="234950"/>
        </a:xfrm>
      </xdr:grpSpPr>
      <xdr:grpSp>
        <xdr:nvGrpSpPr>
          <xdr:cNvPr id="13" name="Group 12">
            <a:extLst>
              <a:ext uri="{FF2B5EF4-FFF2-40B4-BE49-F238E27FC236}">
                <a16:creationId xmlns:a16="http://schemas.microsoft.com/office/drawing/2014/main" id="{00000000-0008-0000-0100-00000D000000}"/>
              </a:ext>
            </a:extLst>
          </xdr:cNvPr>
          <xdr:cNvGrpSpPr/>
        </xdr:nvGrpSpPr>
        <xdr:grpSpPr>
          <a:xfrm>
            <a:off x="5504180" y="569912"/>
            <a:ext cx="1645920" cy="234950"/>
            <a:chOff x="5651500" y="923925"/>
            <a:chExt cx="1645920" cy="234950"/>
          </a:xfrm>
        </xdr:grpSpPr>
        <xdr:sp macro="[0]!Customer_AddNew" textlink="">
          <xdr:nvSpPr>
            <xdr:cNvPr id="26" name="Rectangle 25">
              <a:extLst>
                <a:ext uri="{FF2B5EF4-FFF2-40B4-BE49-F238E27FC236}">
                  <a16:creationId xmlns:a16="http://schemas.microsoft.com/office/drawing/2014/main" id="{00000000-0008-0000-0100-00001A000000}"/>
                </a:ext>
              </a:extLst>
            </xdr:cNvPr>
            <xdr:cNvSpPr/>
          </xdr:nvSpPr>
          <xdr:spPr>
            <a:xfrm>
              <a:off x="5651500" y="923925"/>
              <a:ext cx="1645920" cy="234950"/>
            </a:xfrm>
            <a:prstGeom prst="rect">
              <a:avLst/>
            </a:prstGeom>
            <a:solidFill>
              <a:srgbClr val="0070C0"/>
            </a:solidFill>
            <a:ln>
              <a:solidFill>
                <a:schemeClr val="accent5">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ADD</a:t>
              </a:r>
              <a:r>
                <a:rPr lang="en-US" sz="1100" baseline="0"/>
                <a:t> NEW CUSTOMER</a:t>
              </a:r>
              <a:endParaRPr lang="en-US" sz="1100"/>
            </a:p>
          </xdr:txBody>
        </xdr:sp>
        <xdr:pic macro="[0]!Customer_AddNew">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683250" y="949960"/>
              <a:ext cx="182880" cy="182880"/>
            </a:xfrm>
            <a:prstGeom prst="rect">
              <a:avLst/>
            </a:prstGeom>
          </xdr:spPr>
        </xdr:pic>
      </xdr:grpSp>
      <xdr:grpSp>
        <xdr:nvGrpSpPr>
          <xdr:cNvPr id="14" name="Group 13">
            <a:extLst>
              <a:ext uri="{FF2B5EF4-FFF2-40B4-BE49-F238E27FC236}">
                <a16:creationId xmlns:a16="http://schemas.microsoft.com/office/drawing/2014/main" id="{00000000-0008-0000-0100-00000E000000}"/>
              </a:ext>
            </a:extLst>
          </xdr:cNvPr>
          <xdr:cNvGrpSpPr/>
        </xdr:nvGrpSpPr>
        <xdr:grpSpPr>
          <a:xfrm>
            <a:off x="9754362" y="569912"/>
            <a:ext cx="1508760" cy="234950"/>
            <a:chOff x="8225028" y="923925"/>
            <a:chExt cx="1508760" cy="234950"/>
          </a:xfrm>
        </xdr:grpSpPr>
        <xdr:sp macro="[0]!Customer_Delete" textlink="">
          <xdr:nvSpPr>
            <xdr:cNvPr id="24" name="Rectangle 23">
              <a:extLst>
                <a:ext uri="{FF2B5EF4-FFF2-40B4-BE49-F238E27FC236}">
                  <a16:creationId xmlns:a16="http://schemas.microsoft.com/office/drawing/2014/main" id="{00000000-0008-0000-0100-000018000000}"/>
                </a:ext>
              </a:extLst>
            </xdr:cNvPr>
            <xdr:cNvSpPr/>
          </xdr:nvSpPr>
          <xdr:spPr>
            <a:xfrm>
              <a:off x="8225028" y="923925"/>
              <a:ext cx="1508760" cy="234950"/>
            </a:xfrm>
            <a:prstGeom prst="rect">
              <a:avLst/>
            </a:prstGeom>
            <a:solidFill>
              <a:srgbClr val="0070C0"/>
            </a:solidFill>
            <a:ln>
              <a:solidFill>
                <a:schemeClr val="accent5">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DELETE CUSTOMER</a:t>
              </a:r>
            </a:p>
          </xdr:txBody>
        </xdr:sp>
        <xdr:pic macro="[0]!Customer_Delete">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281950" y="949960"/>
              <a:ext cx="160020" cy="182880"/>
            </a:xfrm>
            <a:prstGeom prst="rect">
              <a:avLst/>
            </a:prstGeom>
          </xdr:spPr>
        </xdr:pic>
      </xdr:grpSp>
      <xdr:grpSp>
        <xdr:nvGrpSpPr>
          <xdr:cNvPr id="17" name="Group 16">
            <a:extLst>
              <a:ext uri="{FF2B5EF4-FFF2-40B4-BE49-F238E27FC236}">
                <a16:creationId xmlns:a16="http://schemas.microsoft.com/office/drawing/2014/main" id="{00000000-0008-0000-0100-000011000000}"/>
              </a:ext>
            </a:extLst>
          </xdr:cNvPr>
          <xdr:cNvGrpSpPr/>
        </xdr:nvGrpSpPr>
        <xdr:grpSpPr>
          <a:xfrm>
            <a:off x="7867015" y="569912"/>
            <a:ext cx="1170432" cy="234950"/>
            <a:chOff x="6938264" y="923925"/>
            <a:chExt cx="1170432" cy="234950"/>
          </a:xfrm>
        </xdr:grpSpPr>
        <xdr:sp macro="[0]!Customer_SaveUpdate" textlink="">
          <xdr:nvSpPr>
            <xdr:cNvPr id="18" name="SaveBtn">
              <a:extLst>
                <a:ext uri="{FF2B5EF4-FFF2-40B4-BE49-F238E27FC236}">
                  <a16:creationId xmlns:a16="http://schemas.microsoft.com/office/drawing/2014/main" id="{00000000-0008-0000-0100-000012000000}"/>
                </a:ext>
              </a:extLst>
            </xdr:cNvPr>
            <xdr:cNvSpPr/>
          </xdr:nvSpPr>
          <xdr:spPr>
            <a:xfrm>
              <a:off x="6938264" y="923925"/>
              <a:ext cx="1170432" cy="234950"/>
            </a:xfrm>
            <a:prstGeom prst="rect">
              <a:avLst/>
            </a:prstGeom>
            <a:solidFill>
              <a:srgbClr val="0070C0"/>
            </a:solidFill>
            <a:ln>
              <a:solidFill>
                <a:schemeClr val="accent5">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SAVE/UPDATE</a:t>
              </a:r>
            </a:p>
          </xdr:txBody>
        </xdr:sp>
        <xdr:pic macro="[0]!Customer_SaveUpdate">
          <xdr:nvPicPr>
            <xdr:cNvPr id="19" name="SaveBtn">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973000" y="949960"/>
              <a:ext cx="182880" cy="182880"/>
            </a:xfrm>
            <a:prstGeom prst="rect">
              <a:avLst/>
            </a:prstGeom>
          </xdr:spPr>
        </xdr:pic>
      </xdr:grpSp>
    </xdr:grpSp>
    <xdr:clientData/>
  </xdr:twoCellAnchor>
  <xdr:twoCellAnchor>
    <xdr:from>
      <xdr:col>4</xdr:col>
      <xdr:colOff>730250</xdr:colOff>
      <xdr:row>1</xdr:row>
      <xdr:rowOff>50800</xdr:rowOff>
    </xdr:from>
    <xdr:to>
      <xdr:col>6</xdr:col>
      <xdr:colOff>128270</xdr:colOff>
      <xdr:row>1</xdr:row>
      <xdr:rowOff>279400</xdr:rowOff>
    </xdr:to>
    <xdr:sp macro="" textlink="">
      <xdr:nvSpPr>
        <xdr:cNvPr id="28" name="CustSavedMsg" hidden="1">
          <a:extLst>
            <a:ext uri="{FF2B5EF4-FFF2-40B4-BE49-F238E27FC236}">
              <a16:creationId xmlns:a16="http://schemas.microsoft.com/office/drawing/2014/main" id="{00000000-0008-0000-0100-00001C000000}"/>
            </a:ext>
          </a:extLst>
        </xdr:cNvPr>
        <xdr:cNvSpPr/>
      </xdr:nvSpPr>
      <xdr:spPr>
        <a:xfrm>
          <a:off x="3898900" y="565150"/>
          <a:ext cx="1188720" cy="228600"/>
        </a:xfrm>
        <a:prstGeom prst="rect">
          <a:avLst/>
        </a:prstGeom>
        <a:solidFill>
          <a:schemeClr val="accent4">
            <a:lumMod val="20000"/>
            <a:lumOff val="80000"/>
            <a:alpha val="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Customer</a:t>
          </a:r>
          <a:r>
            <a:rPr lang="en-US" sz="1100" baseline="0">
              <a:solidFill>
                <a:sysClr val="windowText" lastClr="000000"/>
              </a:solidFill>
            </a:rPr>
            <a:t> Saved</a:t>
          </a:r>
          <a:endParaRPr lang="en-US" sz="1100">
            <a:solidFill>
              <a:sysClr val="windowText" lastClr="000000"/>
            </a:solidFill>
          </a:endParaRPr>
        </a:p>
      </xdr:txBody>
    </xdr:sp>
    <xdr:clientData/>
  </xdr:twoCellAnchor>
  <xdr:twoCellAnchor editAs="oneCell">
    <xdr:from>
      <xdr:col>15</xdr:col>
      <xdr:colOff>93980</xdr:colOff>
      <xdr:row>1</xdr:row>
      <xdr:rowOff>65087</xdr:rowOff>
    </xdr:from>
    <xdr:to>
      <xdr:col>18</xdr:col>
      <xdr:colOff>908812</xdr:colOff>
      <xdr:row>1</xdr:row>
      <xdr:rowOff>300037</xdr:rowOff>
    </xdr:to>
    <xdr:grpSp>
      <xdr:nvGrpSpPr>
        <xdr:cNvPr id="3" name="Group 2">
          <a:extLst>
            <a:ext uri="{FF2B5EF4-FFF2-40B4-BE49-F238E27FC236}">
              <a16:creationId xmlns:a16="http://schemas.microsoft.com/office/drawing/2014/main" id="{00000000-0008-0000-0100-000003000000}"/>
            </a:ext>
          </a:extLst>
        </xdr:cNvPr>
        <xdr:cNvGrpSpPr/>
      </xdr:nvGrpSpPr>
      <xdr:grpSpPr>
        <a:xfrm>
          <a:off x="12354365" y="573087"/>
          <a:ext cx="4009370" cy="234950"/>
          <a:chOff x="11949430" y="579437"/>
          <a:chExt cx="4072382" cy="234950"/>
        </a:xfrm>
      </xdr:grpSpPr>
      <xdr:grpSp>
        <xdr:nvGrpSpPr>
          <xdr:cNvPr id="112" name="Group 111">
            <a:extLst>
              <a:ext uri="{FF2B5EF4-FFF2-40B4-BE49-F238E27FC236}">
                <a16:creationId xmlns:a16="http://schemas.microsoft.com/office/drawing/2014/main" id="{00000000-0008-0000-0100-000070000000}"/>
              </a:ext>
            </a:extLst>
          </xdr:cNvPr>
          <xdr:cNvGrpSpPr/>
        </xdr:nvGrpSpPr>
        <xdr:grpSpPr>
          <a:xfrm>
            <a:off x="11949430" y="579437"/>
            <a:ext cx="1170432" cy="234950"/>
            <a:chOff x="5651500" y="923925"/>
            <a:chExt cx="1170432" cy="234950"/>
          </a:xfrm>
        </xdr:grpSpPr>
        <xdr:sp macro="[0]!Contact_AddNew" textlink="">
          <xdr:nvSpPr>
            <xdr:cNvPr id="113" name="Rectangle 112">
              <a:extLst>
                <a:ext uri="{FF2B5EF4-FFF2-40B4-BE49-F238E27FC236}">
                  <a16:creationId xmlns:a16="http://schemas.microsoft.com/office/drawing/2014/main" id="{00000000-0008-0000-0100-000071000000}"/>
                </a:ext>
              </a:extLst>
            </xdr:cNvPr>
            <xdr:cNvSpPr/>
          </xdr:nvSpPr>
          <xdr:spPr>
            <a:xfrm>
              <a:off x="5651500" y="923925"/>
              <a:ext cx="1170432" cy="234950"/>
            </a:xfrm>
            <a:prstGeom prst="rect">
              <a:avLst/>
            </a:prstGeom>
            <a:solidFill>
              <a:srgbClr val="0070C0"/>
            </a:solidFill>
            <a:ln>
              <a:solidFill>
                <a:schemeClr val="accent5">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Ins="45720" rtlCol="0" anchor="ctr"/>
            <a:lstStyle/>
            <a:p>
              <a:pPr algn="r"/>
              <a:r>
                <a:rPr lang="en-US" sz="1100"/>
                <a:t>NEW </a:t>
              </a:r>
              <a:r>
                <a:rPr lang="en-US" sz="1100" baseline="0"/>
                <a:t>CONTACT</a:t>
              </a:r>
              <a:endParaRPr lang="en-US" sz="1100"/>
            </a:p>
          </xdr:txBody>
        </xdr:sp>
        <xdr:pic macro="[0]!Contact_AddNew">
          <xdr:nvPicPr>
            <xdr:cNvPr id="114" name="Picture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683250" y="949960"/>
              <a:ext cx="182880" cy="182880"/>
            </a:xfrm>
            <a:prstGeom prst="rect">
              <a:avLst/>
            </a:prstGeom>
          </xdr:spPr>
        </xdr:pic>
      </xdr:grpSp>
      <xdr:grpSp>
        <xdr:nvGrpSpPr>
          <xdr:cNvPr id="115" name="Group 114">
            <a:extLst>
              <a:ext uri="{FF2B5EF4-FFF2-40B4-BE49-F238E27FC236}">
                <a16:creationId xmlns:a16="http://schemas.microsoft.com/office/drawing/2014/main" id="{00000000-0008-0000-0100-000073000000}"/>
              </a:ext>
            </a:extLst>
          </xdr:cNvPr>
          <xdr:cNvGrpSpPr/>
        </xdr:nvGrpSpPr>
        <xdr:grpSpPr>
          <a:xfrm>
            <a:off x="14741652" y="579437"/>
            <a:ext cx="1280160" cy="234950"/>
            <a:chOff x="8225028" y="923925"/>
            <a:chExt cx="1280160" cy="234950"/>
          </a:xfrm>
        </xdr:grpSpPr>
        <xdr:sp macro="[0]!Contact_Delete" textlink="">
          <xdr:nvSpPr>
            <xdr:cNvPr id="116" name="Rectangle 115">
              <a:extLst>
                <a:ext uri="{FF2B5EF4-FFF2-40B4-BE49-F238E27FC236}">
                  <a16:creationId xmlns:a16="http://schemas.microsoft.com/office/drawing/2014/main" id="{00000000-0008-0000-0100-000074000000}"/>
                </a:ext>
              </a:extLst>
            </xdr:cNvPr>
            <xdr:cNvSpPr/>
          </xdr:nvSpPr>
          <xdr:spPr>
            <a:xfrm>
              <a:off x="8225028" y="923925"/>
              <a:ext cx="1280160" cy="234950"/>
            </a:xfrm>
            <a:prstGeom prst="rect">
              <a:avLst/>
            </a:prstGeom>
            <a:solidFill>
              <a:srgbClr val="0070C0"/>
            </a:solidFill>
            <a:ln>
              <a:solidFill>
                <a:schemeClr val="accent5">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Ins="45720" rtlCol="0" anchor="ctr"/>
            <a:lstStyle/>
            <a:p>
              <a:pPr algn="r"/>
              <a:r>
                <a:rPr lang="en-US" sz="1100"/>
                <a:t>DELETE CONTACT</a:t>
              </a:r>
            </a:p>
          </xdr:txBody>
        </xdr:sp>
        <xdr:pic macro="[0]!Contact_Delete">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281950" y="949960"/>
              <a:ext cx="160020" cy="182880"/>
            </a:xfrm>
            <a:prstGeom prst="rect">
              <a:avLst/>
            </a:prstGeom>
          </xdr:spPr>
        </xdr:pic>
      </xdr:grpSp>
      <xdr:grpSp>
        <xdr:nvGrpSpPr>
          <xdr:cNvPr id="118" name="Group 117">
            <a:extLst>
              <a:ext uri="{FF2B5EF4-FFF2-40B4-BE49-F238E27FC236}">
                <a16:creationId xmlns:a16="http://schemas.microsoft.com/office/drawing/2014/main" id="{00000000-0008-0000-0100-000076000000}"/>
              </a:ext>
            </a:extLst>
          </xdr:cNvPr>
          <xdr:cNvGrpSpPr/>
        </xdr:nvGrpSpPr>
        <xdr:grpSpPr>
          <a:xfrm>
            <a:off x="13359257" y="579437"/>
            <a:ext cx="1143000" cy="234950"/>
            <a:chOff x="6938264" y="923925"/>
            <a:chExt cx="1143000" cy="234950"/>
          </a:xfrm>
        </xdr:grpSpPr>
        <xdr:sp macro="[0]!Contact_SaveUpdate" textlink="">
          <xdr:nvSpPr>
            <xdr:cNvPr id="119" name="SaveBtn">
              <a:extLst>
                <a:ext uri="{FF2B5EF4-FFF2-40B4-BE49-F238E27FC236}">
                  <a16:creationId xmlns:a16="http://schemas.microsoft.com/office/drawing/2014/main" id="{00000000-0008-0000-0100-000077000000}"/>
                </a:ext>
              </a:extLst>
            </xdr:cNvPr>
            <xdr:cNvSpPr/>
          </xdr:nvSpPr>
          <xdr:spPr>
            <a:xfrm>
              <a:off x="6938264" y="923925"/>
              <a:ext cx="1143000" cy="234950"/>
            </a:xfrm>
            <a:prstGeom prst="rect">
              <a:avLst/>
            </a:prstGeom>
            <a:solidFill>
              <a:srgbClr val="0070C0"/>
            </a:solidFill>
            <a:ln>
              <a:solidFill>
                <a:schemeClr val="accent5">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Ins="45720" rtlCol="0" anchor="ctr"/>
            <a:lstStyle/>
            <a:p>
              <a:pPr algn="r"/>
              <a:r>
                <a:rPr lang="en-US" sz="1100"/>
                <a:t>SAVE CONTACT</a:t>
              </a:r>
            </a:p>
          </xdr:txBody>
        </xdr:sp>
        <xdr:pic macro="[0]!Contact_SaveUpdate">
          <xdr:nvPicPr>
            <xdr:cNvPr id="120" name="SaveBtn">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973000" y="949960"/>
              <a:ext cx="182880" cy="182880"/>
            </a:xfrm>
            <a:prstGeom prst="rect">
              <a:avLst/>
            </a:prstGeom>
          </xdr:spPr>
        </xdr:pic>
      </xdr:grpSp>
    </xdr:grpSp>
    <xdr:clientData/>
  </xdr:twoCellAnchor>
  <xdr:twoCellAnchor editAs="oneCell">
    <xdr:from>
      <xdr:col>7</xdr:col>
      <xdr:colOff>398780</xdr:colOff>
      <xdr:row>17</xdr:row>
      <xdr:rowOff>74612</xdr:rowOff>
    </xdr:from>
    <xdr:to>
      <xdr:col>12</xdr:col>
      <xdr:colOff>460502</xdr:colOff>
      <xdr:row>18</xdr:row>
      <xdr:rowOff>119062</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6162626" y="3728304"/>
          <a:ext cx="5151491" cy="239835"/>
          <a:chOff x="5637530" y="3719512"/>
          <a:chExt cx="5256022" cy="234950"/>
        </a:xfrm>
      </xdr:grpSpPr>
      <xdr:grpSp>
        <xdr:nvGrpSpPr>
          <xdr:cNvPr id="123" name="Group 122">
            <a:extLst>
              <a:ext uri="{FF2B5EF4-FFF2-40B4-BE49-F238E27FC236}">
                <a16:creationId xmlns:a16="http://schemas.microsoft.com/office/drawing/2014/main" id="{00000000-0008-0000-0100-00007B000000}"/>
              </a:ext>
            </a:extLst>
          </xdr:cNvPr>
          <xdr:cNvGrpSpPr/>
        </xdr:nvGrpSpPr>
        <xdr:grpSpPr>
          <a:xfrm>
            <a:off x="5637530" y="3719512"/>
            <a:ext cx="1325880" cy="234950"/>
            <a:chOff x="5651500" y="923925"/>
            <a:chExt cx="1325880" cy="234950"/>
          </a:xfrm>
        </xdr:grpSpPr>
        <xdr:sp macro="[0]!Appt_AddNew" textlink="">
          <xdr:nvSpPr>
            <xdr:cNvPr id="124" name="Rectangle 123">
              <a:extLst>
                <a:ext uri="{FF2B5EF4-FFF2-40B4-BE49-F238E27FC236}">
                  <a16:creationId xmlns:a16="http://schemas.microsoft.com/office/drawing/2014/main" id="{00000000-0008-0000-0100-00007C000000}"/>
                </a:ext>
              </a:extLst>
            </xdr:cNvPr>
            <xdr:cNvSpPr/>
          </xdr:nvSpPr>
          <xdr:spPr>
            <a:xfrm>
              <a:off x="5651500" y="923925"/>
              <a:ext cx="1325880" cy="234950"/>
            </a:xfrm>
            <a:prstGeom prst="rect">
              <a:avLst/>
            </a:prstGeom>
            <a:solidFill>
              <a:srgbClr val="0070C0"/>
            </a:solidFill>
            <a:ln>
              <a:solidFill>
                <a:schemeClr val="accent5">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ADD</a:t>
              </a:r>
              <a:r>
                <a:rPr lang="en-US" sz="1100" baseline="0"/>
                <a:t> NEW APPT.</a:t>
              </a:r>
              <a:endParaRPr lang="en-US" sz="1100"/>
            </a:p>
          </xdr:txBody>
        </xdr:sp>
        <xdr:pic macro="[0]!Appt_AddNew">
          <xdr:nvPicPr>
            <xdr:cNvPr id="125" name="Picture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683250" y="949960"/>
              <a:ext cx="182880" cy="182880"/>
            </a:xfrm>
            <a:prstGeom prst="rect">
              <a:avLst/>
            </a:prstGeom>
          </xdr:spPr>
        </xdr:pic>
      </xdr:grpSp>
      <xdr:grpSp>
        <xdr:nvGrpSpPr>
          <xdr:cNvPr id="126" name="Group 125">
            <a:extLst>
              <a:ext uri="{FF2B5EF4-FFF2-40B4-BE49-F238E27FC236}">
                <a16:creationId xmlns:a16="http://schemas.microsoft.com/office/drawing/2014/main" id="{00000000-0008-0000-0100-00007E000000}"/>
              </a:ext>
            </a:extLst>
          </xdr:cNvPr>
          <xdr:cNvGrpSpPr/>
        </xdr:nvGrpSpPr>
        <xdr:grpSpPr>
          <a:xfrm>
            <a:off x="9750552" y="3719512"/>
            <a:ext cx="1143000" cy="234950"/>
            <a:chOff x="8225028" y="923925"/>
            <a:chExt cx="1143000" cy="234950"/>
          </a:xfrm>
        </xdr:grpSpPr>
        <xdr:sp macro="[0]!Appt_Delete" textlink="">
          <xdr:nvSpPr>
            <xdr:cNvPr id="127" name="Rectangle 126">
              <a:extLst>
                <a:ext uri="{FF2B5EF4-FFF2-40B4-BE49-F238E27FC236}">
                  <a16:creationId xmlns:a16="http://schemas.microsoft.com/office/drawing/2014/main" id="{00000000-0008-0000-0100-00007F000000}"/>
                </a:ext>
              </a:extLst>
            </xdr:cNvPr>
            <xdr:cNvSpPr/>
          </xdr:nvSpPr>
          <xdr:spPr>
            <a:xfrm>
              <a:off x="8225028" y="923925"/>
              <a:ext cx="1143000" cy="234950"/>
            </a:xfrm>
            <a:prstGeom prst="rect">
              <a:avLst/>
            </a:prstGeom>
            <a:solidFill>
              <a:srgbClr val="0070C0"/>
            </a:solidFill>
            <a:ln>
              <a:solidFill>
                <a:schemeClr val="accent5">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DELETE APPT.</a:t>
              </a:r>
            </a:p>
          </xdr:txBody>
        </xdr:sp>
        <xdr:pic macro="[0]!Appt_Delete">
          <xdr:nvPicPr>
            <xdr:cNvPr id="128" name="Picture 127">
              <a:extLst>
                <a:ext uri="{FF2B5EF4-FFF2-40B4-BE49-F238E27FC236}">
                  <a16:creationId xmlns:a16="http://schemas.microsoft.com/office/drawing/2014/main" id="{00000000-0008-0000-0100-00008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281950" y="949960"/>
              <a:ext cx="160020" cy="182880"/>
            </a:xfrm>
            <a:prstGeom prst="rect">
              <a:avLst/>
            </a:prstGeom>
          </xdr:spPr>
        </xdr:pic>
      </xdr:grpSp>
      <xdr:grpSp>
        <xdr:nvGrpSpPr>
          <xdr:cNvPr id="129" name="Group 128">
            <a:extLst>
              <a:ext uri="{FF2B5EF4-FFF2-40B4-BE49-F238E27FC236}">
                <a16:creationId xmlns:a16="http://schemas.microsoft.com/office/drawing/2014/main" id="{00000000-0008-0000-0100-000081000000}"/>
              </a:ext>
            </a:extLst>
          </xdr:cNvPr>
          <xdr:cNvGrpSpPr/>
        </xdr:nvGrpSpPr>
        <xdr:grpSpPr>
          <a:xfrm>
            <a:off x="7556881" y="3719512"/>
            <a:ext cx="1600200" cy="234950"/>
            <a:chOff x="6938264" y="923925"/>
            <a:chExt cx="1600200" cy="234950"/>
          </a:xfrm>
        </xdr:grpSpPr>
        <xdr:sp macro="[0]!Appt_SaveUpdate" textlink="">
          <xdr:nvSpPr>
            <xdr:cNvPr id="130" name="SaveBtn">
              <a:extLst>
                <a:ext uri="{FF2B5EF4-FFF2-40B4-BE49-F238E27FC236}">
                  <a16:creationId xmlns:a16="http://schemas.microsoft.com/office/drawing/2014/main" id="{00000000-0008-0000-0100-000082000000}"/>
                </a:ext>
              </a:extLst>
            </xdr:cNvPr>
            <xdr:cNvSpPr/>
          </xdr:nvSpPr>
          <xdr:spPr>
            <a:xfrm>
              <a:off x="6938264" y="923925"/>
              <a:ext cx="1600200" cy="234950"/>
            </a:xfrm>
            <a:prstGeom prst="rect">
              <a:avLst/>
            </a:prstGeom>
            <a:solidFill>
              <a:srgbClr val="0070C0"/>
            </a:solidFill>
            <a:ln>
              <a:solidFill>
                <a:schemeClr val="accent5">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SAVE/UPDATE </a:t>
              </a:r>
              <a:r>
                <a:rPr lang="en-US" sz="1100" baseline="0"/>
                <a:t> APPT.</a:t>
              </a:r>
              <a:endParaRPr lang="en-US" sz="1100"/>
            </a:p>
          </xdr:txBody>
        </xdr:sp>
        <xdr:pic macro="[0]!Appt_SaveUpdate">
          <xdr:nvPicPr>
            <xdr:cNvPr id="131" name="SaveBtn">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973000" y="949960"/>
              <a:ext cx="182880" cy="182880"/>
            </a:xfrm>
            <a:prstGeom prst="rect">
              <a:avLst/>
            </a:prstGeom>
          </xdr:spPr>
        </xdr:pic>
      </xdr:grpSp>
    </xdr:grpSp>
    <xdr:clientData/>
  </xdr:twoCellAnchor>
  <xdr:twoCellAnchor editAs="oneCell">
    <xdr:from>
      <xdr:col>15</xdr:col>
      <xdr:colOff>76200</xdr:colOff>
      <xdr:row>21</xdr:row>
      <xdr:rowOff>67896</xdr:rowOff>
    </xdr:from>
    <xdr:to>
      <xdr:col>18</xdr:col>
      <xdr:colOff>941704</xdr:colOff>
      <xdr:row>22</xdr:row>
      <xdr:rowOff>118696</xdr:rowOff>
    </xdr:to>
    <xdr:grpSp>
      <xdr:nvGrpSpPr>
        <xdr:cNvPr id="255" name="Group 254">
          <a:extLst>
            <a:ext uri="{FF2B5EF4-FFF2-40B4-BE49-F238E27FC236}">
              <a16:creationId xmlns:a16="http://schemas.microsoft.com/office/drawing/2014/main" id="{00000000-0008-0000-0100-0000FF000000}"/>
            </a:ext>
          </a:extLst>
        </xdr:cNvPr>
        <xdr:cNvGrpSpPr/>
      </xdr:nvGrpSpPr>
      <xdr:grpSpPr>
        <a:xfrm>
          <a:off x="12336585" y="4483588"/>
          <a:ext cx="4060042" cy="236416"/>
          <a:chOff x="11823700" y="4443046"/>
          <a:chExt cx="4123054" cy="234950"/>
        </a:xfrm>
      </xdr:grpSpPr>
      <xdr:grpSp>
        <xdr:nvGrpSpPr>
          <xdr:cNvPr id="253" name="Group 252">
            <a:extLst>
              <a:ext uri="{FF2B5EF4-FFF2-40B4-BE49-F238E27FC236}">
                <a16:creationId xmlns:a16="http://schemas.microsoft.com/office/drawing/2014/main" id="{00000000-0008-0000-0100-0000FD000000}"/>
              </a:ext>
            </a:extLst>
          </xdr:cNvPr>
          <xdr:cNvGrpSpPr/>
        </xdr:nvGrpSpPr>
        <xdr:grpSpPr>
          <a:xfrm>
            <a:off x="11823700" y="4443046"/>
            <a:ext cx="1280160" cy="234950"/>
            <a:chOff x="11823700" y="4443046"/>
            <a:chExt cx="1280160" cy="234950"/>
          </a:xfrm>
        </xdr:grpSpPr>
        <xdr:sp macro="[0]!Email_CreateAndSend" textlink="">
          <xdr:nvSpPr>
            <xdr:cNvPr id="135" name="Rectangle 134">
              <a:extLst>
                <a:ext uri="{FF2B5EF4-FFF2-40B4-BE49-F238E27FC236}">
                  <a16:creationId xmlns:a16="http://schemas.microsoft.com/office/drawing/2014/main" id="{00000000-0008-0000-0100-000087000000}"/>
                </a:ext>
              </a:extLst>
            </xdr:cNvPr>
            <xdr:cNvSpPr/>
          </xdr:nvSpPr>
          <xdr:spPr>
            <a:xfrm>
              <a:off x="11823700" y="4443046"/>
              <a:ext cx="1280160" cy="234950"/>
            </a:xfrm>
            <a:prstGeom prst="rect">
              <a:avLst/>
            </a:prstGeom>
            <a:solidFill>
              <a:srgbClr val="0070C0"/>
            </a:solidFill>
            <a:ln>
              <a:solidFill>
                <a:schemeClr val="accent5">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CREATE</a:t>
              </a:r>
              <a:r>
                <a:rPr lang="en-US" sz="1100" baseline="0"/>
                <a:t> &amp; SEND</a:t>
              </a:r>
              <a:endParaRPr lang="en-US" sz="1100"/>
            </a:p>
          </xdr:txBody>
        </xdr:sp>
        <xdr:pic macro="[0]!Email_CreateAndSend">
          <xdr:nvPicPr>
            <xdr:cNvPr id="138" name="Picture 137">
              <a:extLst>
                <a:ext uri="{FF2B5EF4-FFF2-40B4-BE49-F238E27FC236}">
                  <a16:creationId xmlns:a16="http://schemas.microsoft.com/office/drawing/2014/main" id="{00000000-0008-0000-0100-00008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842721" y="4469244"/>
              <a:ext cx="258099" cy="182555"/>
            </a:xfrm>
            <a:prstGeom prst="rect">
              <a:avLst/>
            </a:prstGeom>
          </xdr:spPr>
        </xdr:pic>
      </xdr:grpSp>
      <xdr:grpSp>
        <xdr:nvGrpSpPr>
          <xdr:cNvPr id="252" name="Group 251">
            <a:extLst>
              <a:ext uri="{FF2B5EF4-FFF2-40B4-BE49-F238E27FC236}">
                <a16:creationId xmlns:a16="http://schemas.microsoft.com/office/drawing/2014/main" id="{00000000-0008-0000-0100-0000FC000000}"/>
              </a:ext>
            </a:extLst>
          </xdr:cNvPr>
          <xdr:cNvGrpSpPr/>
        </xdr:nvGrpSpPr>
        <xdr:grpSpPr>
          <a:xfrm>
            <a:off x="13278871" y="4443046"/>
            <a:ext cx="1371600" cy="234950"/>
            <a:chOff x="13195301" y="4443046"/>
            <a:chExt cx="1371600" cy="234950"/>
          </a:xfrm>
        </xdr:grpSpPr>
        <xdr:sp macro="[0]!Email_CreateAndView" textlink="">
          <xdr:nvSpPr>
            <xdr:cNvPr id="136" name="Rectangle 135">
              <a:extLst>
                <a:ext uri="{FF2B5EF4-FFF2-40B4-BE49-F238E27FC236}">
                  <a16:creationId xmlns:a16="http://schemas.microsoft.com/office/drawing/2014/main" id="{00000000-0008-0000-0100-000088000000}"/>
                </a:ext>
              </a:extLst>
            </xdr:cNvPr>
            <xdr:cNvSpPr/>
          </xdr:nvSpPr>
          <xdr:spPr>
            <a:xfrm>
              <a:off x="13195301" y="4443046"/>
              <a:ext cx="1371600" cy="234950"/>
            </a:xfrm>
            <a:prstGeom prst="rect">
              <a:avLst/>
            </a:prstGeom>
            <a:solidFill>
              <a:srgbClr val="0070C0"/>
            </a:solidFill>
            <a:ln>
              <a:solidFill>
                <a:schemeClr val="accent5">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CREATE</a:t>
              </a:r>
              <a:r>
                <a:rPr lang="en-US" sz="1100" baseline="0"/>
                <a:t> &amp; VIEW</a:t>
              </a:r>
              <a:endParaRPr lang="en-US" sz="1100"/>
            </a:p>
          </xdr:txBody>
        </xdr:sp>
        <xdr:pic macro="[0]!Email_CreateAndView">
          <xdr:nvPicPr>
            <xdr:cNvPr id="140" name="Picture 139">
              <a:extLst>
                <a:ext uri="{FF2B5EF4-FFF2-40B4-BE49-F238E27FC236}">
                  <a16:creationId xmlns:a16="http://schemas.microsoft.com/office/drawing/2014/main" id="{00000000-0008-0000-0100-00008C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3228861" y="4469244"/>
              <a:ext cx="295573" cy="182555"/>
            </a:xfrm>
            <a:prstGeom prst="rect">
              <a:avLst/>
            </a:prstGeom>
          </xdr:spPr>
        </xdr:pic>
      </xdr:grpSp>
      <xdr:grpSp>
        <xdr:nvGrpSpPr>
          <xdr:cNvPr id="254" name="Group 253">
            <a:extLst>
              <a:ext uri="{FF2B5EF4-FFF2-40B4-BE49-F238E27FC236}">
                <a16:creationId xmlns:a16="http://schemas.microsoft.com/office/drawing/2014/main" id="{00000000-0008-0000-0100-0000FE000000}"/>
              </a:ext>
            </a:extLst>
          </xdr:cNvPr>
          <xdr:cNvGrpSpPr/>
        </xdr:nvGrpSpPr>
        <xdr:grpSpPr>
          <a:xfrm>
            <a:off x="14825481" y="4443047"/>
            <a:ext cx="1121273" cy="234949"/>
            <a:chOff x="14825481" y="4443047"/>
            <a:chExt cx="1121273" cy="234949"/>
          </a:xfrm>
        </xdr:grpSpPr>
        <xdr:sp macro="[0]!Email_GoToTemplates" textlink="">
          <xdr:nvSpPr>
            <xdr:cNvPr id="248" name="Rectangle 247">
              <a:extLst>
                <a:ext uri="{FF2B5EF4-FFF2-40B4-BE49-F238E27FC236}">
                  <a16:creationId xmlns:a16="http://schemas.microsoft.com/office/drawing/2014/main" id="{00000000-0008-0000-0100-0000F8000000}"/>
                </a:ext>
              </a:extLst>
            </xdr:cNvPr>
            <xdr:cNvSpPr/>
          </xdr:nvSpPr>
          <xdr:spPr>
            <a:xfrm>
              <a:off x="14825481" y="4443047"/>
              <a:ext cx="1121273" cy="234949"/>
            </a:xfrm>
            <a:prstGeom prst="rect">
              <a:avLst/>
            </a:prstGeom>
            <a:solidFill>
              <a:srgbClr val="0070C0"/>
            </a:solidFill>
            <a:ln>
              <a:solidFill>
                <a:schemeClr val="accent5">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EDIT</a:t>
              </a:r>
              <a:r>
                <a:rPr lang="en-US" sz="1100" baseline="0"/>
                <a:t> EMAILS</a:t>
              </a:r>
              <a:endParaRPr lang="en-US" sz="1100"/>
            </a:p>
          </xdr:txBody>
        </xdr:sp>
        <xdr:pic macro="[0]!Email_GoToTemplates">
          <xdr:nvPicPr>
            <xdr:cNvPr id="250" name="Picture 249">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4889428" y="4469269"/>
              <a:ext cx="184601" cy="182505"/>
            </a:xfrm>
            <a:prstGeom prst="rect">
              <a:avLst/>
            </a:prstGeom>
          </xdr:spPr>
        </xdr:pic>
      </xdr:grpSp>
    </xdr:grpSp>
    <xdr:clientData/>
  </xdr:twoCellAnchor>
  <mc:AlternateContent xmlns:mc="http://schemas.openxmlformats.org/markup-compatibility/2006">
    <mc:Choice xmlns:a14="http://schemas.microsoft.com/office/drawing/2010/main" Requires="a14">
      <xdr:twoCellAnchor editAs="oneCell">
        <xdr:from>
          <xdr:col>2</xdr:col>
          <xdr:colOff>297180</xdr:colOff>
          <xdr:row>3</xdr:row>
          <xdr:rowOff>182880</xdr:rowOff>
        </xdr:from>
        <xdr:to>
          <xdr:col>3</xdr:col>
          <xdr:colOff>1066800</xdr:colOff>
          <xdr:row>4</xdr:row>
          <xdr:rowOff>175260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1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17</xdr:col>
      <xdr:colOff>895350</xdr:colOff>
      <xdr:row>0</xdr:row>
      <xdr:rowOff>254000</xdr:rowOff>
    </xdr:from>
    <xdr:to>
      <xdr:col>18</xdr:col>
      <xdr:colOff>976630</xdr:colOff>
      <xdr:row>0</xdr:row>
      <xdr:rowOff>482600</xdr:rowOff>
    </xdr:to>
    <xdr:sp macro="" textlink="">
      <xdr:nvSpPr>
        <xdr:cNvPr id="5126" name="ContactSavedMsg" hidden="1">
          <a:extLst>
            <a:ext uri="{FF2B5EF4-FFF2-40B4-BE49-F238E27FC236}">
              <a16:creationId xmlns:a16="http://schemas.microsoft.com/office/drawing/2014/main" id="{00000000-0008-0000-0100-000006140000}"/>
            </a:ext>
          </a:extLst>
        </xdr:cNvPr>
        <xdr:cNvSpPr/>
      </xdr:nvSpPr>
      <xdr:spPr>
        <a:xfrm>
          <a:off x="14973300" y="254000"/>
          <a:ext cx="1097280" cy="228600"/>
        </a:xfrm>
        <a:prstGeom prst="rect">
          <a:avLst/>
        </a:prstGeom>
        <a:solidFill>
          <a:schemeClr val="accent4">
            <a:lumMod val="20000"/>
            <a:lumOff val="80000"/>
            <a:alpha val="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Contact </a:t>
          </a:r>
          <a:r>
            <a:rPr lang="en-US" sz="1100" baseline="0">
              <a:solidFill>
                <a:sysClr val="windowText" lastClr="000000"/>
              </a:solidFill>
            </a:rPr>
            <a:t>Saved</a:t>
          </a:r>
          <a:endParaRPr lang="en-US" sz="1100">
            <a:solidFill>
              <a:sysClr val="windowText" lastClr="000000"/>
            </a:solidFill>
          </a:endParaRPr>
        </a:p>
      </xdr:txBody>
    </xdr:sp>
    <xdr:clientData/>
  </xdr:twoCellAnchor>
  <xdr:twoCellAnchor editAs="oneCell">
    <xdr:from>
      <xdr:col>10</xdr:col>
      <xdr:colOff>0</xdr:colOff>
      <xdr:row>21</xdr:row>
      <xdr:rowOff>0</xdr:rowOff>
    </xdr:from>
    <xdr:to>
      <xdr:col>12</xdr:col>
      <xdr:colOff>329685</xdr:colOff>
      <xdr:row>33</xdr:row>
      <xdr:rowOff>7550</xdr:rowOff>
    </xdr:to>
    <xdr:grpSp>
      <xdr:nvGrpSpPr>
        <xdr:cNvPr id="5125" name="Calendar" hidden="1">
          <a:extLst>
            <a:ext uri="{FF2B5EF4-FFF2-40B4-BE49-F238E27FC236}">
              <a16:creationId xmlns:a16="http://schemas.microsoft.com/office/drawing/2014/main" id="{00000000-0008-0000-0100-000005140000}"/>
            </a:ext>
          </a:extLst>
        </xdr:cNvPr>
        <xdr:cNvGrpSpPr/>
      </xdr:nvGrpSpPr>
      <xdr:grpSpPr>
        <a:xfrm>
          <a:off x="9095154" y="4415692"/>
          <a:ext cx="2088146" cy="2244704"/>
          <a:chOff x="9848850" y="2152650"/>
          <a:chExt cx="2114035" cy="2223700"/>
        </a:xfrm>
      </xdr:grpSpPr>
      <xdr:sp macro="" textlink="">
        <xdr:nvSpPr>
          <xdr:cNvPr id="30" name="CalBack" hidden="1">
            <a:extLst>
              <a:ext uri="{FF2B5EF4-FFF2-40B4-BE49-F238E27FC236}">
                <a16:creationId xmlns:a16="http://schemas.microsoft.com/office/drawing/2014/main" id="{00000000-0008-0000-0100-00001E000000}"/>
              </a:ext>
            </a:extLst>
          </xdr:cNvPr>
          <xdr:cNvSpPr/>
        </xdr:nvSpPr>
        <xdr:spPr>
          <a:xfrm>
            <a:off x="9848850" y="2152650"/>
            <a:ext cx="2112129" cy="1978717"/>
          </a:xfrm>
          <a:prstGeom prst="rect">
            <a:avLst/>
          </a:prstGeom>
          <a:solidFill>
            <a:srgbClr val="C7E9F6"/>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0]!SelectDay" textlink="CalPopUp!$F$6">
        <xdr:nvSpPr>
          <xdr:cNvPr id="31" name="40Day" hidden="1">
            <a:extLst>
              <a:ext uri="{FF2B5EF4-FFF2-40B4-BE49-F238E27FC236}">
                <a16:creationId xmlns:a16="http://schemas.microsoft.com/office/drawing/2014/main" id="{00000000-0008-0000-0100-00001F000000}"/>
              </a:ext>
            </a:extLst>
          </xdr:cNvPr>
          <xdr:cNvSpPr/>
        </xdr:nvSpPr>
        <xdr:spPr>
          <a:xfrm>
            <a:off x="11040263" y="3723500"/>
            <a:ext cx="26536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DDA18-9E95-4D73-B455-FFFE4189F691}"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G$6">
        <xdr:nvSpPr>
          <xdr:cNvPr id="32" name="41Day" hidden="1">
            <a:extLst>
              <a:ext uri="{FF2B5EF4-FFF2-40B4-BE49-F238E27FC236}">
                <a16:creationId xmlns:a16="http://schemas.microsoft.com/office/drawing/2014/main" id="{00000000-0008-0000-0100-000020000000}"/>
              </a:ext>
            </a:extLst>
          </xdr:cNvPr>
          <xdr:cNvSpPr/>
        </xdr:nvSpPr>
        <xdr:spPr>
          <a:xfrm>
            <a:off x="11310208" y="3723500"/>
            <a:ext cx="2598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1DDD1A7-6FAF-4713-99D2-557E59B3B89B}"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E$6">
        <xdr:nvSpPr>
          <xdr:cNvPr id="33" name="39Day" hidden="1">
            <a:extLst>
              <a:ext uri="{FF2B5EF4-FFF2-40B4-BE49-F238E27FC236}">
                <a16:creationId xmlns:a16="http://schemas.microsoft.com/office/drawing/2014/main" id="{00000000-0008-0000-0100-000021000000}"/>
              </a:ext>
            </a:extLst>
          </xdr:cNvPr>
          <xdr:cNvSpPr/>
        </xdr:nvSpPr>
        <xdr:spPr>
          <a:xfrm>
            <a:off x="10774613" y="3723500"/>
            <a:ext cx="2598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5CDB266-E793-47E4-8FB7-4F8BDA3A6F41}"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D$6">
        <xdr:nvSpPr>
          <xdr:cNvPr id="34" name="38Day" hidden="1">
            <a:extLst>
              <a:ext uri="{FF2B5EF4-FFF2-40B4-BE49-F238E27FC236}">
                <a16:creationId xmlns:a16="http://schemas.microsoft.com/office/drawing/2014/main" id="{00000000-0008-0000-0100-000022000000}"/>
              </a:ext>
            </a:extLst>
          </xdr:cNvPr>
          <xdr:cNvSpPr/>
        </xdr:nvSpPr>
        <xdr:spPr>
          <a:xfrm>
            <a:off x="10506435" y="3723500"/>
            <a:ext cx="2617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55B6AEDF-1D06-40D9-B33D-814F4D743ED3}"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0]!SelectDay" textlink="CalPopUp!$H$6">
        <xdr:nvSpPr>
          <xdr:cNvPr id="35" name="42Day" hidden="1">
            <a:extLst>
              <a:ext uri="{FF2B5EF4-FFF2-40B4-BE49-F238E27FC236}">
                <a16:creationId xmlns:a16="http://schemas.microsoft.com/office/drawing/2014/main" id="{00000000-0008-0000-0100-000023000000}"/>
              </a:ext>
            </a:extLst>
          </xdr:cNvPr>
          <xdr:cNvSpPr/>
        </xdr:nvSpPr>
        <xdr:spPr>
          <a:xfrm>
            <a:off x="11577155" y="3723500"/>
            <a:ext cx="264860"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59479BA9-D112-49BD-AC99-C71DAA7E314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C$6">
        <xdr:nvSpPr>
          <xdr:cNvPr id="36" name="37Day" hidden="1">
            <a:extLst>
              <a:ext uri="{FF2B5EF4-FFF2-40B4-BE49-F238E27FC236}">
                <a16:creationId xmlns:a16="http://schemas.microsoft.com/office/drawing/2014/main" id="{00000000-0008-0000-0100-000024000000}"/>
              </a:ext>
            </a:extLst>
          </xdr:cNvPr>
          <xdr:cNvSpPr/>
        </xdr:nvSpPr>
        <xdr:spPr>
          <a:xfrm>
            <a:off x="10237981" y="3723500"/>
            <a:ext cx="2598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2FFC2-B8E6-4AB2-B4F1-4545539F8CD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B$6">
        <xdr:nvSpPr>
          <xdr:cNvPr id="37" name="36Day" hidden="1">
            <a:extLst>
              <a:ext uri="{FF2B5EF4-FFF2-40B4-BE49-F238E27FC236}">
                <a16:creationId xmlns:a16="http://schemas.microsoft.com/office/drawing/2014/main" id="{00000000-0008-0000-0100-000025000000}"/>
              </a:ext>
            </a:extLst>
          </xdr:cNvPr>
          <xdr:cNvSpPr/>
        </xdr:nvSpPr>
        <xdr:spPr>
          <a:xfrm>
            <a:off x="9971260" y="3723500"/>
            <a:ext cx="26069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F2C8615-8508-4A45-BB36-A45332438785}" type="TxLink">
              <a:rPr lang="en-US" sz="1100" b="0" i="0" u="none" strike="noStrike">
                <a:solidFill>
                  <a:srgbClr val="000000"/>
                </a:solidFill>
                <a:latin typeface="Calibri"/>
                <a:cs typeface="Calibri"/>
              </a:rPr>
              <a:pPr algn="r"/>
              <a:t>31</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38" name="Settings" hidden="1">
            <a:extLst>
              <a:ext uri="{FF2B5EF4-FFF2-40B4-BE49-F238E27FC236}">
                <a16:creationId xmlns:a16="http://schemas.microsoft.com/office/drawing/2014/main" id="{00000000-0008-0000-0100-000026000000}"/>
              </a:ext>
            </a:extLst>
          </xdr:cNvPr>
          <xdr:cNvSpPr/>
        </xdr:nvSpPr>
        <xdr:spPr>
          <a:xfrm>
            <a:off x="9850756" y="4140789"/>
            <a:ext cx="2112129" cy="235561"/>
          </a:xfrm>
          <a:prstGeom prst="rect">
            <a:avLst/>
          </a:prstGeom>
          <a:solidFill>
            <a:srgbClr val="C7E9F6"/>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4">
        <xdr:nvSpPr>
          <xdr:cNvPr id="39" name="Month" hidden="1">
            <a:extLst>
              <a:ext uri="{FF2B5EF4-FFF2-40B4-BE49-F238E27FC236}">
                <a16:creationId xmlns:a16="http://schemas.microsoft.com/office/drawing/2014/main" id="{00000000-0008-0000-0100-000027000000}"/>
              </a:ext>
            </a:extLst>
          </xdr:cNvPr>
          <xdr:cNvSpPr txBox="1"/>
        </xdr:nvSpPr>
        <xdr:spPr>
          <a:xfrm>
            <a:off x="10138967" y="2347391"/>
            <a:ext cx="751283" cy="188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r"/>
            <a:fld id="{1DEDC3A9-D5E7-4435-861A-2D48F9998440}" type="TxLink">
              <a:rPr lang="en-US" sz="1100" b="0" i="0" u="none" strike="noStrike">
                <a:solidFill>
                  <a:srgbClr val="000000"/>
                </a:solidFill>
                <a:latin typeface="Calibri"/>
                <a:cs typeface="Calibri"/>
              </a:rPr>
              <a:pPr algn="r"/>
              <a:t>December</a:t>
            </a:fld>
            <a:endParaRPr lang="en-US" sz="1100" b="1">
              <a:solidFill>
                <a:schemeClr val="tx1">
                  <a:lumMod val="75000"/>
                  <a:lumOff val="25000"/>
                </a:schemeClr>
              </a:solidFill>
            </a:endParaRPr>
          </a:p>
        </xdr:txBody>
      </xdr:sp>
      <xdr:sp macro="" textlink="">
        <xdr:nvSpPr>
          <xdr:cNvPr id="40" name="CalBorder" hidden="1">
            <a:extLst>
              <a:ext uri="{FF2B5EF4-FFF2-40B4-BE49-F238E27FC236}">
                <a16:creationId xmlns:a16="http://schemas.microsoft.com/office/drawing/2014/main" id="{00000000-0008-0000-0100-000028000000}"/>
              </a:ext>
            </a:extLst>
          </xdr:cNvPr>
          <xdr:cNvSpPr/>
        </xdr:nvSpPr>
        <xdr:spPr>
          <a:xfrm>
            <a:off x="9955654" y="2321956"/>
            <a:ext cx="1901591" cy="1614863"/>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0]!SelectDay" textlink="CalPopUp!$B$1">
        <xdr:nvSpPr>
          <xdr:cNvPr id="41" name="1Day" hidden="1">
            <a:extLst>
              <a:ext uri="{FF2B5EF4-FFF2-40B4-BE49-F238E27FC236}">
                <a16:creationId xmlns:a16="http://schemas.microsoft.com/office/drawing/2014/main" id="{00000000-0008-0000-0100-000029000000}"/>
              </a:ext>
            </a:extLst>
          </xdr:cNvPr>
          <xdr:cNvSpPr/>
        </xdr:nvSpPr>
        <xdr:spPr>
          <a:xfrm>
            <a:off x="9971150" y="2747210"/>
            <a:ext cx="26045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BD5E4D9-CA06-4846-9209-D4B35AC75D4F}"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D$1">
        <xdr:nvSpPr>
          <xdr:cNvPr id="42" name="3Day" hidden="1">
            <a:extLst>
              <a:ext uri="{FF2B5EF4-FFF2-40B4-BE49-F238E27FC236}">
                <a16:creationId xmlns:a16="http://schemas.microsoft.com/office/drawing/2014/main" id="{00000000-0008-0000-0100-00002A000000}"/>
              </a:ext>
            </a:extLst>
          </xdr:cNvPr>
          <xdr:cNvSpPr/>
        </xdr:nvSpPr>
        <xdr:spPr>
          <a:xfrm>
            <a:off x="10505843" y="2747210"/>
            <a:ext cx="261553"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5A5EF2DB-C7B1-44D8-A8D5-6AA70FD9C28F}"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0]!SelectDay" textlink="CalPopUp!$H$2">
        <xdr:nvSpPr>
          <xdr:cNvPr id="43" name="14Day" hidden="1">
            <a:extLst>
              <a:ext uri="{FF2B5EF4-FFF2-40B4-BE49-F238E27FC236}">
                <a16:creationId xmlns:a16="http://schemas.microsoft.com/office/drawing/2014/main" id="{00000000-0008-0000-0100-00002B000000}"/>
              </a:ext>
            </a:extLst>
          </xdr:cNvPr>
          <xdr:cNvSpPr/>
        </xdr:nvSpPr>
        <xdr:spPr>
          <a:xfrm>
            <a:off x="11574065" y="2942059"/>
            <a:ext cx="2646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FCD6750-8AE6-4DA9-9DFF-F4EDFDF11AA3}"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0]!SelectDay" textlink="CalPopUp!$H$1">
        <xdr:nvSpPr>
          <xdr:cNvPr id="44" name="7Day" hidden="1">
            <a:extLst>
              <a:ext uri="{FF2B5EF4-FFF2-40B4-BE49-F238E27FC236}">
                <a16:creationId xmlns:a16="http://schemas.microsoft.com/office/drawing/2014/main" id="{00000000-0008-0000-0100-00002C000000}"/>
              </a:ext>
            </a:extLst>
          </xdr:cNvPr>
          <xdr:cNvSpPr/>
        </xdr:nvSpPr>
        <xdr:spPr>
          <a:xfrm>
            <a:off x="11574065" y="2747210"/>
            <a:ext cx="2646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1FBCD48-1140-4500-8809-75C9537B155E}" type="TxLink">
              <a:rPr lang="en-US" sz="1100" b="0" i="0" u="none" strike="noStrike">
                <a:solidFill>
                  <a:srgbClr val="000000"/>
                </a:solidFill>
                <a:latin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0]!SelectDay" textlink="CalPopUp!$E$1">
        <xdr:nvSpPr>
          <xdr:cNvPr id="45" name="4Day" hidden="1">
            <a:extLst>
              <a:ext uri="{FF2B5EF4-FFF2-40B4-BE49-F238E27FC236}">
                <a16:creationId xmlns:a16="http://schemas.microsoft.com/office/drawing/2014/main" id="{00000000-0008-0000-0100-00002D000000}"/>
              </a:ext>
            </a:extLst>
          </xdr:cNvPr>
          <xdr:cNvSpPr/>
        </xdr:nvSpPr>
        <xdr:spPr>
          <a:xfrm>
            <a:off x="10773780" y="2747210"/>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AACD7B5-8EB9-4568-BD7D-E2F003960402}"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C$1">
        <xdr:nvSpPr>
          <xdr:cNvPr id="46" name="2Day" hidden="1">
            <a:extLst>
              <a:ext uri="{FF2B5EF4-FFF2-40B4-BE49-F238E27FC236}">
                <a16:creationId xmlns:a16="http://schemas.microsoft.com/office/drawing/2014/main" id="{00000000-0008-0000-0100-00002E000000}"/>
              </a:ext>
            </a:extLst>
          </xdr:cNvPr>
          <xdr:cNvSpPr/>
        </xdr:nvSpPr>
        <xdr:spPr>
          <a:xfrm>
            <a:off x="10237629" y="2747210"/>
            <a:ext cx="25958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409E8D0-BA0D-46C7-BE86-1ECACE7264D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F$1">
        <xdr:nvSpPr>
          <xdr:cNvPr id="47" name="5Day" hidden="1">
            <a:extLst>
              <a:ext uri="{FF2B5EF4-FFF2-40B4-BE49-F238E27FC236}">
                <a16:creationId xmlns:a16="http://schemas.microsoft.com/office/drawing/2014/main" id="{00000000-0008-0000-0100-00002F000000}"/>
              </a:ext>
            </a:extLst>
          </xdr:cNvPr>
          <xdr:cNvSpPr/>
        </xdr:nvSpPr>
        <xdr:spPr>
          <a:xfrm>
            <a:off x="11037654" y="2747210"/>
            <a:ext cx="2646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6DF4295-CFF0-492F-B56B-DB30C0C81A5C}"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B$2">
        <xdr:nvSpPr>
          <xdr:cNvPr id="48" name="8Day" hidden="1">
            <a:extLst>
              <a:ext uri="{FF2B5EF4-FFF2-40B4-BE49-F238E27FC236}">
                <a16:creationId xmlns:a16="http://schemas.microsoft.com/office/drawing/2014/main" id="{00000000-0008-0000-0100-000030000000}"/>
              </a:ext>
            </a:extLst>
          </xdr:cNvPr>
          <xdr:cNvSpPr/>
        </xdr:nvSpPr>
        <xdr:spPr>
          <a:xfrm>
            <a:off x="9971150" y="2942059"/>
            <a:ext cx="26045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5AD52DD-3900-4F16-9C32-8F93E37BAC3C}"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0]!SelectDay" textlink="CalPopUp!$D$2">
        <xdr:nvSpPr>
          <xdr:cNvPr id="49" name="10Day" hidden="1">
            <a:extLst>
              <a:ext uri="{FF2B5EF4-FFF2-40B4-BE49-F238E27FC236}">
                <a16:creationId xmlns:a16="http://schemas.microsoft.com/office/drawing/2014/main" id="{00000000-0008-0000-0100-000031000000}"/>
              </a:ext>
            </a:extLst>
          </xdr:cNvPr>
          <xdr:cNvSpPr/>
        </xdr:nvSpPr>
        <xdr:spPr>
          <a:xfrm>
            <a:off x="10505843" y="2942059"/>
            <a:ext cx="261553"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48492C5-8268-44BF-B418-428809E63335}" type="TxLink">
              <a:rPr lang="en-US" sz="1100" b="0" i="0" u="none" strike="noStrike">
                <a:solidFill>
                  <a:srgbClr val="000000"/>
                </a:solidFill>
                <a:latin typeface="Calibri"/>
                <a:cs typeface="Calibri"/>
              </a:rPr>
              <a:pPr algn="r"/>
              <a:t>5</a:t>
            </a:fld>
            <a:endParaRPr lang="en-US" sz="900" b="0" i="0" u="none" strike="noStrike">
              <a:solidFill>
                <a:schemeClr val="tx1">
                  <a:lumMod val="85000"/>
                  <a:lumOff val="15000"/>
                </a:schemeClr>
              </a:solidFill>
              <a:latin typeface="Tahoma" pitchFamily="34" charset="0"/>
              <a:cs typeface="Tahoma" pitchFamily="34" charset="0"/>
            </a:endParaRPr>
          </a:p>
        </xdr:txBody>
      </xdr:sp>
      <xdr:sp macro="[0]!SelectDay" textlink="CalPopUp!$G$1">
        <xdr:nvSpPr>
          <xdr:cNvPr id="50" name="6Day" hidden="1">
            <a:extLst>
              <a:ext uri="{FF2B5EF4-FFF2-40B4-BE49-F238E27FC236}">
                <a16:creationId xmlns:a16="http://schemas.microsoft.com/office/drawing/2014/main" id="{00000000-0008-0000-0100-000032000000}"/>
              </a:ext>
            </a:extLst>
          </xdr:cNvPr>
          <xdr:cNvSpPr/>
        </xdr:nvSpPr>
        <xdr:spPr>
          <a:xfrm>
            <a:off x="11307358" y="2747210"/>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CAFFEAA-85EE-4D40-96E8-7B9394FF98F3}" type="TxLink">
              <a:rPr lang="en-US" sz="1100" b="0" i="0" u="none" strike="noStrike">
                <a:solidFill>
                  <a:srgbClr val="000000"/>
                </a:solidFill>
                <a:latin typeface="Calibri"/>
                <a:cs typeface="Calibri"/>
              </a:rPr>
              <a:pPr algn="r"/>
              <a:t>1</a:t>
            </a:fld>
            <a:endParaRPr lang="en-US" sz="900" b="0">
              <a:solidFill>
                <a:schemeClr val="tx1">
                  <a:lumMod val="85000"/>
                  <a:lumOff val="15000"/>
                </a:schemeClr>
              </a:solidFill>
              <a:latin typeface="Tahoma" pitchFamily="34" charset="0"/>
              <a:cs typeface="Tahoma" pitchFamily="34" charset="0"/>
            </a:endParaRPr>
          </a:p>
        </xdr:txBody>
      </xdr:sp>
      <xdr:sp macro="[0]!SelectDay" textlink="CalPopUp!$G$2">
        <xdr:nvSpPr>
          <xdr:cNvPr id="51" name="13Day" hidden="1">
            <a:extLst>
              <a:ext uri="{FF2B5EF4-FFF2-40B4-BE49-F238E27FC236}">
                <a16:creationId xmlns:a16="http://schemas.microsoft.com/office/drawing/2014/main" id="{00000000-0008-0000-0100-000033000000}"/>
              </a:ext>
            </a:extLst>
          </xdr:cNvPr>
          <xdr:cNvSpPr/>
        </xdr:nvSpPr>
        <xdr:spPr>
          <a:xfrm>
            <a:off x="11307358" y="2942059"/>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5958AAAC-BF48-468B-A9F8-9B9C2C9A6351}" type="TxLink">
              <a:rPr lang="en-US" sz="1100" b="0" i="0" u="none" strike="noStrike">
                <a:solidFill>
                  <a:srgbClr val="000000"/>
                </a:solidFill>
                <a:latin typeface="Calibri"/>
                <a:cs typeface="Calibri"/>
              </a:rPr>
              <a:pPr algn="r"/>
              <a:t>8</a:t>
            </a:fld>
            <a:endParaRPr lang="en-US" sz="900" b="0">
              <a:solidFill>
                <a:schemeClr val="tx1">
                  <a:lumMod val="85000"/>
                  <a:lumOff val="15000"/>
                </a:schemeClr>
              </a:solidFill>
              <a:latin typeface="Tahoma" pitchFamily="34" charset="0"/>
              <a:cs typeface="Tahoma" pitchFamily="34" charset="0"/>
            </a:endParaRPr>
          </a:p>
        </xdr:txBody>
      </xdr:sp>
      <xdr:sp macro="[0]!SelectDay" textlink="CalPopUp!$E$2">
        <xdr:nvSpPr>
          <xdr:cNvPr id="52" name="11Day" hidden="1">
            <a:extLst>
              <a:ext uri="{FF2B5EF4-FFF2-40B4-BE49-F238E27FC236}">
                <a16:creationId xmlns:a16="http://schemas.microsoft.com/office/drawing/2014/main" id="{00000000-0008-0000-0100-000034000000}"/>
              </a:ext>
            </a:extLst>
          </xdr:cNvPr>
          <xdr:cNvSpPr/>
        </xdr:nvSpPr>
        <xdr:spPr>
          <a:xfrm>
            <a:off x="10773780" y="2942059"/>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39FC770-DE79-4A55-AE9A-8F6555559014}"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0]!SelectDay" textlink="CalPopUp!$C$2">
        <xdr:nvSpPr>
          <xdr:cNvPr id="53" name="9Day" hidden="1">
            <a:extLst>
              <a:ext uri="{FF2B5EF4-FFF2-40B4-BE49-F238E27FC236}">
                <a16:creationId xmlns:a16="http://schemas.microsoft.com/office/drawing/2014/main" id="{00000000-0008-0000-0100-000035000000}"/>
              </a:ext>
            </a:extLst>
          </xdr:cNvPr>
          <xdr:cNvSpPr/>
        </xdr:nvSpPr>
        <xdr:spPr>
          <a:xfrm>
            <a:off x="10237629" y="2942059"/>
            <a:ext cx="25958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AB14F45-3129-41C9-8F15-47FE74D4710C}"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0]!SelectDay" textlink="CalPopUp!$F$2">
        <xdr:nvSpPr>
          <xdr:cNvPr id="54" name="12Day" hidden="1">
            <a:extLst>
              <a:ext uri="{FF2B5EF4-FFF2-40B4-BE49-F238E27FC236}">
                <a16:creationId xmlns:a16="http://schemas.microsoft.com/office/drawing/2014/main" id="{00000000-0008-0000-0100-000036000000}"/>
              </a:ext>
            </a:extLst>
          </xdr:cNvPr>
          <xdr:cNvSpPr/>
        </xdr:nvSpPr>
        <xdr:spPr>
          <a:xfrm>
            <a:off x="11037654" y="2942059"/>
            <a:ext cx="2646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191A8A1-171A-4A20-96CF-B65D9102D019}"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0]!SelectDay" textlink="CalPopUp!$B$3">
        <xdr:nvSpPr>
          <xdr:cNvPr id="55" name="15Day" hidden="1">
            <a:extLst>
              <a:ext uri="{FF2B5EF4-FFF2-40B4-BE49-F238E27FC236}">
                <a16:creationId xmlns:a16="http://schemas.microsoft.com/office/drawing/2014/main" id="{00000000-0008-0000-0100-000037000000}"/>
              </a:ext>
            </a:extLst>
          </xdr:cNvPr>
          <xdr:cNvSpPr/>
        </xdr:nvSpPr>
        <xdr:spPr>
          <a:xfrm>
            <a:off x="9971150" y="3137002"/>
            <a:ext cx="26045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D77E120-3709-4772-85BE-EDF789418A41}"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0]!SelectDay" textlink="CalPopUp!$D$3">
        <xdr:nvSpPr>
          <xdr:cNvPr id="56" name="17Day" hidden="1">
            <a:extLst>
              <a:ext uri="{FF2B5EF4-FFF2-40B4-BE49-F238E27FC236}">
                <a16:creationId xmlns:a16="http://schemas.microsoft.com/office/drawing/2014/main" id="{00000000-0008-0000-0100-000038000000}"/>
              </a:ext>
            </a:extLst>
          </xdr:cNvPr>
          <xdr:cNvSpPr/>
        </xdr:nvSpPr>
        <xdr:spPr>
          <a:xfrm>
            <a:off x="10505843" y="3137002"/>
            <a:ext cx="261553"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E52A910-C035-4F3C-A478-F6D5D029E42F}" type="TxLink">
              <a:rPr lang="en-US" sz="1100" b="0" i="0" u="none" strike="noStrike">
                <a:solidFill>
                  <a:srgbClr val="000000"/>
                </a:solidFill>
                <a:latin typeface="Calibri"/>
                <a:cs typeface="Calibri"/>
              </a:rPr>
              <a:pPr algn="r"/>
              <a:t>12</a:t>
            </a:fld>
            <a:endParaRPr lang="en-US" sz="900" b="0" i="0" u="none" strike="noStrike">
              <a:solidFill>
                <a:schemeClr val="tx1">
                  <a:lumMod val="85000"/>
                  <a:lumOff val="15000"/>
                </a:schemeClr>
              </a:solidFill>
              <a:latin typeface="Tahoma" pitchFamily="34" charset="0"/>
              <a:cs typeface="Tahoma" pitchFamily="34" charset="0"/>
            </a:endParaRPr>
          </a:p>
        </xdr:txBody>
      </xdr:sp>
      <xdr:sp macro="[0]!SelectDay" textlink="CalPopUp!$G$3">
        <xdr:nvSpPr>
          <xdr:cNvPr id="57" name="20Day" hidden="1">
            <a:extLst>
              <a:ext uri="{FF2B5EF4-FFF2-40B4-BE49-F238E27FC236}">
                <a16:creationId xmlns:a16="http://schemas.microsoft.com/office/drawing/2014/main" id="{00000000-0008-0000-0100-000039000000}"/>
              </a:ext>
            </a:extLst>
          </xdr:cNvPr>
          <xdr:cNvSpPr/>
        </xdr:nvSpPr>
        <xdr:spPr>
          <a:xfrm>
            <a:off x="11307358" y="3137002"/>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AFF42E6-D5C4-4AFB-86E4-D5B22BEB9AFE}" type="TxLink">
              <a:rPr lang="en-US" sz="1100" b="0" i="0" u="none" strike="noStrike">
                <a:solidFill>
                  <a:srgbClr val="000000"/>
                </a:solidFill>
                <a:latin typeface="Calibri"/>
                <a:cs typeface="Calibri"/>
              </a:rPr>
              <a:pPr algn="r"/>
              <a:t>15</a:t>
            </a:fld>
            <a:endParaRPr lang="en-US" sz="900" b="0">
              <a:solidFill>
                <a:schemeClr val="tx1">
                  <a:lumMod val="85000"/>
                  <a:lumOff val="15000"/>
                </a:schemeClr>
              </a:solidFill>
              <a:latin typeface="Tahoma" pitchFamily="34" charset="0"/>
              <a:cs typeface="Tahoma" pitchFamily="34" charset="0"/>
            </a:endParaRPr>
          </a:p>
        </xdr:txBody>
      </xdr:sp>
      <xdr:sp macro="[0]!SelectDay" textlink="CalPopUp!$H$3">
        <xdr:nvSpPr>
          <xdr:cNvPr id="58" name="21Day" hidden="1">
            <a:extLst>
              <a:ext uri="{FF2B5EF4-FFF2-40B4-BE49-F238E27FC236}">
                <a16:creationId xmlns:a16="http://schemas.microsoft.com/office/drawing/2014/main" id="{00000000-0008-0000-0100-00003A000000}"/>
              </a:ext>
            </a:extLst>
          </xdr:cNvPr>
          <xdr:cNvSpPr/>
        </xdr:nvSpPr>
        <xdr:spPr>
          <a:xfrm>
            <a:off x="11574065" y="3137002"/>
            <a:ext cx="26512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BC3C8C1-F1CC-4E6A-B761-702236E9654F}"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0]!SelectDay" textlink="CalPopUp!$E$3">
        <xdr:nvSpPr>
          <xdr:cNvPr id="59" name="18Day" hidden="1">
            <a:extLst>
              <a:ext uri="{FF2B5EF4-FFF2-40B4-BE49-F238E27FC236}">
                <a16:creationId xmlns:a16="http://schemas.microsoft.com/office/drawing/2014/main" id="{00000000-0008-0000-0100-00003B000000}"/>
              </a:ext>
            </a:extLst>
          </xdr:cNvPr>
          <xdr:cNvSpPr/>
        </xdr:nvSpPr>
        <xdr:spPr>
          <a:xfrm>
            <a:off x="10773780" y="3137002"/>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7166839-31A3-4FE2-8A82-3206FB7017BE}"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0]!SelectDay" textlink="CalPopUp!$C$3">
        <xdr:nvSpPr>
          <xdr:cNvPr id="60" name="16Day" hidden="1">
            <a:extLst>
              <a:ext uri="{FF2B5EF4-FFF2-40B4-BE49-F238E27FC236}">
                <a16:creationId xmlns:a16="http://schemas.microsoft.com/office/drawing/2014/main" id="{00000000-0008-0000-0100-00003C000000}"/>
              </a:ext>
            </a:extLst>
          </xdr:cNvPr>
          <xdr:cNvSpPr/>
        </xdr:nvSpPr>
        <xdr:spPr>
          <a:xfrm>
            <a:off x="10237629" y="3137002"/>
            <a:ext cx="25958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7E83F02-8B47-4653-B02A-5541ECCBDEEC}"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0]!SelectDay" textlink="CalPopUp!$F$3">
        <xdr:nvSpPr>
          <xdr:cNvPr id="61" name="19Day" hidden="1">
            <a:extLst>
              <a:ext uri="{FF2B5EF4-FFF2-40B4-BE49-F238E27FC236}">
                <a16:creationId xmlns:a16="http://schemas.microsoft.com/office/drawing/2014/main" id="{00000000-0008-0000-0100-00003D000000}"/>
              </a:ext>
            </a:extLst>
          </xdr:cNvPr>
          <xdr:cNvSpPr/>
        </xdr:nvSpPr>
        <xdr:spPr>
          <a:xfrm>
            <a:off x="11037654" y="3137002"/>
            <a:ext cx="2646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6CE7CAE-107F-4123-8B4C-11DB11EF1B43}" type="TxLink">
              <a:rPr lang="en-US" sz="1100" b="0" i="0" u="none" strike="noStrike">
                <a:solidFill>
                  <a:srgbClr val="000000"/>
                </a:solidFill>
                <a:latin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0]!SelectDay" textlink="CalPopUp!$B$4">
        <xdr:nvSpPr>
          <xdr:cNvPr id="62" name="22Day" hidden="1">
            <a:extLst>
              <a:ext uri="{FF2B5EF4-FFF2-40B4-BE49-F238E27FC236}">
                <a16:creationId xmlns:a16="http://schemas.microsoft.com/office/drawing/2014/main" id="{00000000-0008-0000-0100-00003E000000}"/>
              </a:ext>
            </a:extLst>
          </xdr:cNvPr>
          <xdr:cNvSpPr/>
        </xdr:nvSpPr>
        <xdr:spPr>
          <a:xfrm>
            <a:off x="9971150" y="3332181"/>
            <a:ext cx="26045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BF6E7-6E9E-4EBF-9966-BE78D8ADA567}"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0]!SelectDay" textlink="CalPopUp!$D$4">
        <xdr:nvSpPr>
          <xdr:cNvPr id="63" name="24Day" hidden="1">
            <a:extLst>
              <a:ext uri="{FF2B5EF4-FFF2-40B4-BE49-F238E27FC236}">
                <a16:creationId xmlns:a16="http://schemas.microsoft.com/office/drawing/2014/main" id="{00000000-0008-0000-0100-00003F000000}"/>
              </a:ext>
            </a:extLst>
          </xdr:cNvPr>
          <xdr:cNvSpPr/>
        </xdr:nvSpPr>
        <xdr:spPr>
          <a:xfrm>
            <a:off x="10505843" y="3332181"/>
            <a:ext cx="261553"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6E33DDC-F18E-4A97-8C7C-81ABC9557F20}" type="TxLink">
              <a:rPr lang="en-US" sz="1100" b="0" i="0" u="none" strike="noStrike">
                <a:solidFill>
                  <a:srgbClr val="000000"/>
                </a:solidFill>
                <a:latin typeface="Calibri"/>
                <a:cs typeface="Calibri"/>
              </a:rPr>
              <a:pPr algn="r"/>
              <a:t>19</a:t>
            </a:fld>
            <a:endParaRPr lang="en-US" sz="900" b="0" i="0" u="none" strike="noStrike">
              <a:solidFill>
                <a:schemeClr val="tx1">
                  <a:lumMod val="85000"/>
                  <a:lumOff val="15000"/>
                </a:schemeClr>
              </a:solidFill>
              <a:latin typeface="Tahoma" pitchFamily="34" charset="0"/>
              <a:cs typeface="Tahoma" pitchFamily="34" charset="0"/>
            </a:endParaRPr>
          </a:p>
        </xdr:txBody>
      </xdr:sp>
      <xdr:sp macro="[0]!SelectDay" textlink="CalPopUp!$F$4">
        <xdr:nvSpPr>
          <xdr:cNvPr id="64" name="26Day" hidden="1">
            <a:extLst>
              <a:ext uri="{FF2B5EF4-FFF2-40B4-BE49-F238E27FC236}">
                <a16:creationId xmlns:a16="http://schemas.microsoft.com/office/drawing/2014/main" id="{00000000-0008-0000-0100-000040000000}"/>
              </a:ext>
            </a:extLst>
          </xdr:cNvPr>
          <xdr:cNvSpPr/>
        </xdr:nvSpPr>
        <xdr:spPr>
          <a:xfrm>
            <a:off x="11037654" y="3332181"/>
            <a:ext cx="26512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72E7473-3B31-4818-8E6A-157649E309BE}"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0]!SelectDay" textlink="CalPopUp!$G$4">
        <xdr:nvSpPr>
          <xdr:cNvPr id="65" name="27Day" hidden="1">
            <a:extLst>
              <a:ext uri="{FF2B5EF4-FFF2-40B4-BE49-F238E27FC236}">
                <a16:creationId xmlns:a16="http://schemas.microsoft.com/office/drawing/2014/main" id="{00000000-0008-0000-0100-000041000000}"/>
              </a:ext>
            </a:extLst>
          </xdr:cNvPr>
          <xdr:cNvSpPr/>
        </xdr:nvSpPr>
        <xdr:spPr>
          <a:xfrm>
            <a:off x="11307358" y="3332181"/>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DBF8FFA-5ED8-4582-85CC-6861D2B02302}" type="TxLink">
              <a:rPr lang="en-US" sz="1100" b="0" i="0" u="none" strike="noStrike">
                <a:solidFill>
                  <a:srgbClr val="000000"/>
                </a:solidFill>
                <a:latin typeface="Calibri"/>
                <a:cs typeface="Calibri"/>
              </a:rPr>
              <a:pPr algn="r"/>
              <a:t>22</a:t>
            </a:fld>
            <a:endParaRPr lang="en-US" sz="900" b="0">
              <a:solidFill>
                <a:schemeClr val="tx1">
                  <a:lumMod val="85000"/>
                  <a:lumOff val="15000"/>
                </a:schemeClr>
              </a:solidFill>
              <a:latin typeface="Tahoma" pitchFamily="34" charset="0"/>
              <a:cs typeface="Tahoma" pitchFamily="34" charset="0"/>
            </a:endParaRPr>
          </a:p>
        </xdr:txBody>
      </xdr:sp>
      <xdr:sp macro="[0]!SelectDay" textlink="CalPopUp!$E$4">
        <xdr:nvSpPr>
          <xdr:cNvPr id="66" name="25Day" hidden="1">
            <a:extLst>
              <a:ext uri="{FF2B5EF4-FFF2-40B4-BE49-F238E27FC236}">
                <a16:creationId xmlns:a16="http://schemas.microsoft.com/office/drawing/2014/main" id="{00000000-0008-0000-0100-000042000000}"/>
              </a:ext>
            </a:extLst>
          </xdr:cNvPr>
          <xdr:cNvSpPr/>
        </xdr:nvSpPr>
        <xdr:spPr>
          <a:xfrm>
            <a:off x="10773780" y="3332181"/>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D2A87D2-EC6A-4AB6-84C8-BE061868D618}"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0]!SelectDay" textlink="CalPopUp!$C$4">
        <xdr:nvSpPr>
          <xdr:cNvPr id="67" name="23Day" hidden="1">
            <a:extLst>
              <a:ext uri="{FF2B5EF4-FFF2-40B4-BE49-F238E27FC236}">
                <a16:creationId xmlns:a16="http://schemas.microsoft.com/office/drawing/2014/main" id="{00000000-0008-0000-0100-000043000000}"/>
              </a:ext>
            </a:extLst>
          </xdr:cNvPr>
          <xdr:cNvSpPr/>
        </xdr:nvSpPr>
        <xdr:spPr>
          <a:xfrm>
            <a:off x="10237629" y="3332181"/>
            <a:ext cx="25958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97507ED-9E02-40DC-9B1E-6E0575E448A7}"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0]!SelectDay" textlink="CalPopUp!$H$4">
        <xdr:nvSpPr>
          <xdr:cNvPr id="68" name="28Day" hidden="1">
            <a:extLst>
              <a:ext uri="{FF2B5EF4-FFF2-40B4-BE49-F238E27FC236}">
                <a16:creationId xmlns:a16="http://schemas.microsoft.com/office/drawing/2014/main" id="{00000000-0008-0000-0100-000044000000}"/>
              </a:ext>
            </a:extLst>
          </xdr:cNvPr>
          <xdr:cNvSpPr/>
        </xdr:nvSpPr>
        <xdr:spPr>
          <a:xfrm>
            <a:off x="11574065" y="3332181"/>
            <a:ext cx="2646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EA4DA50-8B8F-42EA-B7FE-D75E56DBB2AD}"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0]!SelectDay" textlink="CalPopUp!$B$5">
        <xdr:nvSpPr>
          <xdr:cNvPr id="69" name="29Day" hidden="1">
            <a:extLst>
              <a:ext uri="{FF2B5EF4-FFF2-40B4-BE49-F238E27FC236}">
                <a16:creationId xmlns:a16="http://schemas.microsoft.com/office/drawing/2014/main" id="{00000000-0008-0000-0100-000045000000}"/>
              </a:ext>
            </a:extLst>
          </xdr:cNvPr>
          <xdr:cNvSpPr/>
        </xdr:nvSpPr>
        <xdr:spPr>
          <a:xfrm>
            <a:off x="9971150" y="3528324"/>
            <a:ext cx="26045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4F2E5B8-CF56-4395-829B-60D39937BC76}"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0]!SelectDay" textlink="CalPopUp!$D$5">
        <xdr:nvSpPr>
          <xdr:cNvPr id="70" name="31Day" hidden="1">
            <a:extLst>
              <a:ext uri="{FF2B5EF4-FFF2-40B4-BE49-F238E27FC236}">
                <a16:creationId xmlns:a16="http://schemas.microsoft.com/office/drawing/2014/main" id="{00000000-0008-0000-0100-000046000000}"/>
              </a:ext>
            </a:extLst>
          </xdr:cNvPr>
          <xdr:cNvSpPr/>
        </xdr:nvSpPr>
        <xdr:spPr>
          <a:xfrm>
            <a:off x="10505843" y="3528324"/>
            <a:ext cx="261553"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1DA4EF6-965D-41DF-8E46-4B31C140D1FB}" type="TxLink">
              <a:rPr lang="en-US" sz="1100" b="0" i="0" u="none" strike="noStrike">
                <a:solidFill>
                  <a:srgbClr val="000000"/>
                </a:solidFill>
                <a:latin typeface="Calibri"/>
                <a:cs typeface="Calibri"/>
              </a:rPr>
              <a:pPr algn="r"/>
              <a:t>26</a:t>
            </a:fld>
            <a:endParaRPr lang="en-US" sz="900" b="0" i="0" u="none" strike="noStrike">
              <a:solidFill>
                <a:schemeClr val="tx1">
                  <a:lumMod val="85000"/>
                  <a:lumOff val="15000"/>
                </a:schemeClr>
              </a:solidFill>
              <a:latin typeface="Tahoma" pitchFamily="34" charset="0"/>
              <a:cs typeface="Tahoma" pitchFamily="34" charset="0"/>
            </a:endParaRPr>
          </a:p>
        </xdr:txBody>
      </xdr:sp>
      <xdr:sp macro="[0]!SelectDay" textlink="CalPopUp!$G$5">
        <xdr:nvSpPr>
          <xdr:cNvPr id="71" name="34Day" hidden="1">
            <a:extLst>
              <a:ext uri="{FF2B5EF4-FFF2-40B4-BE49-F238E27FC236}">
                <a16:creationId xmlns:a16="http://schemas.microsoft.com/office/drawing/2014/main" id="{00000000-0008-0000-0100-000047000000}"/>
              </a:ext>
            </a:extLst>
          </xdr:cNvPr>
          <xdr:cNvSpPr/>
        </xdr:nvSpPr>
        <xdr:spPr>
          <a:xfrm>
            <a:off x="11308891" y="3528324"/>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539F6E0-4FF0-488C-9352-6CA4DAB8F6E6}" type="TxLink">
              <a:rPr lang="en-US" sz="1100" b="0" i="0" u="none" strike="noStrike">
                <a:solidFill>
                  <a:srgbClr val="000000"/>
                </a:solidFill>
                <a:latin typeface="Calibri"/>
                <a:cs typeface="Calibri"/>
              </a:rPr>
              <a:pPr algn="r"/>
              <a:t>29</a:t>
            </a:fld>
            <a:endParaRPr lang="en-US" sz="900" b="0">
              <a:solidFill>
                <a:schemeClr val="tx1">
                  <a:lumMod val="85000"/>
                  <a:lumOff val="15000"/>
                </a:schemeClr>
              </a:solidFill>
              <a:latin typeface="Tahoma" pitchFamily="34" charset="0"/>
              <a:cs typeface="Tahoma" pitchFamily="34" charset="0"/>
            </a:endParaRPr>
          </a:p>
        </xdr:txBody>
      </xdr:sp>
      <xdr:sp macro="[0]!SelectDay" textlink="CalPopUp!$H$5">
        <xdr:nvSpPr>
          <xdr:cNvPr id="72" name="35Day" hidden="1">
            <a:extLst>
              <a:ext uri="{FF2B5EF4-FFF2-40B4-BE49-F238E27FC236}">
                <a16:creationId xmlns:a16="http://schemas.microsoft.com/office/drawing/2014/main" id="{00000000-0008-0000-0100-000048000000}"/>
              </a:ext>
            </a:extLst>
          </xdr:cNvPr>
          <xdr:cNvSpPr/>
        </xdr:nvSpPr>
        <xdr:spPr>
          <a:xfrm>
            <a:off x="11575597" y="3528324"/>
            <a:ext cx="26512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925D89-8FCF-4658-BD64-7DA29139766C}" type="TxLink">
              <a:rPr lang="en-US" sz="1100" b="0" i="0" u="none" strike="noStrike">
                <a:solidFill>
                  <a:srgbClr val="000000"/>
                </a:solidFill>
                <a:latin typeface="Calibri"/>
                <a:cs typeface="Calibri"/>
              </a:rPr>
              <a:pPr algn="r"/>
              <a:t>30</a:t>
            </a:fld>
            <a:endParaRPr lang="en-US" sz="900" b="0">
              <a:solidFill>
                <a:schemeClr val="tx1">
                  <a:lumMod val="85000"/>
                  <a:lumOff val="15000"/>
                </a:schemeClr>
              </a:solidFill>
              <a:latin typeface="Tahoma" pitchFamily="34" charset="0"/>
              <a:cs typeface="Tahoma" pitchFamily="34" charset="0"/>
            </a:endParaRPr>
          </a:p>
        </xdr:txBody>
      </xdr:sp>
      <xdr:sp macro="[0]!SelectDay" textlink="CalPopUp!$E$5">
        <xdr:nvSpPr>
          <xdr:cNvPr id="73" name="32Day" hidden="1">
            <a:extLst>
              <a:ext uri="{FF2B5EF4-FFF2-40B4-BE49-F238E27FC236}">
                <a16:creationId xmlns:a16="http://schemas.microsoft.com/office/drawing/2014/main" id="{00000000-0008-0000-0100-000049000000}"/>
              </a:ext>
            </a:extLst>
          </xdr:cNvPr>
          <xdr:cNvSpPr/>
        </xdr:nvSpPr>
        <xdr:spPr>
          <a:xfrm>
            <a:off x="10773780" y="3528324"/>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CD21FC5-A510-47AF-8A35-D559AEF9C950}"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0]!SelectDay" textlink="CalPopUp!$C$5">
        <xdr:nvSpPr>
          <xdr:cNvPr id="74" name="30Day" hidden="1">
            <a:extLst>
              <a:ext uri="{FF2B5EF4-FFF2-40B4-BE49-F238E27FC236}">
                <a16:creationId xmlns:a16="http://schemas.microsoft.com/office/drawing/2014/main" id="{00000000-0008-0000-0100-00004A000000}"/>
              </a:ext>
            </a:extLst>
          </xdr:cNvPr>
          <xdr:cNvSpPr/>
        </xdr:nvSpPr>
        <xdr:spPr>
          <a:xfrm>
            <a:off x="10237629" y="3528324"/>
            <a:ext cx="25958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7CB927-634F-4AA8-915F-CBF3BCFB3AD8}"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0]!SelectDay" textlink="CalPopUp!$F$5">
        <xdr:nvSpPr>
          <xdr:cNvPr id="75" name="33Day" hidden="1">
            <a:extLst>
              <a:ext uri="{FF2B5EF4-FFF2-40B4-BE49-F238E27FC236}">
                <a16:creationId xmlns:a16="http://schemas.microsoft.com/office/drawing/2014/main" id="{00000000-0008-0000-0100-00004B000000}"/>
              </a:ext>
            </a:extLst>
          </xdr:cNvPr>
          <xdr:cNvSpPr/>
        </xdr:nvSpPr>
        <xdr:spPr>
          <a:xfrm>
            <a:off x="11039188" y="3528324"/>
            <a:ext cx="2646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7D4D997-6F39-4F68-8F6E-142A4DF3C177}"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76" name="Sa" hidden="1">
            <a:extLst>
              <a:ext uri="{FF2B5EF4-FFF2-40B4-BE49-F238E27FC236}">
                <a16:creationId xmlns:a16="http://schemas.microsoft.com/office/drawing/2014/main" id="{00000000-0008-0000-0100-00004C000000}"/>
              </a:ext>
            </a:extLst>
          </xdr:cNvPr>
          <xdr:cNvSpPr/>
        </xdr:nvSpPr>
        <xdr:spPr>
          <a:xfrm>
            <a:off x="11575488" y="2548426"/>
            <a:ext cx="264622" cy="189958"/>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77" name="Fr" hidden="1">
            <a:extLst>
              <a:ext uri="{FF2B5EF4-FFF2-40B4-BE49-F238E27FC236}">
                <a16:creationId xmlns:a16="http://schemas.microsoft.com/office/drawing/2014/main" id="{00000000-0008-0000-0100-00004D000000}"/>
              </a:ext>
            </a:extLst>
          </xdr:cNvPr>
          <xdr:cNvSpPr/>
        </xdr:nvSpPr>
        <xdr:spPr>
          <a:xfrm>
            <a:off x="11308781" y="2548426"/>
            <a:ext cx="259588" cy="189958"/>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78" name="Th" hidden="1">
            <a:extLst>
              <a:ext uri="{FF2B5EF4-FFF2-40B4-BE49-F238E27FC236}">
                <a16:creationId xmlns:a16="http://schemas.microsoft.com/office/drawing/2014/main" id="{00000000-0008-0000-0100-00004E000000}"/>
              </a:ext>
            </a:extLst>
          </xdr:cNvPr>
          <xdr:cNvSpPr/>
        </xdr:nvSpPr>
        <xdr:spPr>
          <a:xfrm>
            <a:off x="11038196" y="2548426"/>
            <a:ext cx="265503" cy="189958"/>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79" name="We" hidden="1">
            <a:extLst>
              <a:ext uri="{FF2B5EF4-FFF2-40B4-BE49-F238E27FC236}">
                <a16:creationId xmlns:a16="http://schemas.microsoft.com/office/drawing/2014/main" id="{00000000-0008-0000-0100-00004F000000}"/>
              </a:ext>
            </a:extLst>
          </xdr:cNvPr>
          <xdr:cNvSpPr/>
        </xdr:nvSpPr>
        <xdr:spPr>
          <a:xfrm>
            <a:off x="10775202" y="2548426"/>
            <a:ext cx="258706" cy="189958"/>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80" name="Tu" hidden="1">
            <a:extLst>
              <a:ext uri="{FF2B5EF4-FFF2-40B4-BE49-F238E27FC236}">
                <a16:creationId xmlns:a16="http://schemas.microsoft.com/office/drawing/2014/main" id="{00000000-0008-0000-0100-000050000000}"/>
              </a:ext>
            </a:extLst>
          </xdr:cNvPr>
          <xdr:cNvSpPr/>
        </xdr:nvSpPr>
        <xdr:spPr>
          <a:xfrm>
            <a:off x="10506385" y="2548426"/>
            <a:ext cx="262433" cy="189958"/>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81" name="Mo" hidden="1">
            <a:extLst>
              <a:ext uri="{FF2B5EF4-FFF2-40B4-BE49-F238E27FC236}">
                <a16:creationId xmlns:a16="http://schemas.microsoft.com/office/drawing/2014/main" id="{00000000-0008-0000-0100-000051000000}"/>
              </a:ext>
            </a:extLst>
          </xdr:cNvPr>
          <xdr:cNvSpPr/>
        </xdr:nvSpPr>
        <xdr:spPr>
          <a:xfrm>
            <a:off x="10239052" y="2548426"/>
            <a:ext cx="258707" cy="189958"/>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82" name="Su" hidden="1">
            <a:extLst>
              <a:ext uri="{FF2B5EF4-FFF2-40B4-BE49-F238E27FC236}">
                <a16:creationId xmlns:a16="http://schemas.microsoft.com/office/drawing/2014/main" id="{00000000-0008-0000-0100-000052000000}"/>
              </a:ext>
            </a:extLst>
          </xdr:cNvPr>
          <xdr:cNvSpPr/>
        </xdr:nvSpPr>
        <xdr:spPr>
          <a:xfrm>
            <a:off x="9972573" y="2548426"/>
            <a:ext cx="260459" cy="189958"/>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0]!ShowSettings">
        <xdr:nvPicPr>
          <xdr:cNvPr id="83" name="SetBtn" hidden="1">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1782374" y="3985641"/>
            <a:ext cx="137046" cy="142785"/>
          </a:xfrm>
          <a:prstGeom prst="rect">
            <a:avLst/>
          </a:prstGeom>
        </xdr:spPr>
      </xdr:pic>
      <xdr:sp macro="[0]!CalCol" textlink="">
        <xdr:nvSpPr>
          <xdr:cNvPr id="84" name="CalCol1" hidden="1">
            <a:extLst>
              <a:ext uri="{FF2B5EF4-FFF2-40B4-BE49-F238E27FC236}">
                <a16:creationId xmlns:a16="http://schemas.microsoft.com/office/drawing/2014/main" id="{00000000-0008-0000-0100-000054000000}"/>
              </a:ext>
            </a:extLst>
          </xdr:cNvPr>
          <xdr:cNvSpPr/>
        </xdr:nvSpPr>
        <xdr:spPr>
          <a:xfrm>
            <a:off x="9951048" y="4182634"/>
            <a:ext cx="129878" cy="131914"/>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85" name="CalCol2" hidden="1">
            <a:extLst>
              <a:ext uri="{FF2B5EF4-FFF2-40B4-BE49-F238E27FC236}">
                <a16:creationId xmlns:a16="http://schemas.microsoft.com/office/drawing/2014/main" id="{00000000-0008-0000-0100-000055000000}"/>
              </a:ext>
            </a:extLst>
          </xdr:cNvPr>
          <xdr:cNvSpPr/>
        </xdr:nvSpPr>
        <xdr:spPr>
          <a:xfrm>
            <a:off x="10175934" y="4182634"/>
            <a:ext cx="129878" cy="131914"/>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86" name="CalCol3" hidden="1">
            <a:extLst>
              <a:ext uri="{FF2B5EF4-FFF2-40B4-BE49-F238E27FC236}">
                <a16:creationId xmlns:a16="http://schemas.microsoft.com/office/drawing/2014/main" id="{00000000-0008-0000-0100-000056000000}"/>
              </a:ext>
            </a:extLst>
          </xdr:cNvPr>
          <xdr:cNvSpPr/>
        </xdr:nvSpPr>
        <xdr:spPr>
          <a:xfrm>
            <a:off x="10400819" y="4182634"/>
            <a:ext cx="130717" cy="131914"/>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87" name="CalCol4" hidden="1">
            <a:extLst>
              <a:ext uri="{FF2B5EF4-FFF2-40B4-BE49-F238E27FC236}">
                <a16:creationId xmlns:a16="http://schemas.microsoft.com/office/drawing/2014/main" id="{00000000-0008-0000-0100-000057000000}"/>
              </a:ext>
            </a:extLst>
          </xdr:cNvPr>
          <xdr:cNvSpPr/>
        </xdr:nvSpPr>
        <xdr:spPr>
          <a:xfrm>
            <a:off x="10626542" y="4182634"/>
            <a:ext cx="129878" cy="131914"/>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88" name="CalCol5" hidden="1">
            <a:extLst>
              <a:ext uri="{FF2B5EF4-FFF2-40B4-BE49-F238E27FC236}">
                <a16:creationId xmlns:a16="http://schemas.microsoft.com/office/drawing/2014/main" id="{00000000-0008-0000-0100-000058000000}"/>
              </a:ext>
            </a:extLst>
          </xdr:cNvPr>
          <xdr:cNvSpPr/>
        </xdr:nvSpPr>
        <xdr:spPr>
          <a:xfrm>
            <a:off x="10851427" y="4182634"/>
            <a:ext cx="129878" cy="131914"/>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89" name="CalCol6" hidden="1">
            <a:extLst>
              <a:ext uri="{FF2B5EF4-FFF2-40B4-BE49-F238E27FC236}">
                <a16:creationId xmlns:a16="http://schemas.microsoft.com/office/drawing/2014/main" id="{00000000-0008-0000-0100-000059000000}"/>
              </a:ext>
            </a:extLst>
          </xdr:cNvPr>
          <xdr:cNvSpPr/>
        </xdr:nvSpPr>
        <xdr:spPr>
          <a:xfrm>
            <a:off x="11077150" y="4182634"/>
            <a:ext cx="129878" cy="131914"/>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90" name="CalCol7" hidden="1">
            <a:extLst>
              <a:ext uri="{FF2B5EF4-FFF2-40B4-BE49-F238E27FC236}">
                <a16:creationId xmlns:a16="http://schemas.microsoft.com/office/drawing/2014/main" id="{00000000-0008-0000-0100-00005A000000}"/>
              </a:ext>
            </a:extLst>
          </xdr:cNvPr>
          <xdr:cNvSpPr/>
        </xdr:nvSpPr>
        <xdr:spPr>
          <a:xfrm>
            <a:off x="11302035" y="4182634"/>
            <a:ext cx="129878" cy="131914"/>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91" name="CalCol8" hidden="1">
            <a:extLst>
              <a:ext uri="{FF2B5EF4-FFF2-40B4-BE49-F238E27FC236}">
                <a16:creationId xmlns:a16="http://schemas.microsoft.com/office/drawing/2014/main" id="{00000000-0008-0000-0100-00005B000000}"/>
              </a:ext>
            </a:extLst>
          </xdr:cNvPr>
          <xdr:cNvSpPr/>
        </xdr:nvSpPr>
        <xdr:spPr>
          <a:xfrm>
            <a:off x="11526921" y="4182634"/>
            <a:ext cx="130715" cy="131914"/>
          </a:xfrm>
          <a:prstGeom prst="ellipse">
            <a:avLst/>
          </a:prstGeom>
          <a:solidFill>
            <a:srgbClr val="C7E9F6"/>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92" name="CalCol9" hidden="1">
            <a:extLst>
              <a:ext uri="{FF2B5EF4-FFF2-40B4-BE49-F238E27FC236}">
                <a16:creationId xmlns:a16="http://schemas.microsoft.com/office/drawing/2014/main" id="{00000000-0008-0000-0100-00005C000000}"/>
              </a:ext>
            </a:extLst>
          </xdr:cNvPr>
          <xdr:cNvSpPr/>
        </xdr:nvSpPr>
        <xdr:spPr>
          <a:xfrm>
            <a:off x="11752644" y="4182634"/>
            <a:ext cx="129878" cy="131914"/>
          </a:xfrm>
          <a:prstGeom prst="ellipse">
            <a:avLst/>
          </a:prstGeom>
          <a:solidFill>
            <a:srgbClr val="C6F0C6"/>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5123" name="PrevMonth" hidden="1">
            <a:extLst>
              <a:ext uri="{FF2B5EF4-FFF2-40B4-BE49-F238E27FC236}">
                <a16:creationId xmlns:a16="http://schemas.microsoft.com/office/drawing/2014/main" id="{00000000-0008-0000-0100-000003140000}"/>
              </a:ext>
            </a:extLst>
          </xdr:cNvPr>
          <xdr:cNvGrpSpPr/>
        </xdr:nvGrpSpPr>
        <xdr:grpSpPr>
          <a:xfrm>
            <a:off x="10003295" y="2388211"/>
            <a:ext cx="104183" cy="108546"/>
            <a:chOff x="10003295" y="2388211"/>
            <a:chExt cx="104183" cy="108546"/>
          </a:xfrm>
        </xdr:grpSpPr>
        <xdr:sp macro="[0]!PrevMonth" textlink="">
          <xdr:nvSpPr>
            <xdr:cNvPr id="100" name="PrevRec" hidden="1">
              <a:extLst>
                <a:ext uri="{FF2B5EF4-FFF2-40B4-BE49-F238E27FC236}">
                  <a16:creationId xmlns:a16="http://schemas.microsoft.com/office/drawing/2014/main" id="{00000000-0008-0000-0100-000064000000}"/>
                </a:ext>
              </a:extLst>
            </xdr:cNvPr>
            <xdr:cNvSpPr/>
          </xdr:nvSpPr>
          <xdr:spPr>
            <a:xfrm>
              <a:off x="10003295" y="2388211"/>
              <a:ext cx="104183" cy="108546"/>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0]!PrevMonth" textlink="">
          <xdr:nvSpPr>
            <xdr:cNvPr id="101" name="PrevTri" hidden="1">
              <a:extLst>
                <a:ext uri="{FF2B5EF4-FFF2-40B4-BE49-F238E27FC236}">
                  <a16:creationId xmlns:a16="http://schemas.microsoft.com/office/drawing/2014/main" id="{00000000-0008-0000-0100-000065000000}"/>
                </a:ext>
              </a:extLst>
            </xdr:cNvPr>
            <xdr:cNvSpPr/>
          </xdr:nvSpPr>
          <xdr:spPr>
            <a:xfrm rot="16200000">
              <a:off x="10013823" y="2414674"/>
              <a:ext cx="72077" cy="55621"/>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5122" name="NextMonth" hidden="1">
            <a:extLst>
              <a:ext uri="{FF2B5EF4-FFF2-40B4-BE49-F238E27FC236}">
                <a16:creationId xmlns:a16="http://schemas.microsoft.com/office/drawing/2014/main" id="{00000000-0008-0000-0100-000002140000}"/>
              </a:ext>
            </a:extLst>
          </xdr:cNvPr>
          <xdr:cNvGrpSpPr/>
        </xdr:nvGrpSpPr>
        <xdr:grpSpPr>
          <a:xfrm>
            <a:off x="11704103" y="2388211"/>
            <a:ext cx="104183" cy="108546"/>
            <a:chOff x="11704103" y="2388211"/>
            <a:chExt cx="104183" cy="108546"/>
          </a:xfrm>
        </xdr:grpSpPr>
        <xdr:sp macro="[0]!NextMonth" textlink="">
          <xdr:nvSpPr>
            <xdr:cNvPr id="98" name="NextRec" hidden="1">
              <a:extLst>
                <a:ext uri="{FF2B5EF4-FFF2-40B4-BE49-F238E27FC236}">
                  <a16:creationId xmlns:a16="http://schemas.microsoft.com/office/drawing/2014/main" id="{00000000-0008-0000-0100-000062000000}"/>
                </a:ext>
              </a:extLst>
            </xdr:cNvPr>
            <xdr:cNvSpPr/>
          </xdr:nvSpPr>
          <xdr:spPr>
            <a:xfrm>
              <a:off x="11704103" y="2388211"/>
              <a:ext cx="104183" cy="108546"/>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0]!NextMonth" textlink="">
          <xdr:nvSpPr>
            <xdr:cNvPr id="99" name="NextTri" hidden="1">
              <a:extLst>
                <a:ext uri="{FF2B5EF4-FFF2-40B4-BE49-F238E27FC236}">
                  <a16:creationId xmlns:a16="http://schemas.microsoft.com/office/drawing/2014/main" id="{00000000-0008-0000-0100-000063000000}"/>
                </a:ext>
              </a:extLst>
            </xdr:cNvPr>
            <xdr:cNvSpPr/>
          </xdr:nvSpPr>
          <xdr:spPr>
            <a:xfrm rot="5400000">
              <a:off x="11723672" y="2414674"/>
              <a:ext cx="72077" cy="55621"/>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 textlink="CalPopUp!A2">
        <xdr:nvSpPr>
          <xdr:cNvPr id="95" name="Year" hidden="1">
            <a:extLst>
              <a:ext uri="{FF2B5EF4-FFF2-40B4-BE49-F238E27FC236}">
                <a16:creationId xmlns:a16="http://schemas.microsoft.com/office/drawing/2014/main" id="{00000000-0008-0000-0100-00005F000000}"/>
              </a:ext>
            </a:extLst>
          </xdr:cNvPr>
          <xdr:cNvSpPr txBox="1"/>
        </xdr:nvSpPr>
        <xdr:spPr>
          <a:xfrm>
            <a:off x="11030749" y="2347391"/>
            <a:ext cx="340794" cy="188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64A73E81-54D7-43D8-A845-BB46F1B7361C}" type="TxLink">
              <a:rPr lang="en-US" sz="1100" b="0" i="0" u="none" strike="noStrike">
                <a:solidFill>
                  <a:srgbClr val="000000"/>
                </a:solidFill>
                <a:latin typeface="Calibri"/>
                <a:cs typeface="Calibri"/>
              </a:rPr>
              <a:pPr algn="ctr"/>
              <a:t>2023</a:t>
            </a:fld>
            <a:endParaRPr lang="en-US" sz="1100" b="1">
              <a:solidFill>
                <a:schemeClr val="tx1">
                  <a:lumMod val="75000"/>
                  <a:lumOff val="25000"/>
                </a:schemeClr>
              </a:solidFill>
            </a:endParaRPr>
          </a:p>
        </xdr:txBody>
      </xdr:sp>
      <xdr:sp macro="[0]!NextYear" textlink="">
        <xdr:nvSpPr>
          <xdr:cNvPr id="96" name="NextYr" hidden="1">
            <a:extLst>
              <a:ext uri="{FF2B5EF4-FFF2-40B4-BE49-F238E27FC236}">
                <a16:creationId xmlns:a16="http://schemas.microsoft.com/office/drawing/2014/main" id="{00000000-0008-0000-0100-000060000000}"/>
              </a:ext>
            </a:extLst>
          </xdr:cNvPr>
          <xdr:cNvSpPr/>
        </xdr:nvSpPr>
        <xdr:spPr>
          <a:xfrm>
            <a:off x="10960569" y="2396025"/>
            <a:ext cx="91440" cy="91180"/>
          </a:xfrm>
          <a:prstGeom prst="triangle">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0]!PrevYear" textlink="">
        <xdr:nvSpPr>
          <xdr:cNvPr id="97" name="PrevYr" hidden="1">
            <a:extLst>
              <a:ext uri="{FF2B5EF4-FFF2-40B4-BE49-F238E27FC236}">
                <a16:creationId xmlns:a16="http://schemas.microsoft.com/office/drawing/2014/main" id="{00000000-0008-0000-0100-000061000000}"/>
              </a:ext>
            </a:extLst>
          </xdr:cNvPr>
          <xdr:cNvSpPr/>
        </xdr:nvSpPr>
        <xdr:spPr>
          <a:xfrm flipV="1">
            <a:off x="11368860" y="2396025"/>
            <a:ext cx="91440" cy="91180"/>
          </a:xfrm>
          <a:prstGeom prst="triangle">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539751</xdr:colOff>
      <xdr:row>1</xdr:row>
      <xdr:rowOff>12700</xdr:rowOff>
    </xdr:from>
    <xdr:to>
      <xdr:col>8</xdr:col>
      <xdr:colOff>361951</xdr:colOff>
      <xdr:row>2</xdr:row>
      <xdr:rowOff>177800</xdr:rowOff>
    </xdr:to>
    <xdr:sp macro="" textlink="$B$8">
      <xdr:nvSpPr>
        <xdr:cNvPr id="2" name="TextBox 1">
          <a:extLst>
            <a:ext uri="{FF2B5EF4-FFF2-40B4-BE49-F238E27FC236}">
              <a16:creationId xmlns:a16="http://schemas.microsoft.com/office/drawing/2014/main" id="{00000000-0008-0000-0200-000002000000}"/>
            </a:ext>
          </a:extLst>
        </xdr:cNvPr>
        <xdr:cNvSpPr txBox="1"/>
      </xdr:nvSpPr>
      <xdr:spPr>
        <a:xfrm>
          <a:off x="6534151" y="533400"/>
          <a:ext cx="4794250" cy="349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9C7D84D-27F6-4C73-9513-D8905F2DBE14}" type="TxLink">
            <a:rPr lang="en-US" sz="2400" b="0" i="0" u="none" strike="noStrike">
              <a:solidFill>
                <a:srgbClr val="0070C0"/>
              </a:solidFill>
              <a:effectLst>
                <a:outerShdw blurRad="50800" dist="38100" dir="2700000" algn="tl" rotWithShape="0">
                  <a:prstClr val="black">
                    <a:alpha val="40000"/>
                  </a:prstClr>
                </a:outerShdw>
              </a:effectLst>
              <a:latin typeface="Arial Rounded MT Bold" panose="020F0704030504030204" pitchFamily="34" charset="0"/>
              <a:cs typeface="Calibri"/>
            </a:rPr>
            <a:pPr algn="ctr"/>
            <a:t>NOVEMBER, 2023</a:t>
          </a:fld>
          <a:endParaRPr lang="en-US" sz="2400" b="0">
            <a:solidFill>
              <a:srgbClr val="0070C0"/>
            </a:solidFill>
            <a:effectLst>
              <a:outerShdw blurRad="50800" dist="38100" dir="2700000" algn="tl" rotWithShape="0">
                <a:prstClr val="black">
                  <a:alpha val="40000"/>
                </a:prstClr>
              </a:outerShdw>
            </a:effectLst>
            <a:latin typeface="Arial Rounded MT Bold" panose="020F0704030504030204" pitchFamily="34" charset="0"/>
          </a:endParaRPr>
        </a:p>
      </xdr:txBody>
    </xdr:sp>
    <xdr:clientData/>
  </xdr:twoCellAnchor>
  <xdr:twoCellAnchor>
    <xdr:from>
      <xdr:col>20</xdr:col>
      <xdr:colOff>241300</xdr:colOff>
      <xdr:row>25</xdr:row>
      <xdr:rowOff>88900</xdr:rowOff>
    </xdr:from>
    <xdr:to>
      <xdr:col>23</xdr:col>
      <xdr:colOff>25400</xdr:colOff>
      <xdr:row>26</xdr:row>
      <xdr:rowOff>127000</xdr:rowOff>
    </xdr:to>
    <xdr:sp macro="" textlink="">
      <xdr:nvSpPr>
        <xdr:cNvPr id="20" name="SampleApptShp">
          <a:extLst>
            <a:ext uri="{FF2B5EF4-FFF2-40B4-BE49-F238E27FC236}">
              <a16:creationId xmlns:a16="http://schemas.microsoft.com/office/drawing/2014/main" id="{00000000-0008-0000-0200-000014000000}"/>
            </a:ext>
          </a:extLst>
        </xdr:cNvPr>
        <xdr:cNvSpPr/>
      </xdr:nvSpPr>
      <xdr:spPr>
        <a:xfrm>
          <a:off x="21710650" y="5041900"/>
          <a:ext cx="1612900" cy="222250"/>
        </a:xfrm>
        <a:prstGeom prst="roundRect">
          <a:avLst/>
        </a:prstGeom>
        <a:solidFill>
          <a:schemeClr val="bg1"/>
        </a:solidFill>
        <a:ln w="3175">
          <a:solidFill>
            <a:srgbClr val="15344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8288" tIns="0" rIns="0" bIns="0" rtlCol="0" anchor="ctr"/>
        <a:lstStyle/>
        <a:p>
          <a:pPr algn="l"/>
          <a:r>
            <a:rPr lang="en-US" sz="1050">
              <a:solidFill>
                <a:sysClr val="windowText" lastClr="000000"/>
              </a:solidFill>
            </a:rPr>
            <a:t>7:00</a:t>
          </a:r>
          <a:r>
            <a:rPr lang="en-US" sz="1050" baseline="0">
              <a:solidFill>
                <a:sysClr val="windowText" lastClr="000000"/>
              </a:solidFill>
            </a:rPr>
            <a:t> PM: PTA Meeting</a:t>
          </a:r>
          <a:endParaRPr lang="en-US" sz="1050">
            <a:solidFill>
              <a:sysClr val="windowText" lastClr="000000"/>
            </a:solidFill>
          </a:endParaRPr>
        </a:p>
      </xdr:txBody>
    </xdr:sp>
    <xdr:clientData/>
  </xdr:twoCellAnchor>
  <xdr:twoCellAnchor editAs="oneCell">
    <xdr:from>
      <xdr:col>3</xdr:col>
      <xdr:colOff>323850</xdr:colOff>
      <xdr:row>1</xdr:row>
      <xdr:rowOff>87151</xdr:rowOff>
    </xdr:from>
    <xdr:to>
      <xdr:col>9</xdr:col>
      <xdr:colOff>1599223</xdr:colOff>
      <xdr:row>2</xdr:row>
      <xdr:rowOff>154461</xdr:rowOff>
    </xdr:to>
    <xdr:grpSp>
      <xdr:nvGrpSpPr>
        <xdr:cNvPr id="3344" name="Group 3343">
          <a:extLst>
            <a:ext uri="{FF2B5EF4-FFF2-40B4-BE49-F238E27FC236}">
              <a16:creationId xmlns:a16="http://schemas.microsoft.com/office/drawing/2014/main" id="{00000000-0008-0000-0200-0000100D0000}"/>
            </a:ext>
          </a:extLst>
        </xdr:cNvPr>
        <xdr:cNvGrpSpPr/>
      </xdr:nvGrpSpPr>
      <xdr:grpSpPr>
        <a:xfrm>
          <a:off x="2958717" y="601271"/>
          <a:ext cx="11080386" cy="250925"/>
          <a:chOff x="3003550" y="607851"/>
          <a:chExt cx="11219473" cy="251460"/>
        </a:xfrm>
      </xdr:grpSpPr>
      <mc:AlternateContent xmlns:mc="http://schemas.openxmlformats.org/markup-compatibility/2006">
        <mc:Choice xmlns:a14="http://schemas.microsoft.com/office/drawing/2010/main" Requires="a14">
          <xdr:sp macro="" textlink="">
            <xdr:nvSpPr>
              <xdr:cNvPr id="3073" name="Drop Dow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12198350" y="607851"/>
                <a:ext cx="539750" cy="237744"/>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1772810" y="607851"/>
            <a:ext cx="387467" cy="2377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r"/>
            <a:r>
              <a:rPr lang="en-US" sz="1100" b="1">
                <a:solidFill>
                  <a:schemeClr val="accent5">
                    <a:lumMod val="50000"/>
                  </a:schemeClr>
                </a:solidFill>
              </a:rPr>
              <a:t>Year</a:t>
            </a:r>
          </a:p>
        </xdr:txBody>
      </xdr:sp>
      <xdr:sp macro="[0]!Calendar_ThisMonth" textlink="">
        <xdr:nvSpPr>
          <xdr:cNvPr id="5" name="Rectangle 4">
            <a:extLst>
              <a:ext uri="{FF2B5EF4-FFF2-40B4-BE49-F238E27FC236}">
                <a16:creationId xmlns:a16="http://schemas.microsoft.com/office/drawing/2014/main" id="{00000000-0008-0000-0200-000005000000}"/>
              </a:ext>
            </a:extLst>
          </xdr:cNvPr>
          <xdr:cNvSpPr/>
        </xdr:nvSpPr>
        <xdr:spPr>
          <a:xfrm>
            <a:off x="4000296" y="607851"/>
            <a:ext cx="823209" cy="237744"/>
          </a:xfrm>
          <a:prstGeom prst="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solidFill>
                  <a:schemeClr val="bg1"/>
                </a:solidFill>
              </a:rPr>
              <a:t>THIS MONTH</a:t>
            </a:r>
          </a:p>
        </xdr:txBody>
      </xdr:sp>
      <xdr:sp macro="[0]!Calendar_NextMonth" textlink="">
        <xdr:nvSpPr>
          <xdr:cNvPr id="6" name="Arrow: Right 5">
            <a:extLst>
              <a:ext uri="{FF2B5EF4-FFF2-40B4-BE49-F238E27FC236}">
                <a16:creationId xmlns:a16="http://schemas.microsoft.com/office/drawing/2014/main" id="{00000000-0008-0000-0200-000006000000}"/>
              </a:ext>
            </a:extLst>
          </xdr:cNvPr>
          <xdr:cNvSpPr/>
        </xdr:nvSpPr>
        <xdr:spPr>
          <a:xfrm>
            <a:off x="5137290" y="607851"/>
            <a:ext cx="941610" cy="237744"/>
          </a:xfrm>
          <a:prstGeom prst="rightArrow">
            <a:avLst>
              <a:gd name="adj1" fmla="val 100000"/>
              <a:gd name="adj2" fmla="val 50000"/>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solidFill>
                  <a:schemeClr val="bg1"/>
                </a:solidFill>
              </a:rPr>
              <a:t>NEXT MONTH</a:t>
            </a:r>
          </a:p>
        </xdr:txBody>
      </xdr:sp>
      <xdr:sp macro="[0]!Calendar_PrevMonth" textlink="">
        <xdr:nvSpPr>
          <xdr:cNvPr id="7" name="Arrow: Right 6">
            <a:extLst>
              <a:ext uri="{FF2B5EF4-FFF2-40B4-BE49-F238E27FC236}">
                <a16:creationId xmlns:a16="http://schemas.microsoft.com/office/drawing/2014/main" id="{00000000-0008-0000-0200-000007000000}"/>
              </a:ext>
            </a:extLst>
          </xdr:cNvPr>
          <xdr:cNvSpPr/>
        </xdr:nvSpPr>
        <xdr:spPr>
          <a:xfrm flipH="1">
            <a:off x="3003550" y="607851"/>
            <a:ext cx="959905" cy="237744"/>
          </a:xfrm>
          <a:prstGeom prst="rightArrow">
            <a:avLst>
              <a:gd name="adj1" fmla="val 100000"/>
              <a:gd name="adj2" fmla="val 50000"/>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solidFill>
                  <a:schemeClr val="bg1"/>
                </a:solidFill>
              </a:rPr>
              <a:t>PREV. MONTH</a:t>
            </a:r>
          </a:p>
        </xdr:txBody>
      </xdr:sp>
      <xdr:grpSp>
        <xdr:nvGrpSpPr>
          <xdr:cNvPr id="11" name="Group 10">
            <a:extLst>
              <a:ext uri="{FF2B5EF4-FFF2-40B4-BE49-F238E27FC236}">
                <a16:creationId xmlns:a16="http://schemas.microsoft.com/office/drawing/2014/main" id="{00000000-0008-0000-0200-00000B000000}"/>
              </a:ext>
            </a:extLst>
          </xdr:cNvPr>
          <xdr:cNvGrpSpPr/>
        </xdr:nvGrpSpPr>
        <xdr:grpSpPr>
          <a:xfrm>
            <a:off x="4858210" y="607851"/>
            <a:ext cx="246963" cy="237744"/>
            <a:chOff x="11609111" y="308196"/>
            <a:chExt cx="246888" cy="249464"/>
          </a:xfrm>
        </xdr:grpSpPr>
        <xdr:sp macro="[0]!Calendar_Refresh" textlink="">
          <xdr:nvSpPr>
            <xdr:cNvPr id="12" name="Rectangle 11">
              <a:extLst>
                <a:ext uri="{FF2B5EF4-FFF2-40B4-BE49-F238E27FC236}">
                  <a16:creationId xmlns:a16="http://schemas.microsoft.com/office/drawing/2014/main" id="{00000000-0008-0000-0200-00000C000000}"/>
                </a:ext>
              </a:extLst>
            </xdr:cNvPr>
            <xdr:cNvSpPr/>
          </xdr:nvSpPr>
          <xdr:spPr>
            <a:xfrm>
              <a:off x="11609111" y="308196"/>
              <a:ext cx="246888" cy="249464"/>
            </a:xfrm>
            <a:prstGeom prst="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endParaRPr lang="en-US" sz="1100">
                <a:solidFill>
                  <a:schemeClr val="bg1"/>
                </a:solidFill>
              </a:endParaRPr>
            </a:p>
          </xdr:txBody>
        </xdr:sp>
        <xdr:pic macro="[0]!Calendar_Refresh">
          <xdr:nvPicPr>
            <xdr:cNvPr id="13" name="Picture 12">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617807" y="340581"/>
              <a:ext cx="229496" cy="184694"/>
            </a:xfrm>
            <a:prstGeom prst="rect">
              <a:avLst/>
            </a:prstGeom>
          </xdr:spPr>
        </xdr:pic>
      </xdr:grpSp>
      <xdr:grpSp>
        <xdr:nvGrpSpPr>
          <xdr:cNvPr id="27" name="Group 26">
            <a:extLst>
              <a:ext uri="{FF2B5EF4-FFF2-40B4-BE49-F238E27FC236}">
                <a16:creationId xmlns:a16="http://schemas.microsoft.com/office/drawing/2014/main" id="{00000000-0008-0000-0200-00001B000000}"/>
              </a:ext>
            </a:extLst>
          </xdr:cNvPr>
          <xdr:cNvGrpSpPr/>
        </xdr:nvGrpSpPr>
        <xdr:grpSpPr>
          <a:xfrm>
            <a:off x="12871449" y="621567"/>
            <a:ext cx="1351574" cy="237744"/>
            <a:chOff x="2263041" y="285953"/>
            <a:chExt cx="1351574" cy="282163"/>
          </a:xfrm>
        </xdr:grpSpPr>
        <xdr:sp macro="[0]!Calendar_Print" textlink="">
          <xdr:nvSpPr>
            <xdr:cNvPr id="28" name="Rectangle 27">
              <a:extLst>
                <a:ext uri="{FF2B5EF4-FFF2-40B4-BE49-F238E27FC236}">
                  <a16:creationId xmlns:a16="http://schemas.microsoft.com/office/drawing/2014/main" id="{00000000-0008-0000-0200-00001C000000}"/>
                </a:ext>
              </a:extLst>
            </xdr:cNvPr>
            <xdr:cNvSpPr/>
          </xdr:nvSpPr>
          <xdr:spPr>
            <a:xfrm>
              <a:off x="2263041" y="285953"/>
              <a:ext cx="1351574" cy="282163"/>
            </a:xfrm>
            <a:prstGeom prst="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27432" bIns="0" rtlCol="0" anchor="ctr"/>
            <a:lstStyle/>
            <a:p>
              <a:pPr algn="r"/>
              <a:r>
                <a:rPr lang="en-US" sz="1100">
                  <a:solidFill>
                    <a:schemeClr val="bg1"/>
                  </a:solidFill>
                </a:rPr>
                <a:t>      PRINT</a:t>
              </a:r>
              <a:r>
                <a:rPr lang="en-US" sz="1100" baseline="0">
                  <a:solidFill>
                    <a:schemeClr val="bg1"/>
                  </a:solidFill>
                </a:rPr>
                <a:t> CALENDAR</a:t>
              </a:r>
              <a:endParaRPr lang="en-US" sz="1100">
                <a:solidFill>
                  <a:schemeClr val="bg1"/>
                </a:solidFill>
              </a:endParaRPr>
            </a:p>
          </xdr:txBody>
        </xdr:sp>
        <xdr:pic macro="[0]!Calendar_Print">
          <xdr:nvPicPr>
            <xdr:cNvPr id="29" name="Picture 28">
              <a:extLst>
                <a:ext uri="{FF2B5EF4-FFF2-40B4-BE49-F238E27FC236}">
                  <a16:creationId xmlns:a16="http://schemas.microsoft.com/office/drawing/2014/main" id="{00000000-0008-0000-0200-00001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358292" y="309196"/>
              <a:ext cx="182880" cy="184834"/>
            </a:xfrm>
            <a:prstGeom prst="rect">
              <a:avLst/>
            </a:prstGeom>
          </xdr:spPr>
        </xdr:pic>
      </xdr:grpSp>
    </xdr:grpSp>
    <xdr:clientData fPrintsWithSheet="0"/>
  </xdr:twoCellAnchor>
  <xdr:twoCellAnchor editAs="oneCell">
    <xdr:from>
      <xdr:col>10</xdr:col>
      <xdr:colOff>275926</xdr:colOff>
      <xdr:row>1</xdr:row>
      <xdr:rowOff>82198</xdr:rowOff>
    </xdr:from>
    <xdr:to>
      <xdr:col>12</xdr:col>
      <xdr:colOff>1595168</xdr:colOff>
      <xdr:row>2</xdr:row>
      <xdr:rowOff>132998</xdr:rowOff>
    </xdr:to>
    <xdr:grpSp>
      <xdr:nvGrpSpPr>
        <xdr:cNvPr id="3072" name="Group 3071">
          <a:extLst>
            <a:ext uri="{FF2B5EF4-FFF2-40B4-BE49-F238E27FC236}">
              <a16:creationId xmlns:a16="http://schemas.microsoft.com/office/drawing/2014/main" id="{00000000-0008-0000-0200-0000000C0000}"/>
            </a:ext>
          </a:extLst>
        </xdr:cNvPr>
        <xdr:cNvGrpSpPr/>
      </xdr:nvGrpSpPr>
      <xdr:grpSpPr>
        <a:xfrm>
          <a:off x="14349974" y="596318"/>
          <a:ext cx="2583244" cy="234415"/>
          <a:chOff x="14109212" y="417636"/>
          <a:chExt cx="2637836" cy="234950"/>
        </a:xfrm>
      </xdr:grpSpPr>
      <xdr:grpSp>
        <xdr:nvGrpSpPr>
          <xdr:cNvPr id="54" name="Group 53">
            <a:extLst>
              <a:ext uri="{FF2B5EF4-FFF2-40B4-BE49-F238E27FC236}">
                <a16:creationId xmlns:a16="http://schemas.microsoft.com/office/drawing/2014/main" id="{00000000-0008-0000-0200-000036000000}"/>
              </a:ext>
            </a:extLst>
          </xdr:cNvPr>
          <xdr:cNvGrpSpPr/>
        </xdr:nvGrpSpPr>
        <xdr:grpSpPr>
          <a:xfrm>
            <a:off x="14109212" y="417636"/>
            <a:ext cx="1005840" cy="234950"/>
            <a:chOff x="5651499" y="923925"/>
            <a:chExt cx="1054004" cy="234950"/>
          </a:xfrm>
        </xdr:grpSpPr>
        <xdr:sp macro="[0]!Appt_AddNew" textlink="">
          <xdr:nvSpPr>
            <xdr:cNvPr id="61" name="Rectangle 60">
              <a:extLst>
                <a:ext uri="{FF2B5EF4-FFF2-40B4-BE49-F238E27FC236}">
                  <a16:creationId xmlns:a16="http://schemas.microsoft.com/office/drawing/2014/main" id="{00000000-0008-0000-0200-00003D000000}"/>
                </a:ext>
              </a:extLst>
            </xdr:cNvPr>
            <xdr:cNvSpPr/>
          </xdr:nvSpPr>
          <xdr:spPr>
            <a:xfrm>
              <a:off x="5651499" y="923925"/>
              <a:ext cx="1054004" cy="234950"/>
            </a:xfrm>
            <a:prstGeom prst="rect">
              <a:avLst/>
            </a:prstGeom>
            <a:solidFill>
              <a:srgbClr val="0070C0"/>
            </a:solidFill>
            <a:ln>
              <a:solidFill>
                <a:schemeClr val="accent5">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NEW APPT.</a:t>
              </a:r>
            </a:p>
          </xdr:txBody>
        </xdr:sp>
        <xdr:pic macro="[0]!Appt_AddNew">
          <xdr:nvPicPr>
            <xdr:cNvPr id="62" name="Picture 61">
              <a:extLst>
                <a:ext uri="{FF2B5EF4-FFF2-40B4-BE49-F238E27FC236}">
                  <a16:creationId xmlns:a16="http://schemas.microsoft.com/office/drawing/2014/main" id="{00000000-0008-0000-0200-00003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683250" y="949960"/>
              <a:ext cx="182880" cy="182880"/>
            </a:xfrm>
            <a:prstGeom prst="rect">
              <a:avLst/>
            </a:prstGeom>
          </xdr:spPr>
        </xdr:pic>
      </xdr:grpSp>
      <xdr:grpSp>
        <xdr:nvGrpSpPr>
          <xdr:cNvPr id="55" name="Group 54">
            <a:extLst>
              <a:ext uri="{FF2B5EF4-FFF2-40B4-BE49-F238E27FC236}">
                <a16:creationId xmlns:a16="http://schemas.microsoft.com/office/drawing/2014/main" id="{00000000-0008-0000-0200-000037000000}"/>
              </a:ext>
            </a:extLst>
          </xdr:cNvPr>
          <xdr:cNvGrpSpPr/>
        </xdr:nvGrpSpPr>
        <xdr:grpSpPr>
          <a:xfrm>
            <a:off x="15924088" y="417636"/>
            <a:ext cx="822960" cy="234950"/>
            <a:chOff x="7736422" y="923925"/>
            <a:chExt cx="823069" cy="234950"/>
          </a:xfrm>
        </xdr:grpSpPr>
        <xdr:sp macro="[0]!Appt_Delete" textlink="">
          <xdr:nvSpPr>
            <xdr:cNvPr id="59" name="Rectangle 58">
              <a:extLst>
                <a:ext uri="{FF2B5EF4-FFF2-40B4-BE49-F238E27FC236}">
                  <a16:creationId xmlns:a16="http://schemas.microsoft.com/office/drawing/2014/main" id="{00000000-0008-0000-0200-00003B000000}"/>
                </a:ext>
              </a:extLst>
            </xdr:cNvPr>
            <xdr:cNvSpPr/>
          </xdr:nvSpPr>
          <xdr:spPr>
            <a:xfrm>
              <a:off x="7736422" y="923925"/>
              <a:ext cx="823069" cy="234950"/>
            </a:xfrm>
            <a:prstGeom prst="rect">
              <a:avLst/>
            </a:prstGeom>
            <a:solidFill>
              <a:srgbClr val="0070C0"/>
            </a:solidFill>
            <a:ln>
              <a:solidFill>
                <a:schemeClr val="accent5">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DELETE </a:t>
              </a:r>
            </a:p>
          </xdr:txBody>
        </xdr:sp>
        <xdr:pic macro="[0]!Appt_Delete">
          <xdr:nvPicPr>
            <xdr:cNvPr id="60" name="Picture 59">
              <a:extLst>
                <a:ext uri="{FF2B5EF4-FFF2-40B4-BE49-F238E27FC236}">
                  <a16:creationId xmlns:a16="http://schemas.microsoft.com/office/drawing/2014/main" id="{00000000-0008-0000-0200-00003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793344" y="949960"/>
              <a:ext cx="160020" cy="182880"/>
            </a:xfrm>
            <a:prstGeom prst="rect">
              <a:avLst/>
            </a:prstGeom>
          </xdr:spPr>
        </xdr:pic>
      </xdr:grpSp>
      <xdr:grpSp>
        <xdr:nvGrpSpPr>
          <xdr:cNvPr id="56" name="Group 55">
            <a:extLst>
              <a:ext uri="{FF2B5EF4-FFF2-40B4-BE49-F238E27FC236}">
                <a16:creationId xmlns:a16="http://schemas.microsoft.com/office/drawing/2014/main" id="{00000000-0008-0000-0200-000038000000}"/>
              </a:ext>
            </a:extLst>
          </xdr:cNvPr>
          <xdr:cNvGrpSpPr/>
        </xdr:nvGrpSpPr>
        <xdr:grpSpPr>
          <a:xfrm>
            <a:off x="15170032" y="417636"/>
            <a:ext cx="640080" cy="234950"/>
            <a:chOff x="6938265" y="923925"/>
            <a:chExt cx="640166" cy="234950"/>
          </a:xfrm>
        </xdr:grpSpPr>
        <xdr:sp macro="[0]!Appt_SaveUpdate" textlink="">
          <xdr:nvSpPr>
            <xdr:cNvPr id="57" name="SaveBtn">
              <a:extLst>
                <a:ext uri="{FF2B5EF4-FFF2-40B4-BE49-F238E27FC236}">
                  <a16:creationId xmlns:a16="http://schemas.microsoft.com/office/drawing/2014/main" id="{00000000-0008-0000-0200-000039000000}"/>
                </a:ext>
              </a:extLst>
            </xdr:cNvPr>
            <xdr:cNvSpPr/>
          </xdr:nvSpPr>
          <xdr:spPr>
            <a:xfrm>
              <a:off x="6938265" y="923925"/>
              <a:ext cx="640166" cy="234950"/>
            </a:xfrm>
            <a:prstGeom prst="rect">
              <a:avLst/>
            </a:prstGeom>
            <a:solidFill>
              <a:srgbClr val="0070C0"/>
            </a:solidFill>
            <a:ln>
              <a:solidFill>
                <a:schemeClr val="accent5">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SAVE</a:t>
              </a:r>
            </a:p>
          </xdr:txBody>
        </xdr:sp>
        <xdr:pic macro="[0]!Appt_SaveUpdate">
          <xdr:nvPicPr>
            <xdr:cNvPr id="58" name="SaveBtn">
              <a:extLst>
                <a:ext uri="{FF2B5EF4-FFF2-40B4-BE49-F238E27FC236}">
                  <a16:creationId xmlns:a16="http://schemas.microsoft.com/office/drawing/2014/main" id="{00000000-0008-0000-0200-00003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73000" y="949960"/>
              <a:ext cx="182880" cy="182880"/>
            </a:xfrm>
            <a:prstGeom prst="rect">
              <a:avLst/>
            </a:prstGeom>
          </xdr:spPr>
        </xdr:pic>
      </xdr:grpSp>
    </xdr:grpSp>
    <xdr:clientData/>
  </xdr:twoCellAnchor>
  <xdr:twoCellAnchor editAs="oneCell">
    <xdr:from>
      <xdr:col>12</xdr:col>
      <xdr:colOff>0</xdr:colOff>
      <xdr:row>7</xdr:row>
      <xdr:rowOff>0</xdr:rowOff>
    </xdr:from>
    <xdr:to>
      <xdr:col>13</xdr:col>
      <xdr:colOff>513835</xdr:colOff>
      <xdr:row>19</xdr:row>
      <xdr:rowOff>13900</xdr:rowOff>
    </xdr:to>
    <xdr:grpSp>
      <xdr:nvGrpSpPr>
        <xdr:cNvPr id="3078" name="Calendar" hidden="1">
          <a:extLst>
            <a:ext uri="{FF2B5EF4-FFF2-40B4-BE49-F238E27FC236}">
              <a16:creationId xmlns:a16="http://schemas.microsoft.com/office/drawing/2014/main" id="{00000000-0008-0000-0200-0000060C0000}"/>
            </a:ext>
          </a:extLst>
        </xdr:cNvPr>
        <xdr:cNvGrpSpPr/>
      </xdr:nvGrpSpPr>
      <xdr:grpSpPr>
        <a:xfrm>
          <a:off x="15368530" y="1634169"/>
          <a:ext cx="2074558" cy="2217273"/>
          <a:chOff x="9848850" y="2152650"/>
          <a:chExt cx="2114035" cy="2223700"/>
        </a:xfrm>
      </xdr:grpSpPr>
      <xdr:sp macro="" textlink="">
        <xdr:nvSpPr>
          <xdr:cNvPr id="3079" name="CalBack" hidden="1">
            <a:extLst>
              <a:ext uri="{FF2B5EF4-FFF2-40B4-BE49-F238E27FC236}">
                <a16:creationId xmlns:a16="http://schemas.microsoft.com/office/drawing/2014/main" id="{00000000-0008-0000-0200-0000070C0000}"/>
              </a:ext>
            </a:extLst>
          </xdr:cNvPr>
          <xdr:cNvSpPr/>
        </xdr:nvSpPr>
        <xdr:spPr>
          <a:xfrm>
            <a:off x="9848850" y="2152650"/>
            <a:ext cx="2112129" cy="1978717"/>
          </a:xfrm>
          <a:prstGeom prst="rect">
            <a:avLst/>
          </a:prstGeom>
          <a:solidFill>
            <a:srgbClr val="C7E9F6"/>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0]!SelectDay" textlink="CalPopUp!$F$6">
        <xdr:nvSpPr>
          <xdr:cNvPr id="3080" name="40Day" hidden="1">
            <a:extLst>
              <a:ext uri="{FF2B5EF4-FFF2-40B4-BE49-F238E27FC236}">
                <a16:creationId xmlns:a16="http://schemas.microsoft.com/office/drawing/2014/main" id="{00000000-0008-0000-0200-0000080C0000}"/>
              </a:ext>
            </a:extLst>
          </xdr:cNvPr>
          <xdr:cNvSpPr/>
        </xdr:nvSpPr>
        <xdr:spPr>
          <a:xfrm>
            <a:off x="11040263" y="3723500"/>
            <a:ext cx="26536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DDA18-9E95-4D73-B455-FFFE4189F691}"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G$6">
        <xdr:nvSpPr>
          <xdr:cNvPr id="3081" name="41Day" hidden="1">
            <a:extLst>
              <a:ext uri="{FF2B5EF4-FFF2-40B4-BE49-F238E27FC236}">
                <a16:creationId xmlns:a16="http://schemas.microsoft.com/office/drawing/2014/main" id="{00000000-0008-0000-0200-0000090C0000}"/>
              </a:ext>
            </a:extLst>
          </xdr:cNvPr>
          <xdr:cNvSpPr/>
        </xdr:nvSpPr>
        <xdr:spPr>
          <a:xfrm>
            <a:off x="11310208" y="3723500"/>
            <a:ext cx="2598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1DDD1A7-6FAF-4713-99D2-557E59B3B89B}"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E$6">
        <xdr:nvSpPr>
          <xdr:cNvPr id="3082" name="39Day" hidden="1">
            <a:extLst>
              <a:ext uri="{FF2B5EF4-FFF2-40B4-BE49-F238E27FC236}">
                <a16:creationId xmlns:a16="http://schemas.microsoft.com/office/drawing/2014/main" id="{00000000-0008-0000-0200-00000A0C0000}"/>
              </a:ext>
            </a:extLst>
          </xdr:cNvPr>
          <xdr:cNvSpPr/>
        </xdr:nvSpPr>
        <xdr:spPr>
          <a:xfrm>
            <a:off x="10774613" y="3723500"/>
            <a:ext cx="2598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5CDB266-E793-47E4-8FB7-4F8BDA3A6F41}"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D$6">
        <xdr:nvSpPr>
          <xdr:cNvPr id="3083" name="38Day" hidden="1">
            <a:extLst>
              <a:ext uri="{FF2B5EF4-FFF2-40B4-BE49-F238E27FC236}">
                <a16:creationId xmlns:a16="http://schemas.microsoft.com/office/drawing/2014/main" id="{00000000-0008-0000-0200-00000B0C0000}"/>
              </a:ext>
            </a:extLst>
          </xdr:cNvPr>
          <xdr:cNvSpPr/>
        </xdr:nvSpPr>
        <xdr:spPr>
          <a:xfrm>
            <a:off x="10506435" y="3723500"/>
            <a:ext cx="2617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55B6AEDF-1D06-40D9-B33D-814F4D743ED3}"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0]!SelectDay" textlink="CalPopUp!$H$6">
        <xdr:nvSpPr>
          <xdr:cNvPr id="3084" name="42Day" hidden="1">
            <a:extLst>
              <a:ext uri="{FF2B5EF4-FFF2-40B4-BE49-F238E27FC236}">
                <a16:creationId xmlns:a16="http://schemas.microsoft.com/office/drawing/2014/main" id="{00000000-0008-0000-0200-00000C0C0000}"/>
              </a:ext>
            </a:extLst>
          </xdr:cNvPr>
          <xdr:cNvSpPr/>
        </xdr:nvSpPr>
        <xdr:spPr>
          <a:xfrm>
            <a:off x="11577155" y="3723500"/>
            <a:ext cx="264860"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59479BA9-D112-49BD-AC99-C71DAA7E314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C$6">
        <xdr:nvSpPr>
          <xdr:cNvPr id="3085" name="37Day" hidden="1">
            <a:extLst>
              <a:ext uri="{FF2B5EF4-FFF2-40B4-BE49-F238E27FC236}">
                <a16:creationId xmlns:a16="http://schemas.microsoft.com/office/drawing/2014/main" id="{00000000-0008-0000-0200-00000D0C0000}"/>
              </a:ext>
            </a:extLst>
          </xdr:cNvPr>
          <xdr:cNvSpPr/>
        </xdr:nvSpPr>
        <xdr:spPr>
          <a:xfrm>
            <a:off x="10237981" y="3723500"/>
            <a:ext cx="2598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2FFC2-B8E6-4AB2-B4F1-4545539F8CD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B$6">
        <xdr:nvSpPr>
          <xdr:cNvPr id="3086" name="36Day" hidden="1">
            <a:extLst>
              <a:ext uri="{FF2B5EF4-FFF2-40B4-BE49-F238E27FC236}">
                <a16:creationId xmlns:a16="http://schemas.microsoft.com/office/drawing/2014/main" id="{00000000-0008-0000-0200-00000E0C0000}"/>
              </a:ext>
            </a:extLst>
          </xdr:cNvPr>
          <xdr:cNvSpPr/>
        </xdr:nvSpPr>
        <xdr:spPr>
          <a:xfrm>
            <a:off x="9971260" y="3723500"/>
            <a:ext cx="26069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F2C8615-8508-4A45-BB36-A45332438785}" type="TxLink">
              <a:rPr lang="en-US" sz="1100" b="0" i="0" u="none" strike="noStrike">
                <a:solidFill>
                  <a:srgbClr val="000000"/>
                </a:solidFill>
                <a:latin typeface="Calibri"/>
                <a:cs typeface="Calibri"/>
              </a:rPr>
              <a:pPr algn="r"/>
              <a:t>31</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3087" name="Settings" hidden="1">
            <a:extLst>
              <a:ext uri="{FF2B5EF4-FFF2-40B4-BE49-F238E27FC236}">
                <a16:creationId xmlns:a16="http://schemas.microsoft.com/office/drawing/2014/main" id="{00000000-0008-0000-0200-00000F0C0000}"/>
              </a:ext>
            </a:extLst>
          </xdr:cNvPr>
          <xdr:cNvSpPr/>
        </xdr:nvSpPr>
        <xdr:spPr>
          <a:xfrm>
            <a:off x="9850756" y="4140789"/>
            <a:ext cx="2112129" cy="235561"/>
          </a:xfrm>
          <a:prstGeom prst="rect">
            <a:avLst/>
          </a:prstGeom>
          <a:solidFill>
            <a:srgbClr val="C7E9F6"/>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4">
        <xdr:nvSpPr>
          <xdr:cNvPr id="3088" name="Month" hidden="1">
            <a:extLst>
              <a:ext uri="{FF2B5EF4-FFF2-40B4-BE49-F238E27FC236}">
                <a16:creationId xmlns:a16="http://schemas.microsoft.com/office/drawing/2014/main" id="{00000000-0008-0000-0200-0000100C0000}"/>
              </a:ext>
            </a:extLst>
          </xdr:cNvPr>
          <xdr:cNvSpPr txBox="1"/>
        </xdr:nvSpPr>
        <xdr:spPr>
          <a:xfrm>
            <a:off x="10138967" y="2347391"/>
            <a:ext cx="751283" cy="188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r"/>
            <a:fld id="{1DEDC3A9-D5E7-4435-861A-2D48F9998440}" type="TxLink">
              <a:rPr lang="en-US" sz="1100" b="0" i="0" u="none" strike="noStrike">
                <a:solidFill>
                  <a:srgbClr val="000000"/>
                </a:solidFill>
                <a:latin typeface="Calibri"/>
                <a:cs typeface="Calibri"/>
              </a:rPr>
              <a:pPr algn="r"/>
              <a:t>December</a:t>
            </a:fld>
            <a:endParaRPr lang="en-US" sz="1100" b="1">
              <a:solidFill>
                <a:schemeClr val="tx1">
                  <a:lumMod val="75000"/>
                  <a:lumOff val="25000"/>
                </a:schemeClr>
              </a:solidFill>
            </a:endParaRPr>
          </a:p>
        </xdr:txBody>
      </xdr:sp>
      <xdr:sp macro="" textlink="">
        <xdr:nvSpPr>
          <xdr:cNvPr id="3089" name="CalBorder" hidden="1">
            <a:extLst>
              <a:ext uri="{FF2B5EF4-FFF2-40B4-BE49-F238E27FC236}">
                <a16:creationId xmlns:a16="http://schemas.microsoft.com/office/drawing/2014/main" id="{00000000-0008-0000-0200-0000110C0000}"/>
              </a:ext>
            </a:extLst>
          </xdr:cNvPr>
          <xdr:cNvSpPr/>
        </xdr:nvSpPr>
        <xdr:spPr>
          <a:xfrm>
            <a:off x="9955654" y="2321956"/>
            <a:ext cx="1901591" cy="1614863"/>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0]!SelectDay" textlink="CalPopUp!$B$1">
        <xdr:nvSpPr>
          <xdr:cNvPr id="3090" name="1Day" hidden="1">
            <a:extLst>
              <a:ext uri="{FF2B5EF4-FFF2-40B4-BE49-F238E27FC236}">
                <a16:creationId xmlns:a16="http://schemas.microsoft.com/office/drawing/2014/main" id="{00000000-0008-0000-0200-0000120C0000}"/>
              </a:ext>
            </a:extLst>
          </xdr:cNvPr>
          <xdr:cNvSpPr/>
        </xdr:nvSpPr>
        <xdr:spPr>
          <a:xfrm>
            <a:off x="9971150" y="2747210"/>
            <a:ext cx="26045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BD5E4D9-CA06-4846-9209-D4B35AC75D4F}"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D$1">
        <xdr:nvSpPr>
          <xdr:cNvPr id="3091" name="3Day" hidden="1">
            <a:extLst>
              <a:ext uri="{FF2B5EF4-FFF2-40B4-BE49-F238E27FC236}">
                <a16:creationId xmlns:a16="http://schemas.microsoft.com/office/drawing/2014/main" id="{00000000-0008-0000-0200-0000130C0000}"/>
              </a:ext>
            </a:extLst>
          </xdr:cNvPr>
          <xdr:cNvSpPr/>
        </xdr:nvSpPr>
        <xdr:spPr>
          <a:xfrm>
            <a:off x="10505843" y="2747210"/>
            <a:ext cx="261553"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5A5EF2DB-C7B1-44D8-A8D5-6AA70FD9C28F}"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0]!SelectDay" textlink="CalPopUp!$H$2">
        <xdr:nvSpPr>
          <xdr:cNvPr id="3092" name="14Day" hidden="1">
            <a:extLst>
              <a:ext uri="{FF2B5EF4-FFF2-40B4-BE49-F238E27FC236}">
                <a16:creationId xmlns:a16="http://schemas.microsoft.com/office/drawing/2014/main" id="{00000000-0008-0000-0200-0000140C0000}"/>
              </a:ext>
            </a:extLst>
          </xdr:cNvPr>
          <xdr:cNvSpPr/>
        </xdr:nvSpPr>
        <xdr:spPr>
          <a:xfrm>
            <a:off x="11574065" y="2942059"/>
            <a:ext cx="2646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FCD6750-8AE6-4DA9-9DFF-F4EDFDF11AA3}"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0]!SelectDay" textlink="CalPopUp!$H$1">
        <xdr:nvSpPr>
          <xdr:cNvPr id="3093" name="7Day" hidden="1">
            <a:extLst>
              <a:ext uri="{FF2B5EF4-FFF2-40B4-BE49-F238E27FC236}">
                <a16:creationId xmlns:a16="http://schemas.microsoft.com/office/drawing/2014/main" id="{00000000-0008-0000-0200-0000150C0000}"/>
              </a:ext>
            </a:extLst>
          </xdr:cNvPr>
          <xdr:cNvSpPr/>
        </xdr:nvSpPr>
        <xdr:spPr>
          <a:xfrm>
            <a:off x="11574065" y="2747210"/>
            <a:ext cx="2646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1FBCD48-1140-4500-8809-75C9537B155E}" type="TxLink">
              <a:rPr lang="en-US" sz="1100" b="0" i="0" u="none" strike="noStrike">
                <a:solidFill>
                  <a:srgbClr val="000000"/>
                </a:solidFill>
                <a:latin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0]!SelectDay" textlink="CalPopUp!$E$1">
        <xdr:nvSpPr>
          <xdr:cNvPr id="3094" name="4Day" hidden="1">
            <a:extLst>
              <a:ext uri="{FF2B5EF4-FFF2-40B4-BE49-F238E27FC236}">
                <a16:creationId xmlns:a16="http://schemas.microsoft.com/office/drawing/2014/main" id="{00000000-0008-0000-0200-0000160C0000}"/>
              </a:ext>
            </a:extLst>
          </xdr:cNvPr>
          <xdr:cNvSpPr/>
        </xdr:nvSpPr>
        <xdr:spPr>
          <a:xfrm>
            <a:off x="10773780" y="2747210"/>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AACD7B5-8EB9-4568-BD7D-E2F003960402}"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C$1">
        <xdr:nvSpPr>
          <xdr:cNvPr id="3095" name="2Day" hidden="1">
            <a:extLst>
              <a:ext uri="{FF2B5EF4-FFF2-40B4-BE49-F238E27FC236}">
                <a16:creationId xmlns:a16="http://schemas.microsoft.com/office/drawing/2014/main" id="{00000000-0008-0000-0200-0000170C0000}"/>
              </a:ext>
            </a:extLst>
          </xdr:cNvPr>
          <xdr:cNvSpPr/>
        </xdr:nvSpPr>
        <xdr:spPr>
          <a:xfrm>
            <a:off x="10237629" y="2747210"/>
            <a:ext cx="25958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409E8D0-BA0D-46C7-BE86-1ECACE7264D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F$1">
        <xdr:nvSpPr>
          <xdr:cNvPr id="3096" name="5Day" hidden="1">
            <a:extLst>
              <a:ext uri="{FF2B5EF4-FFF2-40B4-BE49-F238E27FC236}">
                <a16:creationId xmlns:a16="http://schemas.microsoft.com/office/drawing/2014/main" id="{00000000-0008-0000-0200-0000180C0000}"/>
              </a:ext>
            </a:extLst>
          </xdr:cNvPr>
          <xdr:cNvSpPr/>
        </xdr:nvSpPr>
        <xdr:spPr>
          <a:xfrm>
            <a:off x="11037654" y="2747210"/>
            <a:ext cx="2646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6DF4295-CFF0-492F-B56B-DB30C0C81A5C}"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B$2">
        <xdr:nvSpPr>
          <xdr:cNvPr id="3097" name="8Day" hidden="1">
            <a:extLst>
              <a:ext uri="{FF2B5EF4-FFF2-40B4-BE49-F238E27FC236}">
                <a16:creationId xmlns:a16="http://schemas.microsoft.com/office/drawing/2014/main" id="{00000000-0008-0000-0200-0000190C0000}"/>
              </a:ext>
            </a:extLst>
          </xdr:cNvPr>
          <xdr:cNvSpPr/>
        </xdr:nvSpPr>
        <xdr:spPr>
          <a:xfrm>
            <a:off x="9971150" y="2942059"/>
            <a:ext cx="26045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5AD52DD-3900-4F16-9C32-8F93E37BAC3C}"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0]!SelectDay" textlink="CalPopUp!$D$2">
        <xdr:nvSpPr>
          <xdr:cNvPr id="3098" name="10Day" hidden="1">
            <a:extLst>
              <a:ext uri="{FF2B5EF4-FFF2-40B4-BE49-F238E27FC236}">
                <a16:creationId xmlns:a16="http://schemas.microsoft.com/office/drawing/2014/main" id="{00000000-0008-0000-0200-00001A0C0000}"/>
              </a:ext>
            </a:extLst>
          </xdr:cNvPr>
          <xdr:cNvSpPr/>
        </xdr:nvSpPr>
        <xdr:spPr>
          <a:xfrm>
            <a:off x="10505843" y="2942059"/>
            <a:ext cx="261553"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48492C5-8268-44BF-B418-428809E63335}" type="TxLink">
              <a:rPr lang="en-US" sz="1100" b="0" i="0" u="none" strike="noStrike">
                <a:solidFill>
                  <a:srgbClr val="000000"/>
                </a:solidFill>
                <a:latin typeface="Calibri"/>
                <a:cs typeface="Calibri"/>
              </a:rPr>
              <a:pPr algn="r"/>
              <a:t>5</a:t>
            </a:fld>
            <a:endParaRPr lang="en-US" sz="900" b="0" i="0" u="none" strike="noStrike">
              <a:solidFill>
                <a:schemeClr val="tx1">
                  <a:lumMod val="85000"/>
                  <a:lumOff val="15000"/>
                </a:schemeClr>
              </a:solidFill>
              <a:latin typeface="Tahoma" pitchFamily="34" charset="0"/>
              <a:cs typeface="Tahoma" pitchFamily="34" charset="0"/>
            </a:endParaRPr>
          </a:p>
        </xdr:txBody>
      </xdr:sp>
      <xdr:sp macro="[0]!SelectDay" textlink="CalPopUp!$G$1">
        <xdr:nvSpPr>
          <xdr:cNvPr id="3099" name="6Day" hidden="1">
            <a:extLst>
              <a:ext uri="{FF2B5EF4-FFF2-40B4-BE49-F238E27FC236}">
                <a16:creationId xmlns:a16="http://schemas.microsoft.com/office/drawing/2014/main" id="{00000000-0008-0000-0200-00001B0C0000}"/>
              </a:ext>
            </a:extLst>
          </xdr:cNvPr>
          <xdr:cNvSpPr/>
        </xdr:nvSpPr>
        <xdr:spPr>
          <a:xfrm>
            <a:off x="11307358" y="2747210"/>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CAFFEAA-85EE-4D40-96E8-7B9394FF98F3}" type="TxLink">
              <a:rPr lang="en-US" sz="1100" b="0" i="0" u="none" strike="noStrike">
                <a:solidFill>
                  <a:srgbClr val="000000"/>
                </a:solidFill>
                <a:latin typeface="Calibri"/>
                <a:cs typeface="Calibri"/>
              </a:rPr>
              <a:pPr algn="r"/>
              <a:t>1</a:t>
            </a:fld>
            <a:endParaRPr lang="en-US" sz="900" b="0">
              <a:solidFill>
                <a:schemeClr val="tx1">
                  <a:lumMod val="85000"/>
                  <a:lumOff val="15000"/>
                </a:schemeClr>
              </a:solidFill>
              <a:latin typeface="Tahoma" pitchFamily="34" charset="0"/>
              <a:cs typeface="Tahoma" pitchFamily="34" charset="0"/>
            </a:endParaRPr>
          </a:p>
        </xdr:txBody>
      </xdr:sp>
      <xdr:sp macro="[0]!SelectDay" textlink="CalPopUp!$G$2">
        <xdr:nvSpPr>
          <xdr:cNvPr id="3100" name="13Day" hidden="1">
            <a:extLst>
              <a:ext uri="{FF2B5EF4-FFF2-40B4-BE49-F238E27FC236}">
                <a16:creationId xmlns:a16="http://schemas.microsoft.com/office/drawing/2014/main" id="{00000000-0008-0000-0200-00001C0C0000}"/>
              </a:ext>
            </a:extLst>
          </xdr:cNvPr>
          <xdr:cNvSpPr/>
        </xdr:nvSpPr>
        <xdr:spPr>
          <a:xfrm>
            <a:off x="11307358" y="2942059"/>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5958AAAC-BF48-468B-A9F8-9B9C2C9A6351}" type="TxLink">
              <a:rPr lang="en-US" sz="1100" b="0" i="0" u="none" strike="noStrike">
                <a:solidFill>
                  <a:srgbClr val="000000"/>
                </a:solidFill>
                <a:latin typeface="Calibri"/>
                <a:cs typeface="Calibri"/>
              </a:rPr>
              <a:pPr algn="r"/>
              <a:t>8</a:t>
            </a:fld>
            <a:endParaRPr lang="en-US" sz="900" b="0">
              <a:solidFill>
                <a:schemeClr val="tx1">
                  <a:lumMod val="85000"/>
                  <a:lumOff val="15000"/>
                </a:schemeClr>
              </a:solidFill>
              <a:latin typeface="Tahoma" pitchFamily="34" charset="0"/>
              <a:cs typeface="Tahoma" pitchFamily="34" charset="0"/>
            </a:endParaRPr>
          </a:p>
        </xdr:txBody>
      </xdr:sp>
      <xdr:sp macro="[0]!SelectDay" textlink="CalPopUp!$E$2">
        <xdr:nvSpPr>
          <xdr:cNvPr id="3101" name="11Day" hidden="1">
            <a:extLst>
              <a:ext uri="{FF2B5EF4-FFF2-40B4-BE49-F238E27FC236}">
                <a16:creationId xmlns:a16="http://schemas.microsoft.com/office/drawing/2014/main" id="{00000000-0008-0000-0200-00001D0C0000}"/>
              </a:ext>
            </a:extLst>
          </xdr:cNvPr>
          <xdr:cNvSpPr/>
        </xdr:nvSpPr>
        <xdr:spPr>
          <a:xfrm>
            <a:off x="10773780" y="2942059"/>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39FC770-DE79-4A55-AE9A-8F6555559014}"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0]!SelectDay" textlink="CalPopUp!$C$2">
        <xdr:nvSpPr>
          <xdr:cNvPr id="3102" name="9Day" hidden="1">
            <a:extLst>
              <a:ext uri="{FF2B5EF4-FFF2-40B4-BE49-F238E27FC236}">
                <a16:creationId xmlns:a16="http://schemas.microsoft.com/office/drawing/2014/main" id="{00000000-0008-0000-0200-00001E0C0000}"/>
              </a:ext>
            </a:extLst>
          </xdr:cNvPr>
          <xdr:cNvSpPr/>
        </xdr:nvSpPr>
        <xdr:spPr>
          <a:xfrm>
            <a:off x="10237629" y="2942059"/>
            <a:ext cx="25958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AB14F45-3129-41C9-8F15-47FE74D4710C}"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0]!SelectDay" textlink="CalPopUp!$F$2">
        <xdr:nvSpPr>
          <xdr:cNvPr id="3103" name="12Day" hidden="1">
            <a:extLst>
              <a:ext uri="{FF2B5EF4-FFF2-40B4-BE49-F238E27FC236}">
                <a16:creationId xmlns:a16="http://schemas.microsoft.com/office/drawing/2014/main" id="{00000000-0008-0000-0200-00001F0C0000}"/>
              </a:ext>
            </a:extLst>
          </xdr:cNvPr>
          <xdr:cNvSpPr/>
        </xdr:nvSpPr>
        <xdr:spPr>
          <a:xfrm>
            <a:off x="11037654" y="2942059"/>
            <a:ext cx="2646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191A8A1-171A-4A20-96CF-B65D9102D019}"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0]!SelectDay" textlink="CalPopUp!$B$3">
        <xdr:nvSpPr>
          <xdr:cNvPr id="3104" name="15Day" hidden="1">
            <a:extLst>
              <a:ext uri="{FF2B5EF4-FFF2-40B4-BE49-F238E27FC236}">
                <a16:creationId xmlns:a16="http://schemas.microsoft.com/office/drawing/2014/main" id="{00000000-0008-0000-0200-0000200C0000}"/>
              </a:ext>
            </a:extLst>
          </xdr:cNvPr>
          <xdr:cNvSpPr/>
        </xdr:nvSpPr>
        <xdr:spPr>
          <a:xfrm>
            <a:off x="9971150" y="3137002"/>
            <a:ext cx="26045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D77E120-3709-4772-85BE-EDF789418A41}"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0]!SelectDay" textlink="CalPopUp!$D$3">
        <xdr:nvSpPr>
          <xdr:cNvPr id="3105" name="17Day" hidden="1">
            <a:extLst>
              <a:ext uri="{FF2B5EF4-FFF2-40B4-BE49-F238E27FC236}">
                <a16:creationId xmlns:a16="http://schemas.microsoft.com/office/drawing/2014/main" id="{00000000-0008-0000-0200-0000210C0000}"/>
              </a:ext>
            </a:extLst>
          </xdr:cNvPr>
          <xdr:cNvSpPr/>
        </xdr:nvSpPr>
        <xdr:spPr>
          <a:xfrm>
            <a:off x="10505843" y="3137002"/>
            <a:ext cx="261553"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E52A910-C035-4F3C-A478-F6D5D029E42F}" type="TxLink">
              <a:rPr lang="en-US" sz="1100" b="0" i="0" u="none" strike="noStrike">
                <a:solidFill>
                  <a:srgbClr val="000000"/>
                </a:solidFill>
                <a:latin typeface="Calibri"/>
                <a:cs typeface="Calibri"/>
              </a:rPr>
              <a:pPr algn="r"/>
              <a:t>12</a:t>
            </a:fld>
            <a:endParaRPr lang="en-US" sz="900" b="0" i="0" u="none" strike="noStrike">
              <a:solidFill>
                <a:schemeClr val="tx1">
                  <a:lumMod val="85000"/>
                  <a:lumOff val="15000"/>
                </a:schemeClr>
              </a:solidFill>
              <a:latin typeface="Tahoma" pitchFamily="34" charset="0"/>
              <a:cs typeface="Tahoma" pitchFamily="34" charset="0"/>
            </a:endParaRPr>
          </a:p>
        </xdr:txBody>
      </xdr:sp>
      <xdr:sp macro="[0]!SelectDay" textlink="CalPopUp!$G$3">
        <xdr:nvSpPr>
          <xdr:cNvPr id="3106" name="20Day" hidden="1">
            <a:extLst>
              <a:ext uri="{FF2B5EF4-FFF2-40B4-BE49-F238E27FC236}">
                <a16:creationId xmlns:a16="http://schemas.microsoft.com/office/drawing/2014/main" id="{00000000-0008-0000-0200-0000220C0000}"/>
              </a:ext>
            </a:extLst>
          </xdr:cNvPr>
          <xdr:cNvSpPr/>
        </xdr:nvSpPr>
        <xdr:spPr>
          <a:xfrm>
            <a:off x="11307358" y="3137002"/>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AFF42E6-D5C4-4AFB-86E4-D5B22BEB9AFE}" type="TxLink">
              <a:rPr lang="en-US" sz="1100" b="0" i="0" u="none" strike="noStrike">
                <a:solidFill>
                  <a:srgbClr val="000000"/>
                </a:solidFill>
                <a:latin typeface="Calibri"/>
                <a:cs typeface="Calibri"/>
              </a:rPr>
              <a:pPr algn="r"/>
              <a:t>15</a:t>
            </a:fld>
            <a:endParaRPr lang="en-US" sz="900" b="0">
              <a:solidFill>
                <a:schemeClr val="tx1">
                  <a:lumMod val="85000"/>
                  <a:lumOff val="15000"/>
                </a:schemeClr>
              </a:solidFill>
              <a:latin typeface="Tahoma" pitchFamily="34" charset="0"/>
              <a:cs typeface="Tahoma" pitchFamily="34" charset="0"/>
            </a:endParaRPr>
          </a:p>
        </xdr:txBody>
      </xdr:sp>
      <xdr:sp macro="[0]!SelectDay" textlink="CalPopUp!$H$3">
        <xdr:nvSpPr>
          <xdr:cNvPr id="3107" name="21Day" hidden="1">
            <a:extLst>
              <a:ext uri="{FF2B5EF4-FFF2-40B4-BE49-F238E27FC236}">
                <a16:creationId xmlns:a16="http://schemas.microsoft.com/office/drawing/2014/main" id="{00000000-0008-0000-0200-0000230C0000}"/>
              </a:ext>
            </a:extLst>
          </xdr:cNvPr>
          <xdr:cNvSpPr/>
        </xdr:nvSpPr>
        <xdr:spPr>
          <a:xfrm>
            <a:off x="11574065" y="3137002"/>
            <a:ext cx="26512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BC3C8C1-F1CC-4E6A-B761-702236E9654F}"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0]!SelectDay" textlink="CalPopUp!$E$3">
        <xdr:nvSpPr>
          <xdr:cNvPr id="3108" name="18Day" hidden="1">
            <a:extLst>
              <a:ext uri="{FF2B5EF4-FFF2-40B4-BE49-F238E27FC236}">
                <a16:creationId xmlns:a16="http://schemas.microsoft.com/office/drawing/2014/main" id="{00000000-0008-0000-0200-0000240C0000}"/>
              </a:ext>
            </a:extLst>
          </xdr:cNvPr>
          <xdr:cNvSpPr/>
        </xdr:nvSpPr>
        <xdr:spPr>
          <a:xfrm>
            <a:off x="10773780" y="3137002"/>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7166839-31A3-4FE2-8A82-3206FB7017BE}"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0]!SelectDay" textlink="CalPopUp!$C$3">
        <xdr:nvSpPr>
          <xdr:cNvPr id="3109" name="16Day" hidden="1">
            <a:extLst>
              <a:ext uri="{FF2B5EF4-FFF2-40B4-BE49-F238E27FC236}">
                <a16:creationId xmlns:a16="http://schemas.microsoft.com/office/drawing/2014/main" id="{00000000-0008-0000-0200-0000250C0000}"/>
              </a:ext>
            </a:extLst>
          </xdr:cNvPr>
          <xdr:cNvSpPr/>
        </xdr:nvSpPr>
        <xdr:spPr>
          <a:xfrm>
            <a:off x="10237629" y="3137002"/>
            <a:ext cx="25958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7E83F02-8B47-4653-B02A-5541ECCBDEEC}"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0]!SelectDay" textlink="CalPopUp!$F$3">
        <xdr:nvSpPr>
          <xdr:cNvPr id="3110" name="19Day" hidden="1">
            <a:extLst>
              <a:ext uri="{FF2B5EF4-FFF2-40B4-BE49-F238E27FC236}">
                <a16:creationId xmlns:a16="http://schemas.microsoft.com/office/drawing/2014/main" id="{00000000-0008-0000-0200-0000260C0000}"/>
              </a:ext>
            </a:extLst>
          </xdr:cNvPr>
          <xdr:cNvSpPr/>
        </xdr:nvSpPr>
        <xdr:spPr>
          <a:xfrm>
            <a:off x="11037654" y="3137002"/>
            <a:ext cx="2646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6CE7CAE-107F-4123-8B4C-11DB11EF1B43}" type="TxLink">
              <a:rPr lang="en-US" sz="1100" b="0" i="0" u="none" strike="noStrike">
                <a:solidFill>
                  <a:srgbClr val="000000"/>
                </a:solidFill>
                <a:latin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0]!SelectDay" textlink="CalPopUp!$B$4">
        <xdr:nvSpPr>
          <xdr:cNvPr id="3111" name="22Day" hidden="1">
            <a:extLst>
              <a:ext uri="{FF2B5EF4-FFF2-40B4-BE49-F238E27FC236}">
                <a16:creationId xmlns:a16="http://schemas.microsoft.com/office/drawing/2014/main" id="{00000000-0008-0000-0200-0000270C0000}"/>
              </a:ext>
            </a:extLst>
          </xdr:cNvPr>
          <xdr:cNvSpPr/>
        </xdr:nvSpPr>
        <xdr:spPr>
          <a:xfrm>
            <a:off x="9971150" y="3332181"/>
            <a:ext cx="26045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BF6E7-6E9E-4EBF-9966-BE78D8ADA567}"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0]!SelectDay" textlink="CalPopUp!$D$4">
        <xdr:nvSpPr>
          <xdr:cNvPr id="3112" name="24Day" hidden="1">
            <a:extLst>
              <a:ext uri="{FF2B5EF4-FFF2-40B4-BE49-F238E27FC236}">
                <a16:creationId xmlns:a16="http://schemas.microsoft.com/office/drawing/2014/main" id="{00000000-0008-0000-0200-0000280C0000}"/>
              </a:ext>
            </a:extLst>
          </xdr:cNvPr>
          <xdr:cNvSpPr/>
        </xdr:nvSpPr>
        <xdr:spPr>
          <a:xfrm>
            <a:off x="10505843" y="3332181"/>
            <a:ext cx="261553"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6E33DDC-F18E-4A97-8C7C-81ABC9557F20}" type="TxLink">
              <a:rPr lang="en-US" sz="1100" b="0" i="0" u="none" strike="noStrike">
                <a:solidFill>
                  <a:srgbClr val="000000"/>
                </a:solidFill>
                <a:latin typeface="Calibri"/>
                <a:cs typeface="Calibri"/>
              </a:rPr>
              <a:pPr algn="r"/>
              <a:t>19</a:t>
            </a:fld>
            <a:endParaRPr lang="en-US" sz="900" b="0" i="0" u="none" strike="noStrike">
              <a:solidFill>
                <a:schemeClr val="tx1">
                  <a:lumMod val="85000"/>
                  <a:lumOff val="15000"/>
                </a:schemeClr>
              </a:solidFill>
              <a:latin typeface="Tahoma" pitchFamily="34" charset="0"/>
              <a:cs typeface="Tahoma" pitchFamily="34" charset="0"/>
            </a:endParaRPr>
          </a:p>
        </xdr:txBody>
      </xdr:sp>
      <xdr:sp macro="[0]!SelectDay" textlink="CalPopUp!$F$4">
        <xdr:nvSpPr>
          <xdr:cNvPr id="3113" name="26Day" hidden="1">
            <a:extLst>
              <a:ext uri="{FF2B5EF4-FFF2-40B4-BE49-F238E27FC236}">
                <a16:creationId xmlns:a16="http://schemas.microsoft.com/office/drawing/2014/main" id="{00000000-0008-0000-0200-0000290C0000}"/>
              </a:ext>
            </a:extLst>
          </xdr:cNvPr>
          <xdr:cNvSpPr/>
        </xdr:nvSpPr>
        <xdr:spPr>
          <a:xfrm>
            <a:off x="11037654" y="3332181"/>
            <a:ext cx="26512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72E7473-3B31-4818-8E6A-157649E309BE}"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0]!SelectDay" textlink="CalPopUp!$G$4">
        <xdr:nvSpPr>
          <xdr:cNvPr id="3114" name="27Day" hidden="1">
            <a:extLst>
              <a:ext uri="{FF2B5EF4-FFF2-40B4-BE49-F238E27FC236}">
                <a16:creationId xmlns:a16="http://schemas.microsoft.com/office/drawing/2014/main" id="{00000000-0008-0000-0200-00002A0C0000}"/>
              </a:ext>
            </a:extLst>
          </xdr:cNvPr>
          <xdr:cNvSpPr/>
        </xdr:nvSpPr>
        <xdr:spPr>
          <a:xfrm>
            <a:off x="11307358" y="3332181"/>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DBF8FFA-5ED8-4582-85CC-6861D2B02302}" type="TxLink">
              <a:rPr lang="en-US" sz="1100" b="0" i="0" u="none" strike="noStrike">
                <a:solidFill>
                  <a:srgbClr val="000000"/>
                </a:solidFill>
                <a:latin typeface="Calibri"/>
                <a:cs typeface="Calibri"/>
              </a:rPr>
              <a:pPr algn="r"/>
              <a:t>22</a:t>
            </a:fld>
            <a:endParaRPr lang="en-US" sz="900" b="0">
              <a:solidFill>
                <a:schemeClr val="tx1">
                  <a:lumMod val="85000"/>
                  <a:lumOff val="15000"/>
                </a:schemeClr>
              </a:solidFill>
              <a:latin typeface="Tahoma" pitchFamily="34" charset="0"/>
              <a:cs typeface="Tahoma" pitchFamily="34" charset="0"/>
            </a:endParaRPr>
          </a:p>
        </xdr:txBody>
      </xdr:sp>
      <xdr:sp macro="[0]!SelectDay" textlink="CalPopUp!$E$4">
        <xdr:nvSpPr>
          <xdr:cNvPr id="3115" name="25Day" hidden="1">
            <a:extLst>
              <a:ext uri="{FF2B5EF4-FFF2-40B4-BE49-F238E27FC236}">
                <a16:creationId xmlns:a16="http://schemas.microsoft.com/office/drawing/2014/main" id="{00000000-0008-0000-0200-00002B0C0000}"/>
              </a:ext>
            </a:extLst>
          </xdr:cNvPr>
          <xdr:cNvSpPr/>
        </xdr:nvSpPr>
        <xdr:spPr>
          <a:xfrm>
            <a:off x="10773780" y="3332181"/>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D2A87D2-EC6A-4AB6-84C8-BE061868D618}"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0]!SelectDay" textlink="CalPopUp!$C$4">
        <xdr:nvSpPr>
          <xdr:cNvPr id="3116" name="23Day" hidden="1">
            <a:extLst>
              <a:ext uri="{FF2B5EF4-FFF2-40B4-BE49-F238E27FC236}">
                <a16:creationId xmlns:a16="http://schemas.microsoft.com/office/drawing/2014/main" id="{00000000-0008-0000-0200-00002C0C0000}"/>
              </a:ext>
            </a:extLst>
          </xdr:cNvPr>
          <xdr:cNvSpPr/>
        </xdr:nvSpPr>
        <xdr:spPr>
          <a:xfrm>
            <a:off x="10237629" y="3332181"/>
            <a:ext cx="25958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97507ED-9E02-40DC-9B1E-6E0575E448A7}"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0]!SelectDay" textlink="CalPopUp!$H$4">
        <xdr:nvSpPr>
          <xdr:cNvPr id="3117" name="28Day" hidden="1">
            <a:extLst>
              <a:ext uri="{FF2B5EF4-FFF2-40B4-BE49-F238E27FC236}">
                <a16:creationId xmlns:a16="http://schemas.microsoft.com/office/drawing/2014/main" id="{00000000-0008-0000-0200-00002D0C0000}"/>
              </a:ext>
            </a:extLst>
          </xdr:cNvPr>
          <xdr:cNvSpPr/>
        </xdr:nvSpPr>
        <xdr:spPr>
          <a:xfrm>
            <a:off x="11574065" y="3332181"/>
            <a:ext cx="2646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EA4DA50-8B8F-42EA-B7FE-D75E56DBB2AD}"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0]!SelectDay" textlink="CalPopUp!$B$5">
        <xdr:nvSpPr>
          <xdr:cNvPr id="3118" name="29Day" hidden="1">
            <a:extLst>
              <a:ext uri="{FF2B5EF4-FFF2-40B4-BE49-F238E27FC236}">
                <a16:creationId xmlns:a16="http://schemas.microsoft.com/office/drawing/2014/main" id="{00000000-0008-0000-0200-00002E0C0000}"/>
              </a:ext>
            </a:extLst>
          </xdr:cNvPr>
          <xdr:cNvSpPr/>
        </xdr:nvSpPr>
        <xdr:spPr>
          <a:xfrm>
            <a:off x="9971150" y="3528324"/>
            <a:ext cx="26045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4F2E5B8-CF56-4395-829B-60D39937BC76}"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0]!SelectDay" textlink="CalPopUp!$D$5">
        <xdr:nvSpPr>
          <xdr:cNvPr id="3119" name="31Day" hidden="1">
            <a:extLst>
              <a:ext uri="{FF2B5EF4-FFF2-40B4-BE49-F238E27FC236}">
                <a16:creationId xmlns:a16="http://schemas.microsoft.com/office/drawing/2014/main" id="{00000000-0008-0000-0200-00002F0C0000}"/>
              </a:ext>
            </a:extLst>
          </xdr:cNvPr>
          <xdr:cNvSpPr/>
        </xdr:nvSpPr>
        <xdr:spPr>
          <a:xfrm>
            <a:off x="10505843" y="3528324"/>
            <a:ext cx="261553"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1DA4EF6-965D-41DF-8E46-4B31C140D1FB}" type="TxLink">
              <a:rPr lang="en-US" sz="1100" b="0" i="0" u="none" strike="noStrike">
                <a:solidFill>
                  <a:srgbClr val="000000"/>
                </a:solidFill>
                <a:latin typeface="Calibri"/>
                <a:cs typeface="Calibri"/>
              </a:rPr>
              <a:pPr algn="r"/>
              <a:t>26</a:t>
            </a:fld>
            <a:endParaRPr lang="en-US" sz="900" b="0" i="0" u="none" strike="noStrike">
              <a:solidFill>
                <a:schemeClr val="tx1">
                  <a:lumMod val="85000"/>
                  <a:lumOff val="15000"/>
                </a:schemeClr>
              </a:solidFill>
              <a:latin typeface="Tahoma" pitchFamily="34" charset="0"/>
              <a:cs typeface="Tahoma" pitchFamily="34" charset="0"/>
            </a:endParaRPr>
          </a:p>
        </xdr:txBody>
      </xdr:sp>
      <xdr:sp macro="[0]!SelectDay" textlink="CalPopUp!$G$5">
        <xdr:nvSpPr>
          <xdr:cNvPr id="3120" name="34Day" hidden="1">
            <a:extLst>
              <a:ext uri="{FF2B5EF4-FFF2-40B4-BE49-F238E27FC236}">
                <a16:creationId xmlns:a16="http://schemas.microsoft.com/office/drawing/2014/main" id="{00000000-0008-0000-0200-0000300C0000}"/>
              </a:ext>
            </a:extLst>
          </xdr:cNvPr>
          <xdr:cNvSpPr/>
        </xdr:nvSpPr>
        <xdr:spPr>
          <a:xfrm>
            <a:off x="11308891" y="3528324"/>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539F6E0-4FF0-488C-9352-6CA4DAB8F6E6}" type="TxLink">
              <a:rPr lang="en-US" sz="1100" b="0" i="0" u="none" strike="noStrike">
                <a:solidFill>
                  <a:srgbClr val="000000"/>
                </a:solidFill>
                <a:latin typeface="Calibri"/>
                <a:cs typeface="Calibri"/>
              </a:rPr>
              <a:pPr algn="r"/>
              <a:t>29</a:t>
            </a:fld>
            <a:endParaRPr lang="en-US" sz="900" b="0">
              <a:solidFill>
                <a:schemeClr val="tx1">
                  <a:lumMod val="85000"/>
                  <a:lumOff val="15000"/>
                </a:schemeClr>
              </a:solidFill>
              <a:latin typeface="Tahoma" pitchFamily="34" charset="0"/>
              <a:cs typeface="Tahoma" pitchFamily="34" charset="0"/>
            </a:endParaRPr>
          </a:p>
        </xdr:txBody>
      </xdr:sp>
      <xdr:sp macro="[0]!SelectDay" textlink="CalPopUp!$H$5">
        <xdr:nvSpPr>
          <xdr:cNvPr id="3121" name="35Day" hidden="1">
            <a:extLst>
              <a:ext uri="{FF2B5EF4-FFF2-40B4-BE49-F238E27FC236}">
                <a16:creationId xmlns:a16="http://schemas.microsoft.com/office/drawing/2014/main" id="{00000000-0008-0000-0200-0000310C0000}"/>
              </a:ext>
            </a:extLst>
          </xdr:cNvPr>
          <xdr:cNvSpPr/>
        </xdr:nvSpPr>
        <xdr:spPr>
          <a:xfrm>
            <a:off x="11575597" y="3528324"/>
            <a:ext cx="26512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925D89-8FCF-4658-BD64-7DA29139766C}" type="TxLink">
              <a:rPr lang="en-US" sz="1100" b="0" i="0" u="none" strike="noStrike">
                <a:solidFill>
                  <a:srgbClr val="000000"/>
                </a:solidFill>
                <a:latin typeface="Calibri"/>
                <a:cs typeface="Calibri"/>
              </a:rPr>
              <a:pPr algn="r"/>
              <a:t>30</a:t>
            </a:fld>
            <a:endParaRPr lang="en-US" sz="900" b="0">
              <a:solidFill>
                <a:schemeClr val="tx1">
                  <a:lumMod val="85000"/>
                  <a:lumOff val="15000"/>
                </a:schemeClr>
              </a:solidFill>
              <a:latin typeface="Tahoma" pitchFamily="34" charset="0"/>
              <a:cs typeface="Tahoma" pitchFamily="34" charset="0"/>
            </a:endParaRPr>
          </a:p>
        </xdr:txBody>
      </xdr:sp>
      <xdr:sp macro="[0]!SelectDay" textlink="CalPopUp!$E$5">
        <xdr:nvSpPr>
          <xdr:cNvPr id="3122" name="32Day" hidden="1">
            <a:extLst>
              <a:ext uri="{FF2B5EF4-FFF2-40B4-BE49-F238E27FC236}">
                <a16:creationId xmlns:a16="http://schemas.microsoft.com/office/drawing/2014/main" id="{00000000-0008-0000-0200-0000320C0000}"/>
              </a:ext>
            </a:extLst>
          </xdr:cNvPr>
          <xdr:cNvSpPr/>
        </xdr:nvSpPr>
        <xdr:spPr>
          <a:xfrm>
            <a:off x="10773780" y="3528324"/>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CD21FC5-A510-47AF-8A35-D559AEF9C950}"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0]!SelectDay" textlink="CalPopUp!$C$5">
        <xdr:nvSpPr>
          <xdr:cNvPr id="3123" name="30Day" hidden="1">
            <a:extLst>
              <a:ext uri="{FF2B5EF4-FFF2-40B4-BE49-F238E27FC236}">
                <a16:creationId xmlns:a16="http://schemas.microsoft.com/office/drawing/2014/main" id="{00000000-0008-0000-0200-0000330C0000}"/>
              </a:ext>
            </a:extLst>
          </xdr:cNvPr>
          <xdr:cNvSpPr/>
        </xdr:nvSpPr>
        <xdr:spPr>
          <a:xfrm>
            <a:off x="10237629" y="3528324"/>
            <a:ext cx="25958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7CB927-634F-4AA8-915F-CBF3BCFB3AD8}"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0]!SelectDay" textlink="CalPopUp!$F$5">
        <xdr:nvSpPr>
          <xdr:cNvPr id="3124" name="33Day" hidden="1">
            <a:extLst>
              <a:ext uri="{FF2B5EF4-FFF2-40B4-BE49-F238E27FC236}">
                <a16:creationId xmlns:a16="http://schemas.microsoft.com/office/drawing/2014/main" id="{00000000-0008-0000-0200-0000340C0000}"/>
              </a:ext>
            </a:extLst>
          </xdr:cNvPr>
          <xdr:cNvSpPr/>
        </xdr:nvSpPr>
        <xdr:spPr>
          <a:xfrm>
            <a:off x="11039188" y="3528324"/>
            <a:ext cx="2646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7D4D997-6F39-4F68-8F6E-142A4DF3C177}"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3125" name="Sa" hidden="1">
            <a:extLst>
              <a:ext uri="{FF2B5EF4-FFF2-40B4-BE49-F238E27FC236}">
                <a16:creationId xmlns:a16="http://schemas.microsoft.com/office/drawing/2014/main" id="{00000000-0008-0000-0200-0000350C0000}"/>
              </a:ext>
            </a:extLst>
          </xdr:cNvPr>
          <xdr:cNvSpPr/>
        </xdr:nvSpPr>
        <xdr:spPr>
          <a:xfrm>
            <a:off x="11575488" y="2548426"/>
            <a:ext cx="264622" cy="189958"/>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3126" name="Fr" hidden="1">
            <a:extLst>
              <a:ext uri="{FF2B5EF4-FFF2-40B4-BE49-F238E27FC236}">
                <a16:creationId xmlns:a16="http://schemas.microsoft.com/office/drawing/2014/main" id="{00000000-0008-0000-0200-0000360C0000}"/>
              </a:ext>
            </a:extLst>
          </xdr:cNvPr>
          <xdr:cNvSpPr/>
        </xdr:nvSpPr>
        <xdr:spPr>
          <a:xfrm>
            <a:off x="11308781" y="2548426"/>
            <a:ext cx="259588" cy="189958"/>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3127" name="Th" hidden="1">
            <a:extLst>
              <a:ext uri="{FF2B5EF4-FFF2-40B4-BE49-F238E27FC236}">
                <a16:creationId xmlns:a16="http://schemas.microsoft.com/office/drawing/2014/main" id="{00000000-0008-0000-0200-0000370C0000}"/>
              </a:ext>
            </a:extLst>
          </xdr:cNvPr>
          <xdr:cNvSpPr/>
        </xdr:nvSpPr>
        <xdr:spPr>
          <a:xfrm>
            <a:off x="11038196" y="2548426"/>
            <a:ext cx="265503" cy="189958"/>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3128" name="We" hidden="1">
            <a:extLst>
              <a:ext uri="{FF2B5EF4-FFF2-40B4-BE49-F238E27FC236}">
                <a16:creationId xmlns:a16="http://schemas.microsoft.com/office/drawing/2014/main" id="{00000000-0008-0000-0200-0000380C0000}"/>
              </a:ext>
            </a:extLst>
          </xdr:cNvPr>
          <xdr:cNvSpPr/>
        </xdr:nvSpPr>
        <xdr:spPr>
          <a:xfrm>
            <a:off x="10775202" y="2548426"/>
            <a:ext cx="258706" cy="189958"/>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3129" name="Tu" hidden="1">
            <a:extLst>
              <a:ext uri="{FF2B5EF4-FFF2-40B4-BE49-F238E27FC236}">
                <a16:creationId xmlns:a16="http://schemas.microsoft.com/office/drawing/2014/main" id="{00000000-0008-0000-0200-0000390C0000}"/>
              </a:ext>
            </a:extLst>
          </xdr:cNvPr>
          <xdr:cNvSpPr/>
        </xdr:nvSpPr>
        <xdr:spPr>
          <a:xfrm>
            <a:off x="10506385" y="2548426"/>
            <a:ext cx="262433" cy="189958"/>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3130" name="Mo" hidden="1">
            <a:extLst>
              <a:ext uri="{FF2B5EF4-FFF2-40B4-BE49-F238E27FC236}">
                <a16:creationId xmlns:a16="http://schemas.microsoft.com/office/drawing/2014/main" id="{00000000-0008-0000-0200-00003A0C0000}"/>
              </a:ext>
            </a:extLst>
          </xdr:cNvPr>
          <xdr:cNvSpPr/>
        </xdr:nvSpPr>
        <xdr:spPr>
          <a:xfrm>
            <a:off x="10239052" y="2548426"/>
            <a:ext cx="258707" cy="189958"/>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3131" name="Su" hidden="1">
            <a:extLst>
              <a:ext uri="{FF2B5EF4-FFF2-40B4-BE49-F238E27FC236}">
                <a16:creationId xmlns:a16="http://schemas.microsoft.com/office/drawing/2014/main" id="{00000000-0008-0000-0200-00003B0C0000}"/>
              </a:ext>
            </a:extLst>
          </xdr:cNvPr>
          <xdr:cNvSpPr/>
        </xdr:nvSpPr>
        <xdr:spPr>
          <a:xfrm>
            <a:off x="9972573" y="2548426"/>
            <a:ext cx="260459" cy="189958"/>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0]!ShowSettings">
        <xdr:nvPicPr>
          <xdr:cNvPr id="3132" name="SetBtn" hidden="1">
            <a:extLst>
              <a:ext uri="{FF2B5EF4-FFF2-40B4-BE49-F238E27FC236}">
                <a16:creationId xmlns:a16="http://schemas.microsoft.com/office/drawing/2014/main" id="{00000000-0008-0000-0200-00003C0C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782374" y="3985641"/>
            <a:ext cx="137046" cy="142785"/>
          </a:xfrm>
          <a:prstGeom prst="rect">
            <a:avLst/>
          </a:prstGeom>
        </xdr:spPr>
      </xdr:pic>
      <xdr:sp macro="[0]!CalCol" textlink="">
        <xdr:nvSpPr>
          <xdr:cNvPr id="3133" name="CalCol1" hidden="1">
            <a:extLst>
              <a:ext uri="{FF2B5EF4-FFF2-40B4-BE49-F238E27FC236}">
                <a16:creationId xmlns:a16="http://schemas.microsoft.com/office/drawing/2014/main" id="{00000000-0008-0000-0200-00003D0C0000}"/>
              </a:ext>
            </a:extLst>
          </xdr:cNvPr>
          <xdr:cNvSpPr/>
        </xdr:nvSpPr>
        <xdr:spPr>
          <a:xfrm>
            <a:off x="9951048" y="4182634"/>
            <a:ext cx="129878" cy="131914"/>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3134" name="CalCol2" hidden="1">
            <a:extLst>
              <a:ext uri="{FF2B5EF4-FFF2-40B4-BE49-F238E27FC236}">
                <a16:creationId xmlns:a16="http://schemas.microsoft.com/office/drawing/2014/main" id="{00000000-0008-0000-0200-00003E0C0000}"/>
              </a:ext>
            </a:extLst>
          </xdr:cNvPr>
          <xdr:cNvSpPr/>
        </xdr:nvSpPr>
        <xdr:spPr>
          <a:xfrm>
            <a:off x="10175934" y="4182634"/>
            <a:ext cx="129878" cy="131914"/>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3135" name="CalCol3" hidden="1">
            <a:extLst>
              <a:ext uri="{FF2B5EF4-FFF2-40B4-BE49-F238E27FC236}">
                <a16:creationId xmlns:a16="http://schemas.microsoft.com/office/drawing/2014/main" id="{00000000-0008-0000-0200-00003F0C0000}"/>
              </a:ext>
            </a:extLst>
          </xdr:cNvPr>
          <xdr:cNvSpPr/>
        </xdr:nvSpPr>
        <xdr:spPr>
          <a:xfrm>
            <a:off x="10400819" y="4182634"/>
            <a:ext cx="130717" cy="131914"/>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3136" name="CalCol4" hidden="1">
            <a:extLst>
              <a:ext uri="{FF2B5EF4-FFF2-40B4-BE49-F238E27FC236}">
                <a16:creationId xmlns:a16="http://schemas.microsoft.com/office/drawing/2014/main" id="{00000000-0008-0000-0200-0000400C0000}"/>
              </a:ext>
            </a:extLst>
          </xdr:cNvPr>
          <xdr:cNvSpPr/>
        </xdr:nvSpPr>
        <xdr:spPr>
          <a:xfrm>
            <a:off x="10626542" y="4182634"/>
            <a:ext cx="129878" cy="131914"/>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3137" name="CalCol5" hidden="1">
            <a:extLst>
              <a:ext uri="{FF2B5EF4-FFF2-40B4-BE49-F238E27FC236}">
                <a16:creationId xmlns:a16="http://schemas.microsoft.com/office/drawing/2014/main" id="{00000000-0008-0000-0200-0000410C0000}"/>
              </a:ext>
            </a:extLst>
          </xdr:cNvPr>
          <xdr:cNvSpPr/>
        </xdr:nvSpPr>
        <xdr:spPr>
          <a:xfrm>
            <a:off x="10851427" y="4182634"/>
            <a:ext cx="129878" cy="131914"/>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3138" name="CalCol6" hidden="1">
            <a:extLst>
              <a:ext uri="{FF2B5EF4-FFF2-40B4-BE49-F238E27FC236}">
                <a16:creationId xmlns:a16="http://schemas.microsoft.com/office/drawing/2014/main" id="{00000000-0008-0000-0200-0000420C0000}"/>
              </a:ext>
            </a:extLst>
          </xdr:cNvPr>
          <xdr:cNvSpPr/>
        </xdr:nvSpPr>
        <xdr:spPr>
          <a:xfrm>
            <a:off x="11077150" y="4182634"/>
            <a:ext cx="129878" cy="131914"/>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3139" name="CalCol7" hidden="1">
            <a:extLst>
              <a:ext uri="{FF2B5EF4-FFF2-40B4-BE49-F238E27FC236}">
                <a16:creationId xmlns:a16="http://schemas.microsoft.com/office/drawing/2014/main" id="{00000000-0008-0000-0200-0000430C0000}"/>
              </a:ext>
            </a:extLst>
          </xdr:cNvPr>
          <xdr:cNvSpPr/>
        </xdr:nvSpPr>
        <xdr:spPr>
          <a:xfrm>
            <a:off x="11302035" y="4182634"/>
            <a:ext cx="129878" cy="131914"/>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3140" name="CalCol8" hidden="1">
            <a:extLst>
              <a:ext uri="{FF2B5EF4-FFF2-40B4-BE49-F238E27FC236}">
                <a16:creationId xmlns:a16="http://schemas.microsoft.com/office/drawing/2014/main" id="{00000000-0008-0000-0200-0000440C0000}"/>
              </a:ext>
            </a:extLst>
          </xdr:cNvPr>
          <xdr:cNvSpPr/>
        </xdr:nvSpPr>
        <xdr:spPr>
          <a:xfrm>
            <a:off x="11526921" y="4182634"/>
            <a:ext cx="130715" cy="131914"/>
          </a:xfrm>
          <a:prstGeom prst="ellipse">
            <a:avLst/>
          </a:prstGeom>
          <a:solidFill>
            <a:srgbClr val="C7E9F6"/>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3141" name="CalCol9" hidden="1">
            <a:extLst>
              <a:ext uri="{FF2B5EF4-FFF2-40B4-BE49-F238E27FC236}">
                <a16:creationId xmlns:a16="http://schemas.microsoft.com/office/drawing/2014/main" id="{00000000-0008-0000-0200-0000450C0000}"/>
              </a:ext>
            </a:extLst>
          </xdr:cNvPr>
          <xdr:cNvSpPr/>
        </xdr:nvSpPr>
        <xdr:spPr>
          <a:xfrm>
            <a:off x="11752644" y="4182634"/>
            <a:ext cx="129878" cy="131914"/>
          </a:xfrm>
          <a:prstGeom prst="ellipse">
            <a:avLst/>
          </a:prstGeom>
          <a:solidFill>
            <a:srgbClr val="C6F0C6"/>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3142" name="PrevMonth" hidden="1">
            <a:extLst>
              <a:ext uri="{FF2B5EF4-FFF2-40B4-BE49-F238E27FC236}">
                <a16:creationId xmlns:a16="http://schemas.microsoft.com/office/drawing/2014/main" id="{00000000-0008-0000-0200-0000460C0000}"/>
              </a:ext>
            </a:extLst>
          </xdr:cNvPr>
          <xdr:cNvGrpSpPr/>
        </xdr:nvGrpSpPr>
        <xdr:grpSpPr>
          <a:xfrm>
            <a:off x="10003295" y="2388211"/>
            <a:ext cx="104183" cy="108546"/>
            <a:chOff x="10003295" y="2388211"/>
            <a:chExt cx="104183" cy="108546"/>
          </a:xfrm>
        </xdr:grpSpPr>
        <xdr:sp macro="[0]!PrevMonth" textlink="">
          <xdr:nvSpPr>
            <xdr:cNvPr id="3149" name="PrevRec" hidden="1">
              <a:extLst>
                <a:ext uri="{FF2B5EF4-FFF2-40B4-BE49-F238E27FC236}">
                  <a16:creationId xmlns:a16="http://schemas.microsoft.com/office/drawing/2014/main" id="{00000000-0008-0000-0200-00004D0C0000}"/>
                </a:ext>
              </a:extLst>
            </xdr:cNvPr>
            <xdr:cNvSpPr/>
          </xdr:nvSpPr>
          <xdr:spPr>
            <a:xfrm>
              <a:off x="10003295" y="2388211"/>
              <a:ext cx="104183" cy="108546"/>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0]!PrevMonth" textlink="">
          <xdr:nvSpPr>
            <xdr:cNvPr id="3150" name="PrevTri" hidden="1">
              <a:extLst>
                <a:ext uri="{FF2B5EF4-FFF2-40B4-BE49-F238E27FC236}">
                  <a16:creationId xmlns:a16="http://schemas.microsoft.com/office/drawing/2014/main" id="{00000000-0008-0000-0200-00004E0C0000}"/>
                </a:ext>
              </a:extLst>
            </xdr:cNvPr>
            <xdr:cNvSpPr/>
          </xdr:nvSpPr>
          <xdr:spPr>
            <a:xfrm rot="16200000">
              <a:off x="10013823" y="2414674"/>
              <a:ext cx="72077" cy="55621"/>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3143" name="NextMonth" hidden="1">
            <a:extLst>
              <a:ext uri="{FF2B5EF4-FFF2-40B4-BE49-F238E27FC236}">
                <a16:creationId xmlns:a16="http://schemas.microsoft.com/office/drawing/2014/main" id="{00000000-0008-0000-0200-0000470C0000}"/>
              </a:ext>
            </a:extLst>
          </xdr:cNvPr>
          <xdr:cNvGrpSpPr/>
        </xdr:nvGrpSpPr>
        <xdr:grpSpPr>
          <a:xfrm>
            <a:off x="11704103" y="2388211"/>
            <a:ext cx="104183" cy="108546"/>
            <a:chOff x="11704103" y="2388211"/>
            <a:chExt cx="104183" cy="108546"/>
          </a:xfrm>
        </xdr:grpSpPr>
        <xdr:sp macro="[0]!NextMonth" textlink="">
          <xdr:nvSpPr>
            <xdr:cNvPr id="3147" name="NextRec" hidden="1">
              <a:extLst>
                <a:ext uri="{FF2B5EF4-FFF2-40B4-BE49-F238E27FC236}">
                  <a16:creationId xmlns:a16="http://schemas.microsoft.com/office/drawing/2014/main" id="{00000000-0008-0000-0200-00004B0C0000}"/>
                </a:ext>
              </a:extLst>
            </xdr:cNvPr>
            <xdr:cNvSpPr/>
          </xdr:nvSpPr>
          <xdr:spPr>
            <a:xfrm>
              <a:off x="11704103" y="2388211"/>
              <a:ext cx="104183" cy="108546"/>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0]!NextMonth" textlink="">
          <xdr:nvSpPr>
            <xdr:cNvPr id="3148" name="NextTri" hidden="1">
              <a:extLst>
                <a:ext uri="{FF2B5EF4-FFF2-40B4-BE49-F238E27FC236}">
                  <a16:creationId xmlns:a16="http://schemas.microsoft.com/office/drawing/2014/main" id="{00000000-0008-0000-0200-00004C0C0000}"/>
                </a:ext>
              </a:extLst>
            </xdr:cNvPr>
            <xdr:cNvSpPr/>
          </xdr:nvSpPr>
          <xdr:spPr>
            <a:xfrm rot="5400000">
              <a:off x="11723672" y="2414674"/>
              <a:ext cx="72077" cy="55621"/>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 textlink="CalPopUp!A2">
        <xdr:nvSpPr>
          <xdr:cNvPr id="3144" name="Year" hidden="1">
            <a:extLst>
              <a:ext uri="{FF2B5EF4-FFF2-40B4-BE49-F238E27FC236}">
                <a16:creationId xmlns:a16="http://schemas.microsoft.com/office/drawing/2014/main" id="{00000000-0008-0000-0200-0000480C0000}"/>
              </a:ext>
            </a:extLst>
          </xdr:cNvPr>
          <xdr:cNvSpPr txBox="1"/>
        </xdr:nvSpPr>
        <xdr:spPr>
          <a:xfrm>
            <a:off x="11030749" y="2347391"/>
            <a:ext cx="340794" cy="188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64A73E81-54D7-43D8-A845-BB46F1B7361C}" type="TxLink">
              <a:rPr lang="en-US" sz="1100" b="0" i="0" u="none" strike="noStrike">
                <a:solidFill>
                  <a:srgbClr val="000000"/>
                </a:solidFill>
                <a:latin typeface="Calibri"/>
                <a:cs typeface="Calibri"/>
              </a:rPr>
              <a:pPr algn="ctr"/>
              <a:t>2023</a:t>
            </a:fld>
            <a:endParaRPr lang="en-US" sz="1100" b="1">
              <a:solidFill>
                <a:schemeClr val="tx1">
                  <a:lumMod val="75000"/>
                  <a:lumOff val="25000"/>
                </a:schemeClr>
              </a:solidFill>
            </a:endParaRPr>
          </a:p>
        </xdr:txBody>
      </xdr:sp>
      <xdr:sp macro="[0]!NextYear" textlink="">
        <xdr:nvSpPr>
          <xdr:cNvPr id="3145" name="NextYr" hidden="1">
            <a:extLst>
              <a:ext uri="{FF2B5EF4-FFF2-40B4-BE49-F238E27FC236}">
                <a16:creationId xmlns:a16="http://schemas.microsoft.com/office/drawing/2014/main" id="{00000000-0008-0000-0200-0000490C0000}"/>
              </a:ext>
            </a:extLst>
          </xdr:cNvPr>
          <xdr:cNvSpPr/>
        </xdr:nvSpPr>
        <xdr:spPr>
          <a:xfrm>
            <a:off x="10960569" y="2396025"/>
            <a:ext cx="91440" cy="91180"/>
          </a:xfrm>
          <a:prstGeom prst="triangle">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0]!PrevYear" textlink="">
        <xdr:nvSpPr>
          <xdr:cNvPr id="3146" name="PrevYr" hidden="1">
            <a:extLst>
              <a:ext uri="{FF2B5EF4-FFF2-40B4-BE49-F238E27FC236}">
                <a16:creationId xmlns:a16="http://schemas.microsoft.com/office/drawing/2014/main" id="{00000000-0008-0000-0200-00004A0C0000}"/>
              </a:ext>
            </a:extLst>
          </xdr:cNvPr>
          <xdr:cNvSpPr/>
        </xdr:nvSpPr>
        <xdr:spPr>
          <a:xfrm flipV="1">
            <a:off x="11368860" y="2396025"/>
            <a:ext cx="91440" cy="91180"/>
          </a:xfrm>
          <a:prstGeom prst="triangle">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clientData/>
  </xdr:twoCellAnchor>
  <xdr:twoCellAnchor>
    <xdr:from>
      <xdr:col>7</xdr:col>
      <xdr:colOff>0</xdr:colOff>
      <xdr:row>5</xdr:row>
      <xdr:rowOff>12700</xdr:rowOff>
    </xdr:from>
    <xdr:to>
      <xdr:col>8</xdr:col>
      <xdr:colOff>0</xdr:colOff>
      <xdr:row>6</xdr:row>
      <xdr:rowOff>20320</xdr:rowOff>
    </xdr:to>
    <xdr:sp macro="Calendar_Appt_Select" textlink="">
      <xdr:nvSpPr>
        <xdr:cNvPr id="122" name="ApptItem31">
          <a:extLst>
            <a:ext uri="{FF2B5EF4-FFF2-40B4-BE49-F238E27FC236}">
              <a16:creationId xmlns:a16="http://schemas.microsoft.com/office/drawing/2014/main" id="{00000000-0008-0000-0200-000014000000}"/>
            </a:ext>
          </a:extLst>
        </xdr:cNvPr>
        <xdr:cNvSpPr/>
      </xdr:nvSpPr>
      <xdr:spPr>
        <a:xfrm>
          <a:off x="9159240" y="1277620"/>
          <a:ext cx="1630680" cy="190500"/>
        </a:xfrm>
        <a:prstGeom prst="roundRect">
          <a:avLst/>
        </a:prstGeom>
        <a:solidFill>
          <a:srgbClr val="F4B183"/>
        </a:solidFill>
        <a:ln w="3175">
          <a:solidFill>
            <a:srgbClr val="15344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8288" tIns="0" rIns="0" bIns="0" rtlCol="0" anchor="ctr"/>
        <a:lstStyle/>
        <a:p>
          <a:pPr algn="l"/>
          <a:r>
            <a:rPr lang="en-US" sz="1050">
              <a:solidFill>
                <a:sysClr val="windowText" lastClr="000000"/>
              </a:solidFill>
            </a:rPr>
            <a:t>8:30a Corporate Colloquium</a:t>
          </a:r>
        </a:p>
      </xdr:txBody>
    </xdr:sp>
    <xdr:clientData/>
  </xdr:twoCellAnchor>
  <xdr:twoCellAnchor>
    <xdr:from>
      <xdr:col>4</xdr:col>
      <xdr:colOff>0</xdr:colOff>
      <xdr:row>11</xdr:row>
      <xdr:rowOff>12700</xdr:rowOff>
    </xdr:from>
    <xdr:to>
      <xdr:col>5</xdr:col>
      <xdr:colOff>0</xdr:colOff>
      <xdr:row>12</xdr:row>
      <xdr:rowOff>20320</xdr:rowOff>
    </xdr:to>
    <xdr:sp macro="Calendar_Appt_Select" textlink="">
      <xdr:nvSpPr>
        <xdr:cNvPr id="123" name="ApptItem2">
          <a:extLst>
            <a:ext uri="{FF2B5EF4-FFF2-40B4-BE49-F238E27FC236}">
              <a16:creationId xmlns:a16="http://schemas.microsoft.com/office/drawing/2014/main" id="{00000000-0008-0000-0200-000014000000}"/>
            </a:ext>
          </a:extLst>
        </xdr:cNvPr>
        <xdr:cNvSpPr/>
      </xdr:nvSpPr>
      <xdr:spPr>
        <a:xfrm>
          <a:off x="4267200" y="2374900"/>
          <a:ext cx="1630680" cy="190500"/>
        </a:xfrm>
        <a:prstGeom prst="roundRect">
          <a:avLst/>
        </a:prstGeom>
        <a:solidFill>
          <a:srgbClr val="C5E0B4"/>
        </a:solidFill>
        <a:ln w="3175">
          <a:solidFill>
            <a:srgbClr val="15344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8288" tIns="0" rIns="0" bIns="0" rtlCol="0" anchor="ctr"/>
        <a:lstStyle/>
        <a:p>
          <a:pPr algn="l"/>
          <a:r>
            <a:rPr lang="en-US" sz="1050">
              <a:solidFill>
                <a:sysClr val="windowText" lastClr="000000"/>
              </a:solidFill>
            </a:rPr>
            <a:t>7:00p Summit Summit</a:t>
          </a:r>
        </a:p>
      </xdr:txBody>
    </xdr:sp>
    <xdr:clientData/>
  </xdr:twoCellAnchor>
  <xdr:twoCellAnchor>
    <xdr:from>
      <xdr:col>5</xdr:col>
      <xdr:colOff>0</xdr:colOff>
      <xdr:row>11</xdr:row>
      <xdr:rowOff>12700</xdr:rowOff>
    </xdr:from>
    <xdr:to>
      <xdr:col>6</xdr:col>
      <xdr:colOff>0</xdr:colOff>
      <xdr:row>12</xdr:row>
      <xdr:rowOff>20320</xdr:rowOff>
    </xdr:to>
    <xdr:sp macro="Calendar_Appt_Select" textlink="">
      <xdr:nvSpPr>
        <xdr:cNvPr id="124" name="ApptItem46">
          <a:extLst>
            <a:ext uri="{FF2B5EF4-FFF2-40B4-BE49-F238E27FC236}">
              <a16:creationId xmlns:a16="http://schemas.microsoft.com/office/drawing/2014/main" id="{00000000-0008-0000-0200-000014000000}"/>
            </a:ext>
          </a:extLst>
        </xdr:cNvPr>
        <xdr:cNvSpPr/>
      </xdr:nvSpPr>
      <xdr:spPr>
        <a:xfrm>
          <a:off x="5897880" y="2374900"/>
          <a:ext cx="1630680" cy="190500"/>
        </a:xfrm>
        <a:prstGeom prst="roundRect">
          <a:avLst/>
        </a:prstGeom>
        <a:solidFill>
          <a:srgbClr val="F8CBAD"/>
        </a:solidFill>
        <a:ln w="3175">
          <a:solidFill>
            <a:srgbClr val="15344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8288" tIns="0" rIns="0" bIns="0" rtlCol="0" anchor="ctr"/>
        <a:lstStyle/>
        <a:p>
          <a:pPr algn="l"/>
          <a:r>
            <a:rPr lang="en-US" sz="1050">
              <a:solidFill>
                <a:sysClr val="windowText" lastClr="000000"/>
              </a:solidFill>
            </a:rPr>
            <a:t>12:00p Lunch with Mark</a:t>
          </a:r>
        </a:p>
      </xdr:txBody>
    </xdr:sp>
    <xdr:clientData/>
  </xdr:twoCellAnchor>
  <xdr:twoCellAnchor>
    <xdr:from>
      <xdr:col>3</xdr:col>
      <xdr:colOff>0</xdr:colOff>
      <xdr:row>17</xdr:row>
      <xdr:rowOff>12700</xdr:rowOff>
    </xdr:from>
    <xdr:to>
      <xdr:col>4</xdr:col>
      <xdr:colOff>0</xdr:colOff>
      <xdr:row>18</xdr:row>
      <xdr:rowOff>20320</xdr:rowOff>
    </xdr:to>
    <xdr:sp macro="Calendar_Appt_Select" textlink="">
      <xdr:nvSpPr>
        <xdr:cNvPr id="125" name="ApptItem44">
          <a:extLst>
            <a:ext uri="{FF2B5EF4-FFF2-40B4-BE49-F238E27FC236}">
              <a16:creationId xmlns:a16="http://schemas.microsoft.com/office/drawing/2014/main" id="{00000000-0008-0000-0200-000014000000}"/>
            </a:ext>
          </a:extLst>
        </xdr:cNvPr>
        <xdr:cNvSpPr/>
      </xdr:nvSpPr>
      <xdr:spPr>
        <a:xfrm>
          <a:off x="2636520" y="3472180"/>
          <a:ext cx="1630680" cy="190500"/>
        </a:xfrm>
        <a:prstGeom prst="roundRect">
          <a:avLst/>
        </a:prstGeom>
        <a:solidFill>
          <a:srgbClr val="C5E0B4"/>
        </a:solidFill>
        <a:ln w="3175">
          <a:solidFill>
            <a:srgbClr val="15344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8288" tIns="0" rIns="0" bIns="0" rtlCol="0" anchor="ctr"/>
        <a:lstStyle/>
        <a:p>
          <a:pPr algn="l"/>
          <a:r>
            <a:rPr lang="en-US" sz="1050">
              <a:solidFill>
                <a:sysClr val="windowText" lastClr="000000"/>
              </a:solidFill>
            </a:rPr>
            <a:t>12:00a Corporate Colloquium</a:t>
          </a:r>
        </a:p>
      </xdr:txBody>
    </xdr:sp>
    <xdr:clientData/>
  </xdr:twoCellAnchor>
  <xdr:twoCellAnchor>
    <xdr:from>
      <xdr:col>4</xdr:col>
      <xdr:colOff>0</xdr:colOff>
      <xdr:row>17</xdr:row>
      <xdr:rowOff>12700</xdr:rowOff>
    </xdr:from>
    <xdr:to>
      <xdr:col>5</xdr:col>
      <xdr:colOff>0</xdr:colOff>
      <xdr:row>18</xdr:row>
      <xdr:rowOff>20320</xdr:rowOff>
    </xdr:to>
    <xdr:sp macro="Calendar_Appt_Select" textlink="">
      <xdr:nvSpPr>
        <xdr:cNvPr id="126" name="ApptItem4">
          <a:extLst>
            <a:ext uri="{FF2B5EF4-FFF2-40B4-BE49-F238E27FC236}">
              <a16:creationId xmlns:a16="http://schemas.microsoft.com/office/drawing/2014/main" id="{00000000-0008-0000-0200-000014000000}"/>
            </a:ext>
          </a:extLst>
        </xdr:cNvPr>
        <xdr:cNvSpPr/>
      </xdr:nvSpPr>
      <xdr:spPr>
        <a:xfrm>
          <a:off x="4267200" y="3472180"/>
          <a:ext cx="1630680" cy="190500"/>
        </a:xfrm>
        <a:prstGeom prst="roundRect">
          <a:avLst/>
        </a:prstGeom>
        <a:solidFill>
          <a:srgbClr val="FFF2CC"/>
        </a:solidFill>
        <a:ln w="3175">
          <a:solidFill>
            <a:srgbClr val="15344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8288" tIns="0" rIns="0" bIns="0" rtlCol="0" anchor="ctr"/>
        <a:lstStyle/>
        <a:p>
          <a:pPr algn="l"/>
          <a:r>
            <a:rPr lang="en-US" sz="1050">
              <a:solidFill>
                <a:sysClr val="windowText" lastClr="000000"/>
              </a:solidFill>
            </a:rPr>
            <a:t>8:00a Brainstorm Bash</a:t>
          </a:r>
        </a:p>
      </xdr:txBody>
    </xdr:sp>
    <xdr:clientData/>
  </xdr:twoCellAnchor>
  <xdr:twoCellAnchor>
    <xdr:from>
      <xdr:col>5</xdr:col>
      <xdr:colOff>0</xdr:colOff>
      <xdr:row>17</xdr:row>
      <xdr:rowOff>12700</xdr:rowOff>
    </xdr:from>
    <xdr:to>
      <xdr:col>6</xdr:col>
      <xdr:colOff>0</xdr:colOff>
      <xdr:row>18</xdr:row>
      <xdr:rowOff>20320</xdr:rowOff>
    </xdr:to>
    <xdr:sp macro="Calendar_Appt_Select" textlink="">
      <xdr:nvSpPr>
        <xdr:cNvPr id="127" name="ApptItem5">
          <a:extLst>
            <a:ext uri="{FF2B5EF4-FFF2-40B4-BE49-F238E27FC236}">
              <a16:creationId xmlns:a16="http://schemas.microsoft.com/office/drawing/2014/main" id="{00000000-0008-0000-0200-000014000000}"/>
            </a:ext>
          </a:extLst>
        </xdr:cNvPr>
        <xdr:cNvSpPr/>
      </xdr:nvSpPr>
      <xdr:spPr>
        <a:xfrm>
          <a:off x="5897880" y="3472180"/>
          <a:ext cx="1630680" cy="190500"/>
        </a:xfrm>
        <a:prstGeom prst="roundRect">
          <a:avLst/>
        </a:prstGeom>
        <a:solidFill>
          <a:srgbClr val="FFD966"/>
        </a:solidFill>
        <a:ln w="3175">
          <a:solidFill>
            <a:srgbClr val="15344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8288" tIns="0" rIns="0" bIns="0" rtlCol="0" anchor="ctr"/>
        <a:lstStyle/>
        <a:p>
          <a:pPr algn="l"/>
          <a:r>
            <a:rPr lang="en-US" sz="1050">
              <a:solidFill>
                <a:sysClr val="windowText" lastClr="000000"/>
              </a:solidFill>
            </a:rPr>
            <a:t>10:00a Think Tank Talk</a:t>
          </a:r>
        </a:p>
      </xdr:txBody>
    </xdr:sp>
    <xdr:clientData/>
  </xdr:twoCellAnchor>
  <xdr:twoCellAnchor>
    <xdr:from>
      <xdr:col>5</xdr:col>
      <xdr:colOff>0</xdr:colOff>
      <xdr:row>18</xdr:row>
      <xdr:rowOff>12700</xdr:rowOff>
    </xdr:from>
    <xdr:to>
      <xdr:col>6</xdr:col>
      <xdr:colOff>0</xdr:colOff>
      <xdr:row>19</xdr:row>
      <xdr:rowOff>20320</xdr:rowOff>
    </xdr:to>
    <xdr:sp macro="Calendar_Appt_Select" textlink="">
      <xdr:nvSpPr>
        <xdr:cNvPr id="128" name="ApptItem6">
          <a:extLst>
            <a:ext uri="{FF2B5EF4-FFF2-40B4-BE49-F238E27FC236}">
              <a16:creationId xmlns:a16="http://schemas.microsoft.com/office/drawing/2014/main" id="{00000000-0008-0000-0200-000014000000}"/>
            </a:ext>
          </a:extLst>
        </xdr:cNvPr>
        <xdr:cNvSpPr/>
      </xdr:nvSpPr>
      <xdr:spPr>
        <a:xfrm>
          <a:off x="5897880" y="3655060"/>
          <a:ext cx="1630680" cy="190500"/>
        </a:xfrm>
        <a:prstGeom prst="roundRect">
          <a:avLst/>
        </a:prstGeom>
        <a:solidFill>
          <a:srgbClr val="F8CBAD"/>
        </a:solidFill>
        <a:ln w="3175">
          <a:solidFill>
            <a:srgbClr val="15344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8288" tIns="0" rIns="0" bIns="0" rtlCol="0" anchor="ctr"/>
        <a:lstStyle/>
        <a:p>
          <a:pPr algn="l"/>
          <a:r>
            <a:rPr lang="en-US" sz="1050">
              <a:solidFill>
                <a:sysClr val="windowText" lastClr="000000"/>
              </a:solidFill>
            </a:rPr>
            <a:t>7:00p Idea Exchange</a:t>
          </a:r>
        </a:p>
      </xdr:txBody>
    </xdr:sp>
    <xdr:clientData/>
  </xdr:twoCellAnchor>
  <xdr:twoCellAnchor>
    <xdr:from>
      <xdr:col>8</xdr:col>
      <xdr:colOff>0</xdr:colOff>
      <xdr:row>17</xdr:row>
      <xdr:rowOff>12700</xdr:rowOff>
    </xdr:from>
    <xdr:to>
      <xdr:col>9</xdr:col>
      <xdr:colOff>0</xdr:colOff>
      <xdr:row>18</xdr:row>
      <xdr:rowOff>20320</xdr:rowOff>
    </xdr:to>
    <xdr:sp macro="Calendar_Appt_Select" textlink="">
      <xdr:nvSpPr>
        <xdr:cNvPr id="129" name="ApptItem7">
          <a:extLst>
            <a:ext uri="{FF2B5EF4-FFF2-40B4-BE49-F238E27FC236}">
              <a16:creationId xmlns:a16="http://schemas.microsoft.com/office/drawing/2014/main" id="{00000000-0008-0000-0200-000014000000}"/>
            </a:ext>
          </a:extLst>
        </xdr:cNvPr>
        <xdr:cNvSpPr/>
      </xdr:nvSpPr>
      <xdr:spPr>
        <a:xfrm>
          <a:off x="10789920" y="3472180"/>
          <a:ext cx="1630680" cy="190500"/>
        </a:xfrm>
        <a:prstGeom prst="roundRect">
          <a:avLst/>
        </a:prstGeom>
        <a:solidFill>
          <a:srgbClr val="F4B183"/>
        </a:solidFill>
        <a:ln w="3175">
          <a:solidFill>
            <a:srgbClr val="15344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8288" tIns="0" rIns="0" bIns="0" rtlCol="0" anchor="ctr"/>
        <a:lstStyle/>
        <a:p>
          <a:pPr algn="l"/>
          <a:r>
            <a:rPr lang="en-US" sz="1050">
              <a:solidFill>
                <a:sysClr val="windowText" lastClr="000000"/>
              </a:solidFill>
            </a:rPr>
            <a:t>4:00p Strategy Summit</a:t>
          </a:r>
        </a:p>
      </xdr:txBody>
    </xdr:sp>
    <xdr:clientData/>
  </xdr:twoCellAnchor>
  <xdr:twoCellAnchor>
    <xdr:from>
      <xdr:col>3</xdr:col>
      <xdr:colOff>0</xdr:colOff>
      <xdr:row>23</xdr:row>
      <xdr:rowOff>12700</xdr:rowOff>
    </xdr:from>
    <xdr:to>
      <xdr:col>4</xdr:col>
      <xdr:colOff>0</xdr:colOff>
      <xdr:row>24</xdr:row>
      <xdr:rowOff>20320</xdr:rowOff>
    </xdr:to>
    <xdr:sp macro="Calendar_Appt_Select" textlink="">
      <xdr:nvSpPr>
        <xdr:cNvPr id="130" name="ApptItem8">
          <a:extLst>
            <a:ext uri="{FF2B5EF4-FFF2-40B4-BE49-F238E27FC236}">
              <a16:creationId xmlns:a16="http://schemas.microsoft.com/office/drawing/2014/main" id="{00000000-0008-0000-0200-000014000000}"/>
            </a:ext>
          </a:extLst>
        </xdr:cNvPr>
        <xdr:cNvSpPr/>
      </xdr:nvSpPr>
      <xdr:spPr>
        <a:xfrm>
          <a:off x="2636520" y="4569460"/>
          <a:ext cx="1630680" cy="190500"/>
        </a:xfrm>
        <a:prstGeom prst="roundRect">
          <a:avLst/>
        </a:prstGeom>
        <a:solidFill>
          <a:srgbClr val="C5E0B4"/>
        </a:solidFill>
        <a:ln w="3175">
          <a:solidFill>
            <a:srgbClr val="15344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8288" tIns="0" rIns="0" bIns="0" rtlCol="0" anchor="ctr"/>
        <a:lstStyle/>
        <a:p>
          <a:pPr algn="l"/>
          <a:r>
            <a:rPr lang="en-US" sz="1050">
              <a:solidFill>
                <a:sysClr val="windowText" lastClr="000000"/>
              </a:solidFill>
            </a:rPr>
            <a:t>5:00p Conference Call</a:t>
          </a:r>
        </a:p>
      </xdr:txBody>
    </xdr:sp>
    <xdr:clientData/>
  </xdr:twoCellAnchor>
  <xdr:twoCellAnchor>
    <xdr:from>
      <xdr:col>4</xdr:col>
      <xdr:colOff>0</xdr:colOff>
      <xdr:row>23</xdr:row>
      <xdr:rowOff>12700</xdr:rowOff>
    </xdr:from>
    <xdr:to>
      <xdr:col>5</xdr:col>
      <xdr:colOff>0</xdr:colOff>
      <xdr:row>24</xdr:row>
      <xdr:rowOff>20320</xdr:rowOff>
    </xdr:to>
    <xdr:sp macro="Calendar_Appt_Select" textlink="">
      <xdr:nvSpPr>
        <xdr:cNvPr id="131" name="ApptItem9">
          <a:extLst>
            <a:ext uri="{FF2B5EF4-FFF2-40B4-BE49-F238E27FC236}">
              <a16:creationId xmlns:a16="http://schemas.microsoft.com/office/drawing/2014/main" id="{00000000-0008-0000-0200-000014000000}"/>
            </a:ext>
          </a:extLst>
        </xdr:cNvPr>
        <xdr:cNvSpPr/>
      </xdr:nvSpPr>
      <xdr:spPr>
        <a:xfrm>
          <a:off x="4267200" y="4569460"/>
          <a:ext cx="1630680" cy="190500"/>
        </a:xfrm>
        <a:prstGeom prst="roundRect">
          <a:avLst/>
        </a:prstGeom>
        <a:solidFill>
          <a:srgbClr val="A9D18E"/>
        </a:solidFill>
        <a:ln w="3175">
          <a:solidFill>
            <a:srgbClr val="15344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8288" tIns="0" rIns="0" bIns="0" rtlCol="0" anchor="ctr"/>
        <a:lstStyle/>
        <a:p>
          <a:pPr algn="l"/>
          <a:r>
            <a:rPr lang="en-US" sz="1050">
              <a:solidFill>
                <a:sysClr val="windowText" lastClr="000000"/>
              </a:solidFill>
            </a:rPr>
            <a:t>4:00p Focus Forum</a:t>
          </a:r>
        </a:p>
      </xdr:txBody>
    </xdr:sp>
    <xdr:clientData/>
  </xdr:twoCellAnchor>
  <xdr:twoCellAnchor>
    <xdr:from>
      <xdr:col>5</xdr:col>
      <xdr:colOff>0</xdr:colOff>
      <xdr:row>23</xdr:row>
      <xdr:rowOff>12700</xdr:rowOff>
    </xdr:from>
    <xdr:to>
      <xdr:col>6</xdr:col>
      <xdr:colOff>0</xdr:colOff>
      <xdr:row>24</xdr:row>
      <xdr:rowOff>20320</xdr:rowOff>
    </xdr:to>
    <xdr:sp macro="Calendar_Appt_Select" textlink="">
      <xdr:nvSpPr>
        <xdr:cNvPr id="132" name="ApptItem10">
          <a:extLst>
            <a:ext uri="{FF2B5EF4-FFF2-40B4-BE49-F238E27FC236}">
              <a16:creationId xmlns:a16="http://schemas.microsoft.com/office/drawing/2014/main" id="{00000000-0008-0000-0200-000014000000}"/>
            </a:ext>
          </a:extLst>
        </xdr:cNvPr>
        <xdr:cNvSpPr/>
      </xdr:nvSpPr>
      <xdr:spPr>
        <a:xfrm>
          <a:off x="5897880" y="4569460"/>
          <a:ext cx="1630680" cy="190500"/>
        </a:xfrm>
        <a:prstGeom prst="roundRect">
          <a:avLst/>
        </a:prstGeom>
        <a:solidFill>
          <a:srgbClr val="FFF2CC"/>
        </a:solidFill>
        <a:ln w="3175">
          <a:solidFill>
            <a:srgbClr val="15344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8288" tIns="0" rIns="0" bIns="0" rtlCol="0" anchor="ctr"/>
        <a:lstStyle/>
        <a:p>
          <a:pPr algn="l"/>
          <a:r>
            <a:rPr lang="en-US" sz="1050">
              <a:solidFill>
                <a:sysClr val="windowText" lastClr="000000"/>
              </a:solidFill>
            </a:rPr>
            <a:t>7:00p Exchange Exchange</a:t>
          </a:r>
        </a:p>
      </xdr:txBody>
    </xdr:sp>
    <xdr:clientData/>
  </xdr:twoCellAnchor>
  <xdr:twoCellAnchor>
    <xdr:from>
      <xdr:col>8</xdr:col>
      <xdr:colOff>0</xdr:colOff>
      <xdr:row>23</xdr:row>
      <xdr:rowOff>12700</xdr:rowOff>
    </xdr:from>
    <xdr:to>
      <xdr:col>9</xdr:col>
      <xdr:colOff>0</xdr:colOff>
      <xdr:row>24</xdr:row>
      <xdr:rowOff>20320</xdr:rowOff>
    </xdr:to>
    <xdr:sp macro="Calendar_Appt_Select" textlink="">
      <xdr:nvSpPr>
        <xdr:cNvPr id="133" name="ApptItem11">
          <a:extLst>
            <a:ext uri="{FF2B5EF4-FFF2-40B4-BE49-F238E27FC236}">
              <a16:creationId xmlns:a16="http://schemas.microsoft.com/office/drawing/2014/main" id="{00000000-0008-0000-0200-000014000000}"/>
            </a:ext>
          </a:extLst>
        </xdr:cNvPr>
        <xdr:cNvSpPr/>
      </xdr:nvSpPr>
      <xdr:spPr>
        <a:xfrm>
          <a:off x="10789920" y="4569460"/>
          <a:ext cx="1630680" cy="190500"/>
        </a:xfrm>
        <a:prstGeom prst="roundRect">
          <a:avLst/>
        </a:prstGeom>
        <a:solidFill>
          <a:srgbClr val="FFD966"/>
        </a:solidFill>
        <a:ln w="3175">
          <a:solidFill>
            <a:srgbClr val="15344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8288" tIns="0" rIns="0" bIns="0" rtlCol="0" anchor="ctr"/>
        <a:lstStyle/>
        <a:p>
          <a:pPr algn="l"/>
          <a:r>
            <a:rPr lang="en-US" sz="1050">
              <a:solidFill>
                <a:sysClr val="windowText" lastClr="000000"/>
              </a:solidFill>
            </a:rPr>
            <a:t>9:00a Discussion Dialogue</a:t>
          </a:r>
        </a:p>
      </xdr:txBody>
    </xdr:sp>
    <xdr:clientData/>
  </xdr:twoCellAnchor>
  <xdr:twoCellAnchor>
    <xdr:from>
      <xdr:col>9</xdr:col>
      <xdr:colOff>0</xdr:colOff>
      <xdr:row>23</xdr:row>
      <xdr:rowOff>12700</xdr:rowOff>
    </xdr:from>
    <xdr:to>
      <xdr:col>10</xdr:col>
      <xdr:colOff>0</xdr:colOff>
      <xdr:row>24</xdr:row>
      <xdr:rowOff>20320</xdr:rowOff>
    </xdr:to>
    <xdr:sp macro="Calendar_Appt_Select" textlink="">
      <xdr:nvSpPr>
        <xdr:cNvPr id="134" name="ApptItem12">
          <a:extLst>
            <a:ext uri="{FF2B5EF4-FFF2-40B4-BE49-F238E27FC236}">
              <a16:creationId xmlns:a16="http://schemas.microsoft.com/office/drawing/2014/main" id="{00000000-0008-0000-0200-000014000000}"/>
            </a:ext>
          </a:extLst>
        </xdr:cNvPr>
        <xdr:cNvSpPr/>
      </xdr:nvSpPr>
      <xdr:spPr>
        <a:xfrm>
          <a:off x="12420600" y="4569460"/>
          <a:ext cx="1630680" cy="190500"/>
        </a:xfrm>
        <a:prstGeom prst="roundRect">
          <a:avLst/>
        </a:prstGeom>
        <a:solidFill>
          <a:srgbClr val="F8CBAD"/>
        </a:solidFill>
        <a:ln w="3175">
          <a:solidFill>
            <a:srgbClr val="15344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8288" tIns="0" rIns="0" bIns="0" rtlCol="0" anchor="ctr"/>
        <a:lstStyle/>
        <a:p>
          <a:pPr algn="l"/>
          <a:r>
            <a:rPr lang="en-US" sz="1050">
              <a:solidFill>
                <a:sysClr val="windowText" lastClr="000000"/>
              </a:solidFill>
            </a:rPr>
            <a:t>6:00p Creative Colloquium</a:t>
          </a:r>
        </a:p>
      </xdr:txBody>
    </xdr:sp>
    <xdr:clientData/>
  </xdr:twoCellAnchor>
  <xdr:twoCellAnchor>
    <xdr:from>
      <xdr:col>3</xdr:col>
      <xdr:colOff>0</xdr:colOff>
      <xdr:row>29</xdr:row>
      <xdr:rowOff>12700</xdr:rowOff>
    </xdr:from>
    <xdr:to>
      <xdr:col>4</xdr:col>
      <xdr:colOff>0</xdr:colOff>
      <xdr:row>30</xdr:row>
      <xdr:rowOff>20320</xdr:rowOff>
    </xdr:to>
    <xdr:sp macro="Calendar_Appt_Select" textlink="">
      <xdr:nvSpPr>
        <xdr:cNvPr id="135" name="ApptItem13">
          <a:extLst>
            <a:ext uri="{FF2B5EF4-FFF2-40B4-BE49-F238E27FC236}">
              <a16:creationId xmlns:a16="http://schemas.microsoft.com/office/drawing/2014/main" id="{00000000-0008-0000-0200-000014000000}"/>
            </a:ext>
          </a:extLst>
        </xdr:cNvPr>
        <xdr:cNvSpPr/>
      </xdr:nvSpPr>
      <xdr:spPr>
        <a:xfrm>
          <a:off x="2636520" y="5666740"/>
          <a:ext cx="1630680" cy="190500"/>
        </a:xfrm>
        <a:prstGeom prst="roundRect">
          <a:avLst/>
        </a:prstGeom>
        <a:solidFill>
          <a:srgbClr val="F4B183"/>
        </a:solidFill>
        <a:ln w="3175">
          <a:solidFill>
            <a:srgbClr val="15344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8288" tIns="0" rIns="0" bIns="0" rtlCol="0" anchor="ctr"/>
        <a:lstStyle/>
        <a:p>
          <a:pPr algn="l"/>
          <a:r>
            <a:rPr lang="en-US" sz="1050">
              <a:solidFill>
                <a:sysClr val="windowText" lastClr="000000"/>
              </a:solidFill>
            </a:rPr>
            <a:t>7:00p Group Gathering</a:t>
          </a:r>
        </a:p>
      </xdr:txBody>
    </xdr:sp>
    <xdr:clientData/>
  </xdr:twoCellAnchor>
  <xdr:twoCellAnchor>
    <xdr:from>
      <xdr:col>4</xdr:col>
      <xdr:colOff>0</xdr:colOff>
      <xdr:row>29</xdr:row>
      <xdr:rowOff>12700</xdr:rowOff>
    </xdr:from>
    <xdr:to>
      <xdr:col>5</xdr:col>
      <xdr:colOff>0</xdr:colOff>
      <xdr:row>30</xdr:row>
      <xdr:rowOff>20320</xdr:rowOff>
    </xdr:to>
    <xdr:sp macro="Calendar_Appt_Select" textlink="">
      <xdr:nvSpPr>
        <xdr:cNvPr id="136" name="ApptItem14">
          <a:extLst>
            <a:ext uri="{FF2B5EF4-FFF2-40B4-BE49-F238E27FC236}">
              <a16:creationId xmlns:a16="http://schemas.microsoft.com/office/drawing/2014/main" id="{00000000-0008-0000-0200-000014000000}"/>
            </a:ext>
          </a:extLst>
        </xdr:cNvPr>
        <xdr:cNvSpPr/>
      </xdr:nvSpPr>
      <xdr:spPr>
        <a:xfrm>
          <a:off x="4267200" y="5666740"/>
          <a:ext cx="1630680" cy="190500"/>
        </a:xfrm>
        <a:prstGeom prst="roundRect">
          <a:avLst/>
        </a:prstGeom>
        <a:solidFill>
          <a:srgbClr val="C5E0B4"/>
        </a:solidFill>
        <a:ln w="3175">
          <a:solidFill>
            <a:srgbClr val="15344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8288" tIns="0" rIns="0" bIns="0" rtlCol="0" anchor="ctr"/>
        <a:lstStyle/>
        <a:p>
          <a:pPr algn="l"/>
          <a:r>
            <a:rPr lang="en-US" sz="1050">
              <a:solidFill>
                <a:sysClr val="windowText" lastClr="000000"/>
              </a:solidFill>
            </a:rPr>
            <a:t>9:00a Knowledge Knockout</a:t>
          </a:r>
        </a:p>
      </xdr:txBody>
    </xdr:sp>
    <xdr:clientData/>
  </xdr:twoCellAnchor>
  <xdr:twoCellAnchor>
    <xdr:from>
      <xdr:col>5</xdr:col>
      <xdr:colOff>0</xdr:colOff>
      <xdr:row>29</xdr:row>
      <xdr:rowOff>12700</xdr:rowOff>
    </xdr:from>
    <xdr:to>
      <xdr:col>6</xdr:col>
      <xdr:colOff>0</xdr:colOff>
      <xdr:row>30</xdr:row>
      <xdr:rowOff>20320</xdr:rowOff>
    </xdr:to>
    <xdr:sp macro="Calendar_Appt_Select" textlink="">
      <xdr:nvSpPr>
        <xdr:cNvPr id="137" name="ApptItem15">
          <a:extLst>
            <a:ext uri="{FF2B5EF4-FFF2-40B4-BE49-F238E27FC236}">
              <a16:creationId xmlns:a16="http://schemas.microsoft.com/office/drawing/2014/main" id="{00000000-0008-0000-0200-000014000000}"/>
            </a:ext>
          </a:extLst>
        </xdr:cNvPr>
        <xdr:cNvSpPr/>
      </xdr:nvSpPr>
      <xdr:spPr>
        <a:xfrm>
          <a:off x="5897880" y="5666740"/>
          <a:ext cx="1630680" cy="190500"/>
        </a:xfrm>
        <a:prstGeom prst="roundRect">
          <a:avLst/>
        </a:prstGeom>
        <a:solidFill>
          <a:srgbClr val="A9D18E"/>
        </a:solidFill>
        <a:ln w="3175">
          <a:solidFill>
            <a:srgbClr val="15344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8288" tIns="0" rIns="0" bIns="0" rtlCol="0" anchor="ctr"/>
        <a:lstStyle/>
        <a:p>
          <a:pPr algn="l"/>
          <a:r>
            <a:rPr lang="en-US" sz="1050">
              <a:solidFill>
                <a:sysClr val="windowText" lastClr="000000"/>
              </a:solidFill>
            </a:rPr>
            <a:t>8:00a Networking Night</a:t>
          </a:r>
        </a:p>
      </xdr:txBody>
    </xdr:sp>
    <xdr:clientData/>
  </xdr:twoCellAnchor>
  <xdr:twoCellAnchor>
    <xdr:from>
      <xdr:col>6</xdr:col>
      <xdr:colOff>0</xdr:colOff>
      <xdr:row>29</xdr:row>
      <xdr:rowOff>12700</xdr:rowOff>
    </xdr:from>
    <xdr:to>
      <xdr:col>7</xdr:col>
      <xdr:colOff>0</xdr:colOff>
      <xdr:row>30</xdr:row>
      <xdr:rowOff>20320</xdr:rowOff>
    </xdr:to>
    <xdr:sp macro="Calendar_Appt_Select" textlink="">
      <xdr:nvSpPr>
        <xdr:cNvPr id="138" name="ApptItem30">
          <a:extLst>
            <a:ext uri="{FF2B5EF4-FFF2-40B4-BE49-F238E27FC236}">
              <a16:creationId xmlns:a16="http://schemas.microsoft.com/office/drawing/2014/main" id="{00000000-0008-0000-0200-000014000000}"/>
            </a:ext>
          </a:extLst>
        </xdr:cNvPr>
        <xdr:cNvSpPr/>
      </xdr:nvSpPr>
      <xdr:spPr>
        <a:xfrm>
          <a:off x="7528560" y="5666740"/>
          <a:ext cx="1630680" cy="190500"/>
        </a:xfrm>
        <a:prstGeom prst="roundRect">
          <a:avLst/>
        </a:prstGeom>
        <a:solidFill>
          <a:srgbClr val="F8CBAD"/>
        </a:solidFill>
        <a:ln w="3175">
          <a:solidFill>
            <a:srgbClr val="15344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8288" tIns="0" rIns="0" bIns="0" rtlCol="0" anchor="ctr"/>
        <a:lstStyle/>
        <a:p>
          <a:pPr algn="l"/>
          <a:r>
            <a:rPr lang="en-US" sz="1050">
              <a:solidFill>
                <a:sysClr val="windowText" lastClr="000000"/>
              </a:solidFill>
            </a:rPr>
            <a:t>8:00a Strategic Summit</a:t>
          </a:r>
        </a:p>
      </xdr:txBody>
    </xdr:sp>
    <xdr:clientData/>
  </xdr:twoCellAnchor>
  <xdr:twoCellAnchor>
    <xdr:from>
      <xdr:col>6</xdr:col>
      <xdr:colOff>0</xdr:colOff>
      <xdr:row>30</xdr:row>
      <xdr:rowOff>12700</xdr:rowOff>
    </xdr:from>
    <xdr:to>
      <xdr:col>7</xdr:col>
      <xdr:colOff>0</xdr:colOff>
      <xdr:row>31</xdr:row>
      <xdr:rowOff>20320</xdr:rowOff>
    </xdr:to>
    <xdr:sp macro="Calendar_Appt_Select" textlink="">
      <xdr:nvSpPr>
        <xdr:cNvPr id="139" name="ApptItem16">
          <a:extLst>
            <a:ext uri="{FF2B5EF4-FFF2-40B4-BE49-F238E27FC236}">
              <a16:creationId xmlns:a16="http://schemas.microsoft.com/office/drawing/2014/main" id="{00000000-0008-0000-0200-000014000000}"/>
            </a:ext>
          </a:extLst>
        </xdr:cNvPr>
        <xdr:cNvSpPr/>
      </xdr:nvSpPr>
      <xdr:spPr>
        <a:xfrm>
          <a:off x="7528560" y="5849620"/>
          <a:ext cx="1630680" cy="190500"/>
        </a:xfrm>
        <a:prstGeom prst="roundRect">
          <a:avLst/>
        </a:prstGeom>
        <a:solidFill>
          <a:srgbClr val="FFF2CC"/>
        </a:solidFill>
        <a:ln w="3175">
          <a:solidFill>
            <a:srgbClr val="15344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8288" tIns="0" rIns="0" bIns="0" rtlCol="0" anchor="ctr"/>
        <a:lstStyle/>
        <a:p>
          <a:pPr algn="l"/>
          <a:r>
            <a:rPr lang="en-US" sz="1050">
              <a:solidFill>
                <a:sysClr val="windowText" lastClr="000000"/>
              </a:solidFill>
            </a:rPr>
            <a:t>3:00p Workshop Weekend</a:t>
          </a:r>
        </a:p>
      </xdr:txBody>
    </xdr:sp>
    <xdr:clientData/>
  </xdr:twoCellAnchor>
  <xdr:twoCellAnchor>
    <xdr:from>
      <xdr:col>6</xdr:col>
      <xdr:colOff>0</xdr:colOff>
      <xdr:row>31</xdr:row>
      <xdr:rowOff>12700</xdr:rowOff>
    </xdr:from>
    <xdr:to>
      <xdr:col>7</xdr:col>
      <xdr:colOff>0</xdr:colOff>
      <xdr:row>32</xdr:row>
      <xdr:rowOff>20320</xdr:rowOff>
    </xdr:to>
    <xdr:sp macro="Calendar_Appt_Select" textlink="">
      <xdr:nvSpPr>
        <xdr:cNvPr id="140" name="ApptItem18">
          <a:extLst>
            <a:ext uri="{FF2B5EF4-FFF2-40B4-BE49-F238E27FC236}">
              <a16:creationId xmlns:a16="http://schemas.microsoft.com/office/drawing/2014/main" id="{00000000-0008-0000-0200-000014000000}"/>
            </a:ext>
          </a:extLst>
        </xdr:cNvPr>
        <xdr:cNvSpPr/>
      </xdr:nvSpPr>
      <xdr:spPr>
        <a:xfrm>
          <a:off x="7528560" y="6032500"/>
          <a:ext cx="1630680" cy="190500"/>
        </a:xfrm>
        <a:prstGeom prst="roundRect">
          <a:avLst/>
        </a:prstGeom>
        <a:solidFill>
          <a:srgbClr val="F8CBAD"/>
        </a:solidFill>
        <a:ln w="3175">
          <a:solidFill>
            <a:srgbClr val="15344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8288" tIns="0" rIns="0" bIns="0" rtlCol="0" anchor="ctr"/>
        <a:lstStyle/>
        <a:p>
          <a:pPr algn="l"/>
          <a:r>
            <a:rPr lang="en-US" sz="1050">
              <a:solidFill>
                <a:sysClr val="windowText" lastClr="000000"/>
              </a:solidFill>
            </a:rPr>
            <a:t>7:00p Power Play</a:t>
          </a:r>
        </a:p>
      </xdr:txBody>
    </xdr:sp>
    <xdr:clientData/>
  </xdr:twoCellAnchor>
  <xdr:twoCellAnchor>
    <xdr:from>
      <xdr:col>6</xdr:col>
      <xdr:colOff>0</xdr:colOff>
      <xdr:row>32</xdr:row>
      <xdr:rowOff>12700</xdr:rowOff>
    </xdr:from>
    <xdr:to>
      <xdr:col>7</xdr:col>
      <xdr:colOff>0</xdr:colOff>
      <xdr:row>33</xdr:row>
      <xdr:rowOff>20320</xdr:rowOff>
    </xdr:to>
    <xdr:sp macro="Calendar_Appt_Select" textlink="">
      <xdr:nvSpPr>
        <xdr:cNvPr id="141" name="ApptItem33">
          <a:extLst>
            <a:ext uri="{FF2B5EF4-FFF2-40B4-BE49-F238E27FC236}">
              <a16:creationId xmlns:a16="http://schemas.microsoft.com/office/drawing/2014/main" id="{00000000-0008-0000-0200-000014000000}"/>
            </a:ext>
          </a:extLst>
        </xdr:cNvPr>
        <xdr:cNvSpPr/>
      </xdr:nvSpPr>
      <xdr:spPr>
        <a:xfrm>
          <a:off x="7528560" y="6215380"/>
          <a:ext cx="1630680" cy="190500"/>
        </a:xfrm>
        <a:prstGeom prst="roundRect">
          <a:avLst/>
        </a:prstGeom>
        <a:solidFill>
          <a:srgbClr val="A9D18E"/>
        </a:solidFill>
        <a:ln w="3175">
          <a:solidFill>
            <a:srgbClr val="15344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8288" tIns="0" rIns="0" bIns="0" rtlCol="0" anchor="ctr"/>
        <a:lstStyle/>
        <a:p>
          <a:pPr algn="l"/>
          <a:r>
            <a:rPr lang="en-US" sz="1050">
              <a:solidFill>
                <a:sysClr val="windowText" lastClr="000000"/>
              </a:solidFill>
            </a:rPr>
            <a:t>7:00p Management Mixer</a:t>
          </a:r>
        </a:p>
      </xdr:txBody>
    </xdr:sp>
    <xdr:clientData/>
  </xdr:twoCellAnchor>
  <xdr:twoCellAnchor>
    <xdr:from>
      <xdr:col>6</xdr:col>
      <xdr:colOff>0</xdr:colOff>
      <xdr:row>33</xdr:row>
      <xdr:rowOff>12700</xdr:rowOff>
    </xdr:from>
    <xdr:to>
      <xdr:col>7</xdr:col>
      <xdr:colOff>0</xdr:colOff>
      <xdr:row>34</xdr:row>
      <xdr:rowOff>20320</xdr:rowOff>
    </xdr:to>
    <xdr:sp macro="Calendar_Appt_Select" textlink="">
      <xdr:nvSpPr>
        <xdr:cNvPr id="142" name="ApptItem19">
          <a:extLst>
            <a:ext uri="{FF2B5EF4-FFF2-40B4-BE49-F238E27FC236}">
              <a16:creationId xmlns:a16="http://schemas.microsoft.com/office/drawing/2014/main" id="{00000000-0008-0000-0200-000014000000}"/>
            </a:ext>
          </a:extLst>
        </xdr:cNvPr>
        <xdr:cNvSpPr/>
      </xdr:nvSpPr>
      <xdr:spPr>
        <a:xfrm>
          <a:off x="7528560" y="6398260"/>
          <a:ext cx="1630680" cy="190500"/>
        </a:xfrm>
        <a:prstGeom prst="roundRect">
          <a:avLst/>
        </a:prstGeom>
        <a:solidFill>
          <a:srgbClr val="F4B183"/>
        </a:solidFill>
        <a:ln w="3175">
          <a:solidFill>
            <a:srgbClr val="15344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8288" tIns="0" rIns="0" bIns="0" rtlCol="0" anchor="ctr"/>
        <a:lstStyle/>
        <a:p>
          <a:pPr algn="l"/>
          <a:r>
            <a:rPr lang="en-US" sz="1050">
              <a:solidFill>
                <a:sysClr val="windowText" lastClr="000000"/>
              </a:solidFill>
            </a:rPr>
            <a:t>9:00p Innovation Institute</a:t>
          </a:r>
        </a:p>
      </xdr:txBody>
    </xdr:sp>
    <xdr:clientData/>
  </xdr:twoCellAnchor>
  <xdr:twoCellAnchor>
    <xdr:from>
      <xdr:col>7</xdr:col>
      <xdr:colOff>0</xdr:colOff>
      <xdr:row>29</xdr:row>
      <xdr:rowOff>12700</xdr:rowOff>
    </xdr:from>
    <xdr:to>
      <xdr:col>8</xdr:col>
      <xdr:colOff>0</xdr:colOff>
      <xdr:row>30</xdr:row>
      <xdr:rowOff>20320</xdr:rowOff>
    </xdr:to>
    <xdr:sp macro="Calendar_Appt_Select" textlink="">
      <xdr:nvSpPr>
        <xdr:cNvPr id="143" name="ApptItem20">
          <a:extLst>
            <a:ext uri="{FF2B5EF4-FFF2-40B4-BE49-F238E27FC236}">
              <a16:creationId xmlns:a16="http://schemas.microsoft.com/office/drawing/2014/main" id="{00000000-0008-0000-0200-000014000000}"/>
            </a:ext>
          </a:extLst>
        </xdr:cNvPr>
        <xdr:cNvSpPr/>
      </xdr:nvSpPr>
      <xdr:spPr>
        <a:xfrm>
          <a:off x="9159240" y="5666740"/>
          <a:ext cx="1630680" cy="190500"/>
        </a:xfrm>
        <a:prstGeom prst="roundRect">
          <a:avLst/>
        </a:prstGeom>
        <a:solidFill>
          <a:srgbClr val="C5E0B4"/>
        </a:solidFill>
        <a:ln w="3175">
          <a:solidFill>
            <a:srgbClr val="15344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8288" tIns="0" rIns="0" bIns="0" rtlCol="0" anchor="ctr"/>
        <a:lstStyle/>
        <a:p>
          <a:pPr algn="l"/>
          <a:r>
            <a:rPr lang="en-US" sz="1050">
              <a:solidFill>
                <a:sysClr val="windowText" lastClr="000000"/>
              </a:solidFill>
            </a:rPr>
            <a:t>10:00a Symposium Spectacular</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1</xdr:row>
      <xdr:rowOff>0</xdr:rowOff>
    </xdr:from>
    <xdr:to>
      <xdr:col>6</xdr:col>
      <xdr:colOff>450850</xdr:colOff>
      <xdr:row>1</xdr:row>
      <xdr:rowOff>12700</xdr:rowOff>
    </xdr:to>
    <xdr:sp macro="" textlink="">
      <xdr:nvSpPr>
        <xdr:cNvPr id="2" name="WOSavedMsg" hidden="1">
          <a:extLst>
            <a:ext uri="{FF2B5EF4-FFF2-40B4-BE49-F238E27FC236}">
              <a16:creationId xmlns:a16="http://schemas.microsoft.com/office/drawing/2014/main" id="{00000000-0008-0000-0300-000002000000}"/>
            </a:ext>
          </a:extLst>
        </xdr:cNvPr>
        <xdr:cNvSpPr/>
      </xdr:nvSpPr>
      <xdr:spPr>
        <a:xfrm>
          <a:off x="3930650" y="298450"/>
          <a:ext cx="1308100" cy="228600"/>
        </a:xfrm>
        <a:prstGeom prst="rect">
          <a:avLst/>
        </a:prstGeom>
        <a:solidFill>
          <a:schemeClr val="accent4">
            <a:lumMod val="20000"/>
            <a:lumOff val="80000"/>
            <a:alpha val="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Work</a:t>
          </a:r>
          <a:r>
            <a:rPr lang="en-US" sz="1100" baseline="0">
              <a:solidFill>
                <a:sysClr val="windowText" lastClr="000000"/>
              </a:solidFill>
            </a:rPr>
            <a:t> Order Saved</a:t>
          </a:r>
          <a:endParaRPr lang="en-US" sz="1100">
            <a:solidFill>
              <a:sysClr val="windowText" lastClr="000000"/>
            </a:solidFill>
          </a:endParaRPr>
        </a:p>
      </xdr:txBody>
    </xdr:sp>
    <xdr:clientData/>
  </xdr:twoCellAnchor>
  <xdr:twoCellAnchor editAs="oneCell">
    <xdr:from>
      <xdr:col>6</xdr:col>
      <xdr:colOff>615950</xdr:colOff>
      <xdr:row>1</xdr:row>
      <xdr:rowOff>0</xdr:rowOff>
    </xdr:from>
    <xdr:to>
      <xdr:col>8</xdr:col>
      <xdr:colOff>2981452</xdr:colOff>
      <xdr:row>1</xdr:row>
      <xdr:rowOff>234950</xdr:rowOff>
    </xdr:to>
    <xdr:grpSp>
      <xdr:nvGrpSpPr>
        <xdr:cNvPr id="14" name="Group 13">
          <a:extLst>
            <a:ext uri="{FF2B5EF4-FFF2-40B4-BE49-F238E27FC236}">
              <a16:creationId xmlns:a16="http://schemas.microsoft.com/office/drawing/2014/main" id="{00000000-0008-0000-0300-00000E000000}"/>
            </a:ext>
          </a:extLst>
        </xdr:cNvPr>
        <xdr:cNvGrpSpPr/>
      </xdr:nvGrpSpPr>
      <xdr:grpSpPr>
        <a:xfrm>
          <a:off x="5225121" y="520390"/>
          <a:ext cx="5376331" cy="234950"/>
          <a:chOff x="5080000" y="571500"/>
          <a:chExt cx="5438902" cy="234950"/>
        </a:xfrm>
      </xdr:grpSpPr>
      <xdr:grpSp>
        <xdr:nvGrpSpPr>
          <xdr:cNvPr id="5" name="Group 4">
            <a:extLst>
              <a:ext uri="{FF2B5EF4-FFF2-40B4-BE49-F238E27FC236}">
                <a16:creationId xmlns:a16="http://schemas.microsoft.com/office/drawing/2014/main" id="{00000000-0008-0000-0300-000005000000}"/>
              </a:ext>
            </a:extLst>
          </xdr:cNvPr>
          <xdr:cNvGrpSpPr/>
        </xdr:nvGrpSpPr>
        <xdr:grpSpPr>
          <a:xfrm>
            <a:off x="5080000" y="571500"/>
            <a:ext cx="1371600" cy="234950"/>
            <a:chOff x="5651500" y="923925"/>
            <a:chExt cx="1371600" cy="234950"/>
          </a:xfrm>
        </xdr:grpSpPr>
        <xdr:sp macro="[0]!EmailTemplate_AddNew" textlink="">
          <xdr:nvSpPr>
            <xdr:cNvPr id="12" name="Rectangle 11">
              <a:extLst>
                <a:ext uri="{FF2B5EF4-FFF2-40B4-BE49-F238E27FC236}">
                  <a16:creationId xmlns:a16="http://schemas.microsoft.com/office/drawing/2014/main" id="{00000000-0008-0000-0300-00000C000000}"/>
                </a:ext>
              </a:extLst>
            </xdr:cNvPr>
            <xdr:cNvSpPr/>
          </xdr:nvSpPr>
          <xdr:spPr>
            <a:xfrm>
              <a:off x="5651500" y="923925"/>
              <a:ext cx="1371600" cy="234950"/>
            </a:xfrm>
            <a:prstGeom prst="rect">
              <a:avLst/>
            </a:prstGeom>
            <a:solidFill>
              <a:srgbClr val="0070C0"/>
            </a:solidFill>
            <a:ln>
              <a:solidFill>
                <a:schemeClr val="accent5">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ADD</a:t>
              </a:r>
              <a:r>
                <a:rPr lang="en-US" sz="1100" baseline="0"/>
                <a:t> NEW EMAIL</a:t>
              </a:r>
              <a:endParaRPr lang="en-US" sz="1100"/>
            </a:p>
          </xdr:txBody>
        </xdr:sp>
        <xdr:pic macro="[0]!EmailTemplate_AddNew">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83250" y="949960"/>
              <a:ext cx="182880" cy="182880"/>
            </a:xfrm>
            <a:prstGeom prst="rect">
              <a:avLst/>
            </a:prstGeom>
          </xdr:spPr>
        </xdr:pic>
      </xdr:grpSp>
      <xdr:grpSp>
        <xdr:nvGrpSpPr>
          <xdr:cNvPr id="6" name="Group 5">
            <a:extLst>
              <a:ext uri="{FF2B5EF4-FFF2-40B4-BE49-F238E27FC236}">
                <a16:creationId xmlns:a16="http://schemas.microsoft.com/office/drawing/2014/main" id="{00000000-0008-0000-0300-000006000000}"/>
              </a:ext>
            </a:extLst>
          </xdr:cNvPr>
          <xdr:cNvGrpSpPr/>
        </xdr:nvGrpSpPr>
        <xdr:grpSpPr>
          <a:xfrm>
            <a:off x="9330182" y="571500"/>
            <a:ext cx="1188720" cy="234950"/>
            <a:chOff x="8225028" y="923925"/>
            <a:chExt cx="1188720" cy="234950"/>
          </a:xfrm>
        </xdr:grpSpPr>
        <xdr:sp macro="[0]!EmailTemplate_Delete" textlink="">
          <xdr:nvSpPr>
            <xdr:cNvPr id="10" name="Rectangle 9">
              <a:extLst>
                <a:ext uri="{FF2B5EF4-FFF2-40B4-BE49-F238E27FC236}">
                  <a16:creationId xmlns:a16="http://schemas.microsoft.com/office/drawing/2014/main" id="{00000000-0008-0000-0300-00000A000000}"/>
                </a:ext>
              </a:extLst>
            </xdr:cNvPr>
            <xdr:cNvSpPr/>
          </xdr:nvSpPr>
          <xdr:spPr>
            <a:xfrm>
              <a:off x="8225028" y="923925"/>
              <a:ext cx="1188720" cy="234950"/>
            </a:xfrm>
            <a:prstGeom prst="rect">
              <a:avLst/>
            </a:prstGeom>
            <a:solidFill>
              <a:srgbClr val="0070C0"/>
            </a:solidFill>
            <a:ln>
              <a:solidFill>
                <a:schemeClr val="accent5">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DELETE EMAIL</a:t>
              </a:r>
            </a:p>
          </xdr:txBody>
        </xdr:sp>
        <xdr:pic macro="[0]!EmailTemplate_Delete">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281950" y="949960"/>
              <a:ext cx="160020" cy="182880"/>
            </a:xfrm>
            <a:prstGeom prst="rect">
              <a:avLst/>
            </a:prstGeom>
          </xdr:spPr>
        </xdr:pic>
      </xdr:grpSp>
      <xdr:grpSp>
        <xdr:nvGrpSpPr>
          <xdr:cNvPr id="7" name="Group 6">
            <a:extLst>
              <a:ext uri="{FF2B5EF4-FFF2-40B4-BE49-F238E27FC236}">
                <a16:creationId xmlns:a16="http://schemas.microsoft.com/office/drawing/2014/main" id="{00000000-0008-0000-0300-000007000000}"/>
              </a:ext>
            </a:extLst>
          </xdr:cNvPr>
          <xdr:cNvGrpSpPr/>
        </xdr:nvGrpSpPr>
        <xdr:grpSpPr>
          <a:xfrm>
            <a:off x="7090791" y="571500"/>
            <a:ext cx="1600200" cy="234950"/>
            <a:chOff x="6938264" y="923925"/>
            <a:chExt cx="1600200" cy="234950"/>
          </a:xfrm>
        </xdr:grpSpPr>
        <xdr:sp macro="[0]!EmailTemplate_SaveUpdate" textlink="">
          <xdr:nvSpPr>
            <xdr:cNvPr id="8" name="SaveBtn">
              <a:extLst>
                <a:ext uri="{FF2B5EF4-FFF2-40B4-BE49-F238E27FC236}">
                  <a16:creationId xmlns:a16="http://schemas.microsoft.com/office/drawing/2014/main" id="{00000000-0008-0000-0300-000008000000}"/>
                </a:ext>
              </a:extLst>
            </xdr:cNvPr>
            <xdr:cNvSpPr/>
          </xdr:nvSpPr>
          <xdr:spPr>
            <a:xfrm>
              <a:off x="6938264" y="923925"/>
              <a:ext cx="1600200" cy="234950"/>
            </a:xfrm>
            <a:prstGeom prst="rect">
              <a:avLst/>
            </a:prstGeom>
            <a:solidFill>
              <a:srgbClr val="0070C0"/>
            </a:solidFill>
            <a:ln>
              <a:solidFill>
                <a:schemeClr val="accent5">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SAVE/UPDATE  EMAIL</a:t>
              </a:r>
            </a:p>
          </xdr:txBody>
        </xdr:sp>
        <xdr:pic macro="[0]!EmailTemplate_SaveUpdate">
          <xdr:nvPicPr>
            <xdr:cNvPr id="9" name="SaveBtn">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973000" y="949960"/>
              <a:ext cx="182880" cy="182880"/>
            </a:xfrm>
            <a:prstGeom prst="rect">
              <a:avLst/>
            </a:prstGeom>
          </xdr:spPr>
        </xdr:pic>
      </xdr:grpSp>
    </xdr:grpSp>
    <xdr:clientData/>
  </xdr:twoCellAnchor>
  <xdr:twoCellAnchor editAs="oneCell">
    <xdr:from>
      <xdr:col>3</xdr:col>
      <xdr:colOff>1123950</xdr:colOff>
      <xdr:row>0</xdr:row>
      <xdr:rowOff>57150</xdr:rowOff>
    </xdr:from>
    <xdr:to>
      <xdr:col>5</xdr:col>
      <xdr:colOff>165100</xdr:colOff>
      <xdr:row>1</xdr:row>
      <xdr:rowOff>254000</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05150" y="57150"/>
          <a:ext cx="768350" cy="7683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19</xdr:row>
      <xdr:rowOff>0</xdr:rowOff>
    </xdr:from>
    <xdr:to>
      <xdr:col>11</xdr:col>
      <xdr:colOff>285235</xdr:colOff>
      <xdr:row>31</xdr:row>
      <xdr:rowOff>13900</xdr:rowOff>
    </xdr:to>
    <xdr:grpSp>
      <xdr:nvGrpSpPr>
        <xdr:cNvPr id="75" name="Calendar">
          <a:extLst>
            <a:ext uri="{FF2B5EF4-FFF2-40B4-BE49-F238E27FC236}">
              <a16:creationId xmlns:a16="http://schemas.microsoft.com/office/drawing/2014/main" id="{00000000-0008-0000-0900-00004B000000}"/>
            </a:ext>
          </a:extLst>
        </xdr:cNvPr>
        <xdr:cNvGrpSpPr/>
      </xdr:nvGrpSpPr>
      <xdr:grpSpPr>
        <a:xfrm>
          <a:off x="5219700" y="3474720"/>
          <a:ext cx="2114035" cy="2208460"/>
          <a:chOff x="9848850" y="2152650"/>
          <a:chExt cx="2114035" cy="2223700"/>
        </a:xfrm>
      </xdr:grpSpPr>
      <xdr:sp macro="" textlink="">
        <xdr:nvSpPr>
          <xdr:cNvPr id="76" name="CalBack">
            <a:extLst>
              <a:ext uri="{FF2B5EF4-FFF2-40B4-BE49-F238E27FC236}">
                <a16:creationId xmlns:a16="http://schemas.microsoft.com/office/drawing/2014/main" id="{00000000-0008-0000-0900-00004C000000}"/>
              </a:ext>
            </a:extLst>
          </xdr:cNvPr>
          <xdr:cNvSpPr/>
        </xdr:nvSpPr>
        <xdr:spPr>
          <a:xfrm>
            <a:off x="9848850" y="2152650"/>
            <a:ext cx="2112129" cy="1978717"/>
          </a:xfrm>
          <a:prstGeom prst="rect">
            <a:avLst/>
          </a:prstGeom>
          <a:solidFill>
            <a:srgbClr val="C7E9F6"/>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0]!SelectDay" textlink="CalPopUp!$F$6">
        <xdr:nvSpPr>
          <xdr:cNvPr id="77" name="40Day">
            <a:extLst>
              <a:ext uri="{FF2B5EF4-FFF2-40B4-BE49-F238E27FC236}">
                <a16:creationId xmlns:a16="http://schemas.microsoft.com/office/drawing/2014/main" id="{00000000-0008-0000-0900-00004D000000}"/>
              </a:ext>
            </a:extLst>
          </xdr:cNvPr>
          <xdr:cNvSpPr/>
        </xdr:nvSpPr>
        <xdr:spPr>
          <a:xfrm>
            <a:off x="11040263" y="3723500"/>
            <a:ext cx="26536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DDA18-9E95-4D73-B455-FFFE4189F691}"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G$6">
        <xdr:nvSpPr>
          <xdr:cNvPr id="78" name="41Day">
            <a:extLst>
              <a:ext uri="{FF2B5EF4-FFF2-40B4-BE49-F238E27FC236}">
                <a16:creationId xmlns:a16="http://schemas.microsoft.com/office/drawing/2014/main" id="{00000000-0008-0000-0900-00004E000000}"/>
              </a:ext>
            </a:extLst>
          </xdr:cNvPr>
          <xdr:cNvSpPr/>
        </xdr:nvSpPr>
        <xdr:spPr>
          <a:xfrm>
            <a:off x="11310208" y="3723500"/>
            <a:ext cx="2598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1DDD1A7-6FAF-4713-99D2-557E59B3B89B}"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E$6">
        <xdr:nvSpPr>
          <xdr:cNvPr id="79" name="39Day">
            <a:extLst>
              <a:ext uri="{FF2B5EF4-FFF2-40B4-BE49-F238E27FC236}">
                <a16:creationId xmlns:a16="http://schemas.microsoft.com/office/drawing/2014/main" id="{00000000-0008-0000-0900-00004F000000}"/>
              </a:ext>
            </a:extLst>
          </xdr:cNvPr>
          <xdr:cNvSpPr/>
        </xdr:nvSpPr>
        <xdr:spPr>
          <a:xfrm>
            <a:off x="10774613" y="3723500"/>
            <a:ext cx="2598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5CDB266-E793-47E4-8FB7-4F8BDA3A6F41}"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D$6">
        <xdr:nvSpPr>
          <xdr:cNvPr id="80" name="38Day">
            <a:extLst>
              <a:ext uri="{FF2B5EF4-FFF2-40B4-BE49-F238E27FC236}">
                <a16:creationId xmlns:a16="http://schemas.microsoft.com/office/drawing/2014/main" id="{00000000-0008-0000-0900-000050000000}"/>
              </a:ext>
            </a:extLst>
          </xdr:cNvPr>
          <xdr:cNvSpPr/>
        </xdr:nvSpPr>
        <xdr:spPr>
          <a:xfrm>
            <a:off x="10506435" y="3723500"/>
            <a:ext cx="2617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55B6AEDF-1D06-40D9-B33D-814F4D743ED3}"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0]!SelectDay" textlink="CalPopUp!$H$6">
        <xdr:nvSpPr>
          <xdr:cNvPr id="81" name="42Day">
            <a:extLst>
              <a:ext uri="{FF2B5EF4-FFF2-40B4-BE49-F238E27FC236}">
                <a16:creationId xmlns:a16="http://schemas.microsoft.com/office/drawing/2014/main" id="{00000000-0008-0000-0900-000051000000}"/>
              </a:ext>
            </a:extLst>
          </xdr:cNvPr>
          <xdr:cNvSpPr/>
        </xdr:nvSpPr>
        <xdr:spPr>
          <a:xfrm>
            <a:off x="11577155" y="3723500"/>
            <a:ext cx="264860"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59479BA9-D112-49BD-AC99-C71DAA7E314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C$6">
        <xdr:nvSpPr>
          <xdr:cNvPr id="82" name="37Day">
            <a:extLst>
              <a:ext uri="{FF2B5EF4-FFF2-40B4-BE49-F238E27FC236}">
                <a16:creationId xmlns:a16="http://schemas.microsoft.com/office/drawing/2014/main" id="{00000000-0008-0000-0900-000052000000}"/>
              </a:ext>
            </a:extLst>
          </xdr:cNvPr>
          <xdr:cNvSpPr/>
        </xdr:nvSpPr>
        <xdr:spPr>
          <a:xfrm>
            <a:off x="10237981" y="3723500"/>
            <a:ext cx="2598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2FFC2-B8E6-4AB2-B4F1-4545539F8CD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B$6">
        <xdr:nvSpPr>
          <xdr:cNvPr id="83" name="36Day">
            <a:extLst>
              <a:ext uri="{FF2B5EF4-FFF2-40B4-BE49-F238E27FC236}">
                <a16:creationId xmlns:a16="http://schemas.microsoft.com/office/drawing/2014/main" id="{00000000-0008-0000-0900-000053000000}"/>
              </a:ext>
            </a:extLst>
          </xdr:cNvPr>
          <xdr:cNvSpPr/>
        </xdr:nvSpPr>
        <xdr:spPr>
          <a:xfrm>
            <a:off x="9971260" y="3723500"/>
            <a:ext cx="26069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F2C8615-8508-4A45-BB36-A45332438785}" type="TxLink">
              <a:rPr lang="en-US" sz="1100" b="0" i="0" u="none" strike="noStrike">
                <a:solidFill>
                  <a:srgbClr val="000000"/>
                </a:solidFill>
                <a:latin typeface="Calibri"/>
                <a:cs typeface="Calibri"/>
              </a:rPr>
              <a:pPr algn="r"/>
              <a:t>31</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84" name="Settings" hidden="1">
            <a:extLst>
              <a:ext uri="{FF2B5EF4-FFF2-40B4-BE49-F238E27FC236}">
                <a16:creationId xmlns:a16="http://schemas.microsoft.com/office/drawing/2014/main" id="{00000000-0008-0000-0900-000054000000}"/>
              </a:ext>
            </a:extLst>
          </xdr:cNvPr>
          <xdr:cNvSpPr/>
        </xdr:nvSpPr>
        <xdr:spPr>
          <a:xfrm>
            <a:off x="9850756" y="4140789"/>
            <a:ext cx="2112129" cy="235561"/>
          </a:xfrm>
          <a:prstGeom prst="rect">
            <a:avLst/>
          </a:prstGeom>
          <a:solidFill>
            <a:srgbClr val="C7E9F6"/>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4">
        <xdr:nvSpPr>
          <xdr:cNvPr id="85" name="Month">
            <a:extLst>
              <a:ext uri="{FF2B5EF4-FFF2-40B4-BE49-F238E27FC236}">
                <a16:creationId xmlns:a16="http://schemas.microsoft.com/office/drawing/2014/main" id="{00000000-0008-0000-0900-000055000000}"/>
              </a:ext>
            </a:extLst>
          </xdr:cNvPr>
          <xdr:cNvSpPr txBox="1"/>
        </xdr:nvSpPr>
        <xdr:spPr>
          <a:xfrm>
            <a:off x="10138967" y="2347391"/>
            <a:ext cx="751283" cy="188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r"/>
            <a:fld id="{1DEDC3A9-D5E7-4435-861A-2D48F9998440}" type="TxLink">
              <a:rPr lang="en-US" sz="1100" b="0" i="0" u="none" strike="noStrike">
                <a:solidFill>
                  <a:srgbClr val="000000"/>
                </a:solidFill>
                <a:latin typeface="Calibri"/>
                <a:cs typeface="Calibri"/>
              </a:rPr>
              <a:pPr algn="r"/>
              <a:t>December</a:t>
            </a:fld>
            <a:endParaRPr lang="en-US" sz="1100" b="1">
              <a:solidFill>
                <a:schemeClr val="tx1">
                  <a:lumMod val="75000"/>
                  <a:lumOff val="25000"/>
                </a:schemeClr>
              </a:solidFill>
            </a:endParaRPr>
          </a:p>
        </xdr:txBody>
      </xdr:sp>
      <xdr:sp macro="" textlink="">
        <xdr:nvSpPr>
          <xdr:cNvPr id="86" name="CalBorder">
            <a:extLst>
              <a:ext uri="{FF2B5EF4-FFF2-40B4-BE49-F238E27FC236}">
                <a16:creationId xmlns:a16="http://schemas.microsoft.com/office/drawing/2014/main" id="{00000000-0008-0000-0900-000056000000}"/>
              </a:ext>
            </a:extLst>
          </xdr:cNvPr>
          <xdr:cNvSpPr/>
        </xdr:nvSpPr>
        <xdr:spPr>
          <a:xfrm>
            <a:off x="9955654" y="2321956"/>
            <a:ext cx="1901591" cy="1614863"/>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0]!SelectDay" textlink="CalPopUp!$B$1">
        <xdr:nvSpPr>
          <xdr:cNvPr id="87" name="1Day">
            <a:extLst>
              <a:ext uri="{FF2B5EF4-FFF2-40B4-BE49-F238E27FC236}">
                <a16:creationId xmlns:a16="http://schemas.microsoft.com/office/drawing/2014/main" id="{00000000-0008-0000-0900-000057000000}"/>
              </a:ext>
            </a:extLst>
          </xdr:cNvPr>
          <xdr:cNvSpPr/>
        </xdr:nvSpPr>
        <xdr:spPr>
          <a:xfrm>
            <a:off x="9971150" y="2747210"/>
            <a:ext cx="26045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BD5E4D9-CA06-4846-9209-D4B35AC75D4F}"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D$1">
        <xdr:nvSpPr>
          <xdr:cNvPr id="88" name="3Day">
            <a:extLst>
              <a:ext uri="{FF2B5EF4-FFF2-40B4-BE49-F238E27FC236}">
                <a16:creationId xmlns:a16="http://schemas.microsoft.com/office/drawing/2014/main" id="{00000000-0008-0000-0900-000058000000}"/>
              </a:ext>
            </a:extLst>
          </xdr:cNvPr>
          <xdr:cNvSpPr/>
        </xdr:nvSpPr>
        <xdr:spPr>
          <a:xfrm>
            <a:off x="10505843" y="2747210"/>
            <a:ext cx="261553"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5A5EF2DB-C7B1-44D8-A8D5-6AA70FD9C28F}"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0]!SelectDay" textlink="CalPopUp!$H$2">
        <xdr:nvSpPr>
          <xdr:cNvPr id="89" name="14Day">
            <a:extLst>
              <a:ext uri="{FF2B5EF4-FFF2-40B4-BE49-F238E27FC236}">
                <a16:creationId xmlns:a16="http://schemas.microsoft.com/office/drawing/2014/main" id="{00000000-0008-0000-0900-000059000000}"/>
              </a:ext>
            </a:extLst>
          </xdr:cNvPr>
          <xdr:cNvSpPr/>
        </xdr:nvSpPr>
        <xdr:spPr>
          <a:xfrm>
            <a:off x="11574065" y="2942059"/>
            <a:ext cx="2646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FCD6750-8AE6-4DA9-9DFF-F4EDFDF11AA3}"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0]!SelectDay" textlink="CalPopUp!$H$1">
        <xdr:nvSpPr>
          <xdr:cNvPr id="90" name="7Day">
            <a:extLst>
              <a:ext uri="{FF2B5EF4-FFF2-40B4-BE49-F238E27FC236}">
                <a16:creationId xmlns:a16="http://schemas.microsoft.com/office/drawing/2014/main" id="{00000000-0008-0000-0900-00005A000000}"/>
              </a:ext>
            </a:extLst>
          </xdr:cNvPr>
          <xdr:cNvSpPr/>
        </xdr:nvSpPr>
        <xdr:spPr>
          <a:xfrm>
            <a:off x="11574065" y="2747210"/>
            <a:ext cx="2646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1FBCD48-1140-4500-8809-75C9537B155E}" type="TxLink">
              <a:rPr lang="en-US" sz="1100" b="0" i="0" u="none" strike="noStrike">
                <a:solidFill>
                  <a:srgbClr val="000000"/>
                </a:solidFill>
                <a:latin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0]!SelectDay" textlink="CalPopUp!$E$1">
        <xdr:nvSpPr>
          <xdr:cNvPr id="91" name="4Day">
            <a:extLst>
              <a:ext uri="{FF2B5EF4-FFF2-40B4-BE49-F238E27FC236}">
                <a16:creationId xmlns:a16="http://schemas.microsoft.com/office/drawing/2014/main" id="{00000000-0008-0000-0900-00005B000000}"/>
              </a:ext>
            </a:extLst>
          </xdr:cNvPr>
          <xdr:cNvSpPr/>
        </xdr:nvSpPr>
        <xdr:spPr>
          <a:xfrm>
            <a:off x="10773780" y="2747210"/>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AACD7B5-8EB9-4568-BD7D-E2F003960402}"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C$1">
        <xdr:nvSpPr>
          <xdr:cNvPr id="92" name="2Day">
            <a:extLst>
              <a:ext uri="{FF2B5EF4-FFF2-40B4-BE49-F238E27FC236}">
                <a16:creationId xmlns:a16="http://schemas.microsoft.com/office/drawing/2014/main" id="{00000000-0008-0000-0900-00005C000000}"/>
              </a:ext>
            </a:extLst>
          </xdr:cNvPr>
          <xdr:cNvSpPr/>
        </xdr:nvSpPr>
        <xdr:spPr>
          <a:xfrm>
            <a:off x="10237629" y="2747210"/>
            <a:ext cx="25958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409E8D0-BA0D-46C7-BE86-1ECACE7264D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F$1">
        <xdr:nvSpPr>
          <xdr:cNvPr id="93" name="5Day">
            <a:extLst>
              <a:ext uri="{FF2B5EF4-FFF2-40B4-BE49-F238E27FC236}">
                <a16:creationId xmlns:a16="http://schemas.microsoft.com/office/drawing/2014/main" id="{00000000-0008-0000-0900-00005D000000}"/>
              </a:ext>
            </a:extLst>
          </xdr:cNvPr>
          <xdr:cNvSpPr/>
        </xdr:nvSpPr>
        <xdr:spPr>
          <a:xfrm>
            <a:off x="11037654" y="2747210"/>
            <a:ext cx="2646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6DF4295-CFF0-492F-B56B-DB30C0C81A5C}"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0]!SelectDay" textlink="CalPopUp!$B$2">
        <xdr:nvSpPr>
          <xdr:cNvPr id="94" name="8Day">
            <a:extLst>
              <a:ext uri="{FF2B5EF4-FFF2-40B4-BE49-F238E27FC236}">
                <a16:creationId xmlns:a16="http://schemas.microsoft.com/office/drawing/2014/main" id="{00000000-0008-0000-0900-00005E000000}"/>
              </a:ext>
            </a:extLst>
          </xdr:cNvPr>
          <xdr:cNvSpPr/>
        </xdr:nvSpPr>
        <xdr:spPr>
          <a:xfrm>
            <a:off x="9971150" y="2942059"/>
            <a:ext cx="26045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5AD52DD-3900-4F16-9C32-8F93E37BAC3C}"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0]!SelectDay" textlink="CalPopUp!$D$2">
        <xdr:nvSpPr>
          <xdr:cNvPr id="95" name="10Day">
            <a:extLst>
              <a:ext uri="{FF2B5EF4-FFF2-40B4-BE49-F238E27FC236}">
                <a16:creationId xmlns:a16="http://schemas.microsoft.com/office/drawing/2014/main" id="{00000000-0008-0000-0900-00005F000000}"/>
              </a:ext>
            </a:extLst>
          </xdr:cNvPr>
          <xdr:cNvSpPr/>
        </xdr:nvSpPr>
        <xdr:spPr>
          <a:xfrm>
            <a:off x="10505843" y="2942059"/>
            <a:ext cx="261553"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48492C5-8268-44BF-B418-428809E63335}" type="TxLink">
              <a:rPr lang="en-US" sz="1100" b="0" i="0" u="none" strike="noStrike">
                <a:solidFill>
                  <a:srgbClr val="000000"/>
                </a:solidFill>
                <a:latin typeface="Calibri"/>
                <a:cs typeface="Calibri"/>
              </a:rPr>
              <a:pPr algn="r"/>
              <a:t>5</a:t>
            </a:fld>
            <a:endParaRPr lang="en-US" sz="900" b="0" i="0" u="none" strike="noStrike">
              <a:solidFill>
                <a:schemeClr val="tx1">
                  <a:lumMod val="85000"/>
                  <a:lumOff val="15000"/>
                </a:schemeClr>
              </a:solidFill>
              <a:latin typeface="Tahoma" pitchFamily="34" charset="0"/>
              <a:cs typeface="Tahoma" pitchFamily="34" charset="0"/>
            </a:endParaRPr>
          </a:p>
        </xdr:txBody>
      </xdr:sp>
      <xdr:sp macro="[0]!SelectDay" textlink="CalPopUp!$G$1">
        <xdr:nvSpPr>
          <xdr:cNvPr id="96" name="6Day">
            <a:extLst>
              <a:ext uri="{FF2B5EF4-FFF2-40B4-BE49-F238E27FC236}">
                <a16:creationId xmlns:a16="http://schemas.microsoft.com/office/drawing/2014/main" id="{00000000-0008-0000-0900-000060000000}"/>
              </a:ext>
            </a:extLst>
          </xdr:cNvPr>
          <xdr:cNvSpPr/>
        </xdr:nvSpPr>
        <xdr:spPr>
          <a:xfrm>
            <a:off x="11307358" y="2747210"/>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CAFFEAA-85EE-4D40-96E8-7B9394FF98F3}" type="TxLink">
              <a:rPr lang="en-US" sz="1100" b="0" i="0" u="none" strike="noStrike">
                <a:solidFill>
                  <a:srgbClr val="000000"/>
                </a:solidFill>
                <a:latin typeface="Calibri"/>
                <a:cs typeface="Calibri"/>
              </a:rPr>
              <a:pPr algn="r"/>
              <a:t>1</a:t>
            </a:fld>
            <a:endParaRPr lang="en-US" sz="900" b="0">
              <a:solidFill>
                <a:schemeClr val="tx1">
                  <a:lumMod val="85000"/>
                  <a:lumOff val="15000"/>
                </a:schemeClr>
              </a:solidFill>
              <a:latin typeface="Tahoma" pitchFamily="34" charset="0"/>
              <a:cs typeface="Tahoma" pitchFamily="34" charset="0"/>
            </a:endParaRPr>
          </a:p>
        </xdr:txBody>
      </xdr:sp>
      <xdr:sp macro="[0]!SelectDay" textlink="CalPopUp!$G$2">
        <xdr:nvSpPr>
          <xdr:cNvPr id="97" name="13Day">
            <a:extLst>
              <a:ext uri="{FF2B5EF4-FFF2-40B4-BE49-F238E27FC236}">
                <a16:creationId xmlns:a16="http://schemas.microsoft.com/office/drawing/2014/main" id="{00000000-0008-0000-0900-000061000000}"/>
              </a:ext>
            </a:extLst>
          </xdr:cNvPr>
          <xdr:cNvSpPr/>
        </xdr:nvSpPr>
        <xdr:spPr>
          <a:xfrm>
            <a:off x="11307358" y="2942059"/>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5958AAAC-BF48-468B-A9F8-9B9C2C9A6351}" type="TxLink">
              <a:rPr lang="en-US" sz="1100" b="0" i="0" u="none" strike="noStrike">
                <a:solidFill>
                  <a:srgbClr val="000000"/>
                </a:solidFill>
                <a:latin typeface="Calibri"/>
                <a:cs typeface="Calibri"/>
              </a:rPr>
              <a:pPr algn="r"/>
              <a:t>8</a:t>
            </a:fld>
            <a:endParaRPr lang="en-US" sz="900" b="0">
              <a:solidFill>
                <a:schemeClr val="tx1">
                  <a:lumMod val="85000"/>
                  <a:lumOff val="15000"/>
                </a:schemeClr>
              </a:solidFill>
              <a:latin typeface="Tahoma" pitchFamily="34" charset="0"/>
              <a:cs typeface="Tahoma" pitchFamily="34" charset="0"/>
            </a:endParaRPr>
          </a:p>
        </xdr:txBody>
      </xdr:sp>
      <xdr:sp macro="[0]!SelectDay" textlink="CalPopUp!$E$2">
        <xdr:nvSpPr>
          <xdr:cNvPr id="98" name="11Day">
            <a:extLst>
              <a:ext uri="{FF2B5EF4-FFF2-40B4-BE49-F238E27FC236}">
                <a16:creationId xmlns:a16="http://schemas.microsoft.com/office/drawing/2014/main" id="{00000000-0008-0000-0900-000062000000}"/>
              </a:ext>
            </a:extLst>
          </xdr:cNvPr>
          <xdr:cNvSpPr/>
        </xdr:nvSpPr>
        <xdr:spPr>
          <a:xfrm>
            <a:off x="10773780" y="2942059"/>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39FC770-DE79-4A55-AE9A-8F6555559014}"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0]!SelectDay" textlink="CalPopUp!$C$2">
        <xdr:nvSpPr>
          <xdr:cNvPr id="99" name="9Day">
            <a:extLst>
              <a:ext uri="{FF2B5EF4-FFF2-40B4-BE49-F238E27FC236}">
                <a16:creationId xmlns:a16="http://schemas.microsoft.com/office/drawing/2014/main" id="{00000000-0008-0000-0900-000063000000}"/>
              </a:ext>
            </a:extLst>
          </xdr:cNvPr>
          <xdr:cNvSpPr/>
        </xdr:nvSpPr>
        <xdr:spPr>
          <a:xfrm>
            <a:off x="10237629" y="2942059"/>
            <a:ext cx="25958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AB14F45-3129-41C9-8F15-47FE74D4710C}"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0]!SelectDay" textlink="CalPopUp!$F$2">
        <xdr:nvSpPr>
          <xdr:cNvPr id="100" name="12Day">
            <a:extLst>
              <a:ext uri="{FF2B5EF4-FFF2-40B4-BE49-F238E27FC236}">
                <a16:creationId xmlns:a16="http://schemas.microsoft.com/office/drawing/2014/main" id="{00000000-0008-0000-0900-000064000000}"/>
              </a:ext>
            </a:extLst>
          </xdr:cNvPr>
          <xdr:cNvSpPr/>
        </xdr:nvSpPr>
        <xdr:spPr>
          <a:xfrm>
            <a:off x="11037654" y="2942059"/>
            <a:ext cx="2646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191A8A1-171A-4A20-96CF-B65D9102D019}"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0]!SelectDay" textlink="CalPopUp!$B$3">
        <xdr:nvSpPr>
          <xdr:cNvPr id="101" name="15Day">
            <a:extLst>
              <a:ext uri="{FF2B5EF4-FFF2-40B4-BE49-F238E27FC236}">
                <a16:creationId xmlns:a16="http://schemas.microsoft.com/office/drawing/2014/main" id="{00000000-0008-0000-0900-000065000000}"/>
              </a:ext>
            </a:extLst>
          </xdr:cNvPr>
          <xdr:cNvSpPr/>
        </xdr:nvSpPr>
        <xdr:spPr>
          <a:xfrm>
            <a:off x="9971150" y="3137002"/>
            <a:ext cx="26045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D77E120-3709-4772-85BE-EDF789418A41}"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0]!SelectDay" textlink="CalPopUp!$D$3">
        <xdr:nvSpPr>
          <xdr:cNvPr id="102" name="17Day">
            <a:extLst>
              <a:ext uri="{FF2B5EF4-FFF2-40B4-BE49-F238E27FC236}">
                <a16:creationId xmlns:a16="http://schemas.microsoft.com/office/drawing/2014/main" id="{00000000-0008-0000-0900-000066000000}"/>
              </a:ext>
            </a:extLst>
          </xdr:cNvPr>
          <xdr:cNvSpPr/>
        </xdr:nvSpPr>
        <xdr:spPr>
          <a:xfrm>
            <a:off x="10505843" y="3137002"/>
            <a:ext cx="261553"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E52A910-C035-4F3C-A478-F6D5D029E42F}" type="TxLink">
              <a:rPr lang="en-US" sz="1100" b="0" i="0" u="none" strike="noStrike">
                <a:solidFill>
                  <a:srgbClr val="000000"/>
                </a:solidFill>
                <a:latin typeface="Calibri"/>
                <a:cs typeface="Calibri"/>
              </a:rPr>
              <a:pPr algn="r"/>
              <a:t>12</a:t>
            </a:fld>
            <a:endParaRPr lang="en-US" sz="900" b="0" i="0" u="none" strike="noStrike">
              <a:solidFill>
                <a:schemeClr val="tx1">
                  <a:lumMod val="85000"/>
                  <a:lumOff val="15000"/>
                </a:schemeClr>
              </a:solidFill>
              <a:latin typeface="Tahoma" pitchFamily="34" charset="0"/>
              <a:cs typeface="Tahoma" pitchFamily="34" charset="0"/>
            </a:endParaRPr>
          </a:p>
        </xdr:txBody>
      </xdr:sp>
      <xdr:sp macro="[0]!SelectDay" textlink="CalPopUp!$G$3">
        <xdr:nvSpPr>
          <xdr:cNvPr id="103" name="20Day">
            <a:extLst>
              <a:ext uri="{FF2B5EF4-FFF2-40B4-BE49-F238E27FC236}">
                <a16:creationId xmlns:a16="http://schemas.microsoft.com/office/drawing/2014/main" id="{00000000-0008-0000-0900-000067000000}"/>
              </a:ext>
            </a:extLst>
          </xdr:cNvPr>
          <xdr:cNvSpPr/>
        </xdr:nvSpPr>
        <xdr:spPr>
          <a:xfrm>
            <a:off x="11307358" y="3137002"/>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AFF42E6-D5C4-4AFB-86E4-D5B22BEB9AFE}" type="TxLink">
              <a:rPr lang="en-US" sz="1100" b="0" i="0" u="none" strike="noStrike">
                <a:solidFill>
                  <a:srgbClr val="000000"/>
                </a:solidFill>
                <a:latin typeface="Calibri"/>
                <a:cs typeface="Calibri"/>
              </a:rPr>
              <a:pPr algn="r"/>
              <a:t>15</a:t>
            </a:fld>
            <a:endParaRPr lang="en-US" sz="900" b="0">
              <a:solidFill>
                <a:schemeClr val="tx1">
                  <a:lumMod val="85000"/>
                  <a:lumOff val="15000"/>
                </a:schemeClr>
              </a:solidFill>
              <a:latin typeface="Tahoma" pitchFamily="34" charset="0"/>
              <a:cs typeface="Tahoma" pitchFamily="34" charset="0"/>
            </a:endParaRPr>
          </a:p>
        </xdr:txBody>
      </xdr:sp>
      <xdr:sp macro="[0]!SelectDay" textlink="CalPopUp!$H$3">
        <xdr:nvSpPr>
          <xdr:cNvPr id="104" name="21Day">
            <a:extLst>
              <a:ext uri="{FF2B5EF4-FFF2-40B4-BE49-F238E27FC236}">
                <a16:creationId xmlns:a16="http://schemas.microsoft.com/office/drawing/2014/main" id="{00000000-0008-0000-0900-000068000000}"/>
              </a:ext>
            </a:extLst>
          </xdr:cNvPr>
          <xdr:cNvSpPr/>
        </xdr:nvSpPr>
        <xdr:spPr>
          <a:xfrm>
            <a:off x="11574065" y="3137002"/>
            <a:ext cx="26512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BC3C8C1-F1CC-4E6A-B761-702236E9654F}"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0]!SelectDay" textlink="CalPopUp!$E$3">
        <xdr:nvSpPr>
          <xdr:cNvPr id="105" name="18Day">
            <a:extLst>
              <a:ext uri="{FF2B5EF4-FFF2-40B4-BE49-F238E27FC236}">
                <a16:creationId xmlns:a16="http://schemas.microsoft.com/office/drawing/2014/main" id="{00000000-0008-0000-0900-000069000000}"/>
              </a:ext>
            </a:extLst>
          </xdr:cNvPr>
          <xdr:cNvSpPr/>
        </xdr:nvSpPr>
        <xdr:spPr>
          <a:xfrm>
            <a:off x="10773780" y="3137002"/>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7166839-31A3-4FE2-8A82-3206FB7017BE}"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0]!SelectDay" textlink="CalPopUp!$C$3">
        <xdr:nvSpPr>
          <xdr:cNvPr id="106" name="16Day">
            <a:extLst>
              <a:ext uri="{FF2B5EF4-FFF2-40B4-BE49-F238E27FC236}">
                <a16:creationId xmlns:a16="http://schemas.microsoft.com/office/drawing/2014/main" id="{00000000-0008-0000-0900-00006A000000}"/>
              </a:ext>
            </a:extLst>
          </xdr:cNvPr>
          <xdr:cNvSpPr/>
        </xdr:nvSpPr>
        <xdr:spPr>
          <a:xfrm>
            <a:off x="10237629" y="3137002"/>
            <a:ext cx="25958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7E83F02-8B47-4653-B02A-5541ECCBDEEC}"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0]!SelectDay" textlink="CalPopUp!$F$3">
        <xdr:nvSpPr>
          <xdr:cNvPr id="107" name="19Day">
            <a:extLst>
              <a:ext uri="{FF2B5EF4-FFF2-40B4-BE49-F238E27FC236}">
                <a16:creationId xmlns:a16="http://schemas.microsoft.com/office/drawing/2014/main" id="{00000000-0008-0000-0900-00006B000000}"/>
              </a:ext>
            </a:extLst>
          </xdr:cNvPr>
          <xdr:cNvSpPr/>
        </xdr:nvSpPr>
        <xdr:spPr>
          <a:xfrm>
            <a:off x="11037654" y="3137002"/>
            <a:ext cx="264622" cy="189958"/>
          </a:xfrm>
          <a:prstGeom prst="rect">
            <a:avLst/>
          </a:prstGeom>
          <a:solidFill>
            <a:srgbClr val="FCD5B4"/>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6CE7CAE-107F-4123-8B4C-11DB11EF1B43}" type="TxLink">
              <a:rPr lang="en-US" sz="1100" b="1" i="0" u="none" strike="noStrike">
                <a:solidFill>
                  <a:srgbClr val="000000"/>
                </a:solidFill>
                <a:latin typeface="Calibri"/>
                <a:cs typeface="Calibri"/>
              </a:rPr>
              <a:pPr algn="r"/>
              <a:t>14</a:t>
            </a:fld>
            <a:endParaRPr lang="en-US" sz="900" b="1">
              <a:solidFill>
                <a:schemeClr val="tx1">
                  <a:lumMod val="85000"/>
                  <a:lumOff val="15000"/>
                </a:schemeClr>
              </a:solidFill>
              <a:latin typeface="Tahoma" pitchFamily="34" charset="0"/>
              <a:cs typeface="Tahoma" pitchFamily="34" charset="0"/>
            </a:endParaRPr>
          </a:p>
        </xdr:txBody>
      </xdr:sp>
      <xdr:sp macro="[0]!SelectDay" textlink="CalPopUp!$B$4">
        <xdr:nvSpPr>
          <xdr:cNvPr id="108" name="22Day">
            <a:extLst>
              <a:ext uri="{FF2B5EF4-FFF2-40B4-BE49-F238E27FC236}">
                <a16:creationId xmlns:a16="http://schemas.microsoft.com/office/drawing/2014/main" id="{00000000-0008-0000-0900-00006C000000}"/>
              </a:ext>
            </a:extLst>
          </xdr:cNvPr>
          <xdr:cNvSpPr/>
        </xdr:nvSpPr>
        <xdr:spPr>
          <a:xfrm>
            <a:off x="9971150" y="3332181"/>
            <a:ext cx="26045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BF6E7-6E9E-4EBF-9966-BE78D8ADA567}"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0]!SelectDay" textlink="CalPopUp!$D$4">
        <xdr:nvSpPr>
          <xdr:cNvPr id="109" name="24Day">
            <a:extLst>
              <a:ext uri="{FF2B5EF4-FFF2-40B4-BE49-F238E27FC236}">
                <a16:creationId xmlns:a16="http://schemas.microsoft.com/office/drawing/2014/main" id="{00000000-0008-0000-0900-00006D000000}"/>
              </a:ext>
            </a:extLst>
          </xdr:cNvPr>
          <xdr:cNvSpPr/>
        </xdr:nvSpPr>
        <xdr:spPr>
          <a:xfrm>
            <a:off x="10505843" y="3332181"/>
            <a:ext cx="261553"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6E33DDC-F18E-4A97-8C7C-81ABC9557F20}" type="TxLink">
              <a:rPr lang="en-US" sz="1100" b="0" i="0" u="none" strike="noStrike">
                <a:solidFill>
                  <a:srgbClr val="000000"/>
                </a:solidFill>
                <a:latin typeface="Calibri"/>
                <a:cs typeface="Calibri"/>
              </a:rPr>
              <a:pPr algn="r"/>
              <a:t>19</a:t>
            </a:fld>
            <a:endParaRPr lang="en-US" sz="900" b="0" i="0" u="none" strike="noStrike">
              <a:solidFill>
                <a:schemeClr val="tx1">
                  <a:lumMod val="85000"/>
                  <a:lumOff val="15000"/>
                </a:schemeClr>
              </a:solidFill>
              <a:latin typeface="Tahoma" pitchFamily="34" charset="0"/>
              <a:cs typeface="Tahoma" pitchFamily="34" charset="0"/>
            </a:endParaRPr>
          </a:p>
        </xdr:txBody>
      </xdr:sp>
      <xdr:sp macro="[0]!SelectDay" textlink="CalPopUp!$F$4">
        <xdr:nvSpPr>
          <xdr:cNvPr id="110" name="26Day">
            <a:extLst>
              <a:ext uri="{FF2B5EF4-FFF2-40B4-BE49-F238E27FC236}">
                <a16:creationId xmlns:a16="http://schemas.microsoft.com/office/drawing/2014/main" id="{00000000-0008-0000-0900-00006E000000}"/>
              </a:ext>
            </a:extLst>
          </xdr:cNvPr>
          <xdr:cNvSpPr/>
        </xdr:nvSpPr>
        <xdr:spPr>
          <a:xfrm>
            <a:off x="11037654" y="3332181"/>
            <a:ext cx="26512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72E7473-3B31-4818-8E6A-157649E309BE}"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0]!SelectDay" textlink="CalPopUp!$G$4">
        <xdr:nvSpPr>
          <xdr:cNvPr id="111" name="27Day">
            <a:extLst>
              <a:ext uri="{FF2B5EF4-FFF2-40B4-BE49-F238E27FC236}">
                <a16:creationId xmlns:a16="http://schemas.microsoft.com/office/drawing/2014/main" id="{00000000-0008-0000-0900-00006F000000}"/>
              </a:ext>
            </a:extLst>
          </xdr:cNvPr>
          <xdr:cNvSpPr/>
        </xdr:nvSpPr>
        <xdr:spPr>
          <a:xfrm>
            <a:off x="11307358" y="3332181"/>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DBF8FFA-5ED8-4582-85CC-6861D2B02302}" type="TxLink">
              <a:rPr lang="en-US" sz="1100" b="0" i="0" u="none" strike="noStrike">
                <a:solidFill>
                  <a:srgbClr val="000000"/>
                </a:solidFill>
                <a:latin typeface="Calibri"/>
                <a:cs typeface="Calibri"/>
              </a:rPr>
              <a:pPr algn="r"/>
              <a:t>22</a:t>
            </a:fld>
            <a:endParaRPr lang="en-US" sz="900" b="0">
              <a:solidFill>
                <a:schemeClr val="tx1">
                  <a:lumMod val="85000"/>
                  <a:lumOff val="15000"/>
                </a:schemeClr>
              </a:solidFill>
              <a:latin typeface="Tahoma" pitchFamily="34" charset="0"/>
              <a:cs typeface="Tahoma" pitchFamily="34" charset="0"/>
            </a:endParaRPr>
          </a:p>
        </xdr:txBody>
      </xdr:sp>
      <xdr:sp macro="[0]!SelectDay" textlink="CalPopUp!$E$4">
        <xdr:nvSpPr>
          <xdr:cNvPr id="112" name="25Day">
            <a:extLst>
              <a:ext uri="{FF2B5EF4-FFF2-40B4-BE49-F238E27FC236}">
                <a16:creationId xmlns:a16="http://schemas.microsoft.com/office/drawing/2014/main" id="{00000000-0008-0000-0900-000070000000}"/>
              </a:ext>
            </a:extLst>
          </xdr:cNvPr>
          <xdr:cNvSpPr/>
        </xdr:nvSpPr>
        <xdr:spPr>
          <a:xfrm>
            <a:off x="10773780" y="3332181"/>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D2A87D2-EC6A-4AB6-84C8-BE061868D618}"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0]!SelectDay" textlink="CalPopUp!$C$4">
        <xdr:nvSpPr>
          <xdr:cNvPr id="113" name="23Day">
            <a:extLst>
              <a:ext uri="{FF2B5EF4-FFF2-40B4-BE49-F238E27FC236}">
                <a16:creationId xmlns:a16="http://schemas.microsoft.com/office/drawing/2014/main" id="{00000000-0008-0000-0900-000071000000}"/>
              </a:ext>
            </a:extLst>
          </xdr:cNvPr>
          <xdr:cNvSpPr/>
        </xdr:nvSpPr>
        <xdr:spPr>
          <a:xfrm>
            <a:off x="10237629" y="3332181"/>
            <a:ext cx="25958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97507ED-9E02-40DC-9B1E-6E0575E448A7}"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0]!SelectDay" textlink="CalPopUp!$H$4">
        <xdr:nvSpPr>
          <xdr:cNvPr id="114" name="28Day">
            <a:extLst>
              <a:ext uri="{FF2B5EF4-FFF2-40B4-BE49-F238E27FC236}">
                <a16:creationId xmlns:a16="http://schemas.microsoft.com/office/drawing/2014/main" id="{00000000-0008-0000-0900-000072000000}"/>
              </a:ext>
            </a:extLst>
          </xdr:cNvPr>
          <xdr:cNvSpPr/>
        </xdr:nvSpPr>
        <xdr:spPr>
          <a:xfrm>
            <a:off x="11574065" y="3332181"/>
            <a:ext cx="2646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EA4DA50-8B8F-42EA-B7FE-D75E56DBB2AD}"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0]!SelectDay" textlink="CalPopUp!$B$5">
        <xdr:nvSpPr>
          <xdr:cNvPr id="115" name="29Day">
            <a:extLst>
              <a:ext uri="{FF2B5EF4-FFF2-40B4-BE49-F238E27FC236}">
                <a16:creationId xmlns:a16="http://schemas.microsoft.com/office/drawing/2014/main" id="{00000000-0008-0000-0900-000073000000}"/>
              </a:ext>
            </a:extLst>
          </xdr:cNvPr>
          <xdr:cNvSpPr/>
        </xdr:nvSpPr>
        <xdr:spPr>
          <a:xfrm>
            <a:off x="9971150" y="3528324"/>
            <a:ext cx="26045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4F2E5B8-CF56-4395-829B-60D39937BC76}"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0]!SelectDay" textlink="CalPopUp!$D$5">
        <xdr:nvSpPr>
          <xdr:cNvPr id="116" name="31Day">
            <a:extLst>
              <a:ext uri="{FF2B5EF4-FFF2-40B4-BE49-F238E27FC236}">
                <a16:creationId xmlns:a16="http://schemas.microsoft.com/office/drawing/2014/main" id="{00000000-0008-0000-0900-000074000000}"/>
              </a:ext>
            </a:extLst>
          </xdr:cNvPr>
          <xdr:cNvSpPr/>
        </xdr:nvSpPr>
        <xdr:spPr>
          <a:xfrm>
            <a:off x="10505843" y="3528324"/>
            <a:ext cx="261553"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1DA4EF6-965D-41DF-8E46-4B31C140D1FB}" type="TxLink">
              <a:rPr lang="en-US" sz="1100" b="0" i="0" u="none" strike="noStrike">
                <a:solidFill>
                  <a:srgbClr val="000000"/>
                </a:solidFill>
                <a:latin typeface="Calibri"/>
                <a:cs typeface="Calibri"/>
              </a:rPr>
              <a:pPr algn="r"/>
              <a:t>26</a:t>
            </a:fld>
            <a:endParaRPr lang="en-US" sz="900" b="0" i="0" u="none" strike="noStrike">
              <a:solidFill>
                <a:schemeClr val="tx1">
                  <a:lumMod val="85000"/>
                  <a:lumOff val="15000"/>
                </a:schemeClr>
              </a:solidFill>
              <a:latin typeface="Tahoma" pitchFamily="34" charset="0"/>
              <a:cs typeface="Tahoma" pitchFamily="34" charset="0"/>
            </a:endParaRPr>
          </a:p>
        </xdr:txBody>
      </xdr:sp>
      <xdr:sp macro="[0]!SelectDay" textlink="CalPopUp!$G$5">
        <xdr:nvSpPr>
          <xdr:cNvPr id="117" name="34Day">
            <a:extLst>
              <a:ext uri="{FF2B5EF4-FFF2-40B4-BE49-F238E27FC236}">
                <a16:creationId xmlns:a16="http://schemas.microsoft.com/office/drawing/2014/main" id="{00000000-0008-0000-0900-000075000000}"/>
              </a:ext>
            </a:extLst>
          </xdr:cNvPr>
          <xdr:cNvSpPr/>
        </xdr:nvSpPr>
        <xdr:spPr>
          <a:xfrm>
            <a:off x="11308891" y="3528324"/>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539F6E0-4FF0-488C-9352-6CA4DAB8F6E6}" type="TxLink">
              <a:rPr lang="en-US" sz="1100" b="0" i="0" u="none" strike="noStrike">
                <a:solidFill>
                  <a:srgbClr val="000000"/>
                </a:solidFill>
                <a:latin typeface="Calibri"/>
                <a:cs typeface="Calibri"/>
              </a:rPr>
              <a:pPr algn="r"/>
              <a:t>29</a:t>
            </a:fld>
            <a:endParaRPr lang="en-US" sz="900" b="0">
              <a:solidFill>
                <a:schemeClr val="tx1">
                  <a:lumMod val="85000"/>
                  <a:lumOff val="15000"/>
                </a:schemeClr>
              </a:solidFill>
              <a:latin typeface="Tahoma" pitchFamily="34" charset="0"/>
              <a:cs typeface="Tahoma" pitchFamily="34" charset="0"/>
            </a:endParaRPr>
          </a:p>
        </xdr:txBody>
      </xdr:sp>
      <xdr:sp macro="[0]!SelectDay" textlink="CalPopUp!$H$5">
        <xdr:nvSpPr>
          <xdr:cNvPr id="118" name="35Day">
            <a:extLst>
              <a:ext uri="{FF2B5EF4-FFF2-40B4-BE49-F238E27FC236}">
                <a16:creationId xmlns:a16="http://schemas.microsoft.com/office/drawing/2014/main" id="{00000000-0008-0000-0900-000076000000}"/>
              </a:ext>
            </a:extLst>
          </xdr:cNvPr>
          <xdr:cNvSpPr/>
        </xdr:nvSpPr>
        <xdr:spPr>
          <a:xfrm>
            <a:off x="11575597" y="3528324"/>
            <a:ext cx="26512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925D89-8FCF-4658-BD64-7DA29139766C}" type="TxLink">
              <a:rPr lang="en-US" sz="1100" b="0" i="0" u="none" strike="noStrike">
                <a:solidFill>
                  <a:srgbClr val="000000"/>
                </a:solidFill>
                <a:latin typeface="Calibri"/>
                <a:cs typeface="Calibri"/>
              </a:rPr>
              <a:pPr algn="r"/>
              <a:t>30</a:t>
            </a:fld>
            <a:endParaRPr lang="en-US" sz="900" b="0">
              <a:solidFill>
                <a:schemeClr val="tx1">
                  <a:lumMod val="85000"/>
                  <a:lumOff val="15000"/>
                </a:schemeClr>
              </a:solidFill>
              <a:latin typeface="Tahoma" pitchFamily="34" charset="0"/>
              <a:cs typeface="Tahoma" pitchFamily="34" charset="0"/>
            </a:endParaRPr>
          </a:p>
        </xdr:txBody>
      </xdr:sp>
      <xdr:sp macro="[0]!SelectDay" textlink="CalPopUp!$E$5">
        <xdr:nvSpPr>
          <xdr:cNvPr id="119" name="32Day">
            <a:extLst>
              <a:ext uri="{FF2B5EF4-FFF2-40B4-BE49-F238E27FC236}">
                <a16:creationId xmlns:a16="http://schemas.microsoft.com/office/drawing/2014/main" id="{00000000-0008-0000-0900-000077000000}"/>
              </a:ext>
            </a:extLst>
          </xdr:cNvPr>
          <xdr:cNvSpPr/>
        </xdr:nvSpPr>
        <xdr:spPr>
          <a:xfrm>
            <a:off x="10773780" y="3528324"/>
            <a:ext cx="259588"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CD21FC5-A510-47AF-8A35-D559AEF9C950}"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0]!SelectDay" textlink="CalPopUp!$C$5">
        <xdr:nvSpPr>
          <xdr:cNvPr id="120" name="30Day">
            <a:extLst>
              <a:ext uri="{FF2B5EF4-FFF2-40B4-BE49-F238E27FC236}">
                <a16:creationId xmlns:a16="http://schemas.microsoft.com/office/drawing/2014/main" id="{00000000-0008-0000-0900-000078000000}"/>
              </a:ext>
            </a:extLst>
          </xdr:cNvPr>
          <xdr:cNvSpPr/>
        </xdr:nvSpPr>
        <xdr:spPr>
          <a:xfrm>
            <a:off x="10237629" y="3528324"/>
            <a:ext cx="259589"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7CB927-634F-4AA8-915F-CBF3BCFB3AD8}"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0]!SelectDay" textlink="CalPopUp!$F$5">
        <xdr:nvSpPr>
          <xdr:cNvPr id="121" name="33Day">
            <a:extLst>
              <a:ext uri="{FF2B5EF4-FFF2-40B4-BE49-F238E27FC236}">
                <a16:creationId xmlns:a16="http://schemas.microsoft.com/office/drawing/2014/main" id="{00000000-0008-0000-0900-000079000000}"/>
              </a:ext>
            </a:extLst>
          </xdr:cNvPr>
          <xdr:cNvSpPr/>
        </xdr:nvSpPr>
        <xdr:spPr>
          <a:xfrm>
            <a:off x="11039188" y="3528324"/>
            <a:ext cx="264622" cy="189958"/>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7D4D997-6F39-4F68-8F6E-142A4DF3C177}"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122" name="Sa">
            <a:extLst>
              <a:ext uri="{FF2B5EF4-FFF2-40B4-BE49-F238E27FC236}">
                <a16:creationId xmlns:a16="http://schemas.microsoft.com/office/drawing/2014/main" id="{00000000-0008-0000-0900-00007A000000}"/>
              </a:ext>
            </a:extLst>
          </xdr:cNvPr>
          <xdr:cNvSpPr/>
        </xdr:nvSpPr>
        <xdr:spPr>
          <a:xfrm>
            <a:off x="11575488" y="2548426"/>
            <a:ext cx="264622" cy="189958"/>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123" name="Fr">
            <a:extLst>
              <a:ext uri="{FF2B5EF4-FFF2-40B4-BE49-F238E27FC236}">
                <a16:creationId xmlns:a16="http://schemas.microsoft.com/office/drawing/2014/main" id="{00000000-0008-0000-0900-00007B000000}"/>
              </a:ext>
            </a:extLst>
          </xdr:cNvPr>
          <xdr:cNvSpPr/>
        </xdr:nvSpPr>
        <xdr:spPr>
          <a:xfrm>
            <a:off x="11308781" y="2548426"/>
            <a:ext cx="259588" cy="189958"/>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124" name="Th">
            <a:extLst>
              <a:ext uri="{FF2B5EF4-FFF2-40B4-BE49-F238E27FC236}">
                <a16:creationId xmlns:a16="http://schemas.microsoft.com/office/drawing/2014/main" id="{00000000-0008-0000-0900-00007C000000}"/>
              </a:ext>
            </a:extLst>
          </xdr:cNvPr>
          <xdr:cNvSpPr/>
        </xdr:nvSpPr>
        <xdr:spPr>
          <a:xfrm>
            <a:off x="11038196" y="2548426"/>
            <a:ext cx="265503" cy="189958"/>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125" name="We">
            <a:extLst>
              <a:ext uri="{FF2B5EF4-FFF2-40B4-BE49-F238E27FC236}">
                <a16:creationId xmlns:a16="http://schemas.microsoft.com/office/drawing/2014/main" id="{00000000-0008-0000-0900-00007D000000}"/>
              </a:ext>
            </a:extLst>
          </xdr:cNvPr>
          <xdr:cNvSpPr/>
        </xdr:nvSpPr>
        <xdr:spPr>
          <a:xfrm>
            <a:off x="10775202" y="2548426"/>
            <a:ext cx="258706" cy="189958"/>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126" name="Tu">
            <a:extLst>
              <a:ext uri="{FF2B5EF4-FFF2-40B4-BE49-F238E27FC236}">
                <a16:creationId xmlns:a16="http://schemas.microsoft.com/office/drawing/2014/main" id="{00000000-0008-0000-0900-00007E000000}"/>
              </a:ext>
            </a:extLst>
          </xdr:cNvPr>
          <xdr:cNvSpPr/>
        </xdr:nvSpPr>
        <xdr:spPr>
          <a:xfrm>
            <a:off x="10506385" y="2548426"/>
            <a:ext cx="262433" cy="189958"/>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127" name="Mo">
            <a:extLst>
              <a:ext uri="{FF2B5EF4-FFF2-40B4-BE49-F238E27FC236}">
                <a16:creationId xmlns:a16="http://schemas.microsoft.com/office/drawing/2014/main" id="{00000000-0008-0000-0900-00007F000000}"/>
              </a:ext>
            </a:extLst>
          </xdr:cNvPr>
          <xdr:cNvSpPr/>
        </xdr:nvSpPr>
        <xdr:spPr>
          <a:xfrm>
            <a:off x="10239052" y="2548426"/>
            <a:ext cx="258707" cy="189958"/>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128" name="Su">
            <a:extLst>
              <a:ext uri="{FF2B5EF4-FFF2-40B4-BE49-F238E27FC236}">
                <a16:creationId xmlns:a16="http://schemas.microsoft.com/office/drawing/2014/main" id="{00000000-0008-0000-0900-000080000000}"/>
              </a:ext>
            </a:extLst>
          </xdr:cNvPr>
          <xdr:cNvSpPr/>
        </xdr:nvSpPr>
        <xdr:spPr>
          <a:xfrm>
            <a:off x="9972573" y="2548426"/>
            <a:ext cx="260459" cy="189958"/>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0]!ShowSettings">
        <xdr:nvPicPr>
          <xdr:cNvPr id="129" name="SetBtn">
            <a:extLst>
              <a:ext uri="{FF2B5EF4-FFF2-40B4-BE49-F238E27FC236}">
                <a16:creationId xmlns:a16="http://schemas.microsoft.com/office/drawing/2014/main" id="{00000000-0008-0000-0900-000081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782374" y="3985641"/>
            <a:ext cx="137046" cy="142785"/>
          </a:xfrm>
          <a:prstGeom prst="rect">
            <a:avLst/>
          </a:prstGeom>
        </xdr:spPr>
      </xdr:pic>
      <xdr:sp macro="[0]!CalCol" textlink="">
        <xdr:nvSpPr>
          <xdr:cNvPr id="130" name="CalCol1" hidden="1">
            <a:extLst>
              <a:ext uri="{FF2B5EF4-FFF2-40B4-BE49-F238E27FC236}">
                <a16:creationId xmlns:a16="http://schemas.microsoft.com/office/drawing/2014/main" id="{00000000-0008-0000-0900-000082000000}"/>
              </a:ext>
            </a:extLst>
          </xdr:cNvPr>
          <xdr:cNvSpPr/>
        </xdr:nvSpPr>
        <xdr:spPr>
          <a:xfrm>
            <a:off x="9951048" y="4182634"/>
            <a:ext cx="129878" cy="131914"/>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131" name="CalCol2" hidden="1">
            <a:extLst>
              <a:ext uri="{FF2B5EF4-FFF2-40B4-BE49-F238E27FC236}">
                <a16:creationId xmlns:a16="http://schemas.microsoft.com/office/drawing/2014/main" id="{00000000-0008-0000-0900-000083000000}"/>
              </a:ext>
            </a:extLst>
          </xdr:cNvPr>
          <xdr:cNvSpPr/>
        </xdr:nvSpPr>
        <xdr:spPr>
          <a:xfrm>
            <a:off x="10175934" y="4182634"/>
            <a:ext cx="129878" cy="131914"/>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132" name="CalCol3" hidden="1">
            <a:extLst>
              <a:ext uri="{FF2B5EF4-FFF2-40B4-BE49-F238E27FC236}">
                <a16:creationId xmlns:a16="http://schemas.microsoft.com/office/drawing/2014/main" id="{00000000-0008-0000-0900-000084000000}"/>
              </a:ext>
            </a:extLst>
          </xdr:cNvPr>
          <xdr:cNvSpPr/>
        </xdr:nvSpPr>
        <xdr:spPr>
          <a:xfrm>
            <a:off x="10400819" y="4182634"/>
            <a:ext cx="130717" cy="131914"/>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133" name="CalCol4" hidden="1">
            <a:extLst>
              <a:ext uri="{FF2B5EF4-FFF2-40B4-BE49-F238E27FC236}">
                <a16:creationId xmlns:a16="http://schemas.microsoft.com/office/drawing/2014/main" id="{00000000-0008-0000-0900-000085000000}"/>
              </a:ext>
            </a:extLst>
          </xdr:cNvPr>
          <xdr:cNvSpPr/>
        </xdr:nvSpPr>
        <xdr:spPr>
          <a:xfrm>
            <a:off x="10626542" y="4182634"/>
            <a:ext cx="129878" cy="131914"/>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134" name="CalCol5" hidden="1">
            <a:extLst>
              <a:ext uri="{FF2B5EF4-FFF2-40B4-BE49-F238E27FC236}">
                <a16:creationId xmlns:a16="http://schemas.microsoft.com/office/drawing/2014/main" id="{00000000-0008-0000-0900-000086000000}"/>
              </a:ext>
            </a:extLst>
          </xdr:cNvPr>
          <xdr:cNvSpPr/>
        </xdr:nvSpPr>
        <xdr:spPr>
          <a:xfrm>
            <a:off x="10851427" y="4182634"/>
            <a:ext cx="129878" cy="131914"/>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135" name="CalCol6" hidden="1">
            <a:extLst>
              <a:ext uri="{FF2B5EF4-FFF2-40B4-BE49-F238E27FC236}">
                <a16:creationId xmlns:a16="http://schemas.microsoft.com/office/drawing/2014/main" id="{00000000-0008-0000-0900-000087000000}"/>
              </a:ext>
            </a:extLst>
          </xdr:cNvPr>
          <xdr:cNvSpPr/>
        </xdr:nvSpPr>
        <xdr:spPr>
          <a:xfrm>
            <a:off x="11077150" y="4182634"/>
            <a:ext cx="129878" cy="131914"/>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136" name="CalCol7" hidden="1">
            <a:extLst>
              <a:ext uri="{FF2B5EF4-FFF2-40B4-BE49-F238E27FC236}">
                <a16:creationId xmlns:a16="http://schemas.microsoft.com/office/drawing/2014/main" id="{00000000-0008-0000-0900-000088000000}"/>
              </a:ext>
            </a:extLst>
          </xdr:cNvPr>
          <xdr:cNvSpPr/>
        </xdr:nvSpPr>
        <xdr:spPr>
          <a:xfrm>
            <a:off x="11302035" y="4182634"/>
            <a:ext cx="129878" cy="131914"/>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137" name="CalCol8" hidden="1">
            <a:extLst>
              <a:ext uri="{FF2B5EF4-FFF2-40B4-BE49-F238E27FC236}">
                <a16:creationId xmlns:a16="http://schemas.microsoft.com/office/drawing/2014/main" id="{00000000-0008-0000-0900-000089000000}"/>
              </a:ext>
            </a:extLst>
          </xdr:cNvPr>
          <xdr:cNvSpPr/>
        </xdr:nvSpPr>
        <xdr:spPr>
          <a:xfrm>
            <a:off x="11526921" y="4182634"/>
            <a:ext cx="130715" cy="131914"/>
          </a:xfrm>
          <a:prstGeom prst="ellipse">
            <a:avLst/>
          </a:prstGeom>
          <a:solidFill>
            <a:srgbClr val="C7E9F6"/>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alCol" textlink="">
        <xdr:nvSpPr>
          <xdr:cNvPr id="138" name="CalCol9" hidden="1">
            <a:extLst>
              <a:ext uri="{FF2B5EF4-FFF2-40B4-BE49-F238E27FC236}">
                <a16:creationId xmlns:a16="http://schemas.microsoft.com/office/drawing/2014/main" id="{00000000-0008-0000-0900-00008A000000}"/>
              </a:ext>
            </a:extLst>
          </xdr:cNvPr>
          <xdr:cNvSpPr/>
        </xdr:nvSpPr>
        <xdr:spPr>
          <a:xfrm>
            <a:off x="11752644" y="4182634"/>
            <a:ext cx="129878" cy="131914"/>
          </a:xfrm>
          <a:prstGeom prst="ellipse">
            <a:avLst/>
          </a:prstGeom>
          <a:solidFill>
            <a:srgbClr val="C6F0C6"/>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39" name="PrevMonth">
            <a:extLst>
              <a:ext uri="{FF2B5EF4-FFF2-40B4-BE49-F238E27FC236}">
                <a16:creationId xmlns:a16="http://schemas.microsoft.com/office/drawing/2014/main" id="{00000000-0008-0000-0900-00008B000000}"/>
              </a:ext>
            </a:extLst>
          </xdr:cNvPr>
          <xdr:cNvGrpSpPr/>
        </xdr:nvGrpSpPr>
        <xdr:grpSpPr>
          <a:xfrm>
            <a:off x="10003295" y="2388211"/>
            <a:ext cx="104183" cy="108546"/>
            <a:chOff x="10003295" y="2388211"/>
            <a:chExt cx="104183" cy="108546"/>
          </a:xfrm>
        </xdr:grpSpPr>
        <xdr:sp macro="[0]!PrevMonth" textlink="">
          <xdr:nvSpPr>
            <xdr:cNvPr id="146" name="PrevRec">
              <a:extLst>
                <a:ext uri="{FF2B5EF4-FFF2-40B4-BE49-F238E27FC236}">
                  <a16:creationId xmlns:a16="http://schemas.microsoft.com/office/drawing/2014/main" id="{00000000-0008-0000-0900-000092000000}"/>
                </a:ext>
              </a:extLst>
            </xdr:cNvPr>
            <xdr:cNvSpPr/>
          </xdr:nvSpPr>
          <xdr:spPr>
            <a:xfrm>
              <a:off x="10003295" y="2388211"/>
              <a:ext cx="104183" cy="108546"/>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0]!PrevMonth" textlink="">
          <xdr:nvSpPr>
            <xdr:cNvPr id="147" name="PrevTri">
              <a:extLst>
                <a:ext uri="{FF2B5EF4-FFF2-40B4-BE49-F238E27FC236}">
                  <a16:creationId xmlns:a16="http://schemas.microsoft.com/office/drawing/2014/main" id="{00000000-0008-0000-0900-000093000000}"/>
                </a:ext>
              </a:extLst>
            </xdr:cNvPr>
            <xdr:cNvSpPr/>
          </xdr:nvSpPr>
          <xdr:spPr>
            <a:xfrm rot="16200000">
              <a:off x="10013823" y="2414674"/>
              <a:ext cx="72077" cy="55621"/>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140" name="NextMonth">
            <a:extLst>
              <a:ext uri="{FF2B5EF4-FFF2-40B4-BE49-F238E27FC236}">
                <a16:creationId xmlns:a16="http://schemas.microsoft.com/office/drawing/2014/main" id="{00000000-0008-0000-0900-00008C000000}"/>
              </a:ext>
            </a:extLst>
          </xdr:cNvPr>
          <xdr:cNvGrpSpPr/>
        </xdr:nvGrpSpPr>
        <xdr:grpSpPr>
          <a:xfrm>
            <a:off x="11704103" y="2388211"/>
            <a:ext cx="104183" cy="108546"/>
            <a:chOff x="11704103" y="2388211"/>
            <a:chExt cx="104183" cy="108546"/>
          </a:xfrm>
        </xdr:grpSpPr>
        <xdr:sp macro="[0]!NextMonth" textlink="">
          <xdr:nvSpPr>
            <xdr:cNvPr id="144" name="NextRec">
              <a:extLst>
                <a:ext uri="{FF2B5EF4-FFF2-40B4-BE49-F238E27FC236}">
                  <a16:creationId xmlns:a16="http://schemas.microsoft.com/office/drawing/2014/main" id="{00000000-0008-0000-0900-000090000000}"/>
                </a:ext>
              </a:extLst>
            </xdr:cNvPr>
            <xdr:cNvSpPr/>
          </xdr:nvSpPr>
          <xdr:spPr>
            <a:xfrm>
              <a:off x="11704103" y="2388211"/>
              <a:ext cx="104183" cy="108546"/>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0]!NextMonth" textlink="">
          <xdr:nvSpPr>
            <xdr:cNvPr id="145" name="NextTri">
              <a:extLst>
                <a:ext uri="{FF2B5EF4-FFF2-40B4-BE49-F238E27FC236}">
                  <a16:creationId xmlns:a16="http://schemas.microsoft.com/office/drawing/2014/main" id="{00000000-0008-0000-0900-000091000000}"/>
                </a:ext>
              </a:extLst>
            </xdr:cNvPr>
            <xdr:cNvSpPr/>
          </xdr:nvSpPr>
          <xdr:spPr>
            <a:xfrm rot="5400000">
              <a:off x="11723672" y="2414674"/>
              <a:ext cx="72077" cy="55621"/>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 textlink="CalPopUp!A2">
        <xdr:nvSpPr>
          <xdr:cNvPr id="141" name="Year">
            <a:extLst>
              <a:ext uri="{FF2B5EF4-FFF2-40B4-BE49-F238E27FC236}">
                <a16:creationId xmlns:a16="http://schemas.microsoft.com/office/drawing/2014/main" id="{00000000-0008-0000-0900-00008D000000}"/>
              </a:ext>
            </a:extLst>
          </xdr:cNvPr>
          <xdr:cNvSpPr txBox="1"/>
        </xdr:nvSpPr>
        <xdr:spPr>
          <a:xfrm>
            <a:off x="11030749" y="2347391"/>
            <a:ext cx="340794" cy="188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64A73E81-54D7-43D8-A845-BB46F1B7361C}" type="TxLink">
              <a:rPr lang="en-US" sz="1100" b="0" i="0" u="none" strike="noStrike">
                <a:solidFill>
                  <a:srgbClr val="000000"/>
                </a:solidFill>
                <a:latin typeface="Calibri"/>
                <a:cs typeface="Calibri"/>
              </a:rPr>
              <a:pPr algn="ctr"/>
              <a:t>2023</a:t>
            </a:fld>
            <a:endParaRPr lang="en-US" sz="1100" b="1">
              <a:solidFill>
                <a:schemeClr val="tx1">
                  <a:lumMod val="75000"/>
                  <a:lumOff val="25000"/>
                </a:schemeClr>
              </a:solidFill>
            </a:endParaRPr>
          </a:p>
        </xdr:txBody>
      </xdr:sp>
      <xdr:sp macro="[0]!NextYear" textlink="">
        <xdr:nvSpPr>
          <xdr:cNvPr id="142" name="NextYr">
            <a:extLst>
              <a:ext uri="{FF2B5EF4-FFF2-40B4-BE49-F238E27FC236}">
                <a16:creationId xmlns:a16="http://schemas.microsoft.com/office/drawing/2014/main" id="{00000000-0008-0000-0900-00008E000000}"/>
              </a:ext>
            </a:extLst>
          </xdr:cNvPr>
          <xdr:cNvSpPr/>
        </xdr:nvSpPr>
        <xdr:spPr>
          <a:xfrm>
            <a:off x="10960569" y="2396025"/>
            <a:ext cx="91440" cy="91180"/>
          </a:xfrm>
          <a:prstGeom prst="triangle">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0]!PrevYear" textlink="">
        <xdr:nvSpPr>
          <xdr:cNvPr id="143" name="PrevYr">
            <a:extLst>
              <a:ext uri="{FF2B5EF4-FFF2-40B4-BE49-F238E27FC236}">
                <a16:creationId xmlns:a16="http://schemas.microsoft.com/office/drawing/2014/main" id="{00000000-0008-0000-0900-00008F000000}"/>
              </a:ext>
            </a:extLst>
          </xdr:cNvPr>
          <xdr:cNvSpPr/>
        </xdr:nvSpPr>
        <xdr:spPr>
          <a:xfrm flipV="1">
            <a:off x="11368860" y="2396025"/>
            <a:ext cx="91440" cy="91180"/>
          </a:xfrm>
          <a:prstGeom prst="triangle">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image" Target="../media/image2.png"/></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image" Target="../media/image2.png"/></Relationships>
</file>

<file path=xl/worksheets/_rels/sheet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hyperlink" Target="mailto:xxxx@gmail.com" TargetMode="External"/></Relationships>
</file>

<file path=xl/worksheets/_rels/sheet8.xml.rels><?xml version="1.0" encoding="UTF-8" standalone="yes"?>
<Relationships xmlns="http://schemas.openxmlformats.org/package/2006/relationships"><Relationship Id="rId1" Type="http://schemas.openxmlformats.org/officeDocument/2006/relationships/hyperlink" Target="mailto:Fred@gmail.com"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dmin"/>
  <dimension ref="A1:S100"/>
  <sheetViews>
    <sheetView showGridLines="0" showRowColHeaders="0" tabSelected="1" zoomScale="81" zoomScaleNormal="81" workbookViewId="0">
      <selection activeCell="R7" sqref="R7"/>
    </sheetView>
  </sheetViews>
  <sheetFormatPr defaultRowHeight="14.4"/>
  <cols>
    <col min="1" max="1" width="5.21875" customWidth="1"/>
    <col min="2" max="2" width="16.21875" bestFit="1" customWidth="1"/>
    <col min="3" max="3" width="4.21875" customWidth="1"/>
    <col min="4" max="4" width="15.44140625" customWidth="1"/>
    <col min="5" max="5" width="78.44140625" bestFit="1" customWidth="1"/>
    <col min="6" max="6" width="8.77734375" customWidth="1"/>
    <col min="7" max="7" width="15.44140625" bestFit="1" customWidth="1"/>
    <col min="10" max="10" width="14.44140625" bestFit="1" customWidth="1"/>
    <col min="11" max="11" width="4.5546875" customWidth="1"/>
    <col min="13" max="13" width="6.21875" customWidth="1"/>
    <col min="14" max="14" width="10.77734375" bestFit="1" customWidth="1"/>
    <col min="15" max="15" width="4.77734375" customWidth="1"/>
    <col min="16" max="16" width="10.77734375" bestFit="1" customWidth="1"/>
  </cols>
  <sheetData>
    <row r="1" spans="1:19" ht="40.799999999999997">
      <c r="A1" s="169" t="s">
        <v>90</v>
      </c>
      <c r="B1" s="169"/>
      <c r="C1" s="169"/>
      <c r="D1" s="169"/>
      <c r="E1" s="169"/>
      <c r="F1" s="169"/>
      <c r="G1" s="169"/>
      <c r="H1" s="169"/>
      <c r="I1" s="169"/>
      <c r="J1" s="169"/>
      <c r="K1" s="169"/>
      <c r="L1" s="169"/>
      <c r="M1" s="169"/>
      <c r="N1" s="169"/>
      <c r="O1" s="169"/>
      <c r="P1" s="169"/>
      <c r="Q1" s="169"/>
      <c r="R1" s="169"/>
      <c r="S1" s="169"/>
    </row>
    <row r="2" spans="1:19" ht="16.05" customHeight="1" thickBot="1"/>
    <row r="3" spans="1:19" ht="15.6">
      <c r="B3" s="25" t="s">
        <v>88</v>
      </c>
      <c r="D3" s="170" t="s">
        <v>95</v>
      </c>
      <c r="E3" s="171"/>
      <c r="G3" s="172" t="s">
        <v>137</v>
      </c>
      <c r="H3" s="173"/>
      <c r="J3" s="172" t="s">
        <v>89</v>
      </c>
      <c r="K3" s="174"/>
      <c r="L3" s="174"/>
      <c r="M3" s="174"/>
      <c r="N3" s="174"/>
      <c r="O3" s="174"/>
      <c r="P3" s="173"/>
    </row>
    <row r="4" spans="1:19">
      <c r="B4" s="38" t="s">
        <v>189</v>
      </c>
      <c r="D4" s="36" t="s">
        <v>77</v>
      </c>
      <c r="E4" s="36" t="s">
        <v>139</v>
      </c>
      <c r="G4" s="36" t="s">
        <v>83</v>
      </c>
      <c r="H4" s="36" t="s">
        <v>138</v>
      </c>
      <c r="J4" s="37" t="s">
        <v>59</v>
      </c>
      <c r="L4" s="37" t="s">
        <v>60</v>
      </c>
      <c r="N4" s="37" t="s">
        <v>61</v>
      </c>
      <c r="P4" s="37" t="s">
        <v>57</v>
      </c>
    </row>
    <row r="5" spans="1:19">
      <c r="B5" s="39" t="s">
        <v>9</v>
      </c>
      <c r="D5" s="41" t="s">
        <v>84</v>
      </c>
      <c r="E5" s="41" t="s">
        <v>96</v>
      </c>
      <c r="G5" s="40" t="s">
        <v>3</v>
      </c>
      <c r="H5" s="45"/>
      <c r="J5" s="119">
        <v>45184</v>
      </c>
      <c r="L5" s="38">
        <v>0</v>
      </c>
      <c r="N5" s="51">
        <f>1/24/4</f>
        <v>1.0416666666666666E-2</v>
      </c>
      <c r="P5" s="38" t="s">
        <v>62</v>
      </c>
    </row>
    <row r="6" spans="1:19">
      <c r="B6" s="39" t="s">
        <v>190</v>
      </c>
      <c r="D6" s="42" t="s">
        <v>91</v>
      </c>
      <c r="E6" s="42" t="s">
        <v>97</v>
      </c>
      <c r="G6" s="39" t="s">
        <v>4</v>
      </c>
      <c r="H6" s="46"/>
      <c r="J6" s="120">
        <v>45190</v>
      </c>
      <c r="L6" s="50">
        <v>1.0416666666666666E-2</v>
      </c>
      <c r="N6" s="52">
        <f>N5+1/24/4</f>
        <v>2.0833333333333332E-2</v>
      </c>
      <c r="P6" s="39" t="s">
        <v>64</v>
      </c>
    </row>
    <row r="7" spans="1:19">
      <c r="B7" s="39" t="s">
        <v>191</v>
      </c>
      <c r="D7" s="42" t="s">
        <v>98</v>
      </c>
      <c r="E7" s="42" t="s">
        <v>99</v>
      </c>
      <c r="G7" s="39" t="s">
        <v>92</v>
      </c>
      <c r="H7" s="163"/>
      <c r="J7" s="120"/>
      <c r="L7" s="50">
        <v>2.0833333333333332E-2</v>
      </c>
      <c r="N7" s="52">
        <f t="shared" ref="N7:N44" si="0">N6+1/24/4</f>
        <v>3.125E-2</v>
      </c>
      <c r="P7" s="39" t="s">
        <v>65</v>
      </c>
    </row>
    <row r="8" spans="1:19">
      <c r="B8" s="39" t="s">
        <v>192</v>
      </c>
      <c r="D8" s="42" t="s">
        <v>100</v>
      </c>
      <c r="E8" s="42" t="s">
        <v>101</v>
      </c>
      <c r="G8" s="39" t="s">
        <v>93</v>
      </c>
      <c r="H8" s="47"/>
      <c r="J8" s="120"/>
      <c r="L8" s="50">
        <v>3.125E-2</v>
      </c>
      <c r="N8" s="52">
        <f t="shared" si="0"/>
        <v>4.1666666666666664E-2</v>
      </c>
      <c r="P8" s="39" t="s">
        <v>66</v>
      </c>
    </row>
    <row r="9" spans="1:19">
      <c r="B9" s="39" t="s">
        <v>193</v>
      </c>
      <c r="D9" s="42" t="s">
        <v>135</v>
      </c>
      <c r="E9" s="42" t="s">
        <v>102</v>
      </c>
      <c r="G9" s="39" t="s">
        <v>143</v>
      </c>
      <c r="H9" s="48"/>
      <c r="J9" s="120"/>
      <c r="L9" s="50">
        <v>4.1666666666666664E-2</v>
      </c>
      <c r="N9" s="52">
        <f t="shared" si="0"/>
        <v>5.2083333333333329E-2</v>
      </c>
      <c r="P9" s="39" t="s">
        <v>67</v>
      </c>
    </row>
    <row r="10" spans="1:19">
      <c r="B10" s="39" t="s">
        <v>194</v>
      </c>
      <c r="D10" s="42" t="s">
        <v>103</v>
      </c>
      <c r="E10" s="42" t="s">
        <v>104</v>
      </c>
      <c r="G10" s="39" t="s">
        <v>144</v>
      </c>
      <c r="H10" s="49"/>
      <c r="J10" s="120"/>
      <c r="L10" s="50">
        <v>5.2083333333333329E-2</v>
      </c>
      <c r="N10" s="52">
        <f t="shared" si="0"/>
        <v>6.2499999999999993E-2</v>
      </c>
      <c r="P10" s="39" t="s">
        <v>68</v>
      </c>
    </row>
    <row r="11" spans="1:19">
      <c r="B11" s="39"/>
      <c r="D11" s="42" t="s">
        <v>105</v>
      </c>
      <c r="E11" s="42" t="s">
        <v>106</v>
      </c>
      <c r="G11" s="39"/>
      <c r="H11" s="39"/>
      <c r="J11" s="120"/>
      <c r="L11" s="50">
        <v>6.2499999999999993E-2</v>
      </c>
      <c r="N11" s="52">
        <f t="shared" si="0"/>
        <v>7.2916666666666657E-2</v>
      </c>
      <c r="P11" s="39" t="s">
        <v>63</v>
      </c>
    </row>
    <row r="12" spans="1:19">
      <c r="B12" s="39"/>
      <c r="D12" s="42" t="s">
        <v>136</v>
      </c>
      <c r="E12" s="42" t="s">
        <v>107</v>
      </c>
      <c r="G12" s="39"/>
      <c r="H12" s="39"/>
      <c r="J12" s="120"/>
      <c r="L12" s="50">
        <v>7.2916666666666657E-2</v>
      </c>
      <c r="N12" s="52">
        <f t="shared" si="0"/>
        <v>8.3333333333333329E-2</v>
      </c>
    </row>
    <row r="13" spans="1:19">
      <c r="D13" s="42" t="s">
        <v>108</v>
      </c>
      <c r="E13" s="42" t="s">
        <v>109</v>
      </c>
      <c r="G13" s="39"/>
      <c r="H13" s="39"/>
      <c r="J13" s="120"/>
      <c r="L13" s="50">
        <v>8.3333333333333329E-2</v>
      </c>
      <c r="N13" s="52">
        <f t="shared" si="0"/>
        <v>9.375E-2</v>
      </c>
      <c r="P13" s="36" t="s">
        <v>141</v>
      </c>
    </row>
    <row r="14" spans="1:19">
      <c r="D14" s="42" t="s">
        <v>110</v>
      </c>
      <c r="E14" s="42" t="s">
        <v>111</v>
      </c>
      <c r="G14" s="39"/>
      <c r="H14" s="39"/>
      <c r="J14" s="120"/>
      <c r="L14" s="50">
        <v>9.375E-2</v>
      </c>
      <c r="N14" s="52">
        <f t="shared" si="0"/>
        <v>0.10416666666666667</v>
      </c>
      <c r="P14" s="40" t="s">
        <v>63</v>
      </c>
    </row>
    <row r="15" spans="1:19">
      <c r="B15" s="36" t="s">
        <v>128</v>
      </c>
      <c r="D15" s="42" t="s">
        <v>112</v>
      </c>
      <c r="E15" s="42" t="s">
        <v>113</v>
      </c>
      <c r="J15" s="120"/>
      <c r="L15" s="50">
        <v>0.10416666666666667</v>
      </c>
      <c r="N15" s="52">
        <f t="shared" si="0"/>
        <v>0.11458333333333334</v>
      </c>
    </row>
    <row r="16" spans="1:19">
      <c r="B16" s="40" t="s">
        <v>3</v>
      </c>
      <c r="D16" s="42" t="s">
        <v>114</v>
      </c>
      <c r="E16" s="42" t="s">
        <v>115</v>
      </c>
      <c r="J16" s="120"/>
      <c r="L16" s="50">
        <v>0.11458333333333334</v>
      </c>
      <c r="N16" s="52">
        <f t="shared" si="0"/>
        <v>0.125</v>
      </c>
      <c r="P16" s="36" t="s">
        <v>58</v>
      </c>
    </row>
    <row r="17" spans="2:16">
      <c r="B17" s="39" t="s">
        <v>4</v>
      </c>
      <c r="D17" s="42" t="s">
        <v>116</v>
      </c>
      <c r="E17" s="42" t="s">
        <v>117</v>
      </c>
      <c r="G17" s="36" t="s">
        <v>215</v>
      </c>
      <c r="J17" s="120"/>
      <c r="L17" s="50">
        <v>0.125</v>
      </c>
      <c r="N17" s="52">
        <f t="shared" si="0"/>
        <v>0.13541666666666666</v>
      </c>
      <c r="P17" s="40">
        <v>2023</v>
      </c>
    </row>
    <row r="18" spans="2:16">
      <c r="B18" s="39" t="s">
        <v>92</v>
      </c>
      <c r="D18" s="42" t="s">
        <v>118</v>
      </c>
      <c r="E18" s="42" t="s">
        <v>119</v>
      </c>
      <c r="G18" s="40" t="s">
        <v>216</v>
      </c>
      <c r="J18" s="120"/>
      <c r="L18" s="50">
        <v>0.13541666666666666</v>
      </c>
      <c r="N18" s="52">
        <f t="shared" si="0"/>
        <v>0.14583333333333331</v>
      </c>
      <c r="P18" s="39">
        <v>2024</v>
      </c>
    </row>
    <row r="19" spans="2:16">
      <c r="B19" s="39" t="s">
        <v>93</v>
      </c>
      <c r="D19" s="42" t="s">
        <v>120</v>
      </c>
      <c r="E19" s="42" t="s">
        <v>121</v>
      </c>
      <c r="G19" s="39" t="s">
        <v>217</v>
      </c>
      <c r="J19" s="120"/>
      <c r="L19" s="50">
        <v>0.14583333333333331</v>
      </c>
      <c r="N19" s="52">
        <f t="shared" si="0"/>
        <v>0.15624999999999997</v>
      </c>
      <c r="P19" s="39">
        <v>2025</v>
      </c>
    </row>
    <row r="20" spans="2:16" ht="15.6">
      <c r="B20" s="39"/>
      <c r="C20" s="26"/>
      <c r="D20" s="42" t="s">
        <v>122</v>
      </c>
      <c r="E20" s="42" t="s">
        <v>123</v>
      </c>
      <c r="G20" s="39" t="s">
        <v>218</v>
      </c>
      <c r="J20" s="120"/>
      <c r="L20" s="50">
        <v>0.15624999999999997</v>
      </c>
      <c r="N20" s="52">
        <f t="shared" si="0"/>
        <v>0.16666666666666663</v>
      </c>
      <c r="P20" s="39">
        <v>2026</v>
      </c>
    </row>
    <row r="21" spans="2:16" ht="15.6">
      <c r="B21" s="39"/>
      <c r="C21" s="20"/>
      <c r="D21" s="43" t="s">
        <v>124</v>
      </c>
      <c r="E21" s="42" t="s">
        <v>125</v>
      </c>
      <c r="G21" s="39" t="s">
        <v>219</v>
      </c>
      <c r="J21" s="120"/>
      <c r="L21" s="50">
        <v>0.16666666666666663</v>
      </c>
      <c r="N21" s="52">
        <f t="shared" si="0"/>
        <v>0.17708333333333329</v>
      </c>
      <c r="P21" s="39">
        <v>2027</v>
      </c>
    </row>
    <row r="22" spans="2:16">
      <c r="B22" s="39"/>
      <c r="D22" s="44" t="s">
        <v>126</v>
      </c>
      <c r="E22" s="42" t="s">
        <v>127</v>
      </c>
      <c r="G22" s="39"/>
      <c r="J22" s="120"/>
      <c r="L22" s="50">
        <v>0.17708333333333329</v>
      </c>
      <c r="N22" s="52">
        <f t="shared" si="0"/>
        <v>0.18749999999999994</v>
      </c>
      <c r="P22" s="39">
        <v>2028</v>
      </c>
    </row>
    <row r="23" spans="2:16">
      <c r="G23" s="39"/>
      <c r="J23" s="120"/>
      <c r="L23" s="50">
        <v>0.18749999999999994</v>
      </c>
      <c r="N23" s="52">
        <f t="shared" si="0"/>
        <v>0.1979166666666666</v>
      </c>
      <c r="P23" s="39">
        <v>2029</v>
      </c>
    </row>
    <row r="24" spans="2:16">
      <c r="B24" s="36" t="s">
        <v>129</v>
      </c>
      <c r="D24" s="166"/>
      <c r="E24" s="167"/>
      <c r="G24" s="39"/>
      <c r="J24" s="19"/>
      <c r="L24" s="50">
        <v>0.1979166666666666</v>
      </c>
      <c r="N24" s="52">
        <f>N23+1/24/4</f>
        <v>0.20833333333333326</v>
      </c>
    </row>
    <row r="25" spans="2:16">
      <c r="B25" s="40" t="s">
        <v>131</v>
      </c>
      <c r="G25" s="39"/>
      <c r="J25" s="36" t="s">
        <v>288</v>
      </c>
      <c r="L25" s="50">
        <v>0.20833333333333326</v>
      </c>
      <c r="N25" s="52">
        <f t="shared" si="0"/>
        <v>0.21874999999999992</v>
      </c>
      <c r="P25" s="36" t="s">
        <v>69</v>
      </c>
    </row>
    <row r="26" spans="2:16">
      <c r="B26" s="39" t="s">
        <v>132</v>
      </c>
      <c r="G26" s="39"/>
      <c r="J26" s="40" t="s">
        <v>289</v>
      </c>
      <c r="L26" s="50">
        <v>0.21874999999999992</v>
      </c>
      <c r="N26" s="52">
        <f t="shared" si="0"/>
        <v>0.22916666666666657</v>
      </c>
      <c r="P26" s="40" t="s">
        <v>70</v>
      </c>
    </row>
    <row r="27" spans="2:16">
      <c r="B27" s="39" t="s">
        <v>133</v>
      </c>
      <c r="G27" s="39"/>
      <c r="J27" s="19"/>
      <c r="L27" s="50">
        <v>0.22916666666666657</v>
      </c>
      <c r="N27" s="52">
        <f t="shared" si="0"/>
        <v>0.23958333333333323</v>
      </c>
      <c r="P27" s="39" t="s">
        <v>71</v>
      </c>
    </row>
    <row r="28" spans="2:16">
      <c r="B28" s="39" t="s">
        <v>134</v>
      </c>
      <c r="J28" s="19"/>
      <c r="L28" s="50">
        <v>0.23958333333333323</v>
      </c>
      <c r="N28" s="52">
        <f t="shared" si="0"/>
        <v>0.24999999999999989</v>
      </c>
      <c r="P28" s="39" t="s">
        <v>54</v>
      </c>
    </row>
    <row r="29" spans="2:16">
      <c r="B29" s="39"/>
      <c r="J29" s="19"/>
      <c r="L29" s="50">
        <v>0.24999999999999989</v>
      </c>
      <c r="N29" s="52">
        <f t="shared" si="0"/>
        <v>0.26041666666666657</v>
      </c>
      <c r="P29" s="39" t="s">
        <v>72</v>
      </c>
    </row>
    <row r="30" spans="2:16">
      <c r="B30" s="39"/>
      <c r="J30" s="19"/>
      <c r="L30" s="50">
        <v>0.26041666666666657</v>
      </c>
      <c r="N30" s="52">
        <f t="shared" si="0"/>
        <v>0.27083333333333326</v>
      </c>
      <c r="P30" s="39" t="s">
        <v>73</v>
      </c>
    </row>
    <row r="31" spans="2:16">
      <c r="B31" s="39"/>
      <c r="J31" s="19"/>
      <c r="L31" s="50">
        <v>0.27083333333333326</v>
      </c>
      <c r="N31" s="52">
        <f t="shared" si="0"/>
        <v>0.28124999999999994</v>
      </c>
    </row>
    <row r="32" spans="2:16">
      <c r="J32" s="19"/>
      <c r="L32" s="50">
        <v>0.28124999999999994</v>
      </c>
      <c r="N32" s="52">
        <f t="shared" si="0"/>
        <v>0.29166666666666663</v>
      </c>
    </row>
    <row r="33" spans="10:14">
      <c r="J33" s="19"/>
      <c r="L33" s="50">
        <v>0.29166666666666663</v>
      </c>
      <c r="N33" s="52">
        <f t="shared" si="0"/>
        <v>0.30208333333333331</v>
      </c>
    </row>
    <row r="34" spans="10:14">
      <c r="J34" s="19"/>
      <c r="L34" s="50">
        <v>0.30208333333333331</v>
      </c>
      <c r="N34" s="52">
        <f>N33+1/24/4</f>
        <v>0.3125</v>
      </c>
    </row>
    <row r="35" spans="10:14">
      <c r="J35" s="19"/>
      <c r="L35" s="50">
        <v>0.3125</v>
      </c>
      <c r="N35" s="52">
        <f t="shared" si="0"/>
        <v>0.32291666666666669</v>
      </c>
    </row>
    <row r="36" spans="10:14">
      <c r="J36" s="19"/>
      <c r="L36" s="50">
        <v>0.32291666666666669</v>
      </c>
      <c r="N36" s="52">
        <f t="shared" si="0"/>
        <v>0.33333333333333337</v>
      </c>
    </row>
    <row r="37" spans="10:14">
      <c r="J37" s="19"/>
      <c r="L37" s="50">
        <v>0.33333333333333337</v>
      </c>
      <c r="N37" s="52">
        <f t="shared" si="0"/>
        <v>0.34375000000000006</v>
      </c>
    </row>
    <row r="38" spans="10:14">
      <c r="J38" s="19"/>
      <c r="L38" s="50">
        <v>0.34375000000000006</v>
      </c>
      <c r="N38" s="52">
        <f t="shared" si="0"/>
        <v>0.35416666666666674</v>
      </c>
    </row>
    <row r="39" spans="10:14">
      <c r="J39" s="19"/>
      <c r="L39" s="50">
        <v>0.35416666666666674</v>
      </c>
      <c r="N39" s="52">
        <f t="shared" si="0"/>
        <v>0.36458333333333343</v>
      </c>
    </row>
    <row r="40" spans="10:14">
      <c r="J40" s="19"/>
      <c r="L40" s="50">
        <v>0.36458333333333343</v>
      </c>
      <c r="N40" s="52">
        <f>N39+1/24/4</f>
        <v>0.37500000000000011</v>
      </c>
    </row>
    <row r="41" spans="10:14">
      <c r="J41" s="19"/>
      <c r="L41" s="50">
        <v>0.37500000000000011</v>
      </c>
      <c r="N41" s="52">
        <f t="shared" si="0"/>
        <v>0.3854166666666668</v>
      </c>
    </row>
    <row r="42" spans="10:14">
      <c r="J42" s="19"/>
      <c r="L42" s="50">
        <v>0.3854166666666668</v>
      </c>
      <c r="N42" s="52">
        <f t="shared" si="0"/>
        <v>0.39583333333333348</v>
      </c>
    </row>
    <row r="43" spans="10:14">
      <c r="J43" s="19"/>
      <c r="L43" s="50">
        <v>0.39583333333333348</v>
      </c>
      <c r="N43" s="52">
        <f>N42+1/24/4</f>
        <v>0.40625000000000017</v>
      </c>
    </row>
    <row r="44" spans="10:14">
      <c r="J44" s="19"/>
      <c r="L44" s="50">
        <v>0.40625000000000017</v>
      </c>
      <c r="N44" s="52">
        <f t="shared" si="0"/>
        <v>0.41666666666666685</v>
      </c>
    </row>
    <row r="45" spans="10:14">
      <c r="J45" s="19"/>
      <c r="L45" s="50">
        <v>0.41666666666666685</v>
      </c>
    </row>
    <row r="46" spans="10:14">
      <c r="J46" s="19"/>
      <c r="L46" s="50">
        <v>0.42708333333333354</v>
      </c>
    </row>
    <row r="47" spans="10:14">
      <c r="J47" s="19"/>
      <c r="L47" s="50">
        <v>0.43750000000000022</v>
      </c>
    </row>
    <row r="48" spans="10:14">
      <c r="J48" s="19"/>
      <c r="L48" s="50">
        <v>0.44791666666666691</v>
      </c>
    </row>
    <row r="49" spans="10:12">
      <c r="J49" s="19"/>
      <c r="L49" s="50">
        <v>0.45833333333333359</v>
      </c>
    </row>
    <row r="50" spans="10:12">
      <c r="J50" s="19"/>
      <c r="L50" s="50">
        <v>0.46875000000000028</v>
      </c>
    </row>
    <row r="51" spans="10:12">
      <c r="J51" s="19"/>
      <c r="L51" s="50">
        <v>0.47916666666666696</v>
      </c>
    </row>
    <row r="52" spans="10:12">
      <c r="J52" s="19"/>
      <c r="L52" s="50">
        <v>0.48958333333333365</v>
      </c>
    </row>
    <row r="53" spans="10:12">
      <c r="J53" s="19"/>
      <c r="L53" s="50">
        <v>0.50000000000000033</v>
      </c>
    </row>
    <row r="54" spans="10:12">
      <c r="J54" s="19"/>
      <c r="L54" s="50">
        <v>0.51041666666666696</v>
      </c>
    </row>
    <row r="55" spans="10:12">
      <c r="J55" s="19"/>
      <c r="L55" s="50">
        <v>0.52083333333333359</v>
      </c>
    </row>
    <row r="56" spans="10:12">
      <c r="J56" s="19"/>
      <c r="L56" s="50">
        <v>0.53125000000000022</v>
      </c>
    </row>
    <row r="57" spans="10:12">
      <c r="J57" s="19"/>
      <c r="L57" s="50">
        <v>0.54166666666666685</v>
      </c>
    </row>
    <row r="58" spans="10:12">
      <c r="J58" s="19"/>
      <c r="L58" s="50">
        <v>0.55208333333333348</v>
      </c>
    </row>
    <row r="59" spans="10:12">
      <c r="J59" s="19"/>
      <c r="L59" s="50">
        <v>0.56250000000000011</v>
      </c>
    </row>
    <row r="60" spans="10:12">
      <c r="J60" s="19"/>
      <c r="L60" s="50">
        <v>0.57291666666666674</v>
      </c>
    </row>
    <row r="61" spans="10:12">
      <c r="J61" s="19"/>
      <c r="L61" s="50">
        <v>0.58333333333333337</v>
      </c>
    </row>
    <row r="62" spans="10:12">
      <c r="J62" s="19"/>
      <c r="L62" s="50">
        <v>0.59375</v>
      </c>
    </row>
    <row r="63" spans="10:12">
      <c r="J63" s="19"/>
      <c r="L63" s="50">
        <v>0.60416666666666663</v>
      </c>
    </row>
    <row r="64" spans="10:12">
      <c r="J64" s="19"/>
      <c r="L64" s="50">
        <v>0.61458333333333326</v>
      </c>
    </row>
    <row r="65" spans="10:12">
      <c r="J65" s="19"/>
      <c r="L65" s="50">
        <v>0.62499999999999989</v>
      </c>
    </row>
    <row r="66" spans="10:12">
      <c r="J66" s="19"/>
      <c r="L66" s="50">
        <v>0.63541666666666652</v>
      </c>
    </row>
    <row r="67" spans="10:12">
      <c r="J67" s="19"/>
      <c r="L67" s="50">
        <v>0.64583333333333315</v>
      </c>
    </row>
    <row r="68" spans="10:12">
      <c r="J68" s="19"/>
      <c r="L68" s="50">
        <v>0.65624999999999978</v>
      </c>
    </row>
    <row r="69" spans="10:12">
      <c r="J69" s="19"/>
      <c r="L69" s="50">
        <v>0.66666666666666641</v>
      </c>
    </row>
    <row r="70" spans="10:12">
      <c r="J70" s="19"/>
      <c r="L70" s="50">
        <v>0.67708333333333304</v>
      </c>
    </row>
    <row r="71" spans="10:12">
      <c r="J71" s="19"/>
      <c r="L71" s="50">
        <v>0.68749999999999967</v>
      </c>
    </row>
    <row r="72" spans="10:12">
      <c r="J72" s="19"/>
      <c r="L72" s="50">
        <v>0.6979166666666663</v>
      </c>
    </row>
    <row r="73" spans="10:12">
      <c r="J73" s="19"/>
      <c r="L73" s="50">
        <v>0.70833333333333293</v>
      </c>
    </row>
    <row r="74" spans="10:12">
      <c r="J74" s="19"/>
      <c r="L74" s="50">
        <v>0.71874999999999956</v>
      </c>
    </row>
    <row r="75" spans="10:12">
      <c r="J75" s="19"/>
      <c r="L75" s="50">
        <v>0.72916666666666619</v>
      </c>
    </row>
    <row r="76" spans="10:12">
      <c r="J76" s="19"/>
      <c r="L76" s="50">
        <v>0.73958333333333282</v>
      </c>
    </row>
    <row r="77" spans="10:12">
      <c r="J77" s="19"/>
      <c r="L77" s="50">
        <v>0.74999999999999944</v>
      </c>
    </row>
    <row r="78" spans="10:12">
      <c r="J78" s="19"/>
      <c r="L78" s="50">
        <v>0.76041666666666607</v>
      </c>
    </row>
    <row r="79" spans="10:12">
      <c r="J79" s="19"/>
      <c r="L79" s="50">
        <v>0.7708333333333327</v>
      </c>
    </row>
    <row r="80" spans="10:12">
      <c r="J80" s="19"/>
      <c r="L80" s="50">
        <v>0.78124999999999933</v>
      </c>
    </row>
    <row r="81" spans="10:12">
      <c r="J81" s="19"/>
      <c r="L81" s="50">
        <v>0.79166666666666596</v>
      </c>
    </row>
    <row r="82" spans="10:12">
      <c r="J82" s="19"/>
      <c r="L82" s="50">
        <v>0.80208333333333259</v>
      </c>
    </row>
    <row r="83" spans="10:12">
      <c r="J83" s="19"/>
      <c r="L83" s="50">
        <v>0.81249999999999922</v>
      </c>
    </row>
    <row r="84" spans="10:12">
      <c r="J84" s="19"/>
      <c r="L84" s="50">
        <v>0.82291666666666585</v>
      </c>
    </row>
    <row r="85" spans="10:12">
      <c r="J85" s="19"/>
      <c r="L85" s="50">
        <v>0.83333333333333248</v>
      </c>
    </row>
    <row r="86" spans="10:12">
      <c r="J86" s="19"/>
      <c r="L86" s="50">
        <v>0.84374999999999911</v>
      </c>
    </row>
    <row r="87" spans="10:12">
      <c r="J87" s="19"/>
      <c r="L87" s="50">
        <v>0.85416666666666574</v>
      </c>
    </row>
    <row r="88" spans="10:12">
      <c r="J88" s="19"/>
      <c r="L88" s="50">
        <v>0.86458333333333237</v>
      </c>
    </row>
    <row r="89" spans="10:12">
      <c r="J89" s="19"/>
      <c r="L89" s="50">
        <v>0.874999999999999</v>
      </c>
    </row>
    <row r="90" spans="10:12">
      <c r="J90" s="19"/>
      <c r="L90" s="50">
        <v>0.88541666666666563</v>
      </c>
    </row>
    <row r="91" spans="10:12">
      <c r="J91" s="19"/>
      <c r="L91" s="50">
        <v>0.89583333333333226</v>
      </c>
    </row>
    <row r="92" spans="10:12">
      <c r="J92" s="19"/>
      <c r="L92" s="50">
        <v>0.90624999999999889</v>
      </c>
    </row>
    <row r="93" spans="10:12">
      <c r="J93" s="19"/>
      <c r="L93" s="50">
        <v>0.91666666666666552</v>
      </c>
    </row>
    <row r="94" spans="10:12">
      <c r="J94" s="19"/>
      <c r="L94" s="50">
        <v>0.92708333333333215</v>
      </c>
    </row>
    <row r="95" spans="10:12">
      <c r="J95" s="19"/>
      <c r="L95" s="50">
        <v>0.93749999999999878</v>
      </c>
    </row>
    <row r="96" spans="10:12">
      <c r="J96" s="19"/>
      <c r="L96" s="50">
        <v>0.94791666666666541</v>
      </c>
    </row>
    <row r="97" spans="10:12">
      <c r="J97" s="19"/>
      <c r="L97" s="50">
        <v>0.95833333333333204</v>
      </c>
    </row>
    <row r="98" spans="10:12">
      <c r="J98" s="19"/>
      <c r="L98" s="50">
        <v>0.96874999999999867</v>
      </c>
    </row>
    <row r="99" spans="10:12">
      <c r="J99" s="19"/>
      <c r="L99" s="50">
        <v>0.9791666666666653</v>
      </c>
    </row>
    <row r="100" spans="10:12">
      <c r="J100" s="19"/>
      <c r="L100" s="50">
        <v>0.98958333333333193</v>
      </c>
    </row>
  </sheetData>
  <mergeCells count="4">
    <mergeCell ref="A1:S1"/>
    <mergeCell ref="D3:E3"/>
    <mergeCell ref="G3:H3"/>
    <mergeCell ref="J3:P3"/>
  </mergeCells>
  <conditionalFormatting sqref="B4:B12 P5:P11 P17:P23 B16:B22 J5:J23 L5:L100 N5:N45 P26:P30 D5:E22 B27:B31 G6:G14 E24">
    <cfRule type="expression" dxfId="32" priority="6">
      <formula>MOD(ROW(),2)=0</formula>
    </cfRule>
  </conditionalFormatting>
  <conditionalFormatting sqref="G19:G27">
    <cfRule type="expression" dxfId="31" priority="1">
      <formula>MOD(ROW(),2)=0</formula>
    </cfRule>
  </conditionalFormatting>
  <dataValidations count="1">
    <dataValidation type="list" allowBlank="1" showInputMessage="1" showErrorMessage="1" sqref="J26">
      <formula1>"Appt. Name,Customer Name"</formula1>
    </dataValidation>
  </dataValidations>
  <pageMargins left="0.7" right="0.7" top="0.75" bottom="0.75" header="0.3" footer="0.3"/>
  <drawing r:id="rId1"/>
  <picture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ustMgmt">
    <pageSetUpPr autoPageBreaks="0"/>
  </sheetPr>
  <dimension ref="A1:U39"/>
  <sheetViews>
    <sheetView showGridLines="0" zoomScale="78" zoomScaleNormal="78" workbookViewId="0">
      <selection activeCell="U2" sqref="U2"/>
    </sheetView>
  </sheetViews>
  <sheetFormatPr defaultRowHeight="14.4"/>
  <cols>
    <col min="1" max="1" width="11.44140625" bestFit="1" customWidth="1"/>
    <col min="2" max="2" width="16.77734375" bestFit="1" customWidth="1"/>
    <col min="3" max="3" width="4.44140625" style="22" customWidth="1"/>
    <col min="4" max="4" width="17.5546875" bestFit="1" customWidth="1"/>
    <col min="5" max="5" width="11.21875" bestFit="1" customWidth="1"/>
    <col min="6" max="6" width="16.21875" bestFit="1" customWidth="1"/>
    <col min="7" max="7" width="6.44140625" style="22" customWidth="1"/>
    <col min="8" max="8" width="14.44140625" customWidth="1"/>
    <col min="9" max="9" width="23.77734375" customWidth="1"/>
    <col min="10" max="10" width="10.44140625" bestFit="1" customWidth="1"/>
    <col min="11" max="11" width="15.77734375" bestFit="1" customWidth="1"/>
    <col min="12" max="12" width="9.77734375" bestFit="1" customWidth="1"/>
    <col min="13" max="13" width="13.21875" style="22" bestFit="1" customWidth="1"/>
    <col min="14" max="14" width="3.21875" customWidth="1"/>
    <col min="15" max="15" width="4" customWidth="1"/>
    <col min="16" max="16" width="13.21875" bestFit="1" customWidth="1"/>
    <col min="17" max="17" width="18.77734375" customWidth="1"/>
    <col min="18" max="18" width="14.5546875" customWidth="1"/>
    <col min="19" max="19" width="16.21875" customWidth="1"/>
    <col min="20" max="20" width="11.77734375" style="22" bestFit="1" customWidth="1"/>
  </cols>
  <sheetData>
    <row r="1" spans="1:21" ht="40.5" customHeight="1">
      <c r="A1" s="13"/>
      <c r="B1" s="13"/>
      <c r="C1" s="169" t="s">
        <v>79</v>
      </c>
      <c r="D1" s="169"/>
      <c r="E1" s="169"/>
      <c r="F1" s="169"/>
      <c r="G1" s="169"/>
      <c r="H1" s="169"/>
      <c r="I1" s="169"/>
      <c r="J1" s="169"/>
      <c r="K1" s="169"/>
      <c r="L1" s="169"/>
      <c r="M1" s="169"/>
      <c r="N1" s="169"/>
      <c r="O1" s="169"/>
      <c r="P1" s="169"/>
      <c r="Q1" s="169"/>
      <c r="R1" s="169"/>
      <c r="S1" s="169"/>
      <c r="T1" s="169"/>
      <c r="U1" s="30"/>
    </row>
    <row r="2" spans="1:21" ht="27" customHeight="1" thickBot="1">
      <c r="A2" s="23" t="s">
        <v>149</v>
      </c>
      <c r="B2" s="24"/>
    </row>
    <row r="3" spans="1:21">
      <c r="A3" s="23" t="s">
        <v>220</v>
      </c>
      <c r="B3" s="24" t="str">
        <f ca="1">IFERROR(MATCH(B2,Cust_ID,0)+3,"")</f>
        <v/>
      </c>
      <c r="D3" s="31" t="s">
        <v>78</v>
      </c>
      <c r="E3" s="207"/>
      <c r="F3" s="208"/>
      <c r="H3" s="57" t="s">
        <v>75</v>
      </c>
      <c r="I3" s="58"/>
      <c r="J3" s="59" t="s">
        <v>81</v>
      </c>
      <c r="K3" s="125"/>
      <c r="L3" s="59" t="s">
        <v>82</v>
      </c>
      <c r="M3" s="126"/>
      <c r="P3" s="57" t="s">
        <v>80</v>
      </c>
      <c r="Q3" s="66"/>
      <c r="R3" s="67" t="s">
        <v>153</v>
      </c>
      <c r="S3" s="68"/>
    </row>
    <row r="4" spans="1:21">
      <c r="A4" s="23" t="s">
        <v>221</v>
      </c>
      <c r="B4" s="24">
        <f ca="1">IFERROR(MAX(Cust_ID)+1,1)</f>
        <v>16</v>
      </c>
      <c r="D4" s="31" t="s">
        <v>76</v>
      </c>
      <c r="E4" s="207"/>
      <c r="F4" s="208"/>
      <c r="H4" s="60"/>
      <c r="J4" s="54"/>
      <c r="M4" s="61"/>
      <c r="P4" s="62" t="s">
        <v>281</v>
      </c>
      <c r="Q4" s="69"/>
      <c r="R4" s="32" t="s">
        <v>282</v>
      </c>
      <c r="S4" s="70"/>
    </row>
    <row r="5" spans="1:21">
      <c r="A5" s="97" t="s">
        <v>222</v>
      </c>
      <c r="B5" s="98" t="b">
        <v>1</v>
      </c>
      <c r="D5" s="209" t="s">
        <v>140</v>
      </c>
      <c r="E5" s="210"/>
      <c r="F5" s="211"/>
      <c r="H5" s="62" t="s">
        <v>130</v>
      </c>
      <c r="I5" s="33"/>
      <c r="J5" s="32" t="s">
        <v>4</v>
      </c>
      <c r="K5" s="197"/>
      <c r="L5" s="198"/>
      <c r="M5" s="199"/>
      <c r="P5" s="62" t="s">
        <v>86</v>
      </c>
      <c r="Q5" s="55"/>
      <c r="R5" s="27" t="s">
        <v>87</v>
      </c>
      <c r="S5" s="71"/>
    </row>
    <row r="6" spans="1:21">
      <c r="A6" s="14" t="s">
        <v>223</v>
      </c>
      <c r="B6" s="15"/>
      <c r="D6" s="28" t="s">
        <v>75</v>
      </c>
      <c r="E6" s="28" t="s">
        <v>83</v>
      </c>
      <c r="F6" s="28" t="s">
        <v>77</v>
      </c>
      <c r="H6" s="60"/>
      <c r="J6" s="54"/>
      <c r="M6" s="61"/>
      <c r="P6" s="62" t="s">
        <v>4</v>
      </c>
      <c r="Q6" s="201"/>
      <c r="R6" s="202"/>
      <c r="S6" s="203"/>
    </row>
    <row r="7" spans="1:21" ht="15" thickBot="1">
      <c r="A7" s="13"/>
      <c r="B7" s="16"/>
      <c r="C7" s="22">
        <v>5</v>
      </c>
      <c r="D7" t="s">
        <v>204</v>
      </c>
      <c r="E7" t="s">
        <v>192</v>
      </c>
      <c r="F7" s="19" t="s">
        <v>135</v>
      </c>
      <c r="H7" s="62" t="s">
        <v>94</v>
      </c>
      <c r="I7" s="33"/>
      <c r="J7" s="32" t="s">
        <v>85</v>
      </c>
      <c r="K7" s="197"/>
      <c r="L7" s="198"/>
      <c r="M7" s="199"/>
      <c r="P7" s="204" t="s">
        <v>159</v>
      </c>
      <c r="Q7" s="205"/>
      <c r="R7" s="205"/>
      <c r="S7" s="206"/>
    </row>
    <row r="8" spans="1:21">
      <c r="A8" s="13"/>
      <c r="B8" s="16"/>
      <c r="C8" s="22">
        <v>10</v>
      </c>
      <c r="D8" t="s">
        <v>209</v>
      </c>
      <c r="E8" t="s">
        <v>190</v>
      </c>
      <c r="F8" s="19" t="s">
        <v>110</v>
      </c>
      <c r="H8" s="60"/>
      <c r="M8" s="61"/>
      <c r="P8" s="85" t="s">
        <v>80</v>
      </c>
      <c r="Q8" s="86" t="s">
        <v>153</v>
      </c>
      <c r="R8" s="86" t="s">
        <v>86</v>
      </c>
      <c r="S8" s="87" t="s">
        <v>4</v>
      </c>
    </row>
    <row r="9" spans="1:21">
      <c r="A9" s="13"/>
      <c r="B9" s="16"/>
      <c r="C9" s="22">
        <v>15</v>
      </c>
      <c r="D9" t="s">
        <v>214</v>
      </c>
      <c r="E9" t="s">
        <v>189</v>
      </c>
      <c r="F9" s="19" t="s">
        <v>120</v>
      </c>
      <c r="H9" s="62" t="s">
        <v>5</v>
      </c>
      <c r="I9" s="197"/>
      <c r="J9" s="198"/>
      <c r="K9" s="200"/>
      <c r="L9" s="32" t="s">
        <v>1</v>
      </c>
      <c r="M9" s="63" t="s">
        <v>1</v>
      </c>
      <c r="P9" s="73"/>
      <c r="Q9" s="74"/>
      <c r="R9" s="74"/>
      <c r="S9" s="75"/>
      <c r="T9" s="168"/>
    </row>
    <row r="10" spans="1:21">
      <c r="A10" s="107" t="s">
        <v>246</v>
      </c>
      <c r="B10" s="108"/>
      <c r="C10" s="22">
        <v>3</v>
      </c>
      <c r="D10" t="s">
        <v>202</v>
      </c>
      <c r="E10" t="s">
        <v>190</v>
      </c>
      <c r="F10" s="19" t="s">
        <v>98</v>
      </c>
      <c r="H10" s="60"/>
      <c r="M10" s="61"/>
      <c r="P10" s="76"/>
      <c r="Q10" s="77"/>
      <c r="R10" s="77"/>
      <c r="S10" s="78"/>
      <c r="T10" s="168"/>
    </row>
    <row r="11" spans="1:21">
      <c r="A11" s="107" t="s">
        <v>313</v>
      </c>
      <c r="B11" s="108" t="str">
        <f ca="1">IFERROR(MATCH(B10,Appt_ID,0)+4,"")</f>
        <v/>
      </c>
      <c r="C11" s="22">
        <v>1</v>
      </c>
      <c r="D11" t="s">
        <v>200</v>
      </c>
      <c r="E11" t="s">
        <v>189</v>
      </c>
      <c r="F11" s="19" t="s">
        <v>84</v>
      </c>
      <c r="H11" s="62" t="s">
        <v>6</v>
      </c>
      <c r="I11" s="33"/>
      <c r="J11" s="32" t="s">
        <v>7</v>
      </c>
      <c r="K11" s="34"/>
      <c r="L11" s="32" t="s">
        <v>8</v>
      </c>
      <c r="M11" s="63"/>
      <c r="P11" s="76"/>
      <c r="Q11" s="77"/>
      <c r="R11" s="77"/>
      <c r="S11" s="78"/>
      <c r="T11" s="168"/>
    </row>
    <row r="12" spans="1:21">
      <c r="A12" s="107" t="s">
        <v>248</v>
      </c>
      <c r="B12" s="108">
        <f ca="1">IFERROR(MAX(Appt_ID)+1,1)</f>
        <v>48</v>
      </c>
      <c r="C12" s="22">
        <v>11</v>
      </c>
      <c r="D12" t="s">
        <v>210</v>
      </c>
      <c r="E12" t="s">
        <v>191</v>
      </c>
      <c r="F12" s="19" t="s">
        <v>112</v>
      </c>
      <c r="H12" s="64"/>
      <c r="L12" s="29"/>
      <c r="M12" s="65"/>
      <c r="P12" s="76"/>
      <c r="Q12" s="77"/>
      <c r="R12" s="77"/>
      <c r="S12" s="78"/>
      <c r="T12" s="168"/>
    </row>
    <row r="13" spans="1:21">
      <c r="A13" s="107" t="s">
        <v>249</v>
      </c>
      <c r="B13" s="108">
        <f>B2</f>
        <v>0</v>
      </c>
      <c r="C13" s="22">
        <v>12</v>
      </c>
      <c r="D13" t="s">
        <v>211</v>
      </c>
      <c r="E13" t="s">
        <v>192</v>
      </c>
      <c r="F13" s="19" t="s">
        <v>114</v>
      </c>
      <c r="H13" s="62" t="s">
        <v>146</v>
      </c>
      <c r="I13" s="140"/>
      <c r="J13" s="32" t="s">
        <v>147</v>
      </c>
      <c r="K13" s="141"/>
      <c r="L13" s="32" t="s">
        <v>148</v>
      </c>
      <c r="M13" s="142"/>
      <c r="P13" s="76"/>
      <c r="Q13" s="77"/>
      <c r="R13" s="77"/>
      <c r="S13" s="78"/>
      <c r="T13" s="168"/>
    </row>
    <row r="14" spans="1:21">
      <c r="A14" s="107" t="s">
        <v>290</v>
      </c>
      <c r="B14" s="108">
        <f>COUNTA(I3,I21,K21,M21,I22)</f>
        <v>0</v>
      </c>
      <c r="C14" s="22">
        <v>6</v>
      </c>
      <c r="D14" t="s">
        <v>205</v>
      </c>
      <c r="E14" t="s">
        <v>193</v>
      </c>
      <c r="F14" s="19" t="s">
        <v>103</v>
      </c>
      <c r="H14" s="194" t="s">
        <v>145</v>
      </c>
      <c r="I14" s="195"/>
      <c r="J14" s="195"/>
      <c r="K14" s="195"/>
      <c r="L14" s="195"/>
      <c r="M14" s="196"/>
      <c r="P14" s="76"/>
      <c r="Q14" s="77"/>
      <c r="R14" s="77"/>
      <c r="S14" s="78"/>
      <c r="T14" s="168"/>
    </row>
    <row r="15" spans="1:21">
      <c r="A15" s="13"/>
      <c r="B15" s="13"/>
      <c r="C15" s="22">
        <v>8</v>
      </c>
      <c r="D15" t="s">
        <v>207</v>
      </c>
      <c r="E15" t="s">
        <v>189</v>
      </c>
      <c r="F15" s="19" t="s">
        <v>136</v>
      </c>
      <c r="H15" s="182"/>
      <c r="I15" s="183"/>
      <c r="J15" s="183"/>
      <c r="K15" s="183"/>
      <c r="L15" s="183"/>
      <c r="M15" s="184"/>
      <c r="P15" s="76"/>
      <c r="Q15" s="77"/>
      <c r="R15" s="77"/>
      <c r="S15" s="78"/>
      <c r="T15" s="168"/>
    </row>
    <row r="16" spans="1:21">
      <c r="A16" s="130" t="s">
        <v>311</v>
      </c>
      <c r="B16" s="131"/>
      <c r="C16" s="22">
        <v>7</v>
      </c>
      <c r="D16" t="s">
        <v>206</v>
      </c>
      <c r="E16" t="s">
        <v>194</v>
      </c>
      <c r="F16" s="19" t="s">
        <v>105</v>
      </c>
      <c r="H16" s="185"/>
      <c r="I16" s="186"/>
      <c r="J16" s="186"/>
      <c r="K16" s="186"/>
      <c r="L16" s="186"/>
      <c r="M16" s="187"/>
      <c r="P16" s="76"/>
      <c r="Q16" s="77"/>
      <c r="R16" s="77"/>
      <c r="S16" s="78"/>
      <c r="T16" s="168"/>
    </row>
    <row r="17" spans="1:20" ht="15" thickBot="1">
      <c r="A17" s="13"/>
      <c r="B17" s="13"/>
      <c r="C17" s="22">
        <v>9</v>
      </c>
      <c r="D17" t="s">
        <v>208</v>
      </c>
      <c r="E17" t="s">
        <v>9</v>
      </c>
      <c r="F17" s="19" t="s">
        <v>108</v>
      </c>
      <c r="H17" s="188"/>
      <c r="I17" s="189"/>
      <c r="J17" s="189"/>
      <c r="K17" s="189"/>
      <c r="L17" s="189"/>
      <c r="M17" s="190"/>
      <c r="P17" s="76"/>
      <c r="Q17" s="77"/>
      <c r="R17" s="77"/>
      <c r="S17" s="78"/>
      <c r="T17" s="168"/>
    </row>
    <row r="18" spans="1:20" ht="15" thickBot="1">
      <c r="A18" s="13"/>
      <c r="B18" s="13"/>
      <c r="C18" s="22">
        <v>4</v>
      </c>
      <c r="D18" t="s">
        <v>203</v>
      </c>
      <c r="E18" t="s">
        <v>191</v>
      </c>
      <c r="F18" s="19" t="s">
        <v>100</v>
      </c>
      <c r="P18" s="81"/>
      <c r="Q18" s="83"/>
      <c r="R18" s="83"/>
      <c r="S18" s="84"/>
      <c r="T18" s="168"/>
    </row>
    <row r="19" spans="1:20" ht="15" thickBot="1">
      <c r="A19" s="175" t="s">
        <v>315</v>
      </c>
      <c r="B19" s="175"/>
      <c r="C19" s="22">
        <v>13</v>
      </c>
      <c r="D19" t="s">
        <v>212</v>
      </c>
      <c r="E19" t="s">
        <v>193</v>
      </c>
      <c r="F19" s="19" t="s">
        <v>116</v>
      </c>
    </row>
    <row r="20" spans="1:20">
      <c r="A20" s="147" t="s">
        <v>171</v>
      </c>
      <c r="B20" s="148">
        <f ca="1">IFERROR(MATCH(Q21,Email_Name,0)+3,"")</f>
        <v>6</v>
      </c>
      <c r="C20" s="22">
        <v>2</v>
      </c>
      <c r="D20" t="s">
        <v>201</v>
      </c>
      <c r="E20" t="s">
        <v>9</v>
      </c>
      <c r="F20" s="19" t="s">
        <v>91</v>
      </c>
      <c r="H20" s="191" t="s">
        <v>150</v>
      </c>
      <c r="I20" s="192"/>
      <c r="J20" s="192"/>
      <c r="K20" s="192"/>
      <c r="L20" s="192"/>
      <c r="M20" s="193"/>
      <c r="P20" s="191" t="s">
        <v>152</v>
      </c>
      <c r="Q20" s="192"/>
      <c r="R20" s="192"/>
      <c r="S20" s="193"/>
    </row>
    <row r="21" spans="1:20">
      <c r="A21" s="147" t="s">
        <v>312</v>
      </c>
      <c r="B21" s="148" t="str">
        <f>IFERROR(MATCH(S21,P9:P18,0),"")</f>
        <v/>
      </c>
      <c r="C21" s="22">
        <v>14</v>
      </c>
      <c r="D21" t="s">
        <v>213</v>
      </c>
      <c r="E21" t="s">
        <v>194</v>
      </c>
      <c r="F21" s="19" t="s">
        <v>118</v>
      </c>
      <c r="H21" s="62" t="s">
        <v>151</v>
      </c>
      <c r="I21" s="88"/>
      <c r="J21" s="145" t="s">
        <v>48</v>
      </c>
      <c r="K21" s="100"/>
      <c r="L21" s="56" t="s">
        <v>50</v>
      </c>
      <c r="M21" s="144"/>
      <c r="P21" s="72" t="s">
        <v>154</v>
      </c>
      <c r="Q21" s="34" t="s">
        <v>274</v>
      </c>
      <c r="R21" s="53" t="s">
        <v>155</v>
      </c>
      <c r="S21" s="70"/>
    </row>
    <row r="22" spans="1:20">
      <c r="A22" s="149" t="s">
        <v>166</v>
      </c>
      <c r="B22" s="150">
        <f>I3</f>
        <v>0</v>
      </c>
      <c r="F22" s="19"/>
      <c r="H22" s="62" t="s">
        <v>142</v>
      </c>
      <c r="I22" s="88"/>
      <c r="J22" s="56" t="s">
        <v>77</v>
      </c>
      <c r="K22" s="88"/>
      <c r="L22" s="56" t="s">
        <v>52</v>
      </c>
      <c r="M22" s="143"/>
      <c r="P22" s="64"/>
      <c r="S22" s="61"/>
    </row>
    <row r="23" spans="1:20">
      <c r="A23" s="149" t="s">
        <v>167</v>
      </c>
      <c r="B23" s="150">
        <f>K5</f>
        <v>0</v>
      </c>
      <c r="H23" s="62" t="s">
        <v>53</v>
      </c>
      <c r="I23" s="179"/>
      <c r="J23" s="180"/>
      <c r="K23" s="180"/>
      <c r="L23" s="180"/>
      <c r="M23" s="181"/>
      <c r="P23" s="64"/>
      <c r="S23" s="61"/>
    </row>
    <row r="24" spans="1:20" ht="15" thickBot="1">
      <c r="A24" s="149" t="s">
        <v>320</v>
      </c>
      <c r="B24" s="150">
        <f>S21</f>
        <v>0</v>
      </c>
      <c r="H24" s="176" t="s">
        <v>196</v>
      </c>
      <c r="I24" s="177"/>
      <c r="J24" s="177"/>
      <c r="K24" s="177"/>
      <c r="L24" s="177"/>
      <c r="M24" s="178"/>
      <c r="P24" s="176" t="s">
        <v>156</v>
      </c>
      <c r="Q24" s="177"/>
      <c r="R24" s="177"/>
      <c r="S24" s="178"/>
    </row>
    <row r="25" spans="1:20">
      <c r="A25" s="149" t="s">
        <v>168</v>
      </c>
      <c r="B25" s="150" t="str" cm="1">
        <f t="array" ref="B25">IFERROR(INDEX(S9:S18,B21,1),"")</f>
        <v/>
      </c>
      <c r="H25" s="85" t="s">
        <v>292</v>
      </c>
      <c r="I25" s="86" t="s">
        <v>285</v>
      </c>
      <c r="J25" s="86" t="s">
        <v>48</v>
      </c>
      <c r="K25" s="86" t="s">
        <v>50</v>
      </c>
      <c r="L25" s="86" t="s">
        <v>52</v>
      </c>
      <c r="M25" s="87" t="s">
        <v>77</v>
      </c>
      <c r="P25" s="85" t="s">
        <v>158</v>
      </c>
      <c r="Q25" s="86" t="s">
        <v>157</v>
      </c>
      <c r="R25" s="86" t="s">
        <v>160</v>
      </c>
      <c r="S25" s="87" t="s">
        <v>4</v>
      </c>
    </row>
    <row r="26" spans="1:20">
      <c r="A26" s="149" t="s">
        <v>322</v>
      </c>
      <c r="B26" s="150" t="str" cm="1">
        <f t="array" ref="B26">IFERROR(INDEX(R9:R18,B21,1),"")</f>
        <v/>
      </c>
      <c r="G26" s="22">
        <v>32</v>
      </c>
      <c r="H26" s="73"/>
      <c r="I26" s="74"/>
      <c r="J26" s="132"/>
      <c r="K26" s="137"/>
      <c r="L26" s="134"/>
      <c r="M26" s="75"/>
      <c r="P26" s="157"/>
      <c r="Q26" s="132"/>
      <c r="R26" s="137"/>
      <c r="S26" s="75"/>
    </row>
    <row r="27" spans="1:20">
      <c r="A27" s="13"/>
      <c r="B27" s="13"/>
      <c r="G27" s="22">
        <v>45</v>
      </c>
      <c r="H27" s="76"/>
      <c r="I27" s="77"/>
      <c r="J27" s="133"/>
      <c r="K27" s="138"/>
      <c r="L27" s="135"/>
      <c r="M27" s="78"/>
      <c r="P27" s="160"/>
      <c r="Q27" s="77"/>
      <c r="R27" s="138"/>
      <c r="S27" s="78"/>
    </row>
    <row r="28" spans="1:20">
      <c r="A28" s="13"/>
      <c r="B28" s="13"/>
      <c r="G28" s="22">
        <v>46</v>
      </c>
      <c r="H28" s="76"/>
      <c r="I28" s="77"/>
      <c r="J28" s="133"/>
      <c r="K28" s="138"/>
      <c r="L28" s="135"/>
      <c r="M28" s="78"/>
      <c r="P28" s="160"/>
      <c r="Q28" s="77"/>
      <c r="R28" s="138"/>
      <c r="S28" s="78"/>
    </row>
    <row r="29" spans="1:20">
      <c r="A29" s="13"/>
      <c r="B29" s="13"/>
      <c r="G29" s="22">
        <v>2</v>
      </c>
      <c r="H29" s="76"/>
      <c r="I29" s="77"/>
      <c r="J29" s="133"/>
      <c r="K29" s="138"/>
      <c r="L29" s="135"/>
      <c r="M29" s="78"/>
      <c r="P29" s="160"/>
      <c r="Q29" s="77"/>
      <c r="R29" s="138"/>
      <c r="S29" s="78"/>
    </row>
    <row r="30" spans="1:20">
      <c r="A30" s="13"/>
      <c r="B30" s="13"/>
      <c r="H30" s="76"/>
      <c r="I30" s="77"/>
      <c r="J30" s="77"/>
      <c r="K30" s="138"/>
      <c r="L30" s="135"/>
      <c r="M30" s="78"/>
      <c r="P30" s="160"/>
      <c r="Q30" s="77"/>
      <c r="R30" s="138"/>
      <c r="S30" s="78"/>
    </row>
    <row r="31" spans="1:20">
      <c r="A31" s="13"/>
      <c r="B31" s="13"/>
      <c r="H31" s="76"/>
      <c r="I31" s="79"/>
      <c r="J31" s="77"/>
      <c r="K31" s="138"/>
      <c r="L31" s="135"/>
      <c r="M31" s="78"/>
      <c r="P31" s="160"/>
      <c r="Q31" s="77"/>
      <c r="R31" s="138"/>
      <c r="S31" s="78"/>
    </row>
    <row r="32" spans="1:20">
      <c r="A32" s="13"/>
      <c r="B32" s="13"/>
      <c r="H32" s="76"/>
      <c r="I32" s="80"/>
      <c r="J32" s="77"/>
      <c r="K32" s="138"/>
      <c r="L32" s="135"/>
      <c r="M32" s="78"/>
      <c r="P32" s="160"/>
      <c r="Q32" s="77"/>
      <c r="R32" s="138"/>
      <c r="S32" s="78"/>
    </row>
    <row r="33" spans="1:19">
      <c r="A33" s="13"/>
      <c r="B33" s="13"/>
      <c r="H33" s="76"/>
      <c r="I33" s="79"/>
      <c r="J33" s="77"/>
      <c r="K33" s="138"/>
      <c r="L33" s="135"/>
      <c r="M33" s="78"/>
      <c r="P33" s="160"/>
      <c r="Q33" s="77"/>
      <c r="R33" s="138"/>
      <c r="S33" s="78"/>
    </row>
    <row r="34" spans="1:19">
      <c r="A34" s="13"/>
      <c r="B34" s="13"/>
      <c r="H34" s="76"/>
      <c r="I34" s="80"/>
      <c r="J34" s="77"/>
      <c r="K34" s="138"/>
      <c r="L34" s="135"/>
      <c r="M34" s="78"/>
      <c r="P34" s="160"/>
      <c r="Q34" s="77"/>
      <c r="R34" s="138"/>
      <c r="S34" s="78"/>
    </row>
    <row r="35" spans="1:19">
      <c r="A35" s="13"/>
      <c r="B35" s="13"/>
      <c r="H35" s="76"/>
      <c r="I35" s="79"/>
      <c r="J35" s="77"/>
      <c r="K35" s="138"/>
      <c r="L35" s="135"/>
      <c r="M35" s="78"/>
      <c r="P35" s="158"/>
      <c r="Q35" s="77"/>
      <c r="R35" s="138"/>
      <c r="S35" s="78"/>
    </row>
    <row r="36" spans="1:19">
      <c r="A36" s="13"/>
      <c r="B36" s="13"/>
      <c r="H36" s="76"/>
      <c r="I36" s="80"/>
      <c r="J36" s="77"/>
      <c r="K36" s="138"/>
      <c r="L36" s="135"/>
      <c r="M36" s="78"/>
      <c r="P36" s="158"/>
      <c r="Q36" s="77"/>
      <c r="R36" s="138"/>
      <c r="S36" s="78"/>
    </row>
    <row r="37" spans="1:19" ht="15" thickBot="1">
      <c r="A37" s="13"/>
      <c r="B37" s="13"/>
      <c r="H37" s="81"/>
      <c r="I37" s="82"/>
      <c r="J37" s="83"/>
      <c r="K37" s="139"/>
      <c r="L37" s="136"/>
      <c r="M37" s="84"/>
      <c r="P37" s="159"/>
      <c r="Q37" s="83"/>
      <c r="R37" s="139"/>
      <c r="S37" s="84"/>
    </row>
    <row r="38" spans="1:19">
      <c r="A38" s="13"/>
      <c r="B38" s="13"/>
    </row>
    <row r="39" spans="1:19">
      <c r="A39" s="13"/>
      <c r="B39" s="13"/>
    </row>
  </sheetData>
  <sortState ref="A4:S26">
    <sortCondition ref="A4"/>
  </sortState>
  <mergeCells count="17">
    <mergeCell ref="H14:M14"/>
    <mergeCell ref="K7:M7"/>
    <mergeCell ref="I9:K9"/>
    <mergeCell ref="Q6:S6"/>
    <mergeCell ref="C1:T1"/>
    <mergeCell ref="P7:S7"/>
    <mergeCell ref="E3:F3"/>
    <mergeCell ref="E4:F4"/>
    <mergeCell ref="D5:F5"/>
    <mergeCell ref="K5:M5"/>
    <mergeCell ref="A19:B19"/>
    <mergeCell ref="P24:S24"/>
    <mergeCell ref="I23:M23"/>
    <mergeCell ref="H15:M17"/>
    <mergeCell ref="H24:M24"/>
    <mergeCell ref="H20:M20"/>
    <mergeCell ref="P20:S20"/>
  </mergeCells>
  <conditionalFormatting sqref="D45:F999">
    <cfRule type="expression" dxfId="30" priority="24">
      <formula>AND($D45&lt;&gt;"",MOD(ROW(),2)=0)</formula>
    </cfRule>
  </conditionalFormatting>
  <conditionalFormatting sqref="D7:F999">
    <cfRule type="expression" dxfId="29" priority="21">
      <formula>AND($B$2&lt;&gt;"",$B$2=$C7)</formula>
    </cfRule>
    <cfRule type="expression" dxfId="28" priority="22">
      <formula>AND($D7&lt;&gt;"",MOD(ROW(),2)=1)</formula>
    </cfRule>
    <cfRule type="expression" dxfId="27" priority="23">
      <formula>AND($D7&lt;&gt;"",MOD(ROW(),2)=0)</formula>
    </cfRule>
  </conditionalFormatting>
  <conditionalFormatting sqref="H38:M999">
    <cfRule type="expression" dxfId="26" priority="14">
      <formula>AND($B$2&lt;&gt;"",$B$2=$C38)</formula>
    </cfRule>
    <cfRule type="expression" dxfId="25" priority="15">
      <formula>AND($H38&lt;&gt;"",MOD(ROW(),2)=1)</formula>
    </cfRule>
    <cfRule type="expression" dxfId="24" priority="16">
      <formula>AND($H38&lt;&gt;"",MOD(ROW(),2)=0)</formula>
    </cfRule>
  </conditionalFormatting>
  <conditionalFormatting sqref="H26:M37 P26:S37">
    <cfRule type="expression" dxfId="23" priority="28">
      <formula>AND($B$2&lt;&gt;"",$B$2=$C24)</formula>
    </cfRule>
  </conditionalFormatting>
  <conditionalFormatting sqref="H26:M37 P26:S37 P9:S18">
    <cfRule type="expression" dxfId="22" priority="29">
      <formula>MOD(ROW(),2)</formula>
    </cfRule>
  </conditionalFormatting>
  <conditionalFormatting sqref="K21 M21 I21:I22">
    <cfRule type="containsBlanks" dxfId="21" priority="4">
      <formula>LEN(TRIM(I21))=0</formula>
    </cfRule>
  </conditionalFormatting>
  <conditionalFormatting sqref="P9:S18">
    <cfRule type="expression" dxfId="20" priority="3">
      <formula>AND($B$16&lt;&gt;"",$B$16=$T9)</formula>
    </cfRule>
  </conditionalFormatting>
  <conditionalFormatting sqref="H26:M37">
    <cfRule type="expression" dxfId="19" priority="2">
      <formula>AND($B$10&lt;&gt;"",$B$10=$G26)</formula>
    </cfRule>
  </conditionalFormatting>
  <conditionalFormatting sqref="I3">
    <cfRule type="containsBlanks" dxfId="18" priority="1">
      <formula>LEN(TRIM(I3))=0</formula>
    </cfRule>
  </conditionalFormatting>
  <dataValidations count="12">
    <dataValidation type="list" allowBlank="1" showInputMessage="1" showErrorMessage="1" sqref="S3">
      <formula1>ContTypes</formula1>
    </dataValidation>
    <dataValidation type="list" allowBlank="1" showInputMessage="1" showErrorMessage="1" sqref="S21">
      <formula1>SelContact</formula1>
    </dataValidation>
    <dataValidation type="list" allowBlank="1" showInputMessage="1" showErrorMessage="1" sqref="Q21">
      <formula1>Email_Name</formula1>
    </dataValidation>
    <dataValidation type="list" allowBlank="1" showInputMessage="1" showErrorMessage="1" sqref="M21">
      <formula1>Times</formula1>
    </dataValidation>
    <dataValidation type="list" allowBlank="1" showInputMessage="1" showErrorMessage="1" sqref="M22">
      <formula1>Durations</formula1>
    </dataValidation>
    <dataValidation type="list" allowBlank="1" showInputMessage="1" showErrorMessage="1" sqref="E3:F3">
      <formula1>SearchBy</formula1>
    </dataValidation>
    <dataValidation type="list" allowBlank="1" showInputMessage="1" showErrorMessage="1" sqref="I22">
      <formula1>InteractionType</formula1>
    </dataValidation>
    <dataValidation type="list" allowBlank="1" showInputMessage="1" showErrorMessage="1" sqref="K22">
      <formula1>InteractStatus</formula1>
    </dataValidation>
    <dataValidation type="list" allowBlank="1" showInputMessage="1" showErrorMessage="1" sqref="I5">
      <formula1>CustType</formula1>
    </dataValidation>
    <dataValidation type="list" allowBlank="1" showInputMessage="1" showErrorMessage="1" sqref="I7">
      <formula1>LeadStatus</formula1>
    </dataValidation>
    <dataValidation type="list" allowBlank="1" showInputMessage="1" showErrorMessage="1" sqref="M9">
      <formula1>"Active,Inactive"</formula1>
    </dataValidation>
    <dataValidation type="list" allowBlank="1" showInputMessage="1" showErrorMessage="1" sqref="S4">
      <formula1>CommType</formula1>
    </dataValidation>
  </dataValidations>
  <pageMargins left="0.35" right="0.25" top="0.75" bottom="0.75" header="0.3" footer="0.3"/>
  <pageSetup orientation="portrait" horizontalDpi="200" verticalDpi="200"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5124" r:id="rId5" name="Check Box 4">
              <controlPr defaultSize="0" autoFill="0" autoLine="0" autoPict="0" macro="[0]!Customer_RefreshCustList">
                <anchor moveWithCells="1">
                  <from>
                    <xdr:col>2</xdr:col>
                    <xdr:colOff>297180</xdr:colOff>
                    <xdr:row>3</xdr:row>
                    <xdr:rowOff>182880</xdr:rowOff>
                  </from>
                  <to>
                    <xdr:col>3</xdr:col>
                    <xdr:colOff>1066800</xdr:colOff>
                    <xdr:row>4</xdr:row>
                    <xdr:rowOff>175260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alendar">
    <pageSetUpPr autoPageBreaks="0" fitToPage="1"/>
  </sheetPr>
  <dimension ref="A1:T42"/>
  <sheetViews>
    <sheetView showGridLines="0" showRowColHeaders="0" showZeros="0" zoomScale="83" zoomScaleNormal="83" workbookViewId="0"/>
  </sheetViews>
  <sheetFormatPr defaultRowHeight="14.4"/>
  <cols>
    <col min="1" max="1" width="14" bestFit="1" customWidth="1"/>
    <col min="2" max="2" width="15.5546875" bestFit="1" customWidth="1"/>
    <col min="4" max="10" width="23.77734375" customWidth="1"/>
    <col min="11" max="11" width="4.21875" customWidth="1"/>
    <col min="12" max="12" width="14.5546875" bestFit="1" customWidth="1"/>
    <col min="13" max="13" width="22.77734375" customWidth="1"/>
  </cols>
  <sheetData>
    <row r="1" spans="1:20" ht="41.1" customHeight="1">
      <c r="A1" s="13"/>
      <c r="B1" s="13" t="b">
        <v>0</v>
      </c>
      <c r="C1" s="220" t="s">
        <v>250</v>
      </c>
      <c r="D1" s="169"/>
      <c r="E1" s="169"/>
      <c r="F1" s="169"/>
      <c r="G1" s="169"/>
      <c r="H1" s="169"/>
      <c r="I1" s="169"/>
      <c r="J1" s="169"/>
      <c r="K1" s="169"/>
      <c r="L1" s="169"/>
      <c r="M1" s="169"/>
      <c r="N1" s="169"/>
      <c r="O1" s="91"/>
      <c r="P1" s="91"/>
      <c r="Q1" s="91"/>
      <c r="R1" s="91"/>
      <c r="S1" s="91"/>
      <c r="T1" s="91"/>
    </row>
    <row r="2" spans="1:20">
      <c r="A2" s="10" t="s">
        <v>44</v>
      </c>
      <c r="B2" s="11">
        <v>1</v>
      </c>
    </row>
    <row r="3" spans="1:20">
      <c r="A3" s="10"/>
      <c r="B3" s="11"/>
    </row>
    <row r="4" spans="1:20" ht="15.6">
      <c r="A4" s="10" t="s">
        <v>45</v>
      </c>
      <c r="B4" s="11">
        <f>MATCH(StartDay,Weekdays,0)</f>
        <v>7</v>
      </c>
      <c r="D4" s="101" t="str">
        <f>UPPER(TEXT(D5,"dddd"))</f>
        <v>SUNDAY</v>
      </c>
      <c r="E4" s="101" t="str">
        <f t="shared" ref="E4:J4" si="0">UPPER(TEXT(E5,"dddd"))</f>
        <v>MONDAY</v>
      </c>
      <c r="F4" s="101" t="str">
        <f t="shared" si="0"/>
        <v>TUESDAY</v>
      </c>
      <c r="G4" s="101" t="str">
        <f t="shared" si="0"/>
        <v>WEDNESDAY</v>
      </c>
      <c r="H4" s="101" t="str">
        <f t="shared" si="0"/>
        <v>THURSDAY</v>
      </c>
      <c r="I4" s="101" t="str">
        <f t="shared" si="0"/>
        <v>FRIDAY</v>
      </c>
      <c r="J4" s="101" t="str">
        <f t="shared" si="0"/>
        <v>SATURDAY</v>
      </c>
      <c r="L4" s="212" t="s">
        <v>255</v>
      </c>
      <c r="M4" s="213"/>
    </row>
    <row r="5" spans="1:20" ht="14.55" customHeight="1">
      <c r="A5" s="10" t="s">
        <v>46</v>
      </c>
      <c r="B5" s="12">
        <f>DATE(B7,B6,1)</f>
        <v>45231</v>
      </c>
      <c r="D5" s="111">
        <f>IF(StartDayNumb&gt;WEEKDAY(MonthStart,2),MonthStart-CHOOSE(WEEKDAY(MonthStart),0,1,2,3,4,5,6)+(StartDayNumb-7),MonthStart-(WEEKDAY(MonthStart,2)-StartDayNumb))</f>
        <v>45228</v>
      </c>
      <c r="E5" s="111">
        <f t="shared" ref="E5:J5" si="1">D5+1</f>
        <v>45229</v>
      </c>
      <c r="F5" s="111">
        <f t="shared" si="1"/>
        <v>45230</v>
      </c>
      <c r="G5" s="111">
        <f t="shared" si="1"/>
        <v>45231</v>
      </c>
      <c r="H5" s="111">
        <f t="shared" si="1"/>
        <v>45232</v>
      </c>
      <c r="I5" s="111">
        <f t="shared" si="1"/>
        <v>45233</v>
      </c>
      <c r="J5" s="111">
        <f t="shared" si="1"/>
        <v>45234</v>
      </c>
      <c r="L5" s="104" t="s">
        <v>151</v>
      </c>
      <c r="M5" s="33" t="s">
        <v>358</v>
      </c>
    </row>
    <row r="6" spans="1:20" ht="14.55" customHeight="1">
      <c r="A6" s="10" t="s">
        <v>47</v>
      </c>
      <c r="B6" s="11">
        <v>11</v>
      </c>
      <c r="D6" s="112"/>
      <c r="E6" s="112"/>
      <c r="F6" s="112"/>
      <c r="G6" s="112"/>
      <c r="H6" s="112"/>
      <c r="I6" s="112"/>
      <c r="J6" s="112"/>
      <c r="L6" s="104" t="s">
        <v>75</v>
      </c>
      <c r="M6" s="105" t="s">
        <v>214</v>
      </c>
    </row>
    <row r="7" spans="1:20" ht="14.55" customHeight="1">
      <c r="A7" s="10" t="s">
        <v>49</v>
      </c>
      <c r="B7" s="11" cm="1">
        <f t="array" ref="B7">INDEX(Years,B2)</f>
        <v>2023</v>
      </c>
      <c r="D7" s="112"/>
      <c r="E7" s="112"/>
      <c r="F7" s="112"/>
      <c r="G7" s="112"/>
      <c r="H7" s="112"/>
      <c r="I7" s="112"/>
      <c r="J7" s="112"/>
      <c r="L7" s="104" t="s">
        <v>48</v>
      </c>
      <c r="M7" s="105">
        <v>45232</v>
      </c>
    </row>
    <row r="8" spans="1:20" ht="14.55" customHeight="1">
      <c r="A8" s="10" t="s">
        <v>51</v>
      </c>
      <c r="B8" s="11" t="str" cm="1">
        <f t="array" ref="B8">UPPER(INDEX(CalMonths,B6,1)&amp;", "&amp;B7)</f>
        <v>NOVEMBER, 2023</v>
      </c>
      <c r="D8" s="112"/>
      <c r="E8" s="112"/>
      <c r="F8" s="112"/>
      <c r="G8" s="112"/>
      <c r="H8" s="112"/>
      <c r="I8" s="112"/>
      <c r="J8" s="112"/>
      <c r="L8" s="104" t="s">
        <v>50</v>
      </c>
      <c r="M8" s="106">
        <v>0.35416666666666669</v>
      </c>
    </row>
    <row r="9" spans="1:20" ht="14.55" customHeight="1">
      <c r="A9" s="13"/>
      <c r="B9" s="13"/>
      <c r="D9" s="112"/>
      <c r="E9" s="112"/>
      <c r="F9" s="112"/>
      <c r="G9" s="112"/>
      <c r="H9" s="112"/>
      <c r="I9" s="112"/>
      <c r="J9" s="112"/>
      <c r="L9" s="104" t="s">
        <v>52</v>
      </c>
      <c r="M9" s="109">
        <v>8.3333333333333329E-2</v>
      </c>
    </row>
    <row r="10" spans="1:20" ht="14.55" customHeight="1">
      <c r="A10" s="107" t="s">
        <v>246</v>
      </c>
      <c r="B10" s="108">
        <v>31</v>
      </c>
      <c r="D10" s="112"/>
      <c r="E10" s="112"/>
      <c r="F10" s="112"/>
      <c r="G10" s="112"/>
      <c r="H10" s="112"/>
      <c r="I10" s="112"/>
      <c r="J10" s="112"/>
      <c r="L10" s="104" t="s">
        <v>142</v>
      </c>
      <c r="M10" s="35" t="s">
        <v>144</v>
      </c>
    </row>
    <row r="11" spans="1:20" ht="14.55" customHeight="1">
      <c r="A11" s="107" t="s">
        <v>247</v>
      </c>
      <c r="B11" s="108">
        <f ca="1">IFERROR(MATCH(B10,Appt_ID,0)+4,"")</f>
        <v>31</v>
      </c>
      <c r="D11" s="121">
        <f>J5+1</f>
        <v>45235</v>
      </c>
      <c r="E11" s="121">
        <f t="shared" ref="E11:J11" si="2">D11+1</f>
        <v>45236</v>
      </c>
      <c r="F11" s="121">
        <f t="shared" si="2"/>
        <v>45237</v>
      </c>
      <c r="G11" s="121">
        <f t="shared" si="2"/>
        <v>45238</v>
      </c>
      <c r="H11" s="121">
        <f t="shared" si="2"/>
        <v>45239</v>
      </c>
      <c r="I11" s="121">
        <f t="shared" si="2"/>
        <v>45240</v>
      </c>
      <c r="J11" s="121">
        <f t="shared" si="2"/>
        <v>45241</v>
      </c>
      <c r="L11" s="104" t="s">
        <v>77</v>
      </c>
      <c r="M11" s="35" t="s">
        <v>217</v>
      </c>
    </row>
    <row r="12" spans="1:20" ht="14.55" customHeight="1">
      <c r="A12" s="107" t="s">
        <v>248</v>
      </c>
      <c r="B12" s="108">
        <f ca="1">IFERROR(MAX(Appt_ID)+1,1)</f>
        <v>48</v>
      </c>
      <c r="D12" s="112"/>
      <c r="E12" s="112"/>
      <c r="F12" s="112"/>
      <c r="G12" s="112"/>
      <c r="H12" s="112"/>
      <c r="I12" s="112"/>
      <c r="J12" s="112"/>
      <c r="L12" s="217" t="s">
        <v>53</v>
      </c>
      <c r="M12" s="214" t="s">
        <v>391</v>
      </c>
    </row>
    <row r="13" spans="1:20" ht="14.55" customHeight="1">
      <c r="A13" s="107" t="s">
        <v>249</v>
      </c>
      <c r="B13" s="108">
        <f ca="1">IFERROR(INDEX(Cust_ID,MATCH(M6,Cust_Name,0),1),"")</f>
        <v>15</v>
      </c>
      <c r="D13" s="112"/>
      <c r="E13" s="112"/>
      <c r="F13" s="112"/>
      <c r="G13" s="112"/>
      <c r="H13" s="112"/>
      <c r="I13" s="112"/>
      <c r="J13" s="112"/>
      <c r="L13" s="218"/>
      <c r="M13" s="215"/>
    </row>
    <row r="14" spans="1:20" ht="14.55" customHeight="1">
      <c r="A14" s="123" t="s">
        <v>290</v>
      </c>
      <c r="B14" s="124">
        <f>COUNTA(M5:M8,M10)</f>
        <v>5</v>
      </c>
      <c r="D14" s="112"/>
      <c r="E14" s="112"/>
      <c r="F14" s="112"/>
      <c r="G14" s="112"/>
      <c r="H14" s="112"/>
      <c r="I14" s="112"/>
      <c r="J14" s="112"/>
      <c r="L14" s="219"/>
      <c r="M14" s="216"/>
    </row>
    <row r="15" spans="1:20" ht="14.55" customHeight="1">
      <c r="A15" s="9" t="s">
        <v>43</v>
      </c>
      <c r="B15" s="118" t="b">
        <v>0</v>
      </c>
      <c r="D15" s="112"/>
      <c r="E15" s="112"/>
      <c r="F15" s="112"/>
      <c r="G15" s="112"/>
      <c r="H15" s="112"/>
      <c r="I15" s="112"/>
      <c r="J15" s="112"/>
    </row>
    <row r="16" spans="1:20" ht="14.55" customHeight="1">
      <c r="A16" s="9" t="s">
        <v>55</v>
      </c>
      <c r="B16" s="118">
        <v>733</v>
      </c>
      <c r="D16" s="113"/>
      <c r="E16" s="113"/>
      <c r="F16" s="113"/>
      <c r="G16" s="113"/>
      <c r="H16" s="113"/>
      <c r="I16" s="113"/>
      <c r="J16" s="113"/>
    </row>
    <row r="17" spans="1:13" ht="14.55" customHeight="1">
      <c r="A17" s="9" t="s">
        <v>56</v>
      </c>
      <c r="B17" s="118">
        <v>101</v>
      </c>
      <c r="D17" s="121">
        <f>J11+1</f>
        <v>45242</v>
      </c>
      <c r="E17" s="121">
        <f t="shared" ref="E17:J17" si="3">D17+1</f>
        <v>45243</v>
      </c>
      <c r="F17" s="121">
        <f t="shared" si="3"/>
        <v>45244</v>
      </c>
      <c r="G17" s="121">
        <f t="shared" si="3"/>
        <v>45245</v>
      </c>
      <c r="H17" s="121">
        <f t="shared" si="3"/>
        <v>45246</v>
      </c>
      <c r="I17" s="121">
        <f t="shared" si="3"/>
        <v>45247</v>
      </c>
      <c r="J17" s="121">
        <f t="shared" si="3"/>
        <v>45248</v>
      </c>
      <c r="L17" s="212" t="s">
        <v>251</v>
      </c>
      <c r="M17" s="213"/>
    </row>
    <row r="18" spans="1:13" ht="14.55" customHeight="1">
      <c r="A18" s="13"/>
      <c r="B18" s="13"/>
      <c r="D18" s="112"/>
      <c r="E18" s="112"/>
      <c r="F18" s="112"/>
      <c r="G18" s="112"/>
      <c r="H18" s="112"/>
      <c r="I18" s="112"/>
      <c r="J18" s="112"/>
      <c r="L18" s="104" t="s">
        <v>252</v>
      </c>
      <c r="M18" s="35" t="s">
        <v>254</v>
      </c>
    </row>
    <row r="19" spans="1:13" ht="14.55" customHeight="1">
      <c r="A19" s="13"/>
      <c r="B19" s="13"/>
      <c r="D19" s="112"/>
      <c r="E19" s="112"/>
      <c r="F19" s="112"/>
      <c r="G19" s="112"/>
      <c r="H19" s="112"/>
      <c r="I19" s="112"/>
      <c r="J19" s="112"/>
      <c r="L19" s="104" t="s">
        <v>142</v>
      </c>
      <c r="M19" s="35" t="s">
        <v>258</v>
      </c>
    </row>
    <row r="20" spans="1:13" ht="14.55" customHeight="1">
      <c r="A20" s="13"/>
      <c r="B20" s="13"/>
      <c r="D20" s="112"/>
      <c r="E20" s="112"/>
      <c r="F20" s="112"/>
      <c r="G20" s="112"/>
      <c r="H20" s="112"/>
      <c r="I20" s="112"/>
      <c r="J20" s="112"/>
      <c r="L20" s="104" t="s">
        <v>253</v>
      </c>
      <c r="M20" s="35" t="s">
        <v>259</v>
      </c>
    </row>
    <row r="21" spans="1:13" ht="14.55" customHeight="1">
      <c r="A21" s="13"/>
      <c r="B21" s="13"/>
      <c r="D21" s="112"/>
      <c r="E21" s="112"/>
      <c r="F21" s="112"/>
      <c r="G21" s="112"/>
      <c r="H21" s="112"/>
      <c r="I21" s="112"/>
      <c r="J21" s="112"/>
    </row>
    <row r="22" spans="1:13" ht="14.55" customHeight="1">
      <c r="A22" s="110" t="s">
        <v>256</v>
      </c>
      <c r="B22" s="110" t="s">
        <v>257</v>
      </c>
      <c r="D22" s="113"/>
      <c r="E22" s="113"/>
      <c r="F22" s="113"/>
      <c r="G22" s="113"/>
      <c r="H22" s="113"/>
      <c r="I22" s="113"/>
      <c r="J22" s="113"/>
    </row>
    <row r="23" spans="1:13" ht="14.55" customHeight="1">
      <c r="A23" s="14" t="s">
        <v>258</v>
      </c>
      <c r="B23" s="14" t="s">
        <v>259</v>
      </c>
      <c r="D23" s="121">
        <f>J17+1</f>
        <v>45249</v>
      </c>
      <c r="E23" s="121">
        <f t="shared" ref="E23:J23" si="4">D23+1</f>
        <v>45250</v>
      </c>
      <c r="F23" s="121">
        <f t="shared" si="4"/>
        <v>45251</v>
      </c>
      <c r="G23" s="121">
        <f t="shared" si="4"/>
        <v>45252</v>
      </c>
      <c r="H23" s="121">
        <f t="shared" si="4"/>
        <v>45253</v>
      </c>
      <c r="I23" s="121">
        <f t="shared" si="4"/>
        <v>45254</v>
      </c>
      <c r="J23" s="121">
        <f t="shared" si="4"/>
        <v>45255</v>
      </c>
    </row>
    <row r="24" spans="1:13" ht="14.55" customHeight="1">
      <c r="A24" s="14" t="str">
        <f>Admin!G5</f>
        <v>Phone</v>
      </c>
      <c r="B24" s="14" t="str">
        <f>Admin!G18</f>
        <v>Pending</v>
      </c>
      <c r="D24" s="112"/>
      <c r="E24" s="112"/>
      <c r="F24" s="112"/>
      <c r="G24" s="112"/>
      <c r="H24" s="112"/>
      <c r="I24" s="112"/>
      <c r="J24" s="112"/>
    </row>
    <row r="25" spans="1:13" ht="14.55" customHeight="1">
      <c r="A25" s="14" t="str">
        <f>Admin!G6</f>
        <v>Email</v>
      </c>
      <c r="B25" s="14" t="str">
        <f>Admin!G19</f>
        <v>Scheduled</v>
      </c>
      <c r="D25" s="112"/>
      <c r="E25" s="112"/>
      <c r="F25" s="112"/>
      <c r="G25" s="112"/>
      <c r="H25" s="112"/>
      <c r="I25" s="112"/>
      <c r="J25" s="112"/>
    </row>
    <row r="26" spans="1:13" ht="14.55" customHeight="1">
      <c r="A26" s="14" t="str">
        <f>Admin!G7</f>
        <v>SMS</v>
      </c>
      <c r="B26" s="14" t="str">
        <f>Admin!G20</f>
        <v>Proposed</v>
      </c>
      <c r="D26" s="112"/>
      <c r="E26" s="112"/>
      <c r="F26" s="112"/>
      <c r="G26" s="112"/>
      <c r="H26" s="112"/>
      <c r="I26" s="112"/>
      <c r="J26" s="112"/>
    </row>
    <row r="27" spans="1:13" ht="14.55" customHeight="1">
      <c r="A27" s="14" t="str">
        <f>Admin!G8</f>
        <v>App. Msg</v>
      </c>
      <c r="B27" s="14" t="str">
        <f>Admin!G21</f>
        <v>In Process</v>
      </c>
      <c r="D27" s="112"/>
      <c r="E27" s="112"/>
      <c r="F27" s="112"/>
      <c r="G27" s="112"/>
      <c r="H27" s="112"/>
      <c r="I27" s="112"/>
      <c r="J27" s="112"/>
    </row>
    <row r="28" spans="1:13" ht="14.55" customHeight="1">
      <c r="A28" s="14" t="str">
        <f>Admin!G9</f>
        <v>Meeting</v>
      </c>
      <c r="B28" s="14">
        <f>Admin!G22</f>
        <v>0</v>
      </c>
      <c r="D28" s="113"/>
      <c r="E28" s="113"/>
      <c r="F28" s="113"/>
      <c r="G28" s="113"/>
      <c r="H28" s="113"/>
      <c r="I28" s="113"/>
      <c r="J28" s="113"/>
    </row>
    <row r="29" spans="1:13" ht="14.55" customHeight="1">
      <c r="A29" s="14" t="str">
        <f>Admin!G10</f>
        <v>Video Call</v>
      </c>
      <c r="B29" s="14">
        <f>Admin!G23</f>
        <v>0</v>
      </c>
      <c r="D29" s="121">
        <f>J23+1</f>
        <v>45256</v>
      </c>
      <c r="E29" s="121">
        <f t="shared" ref="E29:J29" si="5">D29+1</f>
        <v>45257</v>
      </c>
      <c r="F29" s="121">
        <f t="shared" si="5"/>
        <v>45258</v>
      </c>
      <c r="G29" s="121">
        <f t="shared" si="5"/>
        <v>45259</v>
      </c>
      <c r="H29" s="121">
        <f t="shared" si="5"/>
        <v>45260</v>
      </c>
      <c r="I29" s="121">
        <f t="shared" si="5"/>
        <v>45261</v>
      </c>
      <c r="J29" s="121">
        <f t="shared" si="5"/>
        <v>45262</v>
      </c>
    </row>
    <row r="30" spans="1:13" ht="14.55" customHeight="1">
      <c r="A30" s="14">
        <f>Admin!G11</f>
        <v>0</v>
      </c>
      <c r="B30" s="14">
        <f>Admin!G24</f>
        <v>0</v>
      </c>
      <c r="D30" s="112"/>
      <c r="E30" s="112"/>
      <c r="F30" s="112"/>
      <c r="G30" s="112"/>
      <c r="H30" s="112"/>
      <c r="I30" s="112"/>
      <c r="J30" s="112"/>
    </row>
    <row r="31" spans="1:13" ht="14.55" customHeight="1">
      <c r="A31" s="14">
        <f>Admin!G12</f>
        <v>0</v>
      </c>
      <c r="B31" s="14">
        <f>Admin!G25</f>
        <v>0</v>
      </c>
      <c r="D31" s="112"/>
      <c r="E31" s="112"/>
      <c r="F31" s="112"/>
      <c r="G31" s="112"/>
      <c r="H31" s="112"/>
      <c r="I31" s="112"/>
      <c r="J31" s="112"/>
    </row>
    <row r="32" spans="1:13" ht="14.55" customHeight="1">
      <c r="A32" s="14">
        <f>Admin!G13</f>
        <v>0</v>
      </c>
      <c r="B32" s="14">
        <f>Admin!G26</f>
        <v>0</v>
      </c>
      <c r="D32" s="112"/>
      <c r="E32" s="112"/>
      <c r="F32" s="112"/>
      <c r="G32" s="112"/>
      <c r="H32" s="112"/>
      <c r="I32" s="112"/>
      <c r="J32" s="112"/>
    </row>
    <row r="33" spans="1:10" ht="14.55" customHeight="1">
      <c r="A33" s="14">
        <f>Admin!G14</f>
        <v>0</v>
      </c>
      <c r="B33" s="14">
        <f>Admin!G27</f>
        <v>0</v>
      </c>
      <c r="D33" s="112"/>
      <c r="E33" s="112"/>
      <c r="F33" s="112"/>
      <c r="G33" s="112"/>
      <c r="H33" s="112"/>
      <c r="I33" s="112"/>
      <c r="J33" s="112"/>
    </row>
    <row r="34" spans="1:10" ht="14.55" customHeight="1">
      <c r="A34" s="13"/>
      <c r="B34" s="13"/>
      <c r="D34" s="113"/>
      <c r="E34" s="113"/>
      <c r="F34" s="113"/>
      <c r="G34" s="113"/>
      <c r="H34" s="113"/>
      <c r="I34" s="113"/>
      <c r="J34" s="113"/>
    </row>
    <row r="35" spans="1:10" ht="14.55" customHeight="1">
      <c r="A35" s="13"/>
      <c r="B35" s="13"/>
      <c r="D35" s="112">
        <f>J29+1</f>
        <v>45263</v>
      </c>
      <c r="E35" s="112">
        <f t="shared" ref="E35:J35" si="6">D35+1</f>
        <v>45264</v>
      </c>
      <c r="F35" s="112">
        <f t="shared" si="6"/>
        <v>45265</v>
      </c>
      <c r="G35" s="112">
        <f t="shared" si="6"/>
        <v>45266</v>
      </c>
      <c r="H35" s="112">
        <f t="shared" si="6"/>
        <v>45267</v>
      </c>
      <c r="I35" s="112">
        <f t="shared" si="6"/>
        <v>45268</v>
      </c>
      <c r="J35" s="112">
        <f t="shared" si="6"/>
        <v>45269</v>
      </c>
    </row>
    <row r="36" spans="1:10" ht="14.55" customHeight="1">
      <c r="A36" s="13"/>
      <c r="B36" s="13"/>
      <c r="D36" s="112"/>
      <c r="E36" s="112"/>
      <c r="F36" s="112"/>
      <c r="G36" s="112"/>
      <c r="H36" s="112"/>
      <c r="I36" s="112"/>
      <c r="J36" s="112"/>
    </row>
    <row r="37" spans="1:10" ht="14.55" customHeight="1">
      <c r="A37" s="13"/>
      <c r="B37" s="13"/>
      <c r="D37" s="112"/>
      <c r="E37" s="112"/>
      <c r="F37" s="112"/>
      <c r="G37" s="112"/>
      <c r="H37" s="112"/>
      <c r="I37" s="112"/>
      <c r="J37" s="112"/>
    </row>
    <row r="38" spans="1:10" ht="14.55" customHeight="1">
      <c r="A38" s="13"/>
      <c r="B38" s="13"/>
      <c r="D38" s="112"/>
      <c r="E38" s="112"/>
      <c r="F38" s="112"/>
      <c r="G38" s="112"/>
      <c r="H38" s="112"/>
      <c r="I38" s="112"/>
      <c r="J38" s="112"/>
    </row>
    <row r="39" spans="1:10" ht="14.55" customHeight="1">
      <c r="A39" s="13"/>
      <c r="B39" s="13"/>
      <c r="D39" s="112"/>
      <c r="E39" s="112"/>
      <c r="F39" s="112"/>
      <c r="G39" s="112"/>
      <c r="H39" s="112"/>
      <c r="I39" s="112"/>
      <c r="J39" s="112"/>
    </row>
    <row r="40" spans="1:10" ht="14.55" customHeight="1">
      <c r="A40" s="13"/>
      <c r="B40" s="13"/>
      <c r="D40" s="113"/>
      <c r="E40" s="113"/>
      <c r="F40" s="113"/>
      <c r="G40" s="113"/>
      <c r="H40" s="113"/>
      <c r="I40" s="113"/>
      <c r="J40" s="113"/>
    </row>
    <row r="41" spans="1:10">
      <c r="A41" s="13"/>
      <c r="B41" s="13"/>
    </row>
    <row r="42" spans="1:10">
      <c r="A42" s="13"/>
      <c r="B42" s="13"/>
    </row>
  </sheetData>
  <mergeCells count="5">
    <mergeCell ref="L17:M17"/>
    <mergeCell ref="L4:M4"/>
    <mergeCell ref="M12:M14"/>
    <mergeCell ref="L12:L14"/>
    <mergeCell ref="C1:N1"/>
  </mergeCells>
  <conditionalFormatting sqref="D5:J40">
    <cfRule type="expression" dxfId="17" priority="2">
      <formula>ISERROR(MATCH(D5,Holidays,0))=FALSE</formula>
    </cfRule>
    <cfRule type="expression" dxfId="16" priority="3">
      <formula>MONTH(D5)&lt;&gt;MONTH($B$5)</formula>
    </cfRule>
  </conditionalFormatting>
  <conditionalFormatting sqref="M5:M8 M10">
    <cfRule type="containsBlanks" dxfId="15" priority="1">
      <formula>LEN(TRIM(M5))=0</formula>
    </cfRule>
  </conditionalFormatting>
  <dataValidations count="8">
    <dataValidation type="list" allowBlank="1" showInputMessage="1" showErrorMessage="1" sqref="M8">
      <formula1>Times</formula1>
    </dataValidation>
    <dataValidation type="list" allowBlank="1" showInputMessage="1" showErrorMessage="1" sqref="M18">
      <formula1>Cust_Name_SortedWithAll</formula1>
    </dataValidation>
    <dataValidation type="list" allowBlank="1" showInputMessage="1" showErrorMessage="1" sqref="M6">
      <formula1>Cust_Name_Sorted</formula1>
    </dataValidation>
    <dataValidation type="list" allowBlank="1" showInputMessage="1" showErrorMessage="1" sqref="M9">
      <formula1>Durations</formula1>
    </dataValidation>
    <dataValidation type="list" allowBlank="1" showInputMessage="1" showErrorMessage="1" sqref="M10">
      <formula1>InteractionType</formula1>
    </dataValidation>
    <dataValidation type="list" allowBlank="1" showInputMessage="1" showErrorMessage="1" sqref="M11">
      <formula1>InteractStatus</formula1>
    </dataValidation>
    <dataValidation type="list" allowBlank="1" showInputMessage="1" showErrorMessage="1" sqref="M19">
      <formula1>IneractType_WithAll</formula1>
    </dataValidation>
    <dataValidation type="list" allowBlank="1" showInputMessage="1" showErrorMessage="1" sqref="M20">
      <formula1>InteractStatus_WithAll</formula1>
    </dataValidation>
  </dataValidations>
  <pageMargins left="0.7" right="0.7" top="0.75" bottom="0.75" header="0.3" footer="0.3"/>
  <pageSetup scale="71" orientation="landscape" horizontalDpi="200" verticalDpi="200"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3073" r:id="rId5" name="Drop Down 1">
              <controlPr defaultSize="0" print="0" autoLine="0" autoPict="0" macro="[0]!Calendar_Refresh">
                <anchor moveWithCells="1">
                  <from>
                    <xdr:col>8</xdr:col>
                    <xdr:colOff>1234440</xdr:colOff>
                    <xdr:row>1</xdr:row>
                    <xdr:rowOff>83820</xdr:rowOff>
                  </from>
                  <to>
                    <xdr:col>9</xdr:col>
                    <xdr:colOff>129540</xdr:colOff>
                    <xdr:row>2</xdr:row>
                    <xdr:rowOff>137160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mailMgmt"/>
  <dimension ref="A1:T41"/>
  <sheetViews>
    <sheetView showGridLines="0" showRowColHeaders="0" zoomScale="82" zoomScaleNormal="82" workbookViewId="0">
      <selection activeCell="K7" sqref="K7"/>
    </sheetView>
  </sheetViews>
  <sheetFormatPr defaultRowHeight="14.4"/>
  <cols>
    <col min="1" max="1" width="12.77734375" bestFit="1" customWidth="1"/>
    <col min="2" max="2" width="8.77734375" style="29"/>
    <col min="3" max="3" width="6.77734375" style="146" customWidth="1"/>
    <col min="4" max="4" width="17" customWidth="1"/>
    <col min="5" max="5" width="7.77734375" customWidth="1"/>
    <col min="6" max="6" width="14.21875" bestFit="1" customWidth="1"/>
    <col min="7" max="7" width="23.77734375" customWidth="1"/>
    <col min="8" max="8" width="20.21875" customWidth="1"/>
    <col min="9" max="9" width="55.77734375" customWidth="1"/>
    <col min="11" max="11" width="14.21875" bestFit="1" customWidth="1"/>
  </cols>
  <sheetData>
    <row r="1" spans="1:20" ht="40.799999999999997">
      <c r="A1" s="13"/>
      <c r="B1" s="16"/>
      <c r="C1" s="169" t="s">
        <v>152</v>
      </c>
      <c r="D1" s="169"/>
      <c r="E1" s="169"/>
      <c r="F1" s="169"/>
      <c r="G1" s="169"/>
      <c r="H1" s="169"/>
      <c r="I1" s="169"/>
      <c r="J1" s="169"/>
      <c r="K1" s="169"/>
      <c r="L1" s="91"/>
      <c r="M1" s="91"/>
      <c r="N1" s="91"/>
      <c r="O1" s="91"/>
      <c r="P1" s="91"/>
      <c r="Q1" s="91"/>
      <c r="R1" s="91"/>
      <c r="S1" s="91"/>
      <c r="T1" s="91"/>
    </row>
    <row r="2" spans="1:20" ht="24.6" customHeight="1">
      <c r="A2" s="14" t="s">
        <v>170</v>
      </c>
      <c r="B2" s="15">
        <v>1</v>
      </c>
    </row>
    <row r="3" spans="1:20" ht="15" thickBot="1">
      <c r="A3" s="14" t="s">
        <v>171</v>
      </c>
      <c r="B3" s="15">
        <f ca="1">IFERROR(MATCH(B2,Email_ID,0)+3,"")</f>
        <v>4</v>
      </c>
      <c r="D3" s="89" t="s">
        <v>169</v>
      </c>
      <c r="F3" s="115" t="s">
        <v>161</v>
      </c>
      <c r="G3" s="114" t="s">
        <v>272</v>
      </c>
      <c r="H3" s="115" t="s">
        <v>162</v>
      </c>
      <c r="I3" s="90" t="s">
        <v>276</v>
      </c>
      <c r="K3" s="89" t="s">
        <v>165</v>
      </c>
    </row>
    <row r="4" spans="1:20">
      <c r="A4" s="14" t="s">
        <v>172</v>
      </c>
      <c r="B4" s="15">
        <f ca="1">IFERROR(MAX(Email_ID)+1,1)</f>
        <v>5</v>
      </c>
      <c r="C4" s="146">
        <v>4</v>
      </c>
      <c r="D4" t="s">
        <v>316</v>
      </c>
      <c r="K4" t="s">
        <v>166</v>
      </c>
    </row>
    <row r="5" spans="1:20">
      <c r="A5" s="13"/>
      <c r="B5" s="16"/>
      <c r="C5" s="146">
        <v>3</v>
      </c>
      <c r="D5" t="s">
        <v>274</v>
      </c>
      <c r="F5" s="115" t="s">
        <v>163</v>
      </c>
      <c r="G5" s="221" t="s">
        <v>325</v>
      </c>
      <c r="H5" s="222"/>
      <c r="I5" s="223"/>
      <c r="K5" t="s">
        <v>167</v>
      </c>
    </row>
    <row r="6" spans="1:20">
      <c r="A6" s="13"/>
      <c r="B6" s="16"/>
      <c r="C6" s="146">
        <v>1</v>
      </c>
      <c r="D6" t="s">
        <v>272</v>
      </c>
      <c r="K6" t="s">
        <v>320</v>
      </c>
    </row>
    <row r="7" spans="1:20">
      <c r="A7" s="13"/>
      <c r="B7" s="16"/>
      <c r="C7" s="146">
        <v>2</v>
      </c>
      <c r="D7" t="s">
        <v>273</v>
      </c>
      <c r="F7" s="116" t="s">
        <v>164</v>
      </c>
      <c r="G7" s="224" t="s">
        <v>327</v>
      </c>
      <c r="H7" s="225"/>
      <c r="I7" s="226"/>
      <c r="K7" t="s">
        <v>168</v>
      </c>
    </row>
    <row r="8" spans="1:20">
      <c r="A8" s="13"/>
      <c r="B8" s="16"/>
      <c r="G8" s="227"/>
      <c r="H8" s="186"/>
      <c r="I8" s="228"/>
      <c r="K8" t="s">
        <v>322</v>
      </c>
    </row>
    <row r="9" spans="1:20">
      <c r="A9" s="13"/>
      <c r="B9" s="16"/>
      <c r="G9" s="227"/>
      <c r="H9" s="186"/>
      <c r="I9" s="228"/>
    </row>
    <row r="10" spans="1:20">
      <c r="A10" s="13"/>
      <c r="B10" s="16"/>
      <c r="G10" s="227"/>
      <c r="H10" s="186"/>
      <c r="I10" s="228"/>
    </row>
    <row r="11" spans="1:20">
      <c r="A11" s="13"/>
      <c r="B11" s="16"/>
      <c r="G11" s="227"/>
      <c r="H11" s="186"/>
      <c r="I11" s="228"/>
    </row>
    <row r="12" spans="1:20">
      <c r="A12" s="13"/>
      <c r="B12" s="16"/>
      <c r="G12" s="227"/>
      <c r="H12" s="186"/>
      <c r="I12" s="228"/>
    </row>
    <row r="13" spans="1:20">
      <c r="A13" s="13"/>
      <c r="B13" s="16"/>
      <c r="G13" s="227"/>
      <c r="H13" s="186"/>
      <c r="I13" s="228"/>
    </row>
    <row r="14" spans="1:20">
      <c r="A14" s="13"/>
      <c r="B14" s="16"/>
      <c r="G14" s="227"/>
      <c r="H14" s="186"/>
      <c r="I14" s="228"/>
    </row>
    <row r="15" spans="1:20">
      <c r="A15" s="13"/>
      <c r="B15" s="16"/>
      <c r="G15" s="227"/>
      <c r="H15" s="186"/>
      <c r="I15" s="228"/>
    </row>
    <row r="16" spans="1:20">
      <c r="A16" s="13"/>
      <c r="B16" s="16"/>
      <c r="G16" s="227"/>
      <c r="H16" s="186"/>
      <c r="I16" s="228"/>
    </row>
    <row r="17" spans="1:9">
      <c r="A17" s="13"/>
      <c r="B17" s="16"/>
      <c r="G17" s="227"/>
      <c r="H17" s="186"/>
      <c r="I17" s="228"/>
    </row>
    <row r="18" spans="1:9">
      <c r="A18" s="13"/>
      <c r="B18" s="16"/>
      <c r="G18" s="227"/>
      <c r="H18" s="186"/>
      <c r="I18" s="228"/>
    </row>
    <row r="19" spans="1:9">
      <c r="A19" s="13"/>
      <c r="B19" s="16"/>
      <c r="G19" s="227"/>
      <c r="H19" s="186"/>
      <c r="I19" s="228"/>
    </row>
    <row r="20" spans="1:9">
      <c r="A20" s="13"/>
      <c r="B20" s="16"/>
      <c r="G20" s="227"/>
      <c r="H20" s="186"/>
      <c r="I20" s="228"/>
    </row>
    <row r="21" spans="1:9">
      <c r="A21" s="13"/>
      <c r="B21" s="16"/>
      <c r="G21" s="227"/>
      <c r="H21" s="186"/>
      <c r="I21" s="228"/>
    </row>
    <row r="22" spans="1:9">
      <c r="A22" s="13"/>
      <c r="B22" s="16"/>
      <c r="G22" s="227"/>
      <c r="H22" s="186"/>
      <c r="I22" s="228"/>
    </row>
    <row r="23" spans="1:9">
      <c r="A23" s="13"/>
      <c r="B23" s="16"/>
      <c r="G23" s="227"/>
      <c r="H23" s="186"/>
      <c r="I23" s="228"/>
    </row>
    <row r="24" spans="1:9">
      <c r="A24" s="13"/>
      <c r="B24" s="16"/>
      <c r="G24" s="227"/>
      <c r="H24" s="186"/>
      <c r="I24" s="228"/>
    </row>
    <row r="25" spans="1:9">
      <c r="A25" s="13"/>
      <c r="B25" s="16"/>
      <c r="G25" s="227"/>
      <c r="H25" s="186"/>
      <c r="I25" s="228"/>
    </row>
    <row r="26" spans="1:9">
      <c r="A26" s="13"/>
      <c r="B26" s="16"/>
      <c r="G26" s="227"/>
      <c r="H26" s="186"/>
      <c r="I26" s="228"/>
    </row>
    <row r="27" spans="1:9">
      <c r="A27" s="13"/>
      <c r="B27" s="16"/>
      <c r="G27" s="227"/>
      <c r="H27" s="186"/>
      <c r="I27" s="228"/>
    </row>
    <row r="28" spans="1:9">
      <c r="A28" s="13"/>
      <c r="B28" s="16"/>
      <c r="G28" s="229"/>
      <c r="H28" s="230"/>
      <c r="I28" s="231"/>
    </row>
    <row r="29" spans="1:9">
      <c r="A29" s="13"/>
      <c r="B29" s="16"/>
    </row>
    <row r="30" spans="1:9">
      <c r="A30" s="13"/>
      <c r="B30" s="16"/>
    </row>
    <row r="31" spans="1:9">
      <c r="A31" s="13"/>
      <c r="B31" s="16"/>
    </row>
    <row r="32" spans="1:9">
      <c r="A32" s="13"/>
      <c r="B32" s="16"/>
    </row>
    <row r="33" spans="1:2">
      <c r="A33" s="13"/>
      <c r="B33" s="16"/>
    </row>
    <row r="34" spans="1:2">
      <c r="A34" s="13"/>
      <c r="B34" s="16"/>
    </row>
    <row r="35" spans="1:2">
      <c r="A35" s="13"/>
      <c r="B35" s="16"/>
    </row>
    <row r="36" spans="1:2">
      <c r="A36" s="13"/>
      <c r="B36" s="16"/>
    </row>
    <row r="37" spans="1:2">
      <c r="A37" s="13"/>
      <c r="B37" s="16"/>
    </row>
    <row r="38" spans="1:2">
      <c r="A38" s="13"/>
      <c r="B38" s="16"/>
    </row>
    <row r="39" spans="1:2">
      <c r="A39" s="13"/>
      <c r="B39" s="16"/>
    </row>
    <row r="40" spans="1:2">
      <c r="A40" s="13"/>
      <c r="B40" s="16"/>
    </row>
    <row r="41" spans="1:2">
      <c r="A41" s="13"/>
      <c r="B41" s="16"/>
    </row>
  </sheetData>
  <sortState ref="C4:D7">
    <sortCondition ref="D4"/>
  </sortState>
  <mergeCells count="3">
    <mergeCell ref="G5:I5"/>
    <mergeCell ref="G7:I28"/>
    <mergeCell ref="C1:K1"/>
  </mergeCells>
  <conditionalFormatting sqref="D4:D8">
    <cfRule type="expression" dxfId="14" priority="4">
      <formula>AND($B$2&lt;&gt;"",$B$2=$C4)</formula>
    </cfRule>
    <cfRule type="expression" dxfId="13" priority="5">
      <formula>AND($D4&lt;&gt;"",MOD(ROW(),2)=1)</formula>
    </cfRule>
    <cfRule type="expression" dxfId="12" priority="6">
      <formula>AND($D4&lt;&gt;"",MOD(ROW(),2)=0)</formula>
    </cfRule>
  </conditionalFormatting>
  <conditionalFormatting sqref="K4:K8">
    <cfRule type="expression" dxfId="11" priority="2">
      <formula>MOD(ROW(),2)=1</formula>
    </cfRule>
    <cfRule type="expression" dxfId="10" priority="3">
      <formula>MOD(ROW(),2)=0</formula>
    </cfRule>
  </conditionalFormatting>
  <pageMargins left="0.7" right="0.7" top="0.75" bottom="0.75" header="0.3" footer="0.3"/>
  <drawing r:id="rId1"/>
  <picture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ustDB"/>
  <dimension ref="A1:AF29"/>
  <sheetViews>
    <sheetView workbookViewId="0">
      <pane ySplit="3" topLeftCell="A4" activePane="bottomLeft" state="frozen"/>
      <selection pane="bottomLeft" activeCell="G30" sqref="G30"/>
    </sheetView>
  </sheetViews>
  <sheetFormatPr defaultRowHeight="14.4"/>
  <cols>
    <col min="1" max="1" width="7.44140625" bestFit="1" customWidth="1"/>
    <col min="2" max="2" width="14.44140625" bestFit="1" customWidth="1"/>
    <col min="3" max="4" width="11.21875" bestFit="1" customWidth="1"/>
    <col min="5" max="5" width="13.5546875" bestFit="1" customWidth="1"/>
    <col min="6" max="6" width="16.77734375" bestFit="1" customWidth="1"/>
    <col min="7" max="7" width="12" bestFit="1" customWidth="1"/>
    <col min="8" max="8" width="7.77734375" bestFit="1" customWidth="1"/>
    <col min="9" max="9" width="7.21875" bestFit="1" customWidth="1"/>
    <col min="10" max="10" width="24" customWidth="1"/>
    <col min="11" max="11" width="12" bestFit="1" customWidth="1"/>
    <col min="12" max="12" width="5.21875" bestFit="1" customWidth="1"/>
    <col min="13" max="13" width="5.77734375" bestFit="1" customWidth="1"/>
    <col min="14" max="15" width="10.44140625" style="96" bestFit="1" customWidth="1"/>
    <col min="16" max="16" width="9.33203125" style="96" bestFit="1" customWidth="1"/>
    <col min="17" max="17" width="19.5546875" customWidth="1"/>
    <col min="20" max="20" width="11.77734375" customWidth="1"/>
    <col min="21" max="21" width="6.5546875" customWidth="1"/>
    <col min="22" max="22" width="14.44140625" bestFit="1" customWidth="1"/>
    <col min="23" max="23" width="13.5546875" bestFit="1" customWidth="1"/>
    <col min="25" max="25" width="12.77734375" bestFit="1" customWidth="1"/>
    <col min="26" max="26" width="9.77734375" bestFit="1" customWidth="1"/>
    <col min="27" max="27" width="4.44140625" bestFit="1" customWidth="1"/>
    <col min="30" max="31" width="14.44140625" bestFit="1" customWidth="1"/>
    <col min="33" max="33" width="7.77734375" bestFit="1" customWidth="1"/>
    <col min="34" max="34" width="14.44140625" bestFit="1" customWidth="1"/>
    <col min="35" max="35" width="9.5546875" bestFit="1" customWidth="1"/>
    <col min="36" max="36" width="8.21875" bestFit="1" customWidth="1"/>
    <col min="37" max="37" width="16.5546875" bestFit="1" customWidth="1"/>
    <col min="39" max="39" width="6.21875" bestFit="1" customWidth="1"/>
    <col min="40" max="40" width="5.44140625" bestFit="1" customWidth="1"/>
    <col min="41" max="41" width="7.5546875" bestFit="1" customWidth="1"/>
    <col min="42" max="42" width="4" bestFit="1" customWidth="1"/>
    <col min="43" max="43" width="5.21875" bestFit="1" customWidth="1"/>
    <col min="44" max="44" width="3.44140625" bestFit="1" customWidth="1"/>
    <col min="45" max="45" width="6.77734375" bestFit="1" customWidth="1"/>
    <col min="46" max="46" width="5.77734375" bestFit="1" customWidth="1"/>
    <col min="47" max="47" width="4.44140625" bestFit="1" customWidth="1"/>
  </cols>
  <sheetData>
    <row r="1" spans="1:32" ht="14.55" customHeight="1">
      <c r="A1" s="93"/>
      <c r="B1" s="92" t="s">
        <v>174</v>
      </c>
      <c r="C1" s="92" t="s">
        <v>175</v>
      </c>
      <c r="D1" s="92" t="s">
        <v>176</v>
      </c>
      <c r="E1" s="92" t="s">
        <v>177</v>
      </c>
      <c r="F1" s="92" t="s">
        <v>178</v>
      </c>
      <c r="G1" s="92" t="s">
        <v>179</v>
      </c>
      <c r="H1" s="92" t="s">
        <v>180</v>
      </c>
      <c r="I1" s="92" t="s">
        <v>181</v>
      </c>
      <c r="J1" s="92" t="s">
        <v>182</v>
      </c>
      <c r="K1" s="92" t="s">
        <v>183</v>
      </c>
      <c r="L1" s="92" t="s">
        <v>184</v>
      </c>
      <c r="M1" s="92" t="s">
        <v>185</v>
      </c>
      <c r="N1" s="94" t="s">
        <v>186</v>
      </c>
      <c r="O1" s="94" t="s">
        <v>187</v>
      </c>
      <c r="P1" s="94" t="s">
        <v>188</v>
      </c>
      <c r="Q1" s="92" t="s">
        <v>409</v>
      </c>
      <c r="T1" s="2" t="s">
        <v>74</v>
      </c>
      <c r="V1" s="2" t="s">
        <v>236</v>
      </c>
      <c r="X1" s="1" t="s">
        <v>0</v>
      </c>
      <c r="Y1" s="1"/>
      <c r="AC1" s="232" t="s">
        <v>291</v>
      </c>
      <c r="AD1" s="232"/>
      <c r="AE1" s="232"/>
      <c r="AF1" s="232"/>
    </row>
    <row r="2" spans="1:32" ht="15.6" customHeight="1">
      <c r="A2" s="233" t="s">
        <v>42</v>
      </c>
      <c r="B2" s="233"/>
      <c r="C2" s="233"/>
      <c r="D2" s="233"/>
      <c r="E2" s="233"/>
      <c r="F2" s="233"/>
      <c r="G2" s="233"/>
      <c r="H2" s="233"/>
      <c r="I2" s="233"/>
      <c r="J2" s="233"/>
      <c r="K2" s="233"/>
      <c r="L2" s="233"/>
      <c r="M2" s="233"/>
      <c r="N2" s="233"/>
      <c r="O2" s="233"/>
      <c r="P2" s="233"/>
      <c r="Q2" s="233"/>
      <c r="T2" s="3" t="s">
        <v>149</v>
      </c>
      <c r="V2" t="s">
        <v>254</v>
      </c>
      <c r="X2" s="2" t="s">
        <v>1</v>
      </c>
      <c r="Y2" s="3" t="str">
        <f>IF('Customer Mgmt'!E3="",'Customer DB'!T2,'Customer Mgmt'!E3)</f>
        <v>Cust. ID</v>
      </c>
      <c r="AC2" s="3" t="s">
        <v>149</v>
      </c>
      <c r="AD2" s="3" t="s">
        <v>75</v>
      </c>
      <c r="AE2" s="3" t="s">
        <v>130</v>
      </c>
      <c r="AF2" s="3" t="s">
        <v>77</v>
      </c>
    </row>
    <row r="3" spans="1:32">
      <c r="A3" s="3" t="s">
        <v>149</v>
      </c>
      <c r="B3" s="3" t="s">
        <v>75</v>
      </c>
      <c r="C3" s="3" t="s">
        <v>81</v>
      </c>
      <c r="D3" s="3" t="s">
        <v>82</v>
      </c>
      <c r="E3" s="3" t="s">
        <v>130</v>
      </c>
      <c r="F3" s="3" t="s">
        <v>4</v>
      </c>
      <c r="G3" s="3" t="s">
        <v>77</v>
      </c>
      <c r="H3" s="3" t="s">
        <v>85</v>
      </c>
      <c r="I3" s="3" t="s">
        <v>1</v>
      </c>
      <c r="J3" s="3" t="s">
        <v>5</v>
      </c>
      <c r="K3" s="3" t="s">
        <v>6</v>
      </c>
      <c r="L3" s="3" t="s">
        <v>7</v>
      </c>
      <c r="M3" s="3" t="s">
        <v>8</v>
      </c>
      <c r="N3" s="95" t="s">
        <v>173</v>
      </c>
      <c r="O3" s="95" t="s">
        <v>147</v>
      </c>
      <c r="P3" s="95" t="s">
        <v>148</v>
      </c>
      <c r="Q3" s="3" t="s">
        <v>53</v>
      </c>
      <c r="T3" s="3" t="s">
        <v>75</v>
      </c>
      <c r="V3" t="s">
        <v>204</v>
      </c>
      <c r="X3" s="4" t="str">
        <f>IF('Customer Mgmt'!B5=FALSE,"Active","&lt;&gt;")</f>
        <v>&lt;&gt;</v>
      </c>
      <c r="Y3" s="4" t="str">
        <f>IF('Customer Mgmt'!E3="","&lt;&gt;",IF(OR('Customer Mgmt'!E3='Customer DB'!T2,'Customer Mgmt'!E3='Customer DB'!T14,'Customer Mgmt'!E3='Customer DB'!T15,'Customer Mgmt'!E3='Customer DB'!T16),'Customer Mgmt'!E4,"*"&amp;'Customer Mgmt'!E4&amp;"*"))</f>
        <v>&lt;&gt;</v>
      </c>
      <c r="AC3" s="5">
        <v>5</v>
      </c>
      <c r="AD3" t="s">
        <v>204</v>
      </c>
      <c r="AE3" t="s">
        <v>192</v>
      </c>
      <c r="AF3" t="s">
        <v>135</v>
      </c>
    </row>
    <row r="4" spans="1:32">
      <c r="A4" s="5">
        <v>1</v>
      </c>
      <c r="B4" t="s">
        <v>200</v>
      </c>
      <c r="C4" t="s">
        <v>11</v>
      </c>
      <c r="D4" t="s">
        <v>11</v>
      </c>
      <c r="E4" t="s">
        <v>189</v>
      </c>
      <c r="F4" t="s">
        <v>12</v>
      </c>
      <c r="G4" t="s">
        <v>84</v>
      </c>
      <c r="H4" s="6" t="s">
        <v>14</v>
      </c>
      <c r="I4" t="s">
        <v>1</v>
      </c>
      <c r="J4" t="s">
        <v>195</v>
      </c>
      <c r="K4" t="s">
        <v>13</v>
      </c>
      <c r="L4" t="s">
        <v>14</v>
      </c>
      <c r="M4">
        <v>43119</v>
      </c>
      <c r="N4" s="239">
        <v>1500</v>
      </c>
      <c r="O4" s="239">
        <v>1000</v>
      </c>
      <c r="P4" s="239">
        <v>850</v>
      </c>
      <c r="Q4" t="s">
        <v>410</v>
      </c>
      <c r="T4" s="3" t="s">
        <v>81</v>
      </c>
      <c r="V4" t="s">
        <v>209</v>
      </c>
      <c r="AC4" s="5">
        <v>10</v>
      </c>
      <c r="AD4" t="s">
        <v>209</v>
      </c>
      <c r="AE4" t="s">
        <v>190</v>
      </c>
      <c r="AF4" t="s">
        <v>110</v>
      </c>
    </row>
    <row r="5" spans="1:32">
      <c r="A5" s="5">
        <v>2</v>
      </c>
      <c r="B5" t="s">
        <v>201</v>
      </c>
      <c r="C5" t="s">
        <v>11</v>
      </c>
      <c r="D5" t="s">
        <v>11</v>
      </c>
      <c r="E5" t="s">
        <v>9</v>
      </c>
      <c r="F5" t="s">
        <v>12</v>
      </c>
      <c r="G5" t="s">
        <v>91</v>
      </c>
      <c r="H5" s="6" t="s">
        <v>18</v>
      </c>
      <c r="I5" t="s">
        <v>1</v>
      </c>
      <c r="J5" t="s">
        <v>195</v>
      </c>
      <c r="K5" t="s">
        <v>17</v>
      </c>
      <c r="L5" t="s">
        <v>18</v>
      </c>
      <c r="M5">
        <v>59900</v>
      </c>
      <c r="N5" s="239"/>
      <c r="O5" s="239"/>
      <c r="P5" s="239"/>
      <c r="T5" s="3" t="s">
        <v>82</v>
      </c>
      <c r="V5" t="s">
        <v>214</v>
      </c>
      <c r="AC5" s="5">
        <v>15</v>
      </c>
      <c r="AD5" t="s">
        <v>214</v>
      </c>
      <c r="AE5" t="s">
        <v>189</v>
      </c>
      <c r="AF5" t="s">
        <v>120</v>
      </c>
    </row>
    <row r="6" spans="1:32">
      <c r="A6" s="5">
        <v>3</v>
      </c>
      <c r="B6" t="s">
        <v>202</v>
      </c>
      <c r="C6" t="s">
        <v>11</v>
      </c>
      <c r="D6" t="s">
        <v>11</v>
      </c>
      <c r="E6" t="s">
        <v>190</v>
      </c>
      <c r="F6" t="s">
        <v>12</v>
      </c>
      <c r="G6" t="s">
        <v>98</v>
      </c>
      <c r="H6" s="6" t="s">
        <v>21</v>
      </c>
      <c r="I6" t="s">
        <v>1</v>
      </c>
      <c r="J6" t="s">
        <v>195</v>
      </c>
      <c r="K6" t="s">
        <v>20</v>
      </c>
      <c r="L6" t="s">
        <v>21</v>
      </c>
      <c r="M6">
        <v>59677</v>
      </c>
      <c r="N6" s="239"/>
      <c r="O6" s="239"/>
      <c r="P6" s="239"/>
      <c r="T6" s="3" t="s">
        <v>130</v>
      </c>
      <c r="V6" t="s">
        <v>202</v>
      </c>
      <c r="AC6" s="5">
        <v>3</v>
      </c>
      <c r="AD6" t="s">
        <v>202</v>
      </c>
      <c r="AE6" t="s">
        <v>190</v>
      </c>
      <c r="AF6" t="s">
        <v>98</v>
      </c>
    </row>
    <row r="7" spans="1:32">
      <c r="A7" s="5">
        <v>4</v>
      </c>
      <c r="B7" t="s">
        <v>203</v>
      </c>
      <c r="C7" t="s">
        <v>11</v>
      </c>
      <c r="D7" t="s">
        <v>11</v>
      </c>
      <c r="E7" t="s">
        <v>191</v>
      </c>
      <c r="F7" t="s">
        <v>12</v>
      </c>
      <c r="G7" t="s">
        <v>100</v>
      </c>
      <c r="H7" s="6" t="s">
        <v>24</v>
      </c>
      <c r="I7" t="s">
        <v>1</v>
      </c>
      <c r="J7" t="s">
        <v>195</v>
      </c>
      <c r="K7" t="s">
        <v>23</v>
      </c>
      <c r="L7" t="s">
        <v>24</v>
      </c>
      <c r="M7">
        <v>94940</v>
      </c>
      <c r="N7" s="239"/>
      <c r="O7" s="239"/>
      <c r="P7" s="239"/>
      <c r="T7" s="3" t="s">
        <v>4</v>
      </c>
      <c r="V7" t="s">
        <v>200</v>
      </c>
      <c r="AC7" s="5">
        <v>1</v>
      </c>
      <c r="AD7" t="s">
        <v>200</v>
      </c>
      <c r="AE7" t="s">
        <v>189</v>
      </c>
      <c r="AF7" t="s">
        <v>84</v>
      </c>
    </row>
    <row r="8" spans="1:32">
      <c r="A8" s="5">
        <v>5</v>
      </c>
      <c r="B8" t="s">
        <v>204</v>
      </c>
      <c r="C8" t="s">
        <v>11</v>
      </c>
      <c r="D8" t="s">
        <v>11</v>
      </c>
      <c r="E8" t="s">
        <v>192</v>
      </c>
      <c r="F8" t="s">
        <v>12</v>
      </c>
      <c r="G8" t="s">
        <v>135</v>
      </c>
      <c r="H8" s="6" t="s">
        <v>14</v>
      </c>
      <c r="I8" t="s">
        <v>1</v>
      </c>
      <c r="J8" t="s">
        <v>195</v>
      </c>
      <c r="K8" t="s">
        <v>13</v>
      </c>
      <c r="L8" t="s">
        <v>14</v>
      </c>
      <c r="M8">
        <v>43119</v>
      </c>
      <c r="N8" s="239"/>
      <c r="O8" s="239"/>
      <c r="P8" s="239"/>
      <c r="T8" s="3" t="s">
        <v>77</v>
      </c>
      <c r="V8" t="s">
        <v>210</v>
      </c>
      <c r="AC8" s="5">
        <v>11</v>
      </c>
      <c r="AD8" t="s">
        <v>210</v>
      </c>
      <c r="AE8" t="s">
        <v>191</v>
      </c>
      <c r="AF8" t="s">
        <v>112</v>
      </c>
    </row>
    <row r="9" spans="1:32">
      <c r="A9" s="5">
        <v>6</v>
      </c>
      <c r="B9" t="s">
        <v>205</v>
      </c>
      <c r="C9" t="s">
        <v>11</v>
      </c>
      <c r="D9" t="s">
        <v>11</v>
      </c>
      <c r="E9" t="s">
        <v>193</v>
      </c>
      <c r="F9" t="s">
        <v>12</v>
      </c>
      <c r="G9" t="s">
        <v>103</v>
      </c>
      <c r="H9" s="6" t="s">
        <v>14</v>
      </c>
      <c r="I9" t="s">
        <v>122</v>
      </c>
      <c r="J9" t="s">
        <v>195</v>
      </c>
      <c r="L9" t="s">
        <v>14</v>
      </c>
      <c r="M9">
        <v>89637</v>
      </c>
      <c r="N9" s="239"/>
      <c r="O9" s="239"/>
      <c r="P9" s="239"/>
      <c r="T9" s="3" t="s">
        <v>85</v>
      </c>
      <c r="V9" t="s">
        <v>211</v>
      </c>
      <c r="AC9" s="5">
        <v>12</v>
      </c>
      <c r="AD9" t="s">
        <v>211</v>
      </c>
      <c r="AE9" t="s">
        <v>192</v>
      </c>
      <c r="AF9" t="s">
        <v>114</v>
      </c>
    </row>
    <row r="10" spans="1:32">
      <c r="A10" s="5">
        <v>7</v>
      </c>
      <c r="B10" t="s">
        <v>206</v>
      </c>
      <c r="C10" t="s">
        <v>11</v>
      </c>
      <c r="D10" t="s">
        <v>11</v>
      </c>
      <c r="E10" t="s">
        <v>194</v>
      </c>
      <c r="F10" t="s">
        <v>12</v>
      </c>
      <c r="G10" t="s">
        <v>105</v>
      </c>
      <c r="H10" s="6" t="s">
        <v>27</v>
      </c>
      <c r="I10" t="s">
        <v>1</v>
      </c>
      <c r="J10" t="s">
        <v>195</v>
      </c>
      <c r="K10" t="s">
        <v>26</v>
      </c>
      <c r="L10" t="s">
        <v>27</v>
      </c>
      <c r="M10">
        <v>99760</v>
      </c>
      <c r="N10" s="239"/>
      <c r="O10" s="239"/>
      <c r="P10" s="239"/>
      <c r="T10" s="3" t="s">
        <v>5</v>
      </c>
      <c r="V10" t="s">
        <v>205</v>
      </c>
      <c r="AC10" s="5">
        <v>6</v>
      </c>
      <c r="AD10" t="s">
        <v>205</v>
      </c>
      <c r="AE10" t="s">
        <v>193</v>
      </c>
      <c r="AF10" t="s">
        <v>103</v>
      </c>
    </row>
    <row r="11" spans="1:32">
      <c r="A11" s="5">
        <v>8</v>
      </c>
      <c r="B11" t="s">
        <v>207</v>
      </c>
      <c r="C11" t="s">
        <v>11</v>
      </c>
      <c r="D11" t="s">
        <v>11</v>
      </c>
      <c r="E11" t="s">
        <v>189</v>
      </c>
      <c r="F11" t="s">
        <v>12</v>
      </c>
      <c r="G11" t="s">
        <v>136</v>
      </c>
      <c r="H11" s="6" t="s">
        <v>28</v>
      </c>
      <c r="I11" t="s">
        <v>1</v>
      </c>
      <c r="J11" t="s">
        <v>195</v>
      </c>
      <c r="K11" t="s">
        <v>13</v>
      </c>
      <c r="L11" t="s">
        <v>28</v>
      </c>
      <c r="M11">
        <v>69816</v>
      </c>
      <c r="N11" s="239"/>
      <c r="O11" s="239"/>
      <c r="P11" s="239"/>
      <c r="T11" s="3" t="s">
        <v>6</v>
      </c>
      <c r="V11" t="s">
        <v>207</v>
      </c>
      <c r="AC11" s="5">
        <v>8</v>
      </c>
      <c r="AD11" t="s">
        <v>207</v>
      </c>
      <c r="AE11" t="s">
        <v>189</v>
      </c>
      <c r="AF11" t="s">
        <v>136</v>
      </c>
    </row>
    <row r="12" spans="1:32">
      <c r="A12" s="5">
        <v>9</v>
      </c>
      <c r="B12" t="s">
        <v>208</v>
      </c>
      <c r="C12" t="s">
        <v>11</v>
      </c>
      <c r="D12" t="s">
        <v>11</v>
      </c>
      <c r="E12" t="s">
        <v>9</v>
      </c>
      <c r="F12" t="s">
        <v>12</v>
      </c>
      <c r="G12" t="s">
        <v>108</v>
      </c>
      <c r="H12" s="6" t="s">
        <v>30</v>
      </c>
      <c r="I12" t="s">
        <v>122</v>
      </c>
      <c r="J12" t="s">
        <v>195</v>
      </c>
      <c r="K12" t="s">
        <v>29</v>
      </c>
      <c r="L12" t="s">
        <v>30</v>
      </c>
      <c r="M12">
        <v>57439</v>
      </c>
      <c r="N12" s="239"/>
      <c r="O12" s="239"/>
      <c r="P12" s="239"/>
      <c r="T12" s="3" t="s">
        <v>7</v>
      </c>
      <c r="V12" t="s">
        <v>206</v>
      </c>
      <c r="AC12" s="5">
        <v>7</v>
      </c>
      <c r="AD12" t="s">
        <v>206</v>
      </c>
      <c r="AE12" t="s">
        <v>194</v>
      </c>
      <c r="AF12" t="s">
        <v>105</v>
      </c>
    </row>
    <row r="13" spans="1:32">
      <c r="A13" s="5">
        <v>10</v>
      </c>
      <c r="B13" t="s">
        <v>209</v>
      </c>
      <c r="C13" t="s">
        <v>11</v>
      </c>
      <c r="D13" t="s">
        <v>11</v>
      </c>
      <c r="E13" t="s">
        <v>190</v>
      </c>
      <c r="F13" t="s">
        <v>12</v>
      </c>
      <c r="G13" t="s">
        <v>110</v>
      </c>
      <c r="H13" s="6" t="s">
        <v>33</v>
      </c>
      <c r="I13" t="s">
        <v>1</v>
      </c>
      <c r="J13" t="s">
        <v>195</v>
      </c>
      <c r="K13" t="s">
        <v>32</v>
      </c>
      <c r="L13" t="s">
        <v>33</v>
      </c>
      <c r="M13">
        <v>75119</v>
      </c>
      <c r="N13" s="239"/>
      <c r="O13" s="239"/>
      <c r="P13" s="239"/>
      <c r="T13" s="3" t="s">
        <v>8</v>
      </c>
      <c r="V13" t="s">
        <v>208</v>
      </c>
      <c r="AC13" s="5">
        <v>9</v>
      </c>
      <c r="AD13" t="s">
        <v>208</v>
      </c>
      <c r="AE13" t="s">
        <v>9</v>
      </c>
      <c r="AF13" t="s">
        <v>108</v>
      </c>
    </row>
    <row r="14" spans="1:32">
      <c r="A14" s="5">
        <v>11</v>
      </c>
      <c r="B14" t="s">
        <v>210</v>
      </c>
      <c r="C14" t="s">
        <v>11</v>
      </c>
      <c r="D14" t="s">
        <v>11</v>
      </c>
      <c r="E14" t="s">
        <v>191</v>
      </c>
      <c r="F14" t="s">
        <v>12</v>
      </c>
      <c r="G14" t="s">
        <v>112</v>
      </c>
      <c r="H14" s="6" t="s">
        <v>35</v>
      </c>
      <c r="I14" t="s">
        <v>1</v>
      </c>
      <c r="J14" t="s">
        <v>195</v>
      </c>
      <c r="K14" t="s">
        <v>34</v>
      </c>
      <c r="L14" t="s">
        <v>35</v>
      </c>
      <c r="M14">
        <v>18065</v>
      </c>
      <c r="N14" s="239"/>
      <c r="O14" s="239"/>
      <c r="P14" s="239"/>
      <c r="T14" s="95" t="s">
        <v>173</v>
      </c>
      <c r="V14" t="s">
        <v>203</v>
      </c>
      <c r="AC14" s="5">
        <v>4</v>
      </c>
      <c r="AD14" t="s">
        <v>203</v>
      </c>
      <c r="AE14" t="s">
        <v>191</v>
      </c>
      <c r="AF14" t="s">
        <v>100</v>
      </c>
    </row>
    <row r="15" spans="1:32">
      <c r="A15" s="5">
        <v>12</v>
      </c>
      <c r="B15" t="s">
        <v>211</v>
      </c>
      <c r="C15" t="s">
        <v>11</v>
      </c>
      <c r="D15" t="s">
        <v>11</v>
      </c>
      <c r="E15" t="s">
        <v>192</v>
      </c>
      <c r="F15" t="s">
        <v>12</v>
      </c>
      <c r="G15" t="s">
        <v>114</v>
      </c>
      <c r="H15" s="6" t="s">
        <v>37</v>
      </c>
      <c r="I15" t="s">
        <v>1</v>
      </c>
      <c r="J15" t="s">
        <v>195</v>
      </c>
      <c r="K15" t="s">
        <v>36</v>
      </c>
      <c r="L15" t="s">
        <v>37</v>
      </c>
      <c r="M15">
        <v>39456</v>
      </c>
      <c r="N15" s="239"/>
      <c r="O15" s="239"/>
      <c r="P15" s="239"/>
      <c r="T15" s="95" t="s">
        <v>147</v>
      </c>
      <c r="V15" t="s">
        <v>212</v>
      </c>
      <c r="AC15" s="5">
        <v>13</v>
      </c>
      <c r="AD15" t="s">
        <v>212</v>
      </c>
      <c r="AE15" t="s">
        <v>193</v>
      </c>
      <c r="AF15" t="s">
        <v>116</v>
      </c>
    </row>
    <row r="16" spans="1:32">
      <c r="A16" s="5">
        <v>13</v>
      </c>
      <c r="B16" t="s">
        <v>212</v>
      </c>
      <c r="C16" t="s">
        <v>11</v>
      </c>
      <c r="D16" t="s">
        <v>11</v>
      </c>
      <c r="E16" t="s">
        <v>193</v>
      </c>
      <c r="F16" t="s">
        <v>12</v>
      </c>
      <c r="G16" t="s">
        <v>116</v>
      </c>
      <c r="H16" s="6" t="s">
        <v>28</v>
      </c>
      <c r="I16" t="s">
        <v>1</v>
      </c>
      <c r="J16" t="s">
        <v>195</v>
      </c>
      <c r="K16" t="s">
        <v>38</v>
      </c>
      <c r="L16" t="s">
        <v>28</v>
      </c>
      <c r="M16">
        <v>78200</v>
      </c>
      <c r="N16" s="239"/>
      <c r="O16" s="239"/>
      <c r="P16" s="239"/>
      <c r="T16" s="95" t="s">
        <v>148</v>
      </c>
      <c r="V16" t="s">
        <v>201</v>
      </c>
      <c r="AC16" s="5">
        <v>2</v>
      </c>
      <c r="AD16" t="s">
        <v>201</v>
      </c>
      <c r="AE16" t="s">
        <v>9</v>
      </c>
      <c r="AF16" t="s">
        <v>91</v>
      </c>
    </row>
    <row r="17" spans="1:32">
      <c r="A17" s="5">
        <v>14</v>
      </c>
      <c r="B17" t="s">
        <v>213</v>
      </c>
      <c r="C17" t="s">
        <v>11</v>
      </c>
      <c r="D17" t="s">
        <v>11</v>
      </c>
      <c r="E17" t="s">
        <v>194</v>
      </c>
      <c r="F17" t="s">
        <v>12</v>
      </c>
      <c r="G17" t="s">
        <v>118</v>
      </c>
      <c r="H17" s="6" t="s">
        <v>40</v>
      </c>
      <c r="I17" t="s">
        <v>1</v>
      </c>
      <c r="J17" t="s">
        <v>195</v>
      </c>
      <c r="K17" t="s">
        <v>39</v>
      </c>
      <c r="L17" t="s">
        <v>40</v>
      </c>
      <c r="M17">
        <v>25505</v>
      </c>
      <c r="N17" s="239"/>
      <c r="O17" s="239"/>
      <c r="P17" s="239"/>
      <c r="T17" s="3" t="s">
        <v>53</v>
      </c>
      <c r="V17" t="s">
        <v>213</v>
      </c>
      <c r="AC17" s="5">
        <v>14</v>
      </c>
      <c r="AD17" t="s">
        <v>213</v>
      </c>
      <c r="AE17" t="s">
        <v>194</v>
      </c>
      <c r="AF17" t="s">
        <v>118</v>
      </c>
    </row>
    <row r="18" spans="1:32">
      <c r="A18" s="5">
        <v>15</v>
      </c>
      <c r="B18" t="s">
        <v>214</v>
      </c>
      <c r="C18" t="s">
        <v>11</v>
      </c>
      <c r="D18" t="s">
        <v>11</v>
      </c>
      <c r="E18" t="s">
        <v>189</v>
      </c>
      <c r="F18" t="s">
        <v>12</v>
      </c>
      <c r="G18" t="s">
        <v>120</v>
      </c>
      <c r="H18" s="6" t="s">
        <v>14</v>
      </c>
      <c r="I18" t="s">
        <v>1</v>
      </c>
      <c r="J18" t="s">
        <v>195</v>
      </c>
      <c r="K18" t="s">
        <v>41</v>
      </c>
      <c r="L18" t="s">
        <v>14</v>
      </c>
      <c r="M18">
        <v>47088</v>
      </c>
      <c r="N18" s="239"/>
      <c r="O18" s="239"/>
      <c r="P18" s="239"/>
      <c r="AC18" s="5"/>
    </row>
    <row r="19" spans="1:32">
      <c r="A19" s="5"/>
      <c r="H19" s="6"/>
      <c r="AF19" s="5"/>
    </row>
    <row r="20" spans="1:32">
      <c r="A20" s="5"/>
      <c r="H20" s="6"/>
      <c r="AF20" s="5"/>
    </row>
    <row r="21" spans="1:32">
      <c r="A21" s="5"/>
      <c r="H21" s="6"/>
      <c r="AF21" s="5"/>
    </row>
    <row r="22" spans="1:32">
      <c r="A22" s="5"/>
      <c r="E22" s="7"/>
      <c r="H22" s="6"/>
      <c r="AF22" s="5"/>
    </row>
    <row r="23" spans="1:32">
      <c r="A23" s="5"/>
      <c r="E23" s="7"/>
      <c r="H23" s="6"/>
      <c r="AF23" s="5"/>
    </row>
    <row r="24" spans="1:32">
      <c r="A24" s="5"/>
      <c r="E24" s="8"/>
      <c r="H24" s="6"/>
      <c r="AF24" s="5"/>
    </row>
    <row r="25" spans="1:32">
      <c r="A25" s="5"/>
      <c r="E25" s="8"/>
      <c r="H25" s="6"/>
      <c r="AF25" s="5"/>
    </row>
    <row r="26" spans="1:32">
      <c r="A26" s="5"/>
      <c r="E26" s="8"/>
      <c r="H26" s="6"/>
      <c r="AF26" s="5"/>
    </row>
    <row r="27" spans="1:32">
      <c r="A27" s="5"/>
      <c r="H27" s="6"/>
      <c r="AF27" s="5"/>
    </row>
    <row r="28" spans="1:32">
      <c r="A28" s="5"/>
      <c r="H28" s="6"/>
      <c r="AF28" s="5"/>
    </row>
    <row r="29" spans="1:32">
      <c r="A29" s="5"/>
      <c r="H29" s="6"/>
      <c r="AA29" s="5"/>
    </row>
  </sheetData>
  <sortState ref="V3:V17">
    <sortCondition ref="V3"/>
  </sortState>
  <mergeCells count="2">
    <mergeCell ref="AC1:AF1"/>
    <mergeCell ref="A2:Q2"/>
  </mergeCells>
  <conditionalFormatting sqref="A4:Q9983">
    <cfRule type="expression" dxfId="9" priority="1">
      <formula>AND($D4&lt;&gt;"",MOD(ROW(),2)=1)</formula>
    </cfRule>
    <cfRule type="expression" dxfId="8" priority="2">
      <formula>AND($D4&lt;&gt;"",MOD(ROW(),2)=0)</formula>
    </cfRule>
  </conditionalFormatting>
  <pageMargins left="0.7" right="0.7" top="0.75" bottom="0.75" header="0.3" footer="0.3"/>
  <pageSetup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ustContDB"/>
  <dimension ref="A1:W15"/>
  <sheetViews>
    <sheetView zoomScale="92" zoomScaleNormal="92" workbookViewId="0">
      <pane ySplit="3" topLeftCell="A4" activePane="bottomLeft" state="frozen"/>
      <selection pane="bottomLeft" activeCell="L32" sqref="L32"/>
    </sheetView>
  </sheetViews>
  <sheetFormatPr defaultRowHeight="14.4"/>
  <cols>
    <col min="1" max="1" width="8.77734375" style="5"/>
    <col min="2" max="2" width="13.21875" bestFit="1" customWidth="1"/>
    <col min="3" max="3" width="14.21875" bestFit="1" customWidth="1"/>
    <col min="4" max="4" width="19.77734375" bestFit="1" customWidth="1"/>
    <col min="5" max="5" width="13.21875" bestFit="1" customWidth="1"/>
    <col min="6" max="7" width="11" bestFit="1" customWidth="1"/>
    <col min="8" max="8" width="14.77734375" bestFit="1" customWidth="1"/>
    <col min="9" max="9" width="7.77734375" bestFit="1" customWidth="1"/>
    <col min="10" max="14" width="2.77734375" customWidth="1"/>
    <col min="15" max="15" width="15" bestFit="1" customWidth="1"/>
    <col min="16" max="18" width="2.21875" customWidth="1"/>
    <col min="19" max="19" width="13.21875" bestFit="1" customWidth="1"/>
    <col min="20" max="20" width="13.77734375" bestFit="1" customWidth="1"/>
    <col min="21" max="21" width="11.21875" bestFit="1" customWidth="1"/>
    <col min="22" max="22" width="15" bestFit="1" customWidth="1"/>
    <col min="23" max="23" width="4.44140625" bestFit="1" customWidth="1"/>
  </cols>
  <sheetData>
    <row r="1" spans="1:23" ht="15.6">
      <c r="A1" s="127"/>
      <c r="B1" s="127" t="s">
        <v>294</v>
      </c>
      <c r="C1" s="127" t="s">
        <v>295</v>
      </c>
      <c r="D1" s="127" t="s">
        <v>296</v>
      </c>
      <c r="E1" s="127" t="s">
        <v>297</v>
      </c>
      <c r="F1" s="127" t="s">
        <v>298</v>
      </c>
      <c r="G1" s="127" t="s">
        <v>299</v>
      </c>
      <c r="H1" s="127" t="s">
        <v>300</v>
      </c>
      <c r="I1" s="127"/>
      <c r="O1" s="122" t="s">
        <v>310</v>
      </c>
      <c r="S1" s="232" t="s">
        <v>287</v>
      </c>
      <c r="T1" s="232"/>
      <c r="U1" s="232"/>
      <c r="V1" s="232"/>
      <c r="W1" s="232"/>
    </row>
    <row r="2" spans="1:23" ht="21">
      <c r="A2" s="234" t="s">
        <v>280</v>
      </c>
      <c r="B2" s="234"/>
      <c r="C2" s="234"/>
      <c r="D2" s="234"/>
      <c r="E2" s="234"/>
      <c r="F2" s="234"/>
      <c r="G2" s="234"/>
      <c r="H2" s="234"/>
      <c r="I2" s="234"/>
      <c r="O2" s="3" t="s">
        <v>149</v>
      </c>
      <c r="S2" s="3" t="s">
        <v>80</v>
      </c>
      <c r="T2" s="3" t="s">
        <v>83</v>
      </c>
      <c r="U2" s="3" t="s">
        <v>86</v>
      </c>
      <c r="V2" s="3" t="s">
        <v>4</v>
      </c>
      <c r="W2" s="3" t="s">
        <v>2</v>
      </c>
    </row>
    <row r="3" spans="1:23">
      <c r="A3" s="165" t="s">
        <v>149</v>
      </c>
      <c r="B3" s="165" t="s">
        <v>80</v>
      </c>
      <c r="C3" s="165" t="s">
        <v>83</v>
      </c>
      <c r="D3" s="165" t="s">
        <v>281</v>
      </c>
      <c r="E3" s="165" t="s">
        <v>293</v>
      </c>
      <c r="F3" s="165" t="s">
        <v>86</v>
      </c>
      <c r="G3" s="165" t="s">
        <v>87</v>
      </c>
      <c r="H3" s="165" t="s">
        <v>4</v>
      </c>
      <c r="I3" s="165" t="s">
        <v>2</v>
      </c>
      <c r="O3" s="117">
        <f>'Customer Mgmt'!B2</f>
        <v>0</v>
      </c>
      <c r="S3" t="s">
        <v>16</v>
      </c>
      <c r="T3" t="s">
        <v>132</v>
      </c>
      <c r="U3" t="s">
        <v>307</v>
      </c>
      <c r="V3" t="s">
        <v>308</v>
      </c>
      <c r="W3">
        <v>4</v>
      </c>
    </row>
    <row r="4" spans="1:23">
      <c r="A4" s="5">
        <v>1</v>
      </c>
      <c r="B4" t="s">
        <v>16</v>
      </c>
      <c r="C4" t="s">
        <v>132</v>
      </c>
      <c r="D4" t="s">
        <v>314</v>
      </c>
      <c r="E4" t="s">
        <v>92</v>
      </c>
      <c r="F4" t="s">
        <v>307</v>
      </c>
      <c r="G4" t="s">
        <v>307</v>
      </c>
      <c r="H4" t="s">
        <v>308</v>
      </c>
      <c r="I4">
        <f>ROW()</f>
        <v>4</v>
      </c>
      <c r="S4" t="s">
        <v>405</v>
      </c>
      <c r="T4" t="s">
        <v>133</v>
      </c>
      <c r="W4">
        <v>7</v>
      </c>
    </row>
    <row r="5" spans="1:23">
      <c r="A5" s="5">
        <v>1</v>
      </c>
      <c r="B5" t="s">
        <v>19</v>
      </c>
      <c r="C5" t="s">
        <v>133</v>
      </c>
      <c r="D5" t="str">
        <f>B5&amp;"@skype"</f>
        <v>Peter Parker@skype</v>
      </c>
      <c r="E5" t="s">
        <v>92</v>
      </c>
      <c r="F5" t="s">
        <v>307</v>
      </c>
      <c r="G5" t="s">
        <v>307</v>
      </c>
      <c r="H5" t="s">
        <v>308</v>
      </c>
      <c r="I5">
        <f>ROW()</f>
        <v>5</v>
      </c>
      <c r="S5" t="s">
        <v>10</v>
      </c>
      <c r="T5" t="s">
        <v>131</v>
      </c>
      <c r="U5" t="s">
        <v>307</v>
      </c>
      <c r="V5" s="164" t="s">
        <v>326</v>
      </c>
      <c r="W5">
        <v>8</v>
      </c>
    </row>
    <row r="6" spans="1:23">
      <c r="A6" s="5">
        <v>1</v>
      </c>
      <c r="B6" t="s">
        <v>302</v>
      </c>
      <c r="C6" t="s">
        <v>132</v>
      </c>
      <c r="D6" t="s">
        <v>403</v>
      </c>
      <c r="E6" t="s">
        <v>93</v>
      </c>
      <c r="F6" t="s">
        <v>307</v>
      </c>
      <c r="G6" t="s">
        <v>307</v>
      </c>
      <c r="H6" t="s">
        <v>308</v>
      </c>
      <c r="I6">
        <f>ROW()</f>
        <v>6</v>
      </c>
      <c r="S6" t="s">
        <v>302</v>
      </c>
      <c r="T6" t="s">
        <v>132</v>
      </c>
      <c r="U6" t="s">
        <v>307</v>
      </c>
      <c r="V6" t="s">
        <v>308</v>
      </c>
      <c r="W6">
        <v>6</v>
      </c>
    </row>
    <row r="7" spans="1:23">
      <c r="A7" s="5">
        <v>1</v>
      </c>
      <c r="B7" t="s">
        <v>405</v>
      </c>
      <c r="C7" t="s">
        <v>133</v>
      </c>
      <c r="I7">
        <f>ROW()</f>
        <v>7</v>
      </c>
      <c r="S7" t="s">
        <v>19</v>
      </c>
      <c r="T7" t="s">
        <v>133</v>
      </c>
      <c r="U7" t="s">
        <v>307</v>
      </c>
      <c r="V7" t="s">
        <v>308</v>
      </c>
      <c r="W7">
        <v>5</v>
      </c>
    </row>
    <row r="8" spans="1:23">
      <c r="A8" s="5">
        <v>1</v>
      </c>
      <c r="B8" t="s">
        <v>10</v>
      </c>
      <c r="C8" t="s">
        <v>131</v>
      </c>
      <c r="D8" t="s">
        <v>306</v>
      </c>
      <c r="E8" t="s">
        <v>3</v>
      </c>
      <c r="F8" t="s">
        <v>307</v>
      </c>
      <c r="G8" t="s">
        <v>307</v>
      </c>
      <c r="H8" s="164" t="s">
        <v>326</v>
      </c>
      <c r="I8">
        <f>ROW()</f>
        <v>8</v>
      </c>
    </row>
    <row r="9" spans="1:23">
      <c r="A9" s="5">
        <v>2</v>
      </c>
      <c r="B9" t="s">
        <v>22</v>
      </c>
      <c r="C9" t="s">
        <v>132</v>
      </c>
      <c r="D9" t="str">
        <f t="shared" ref="D9:D15" si="0">B9&amp;"@skype"</f>
        <v>Jack Johnson@skype</v>
      </c>
      <c r="E9" t="s">
        <v>4</v>
      </c>
      <c r="F9" t="s">
        <v>307</v>
      </c>
      <c r="G9" t="s">
        <v>307</v>
      </c>
      <c r="H9" t="s">
        <v>308</v>
      </c>
      <c r="I9">
        <f>ROW()</f>
        <v>9</v>
      </c>
    </row>
    <row r="10" spans="1:23">
      <c r="A10" s="5">
        <v>2</v>
      </c>
      <c r="B10" t="s">
        <v>303</v>
      </c>
      <c r="C10" t="s">
        <v>133</v>
      </c>
      <c r="D10" t="str">
        <f t="shared" si="0"/>
        <v>Lisa Mathews@skype</v>
      </c>
      <c r="E10" t="s">
        <v>92</v>
      </c>
      <c r="F10" t="s">
        <v>307</v>
      </c>
      <c r="G10" t="s">
        <v>307</v>
      </c>
      <c r="H10" t="s">
        <v>308</v>
      </c>
      <c r="I10">
        <f>ROW()</f>
        <v>10</v>
      </c>
    </row>
    <row r="11" spans="1:23">
      <c r="A11" s="5">
        <v>3</v>
      </c>
      <c r="B11" t="s">
        <v>31</v>
      </c>
      <c r="C11" t="s">
        <v>134</v>
      </c>
      <c r="D11" t="str">
        <f t="shared" si="0"/>
        <v>Greg Perkins@skype</v>
      </c>
      <c r="E11" t="s">
        <v>93</v>
      </c>
      <c r="F11" t="s">
        <v>307</v>
      </c>
      <c r="G11" t="s">
        <v>307</v>
      </c>
      <c r="H11" t="s">
        <v>308</v>
      </c>
      <c r="I11">
        <f>ROW()</f>
        <v>11</v>
      </c>
    </row>
    <row r="12" spans="1:23">
      <c r="A12" s="5">
        <v>3</v>
      </c>
      <c r="B12" t="s">
        <v>15</v>
      </c>
      <c r="C12" t="s">
        <v>131</v>
      </c>
      <c r="D12" t="str">
        <f t="shared" si="0"/>
        <v>Anita Withers@skype</v>
      </c>
      <c r="E12" t="s">
        <v>3</v>
      </c>
      <c r="F12" t="s">
        <v>307</v>
      </c>
      <c r="G12" t="s">
        <v>307</v>
      </c>
      <c r="H12" t="s">
        <v>308</v>
      </c>
      <c r="I12">
        <f>ROW()</f>
        <v>12</v>
      </c>
    </row>
    <row r="13" spans="1:23">
      <c r="A13" s="5">
        <v>4</v>
      </c>
      <c r="B13" t="s">
        <v>25</v>
      </c>
      <c r="C13" t="s">
        <v>132</v>
      </c>
      <c r="D13" t="str">
        <f t="shared" si="0"/>
        <v>Kay Hopkins@skype</v>
      </c>
      <c r="E13" t="s">
        <v>4</v>
      </c>
      <c r="F13" t="s">
        <v>307</v>
      </c>
      <c r="G13" t="s">
        <v>307</v>
      </c>
      <c r="H13" t="s">
        <v>308</v>
      </c>
      <c r="I13">
        <f>ROW()</f>
        <v>13</v>
      </c>
    </row>
    <row r="14" spans="1:23">
      <c r="A14" s="5">
        <v>4</v>
      </c>
      <c r="B14" t="s">
        <v>304</v>
      </c>
      <c r="C14" t="s">
        <v>133</v>
      </c>
      <c r="D14" t="str">
        <f t="shared" si="0"/>
        <v>Larry Daniels@skype</v>
      </c>
      <c r="E14" t="s">
        <v>92</v>
      </c>
      <c r="F14" t="s">
        <v>307</v>
      </c>
      <c r="G14" t="s">
        <v>307</v>
      </c>
      <c r="H14" t="s">
        <v>308</v>
      </c>
      <c r="I14">
        <f>ROW()</f>
        <v>14</v>
      </c>
    </row>
    <row r="15" spans="1:23">
      <c r="A15" s="5">
        <v>5</v>
      </c>
      <c r="B15" t="s">
        <v>305</v>
      </c>
      <c r="C15" t="s">
        <v>134</v>
      </c>
      <c r="D15" t="str">
        <f t="shared" si="0"/>
        <v>Sally Smith@skype</v>
      </c>
      <c r="E15" t="s">
        <v>93</v>
      </c>
      <c r="F15" t="s">
        <v>307</v>
      </c>
      <c r="G15" t="s">
        <v>307</v>
      </c>
      <c r="H15" t="s">
        <v>308</v>
      </c>
      <c r="I15">
        <f>ROW()</f>
        <v>15</v>
      </c>
    </row>
  </sheetData>
  <sortState ref="S3:W7">
    <sortCondition ref="S3"/>
  </sortState>
  <mergeCells count="2">
    <mergeCell ref="A2:I2"/>
    <mergeCell ref="S1:W1"/>
  </mergeCells>
  <conditionalFormatting sqref="A5:I15 A18:I20 A22:I997">
    <cfRule type="expression" dxfId="7" priority="1">
      <formula>AND($A5&lt;&gt;"",MOD(ROW(),2)=1)</formula>
    </cfRule>
    <cfRule type="expression" dxfId="6" priority="2">
      <formula>AND($A5&lt;&gt;"",MOD(ROW(),2)=0)</formula>
    </cfRule>
  </conditionalFormatting>
  <hyperlinks>
    <hyperlink ref="H8" r:id="rId1" display="xxxx@gmail.com"/>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mailTempDB"/>
  <dimension ref="A1:E7"/>
  <sheetViews>
    <sheetView zoomScale="94" zoomScaleNormal="94" workbookViewId="0">
      <pane ySplit="3" topLeftCell="A4" activePane="bottomLeft" state="frozen"/>
      <selection pane="bottomLeft" activeCell="F15" sqref="F15"/>
    </sheetView>
  </sheetViews>
  <sheetFormatPr defaultRowHeight="14.4"/>
  <cols>
    <col min="1" max="1" width="8.77734375" style="5"/>
    <col min="2" max="2" width="17.5546875" customWidth="1"/>
    <col min="3" max="3" width="30.77734375" bestFit="1" customWidth="1"/>
    <col min="4" max="4" width="22.5546875" bestFit="1" customWidth="1"/>
  </cols>
  <sheetData>
    <row r="1" spans="1:5">
      <c r="A1" s="102"/>
      <c r="B1" s="102" t="s">
        <v>269</v>
      </c>
      <c r="C1" s="102" t="s">
        <v>174</v>
      </c>
      <c r="D1" s="102" t="s">
        <v>270</v>
      </c>
      <c r="E1" s="102" t="s">
        <v>271</v>
      </c>
    </row>
    <row r="2" spans="1:5" ht="21">
      <c r="A2" s="233" t="s">
        <v>268</v>
      </c>
      <c r="B2" s="233"/>
      <c r="C2" s="233"/>
      <c r="D2" s="233"/>
      <c r="E2" s="233"/>
    </row>
    <row r="3" spans="1:5">
      <c r="A3" s="3" t="s">
        <v>170</v>
      </c>
      <c r="B3" s="3" t="s">
        <v>267</v>
      </c>
      <c r="C3" s="3" t="s">
        <v>162</v>
      </c>
      <c r="D3" s="3" t="s">
        <v>163</v>
      </c>
      <c r="E3" s="3" t="s">
        <v>164</v>
      </c>
    </row>
    <row r="4" spans="1:5">
      <c r="A4" s="5">
        <v>1</v>
      </c>
      <c r="B4" t="s">
        <v>272</v>
      </c>
      <c r="C4" t="s">
        <v>276</v>
      </c>
      <c r="D4" t="s">
        <v>325</v>
      </c>
      <c r="E4" t="s">
        <v>327</v>
      </c>
    </row>
    <row r="5" spans="1:5">
      <c r="A5" s="5">
        <v>2</v>
      </c>
      <c r="B5" t="s">
        <v>273</v>
      </c>
      <c r="C5" t="s">
        <v>277</v>
      </c>
      <c r="D5" t="s">
        <v>275</v>
      </c>
      <c r="E5" t="s">
        <v>279</v>
      </c>
    </row>
    <row r="6" spans="1:5">
      <c r="A6" s="5">
        <v>3</v>
      </c>
      <c r="B6" t="s">
        <v>274</v>
      </c>
      <c r="C6" t="s">
        <v>278</v>
      </c>
      <c r="D6" t="s">
        <v>323</v>
      </c>
      <c r="E6" t="s">
        <v>324</v>
      </c>
    </row>
    <row r="7" spans="1:5">
      <c r="A7" s="5">
        <v>4</v>
      </c>
      <c r="B7" t="s">
        <v>316</v>
      </c>
      <c r="C7" t="s">
        <v>317</v>
      </c>
      <c r="D7" t="s">
        <v>318</v>
      </c>
      <c r="E7" t="s">
        <v>319</v>
      </c>
    </row>
  </sheetData>
  <mergeCells count="1">
    <mergeCell ref="A2:E2"/>
  </mergeCells>
  <conditionalFormatting sqref="A4:E98">
    <cfRule type="expression" dxfId="5" priority="1">
      <formula>AND($A4&lt;&gt;"",MOD(ROW(),2)=1)</formula>
    </cfRule>
    <cfRule type="expression" dxfId="4" priority="2">
      <formula>AND($A4&lt;&gt;"",MOD(ROW(),2)=0)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mailLogDB"/>
  <dimension ref="A1:W15"/>
  <sheetViews>
    <sheetView workbookViewId="0">
      <pane ySplit="3" topLeftCell="A4" activePane="bottomLeft" state="frozen"/>
      <selection pane="bottomLeft" activeCell="T13" sqref="T13"/>
    </sheetView>
  </sheetViews>
  <sheetFormatPr defaultRowHeight="14.4"/>
  <cols>
    <col min="1" max="1" width="7.44140625" bestFit="1" customWidth="1"/>
    <col min="2" max="2" width="13.21875" bestFit="1" customWidth="1"/>
    <col min="3" max="3" width="10.44140625" style="153" bestFit="1" customWidth="1"/>
    <col min="4" max="4" width="8.77734375" style="156" bestFit="1" customWidth="1"/>
    <col min="5" max="5" width="11.21875" customWidth="1"/>
    <col min="6" max="7" width="11" bestFit="1" customWidth="1"/>
    <col min="8" max="8" width="4.44140625" bestFit="1" customWidth="1"/>
    <col min="9" max="14" width="2.77734375" customWidth="1"/>
    <col min="16" max="18" width="3.77734375" customWidth="1"/>
    <col min="19" max="19" width="9.44140625" bestFit="1" customWidth="1"/>
    <col min="20" max="20" width="15" bestFit="1" customWidth="1"/>
    <col min="22" max="22" width="17.44140625" bestFit="1" customWidth="1"/>
    <col min="23" max="23" width="4.44140625" bestFit="1" customWidth="1"/>
  </cols>
  <sheetData>
    <row r="1" spans="1:23">
      <c r="A1" s="127"/>
      <c r="B1" s="127"/>
      <c r="C1" s="151"/>
      <c r="D1" s="154"/>
      <c r="E1" s="127"/>
      <c r="F1" s="127"/>
      <c r="G1" s="127"/>
      <c r="H1" s="127"/>
      <c r="O1" s="1" t="s">
        <v>301</v>
      </c>
      <c r="S1" s="232" t="s">
        <v>287</v>
      </c>
      <c r="T1" s="232"/>
      <c r="U1" s="232"/>
      <c r="V1" s="232"/>
      <c r="W1" s="232"/>
    </row>
    <row r="2" spans="1:23" ht="18">
      <c r="A2" s="235" t="s">
        <v>309</v>
      </c>
      <c r="B2" s="235"/>
      <c r="C2" s="235"/>
      <c r="D2" s="235"/>
      <c r="E2" s="235"/>
      <c r="F2" s="235"/>
      <c r="G2" s="235"/>
      <c r="H2" s="235"/>
      <c r="O2" s="2" t="s">
        <v>149</v>
      </c>
      <c r="S2" s="3" t="s">
        <v>158</v>
      </c>
      <c r="T2" s="3" t="s">
        <v>157</v>
      </c>
      <c r="U2" s="3" t="s">
        <v>160</v>
      </c>
      <c r="V2" s="3" t="s">
        <v>267</v>
      </c>
      <c r="W2" s="3" t="s">
        <v>2</v>
      </c>
    </row>
    <row r="3" spans="1:23">
      <c r="A3" s="3" t="s">
        <v>149</v>
      </c>
      <c r="B3" s="3" t="s">
        <v>157</v>
      </c>
      <c r="C3" s="152" t="s">
        <v>158</v>
      </c>
      <c r="D3" s="155" t="s">
        <v>160</v>
      </c>
      <c r="E3" s="3" t="s">
        <v>267</v>
      </c>
      <c r="F3" s="3" t="s">
        <v>163</v>
      </c>
      <c r="G3" s="3" t="s">
        <v>164</v>
      </c>
      <c r="H3" s="3" t="s">
        <v>2</v>
      </c>
      <c r="O3" s="117">
        <f>'Customer Mgmt'!B2</f>
        <v>0</v>
      </c>
      <c r="S3" s="153">
        <v>45266</v>
      </c>
      <c r="T3" t="s">
        <v>308</v>
      </c>
      <c r="U3" s="156">
        <v>45266.412164351852</v>
      </c>
      <c r="V3" t="s">
        <v>272</v>
      </c>
      <c r="W3">
        <v>12</v>
      </c>
    </row>
    <row r="4" spans="1:23">
      <c r="A4" s="5">
        <v>1</v>
      </c>
      <c r="B4" t="s">
        <v>326</v>
      </c>
      <c r="C4" s="153">
        <v>45265</v>
      </c>
      <c r="D4" s="156">
        <v>45265.79047453704</v>
      </c>
      <c r="E4" t="s">
        <v>274</v>
      </c>
      <c r="F4" t="s">
        <v>328</v>
      </c>
      <c r="G4" t="s">
        <v>329</v>
      </c>
      <c r="H4">
        <f>ROW()</f>
        <v>4</v>
      </c>
      <c r="S4" s="153">
        <v>45266</v>
      </c>
      <c r="T4" t="s">
        <v>308</v>
      </c>
      <c r="U4" s="156">
        <v>45266.464178240742</v>
      </c>
      <c r="V4" t="s">
        <v>274</v>
      </c>
    </row>
    <row r="5" spans="1:23">
      <c r="A5" s="5">
        <v>1</v>
      </c>
      <c r="B5" s="161" t="s">
        <v>326</v>
      </c>
      <c r="C5" s="153">
        <v>45265</v>
      </c>
      <c r="D5" s="156">
        <v>45265.791319444441</v>
      </c>
      <c r="E5" t="s">
        <v>272</v>
      </c>
      <c r="F5" t="s">
        <v>325</v>
      </c>
      <c r="G5" t="s">
        <v>330</v>
      </c>
      <c r="H5">
        <f>ROW()</f>
        <v>5</v>
      </c>
      <c r="S5" s="153">
        <v>45266</v>
      </c>
      <c r="T5" t="s">
        <v>308</v>
      </c>
      <c r="U5" s="156">
        <v>45266.475451388891</v>
      </c>
      <c r="V5" t="s">
        <v>273</v>
      </c>
    </row>
    <row r="6" spans="1:23">
      <c r="A6" s="5">
        <v>1</v>
      </c>
      <c r="B6" t="s">
        <v>308</v>
      </c>
      <c r="C6" s="153">
        <v>45265</v>
      </c>
      <c r="D6" s="156">
        <v>45265.791747685187</v>
      </c>
      <c r="E6" t="s">
        <v>272</v>
      </c>
      <c r="F6" t="s">
        <v>325</v>
      </c>
      <c r="G6" t="s">
        <v>331</v>
      </c>
      <c r="H6">
        <f>ROW()</f>
        <v>6</v>
      </c>
      <c r="S6" s="153">
        <v>45266</v>
      </c>
      <c r="T6" t="s">
        <v>308</v>
      </c>
      <c r="U6" s="156">
        <v>45266.475578703707</v>
      </c>
      <c r="V6" t="s">
        <v>274</v>
      </c>
    </row>
    <row r="7" spans="1:23">
      <c r="A7" s="5">
        <v>1</v>
      </c>
      <c r="B7" t="s">
        <v>308</v>
      </c>
      <c r="C7" s="153">
        <v>45266</v>
      </c>
      <c r="D7" s="156">
        <v>45266.412164351852</v>
      </c>
      <c r="E7" t="s">
        <v>272</v>
      </c>
      <c r="F7" t="s">
        <v>325</v>
      </c>
      <c r="G7" t="s">
        <v>400</v>
      </c>
      <c r="H7">
        <f>ROW()</f>
        <v>7</v>
      </c>
      <c r="S7" s="153">
        <v>45266</v>
      </c>
      <c r="T7" t="s">
        <v>326</v>
      </c>
      <c r="U7" s="156">
        <v>45266.554456018515</v>
      </c>
      <c r="V7" t="s">
        <v>274</v>
      </c>
    </row>
    <row r="8" spans="1:23">
      <c r="A8" s="5">
        <v>1</v>
      </c>
      <c r="B8" t="s">
        <v>308</v>
      </c>
      <c r="C8" s="153">
        <v>45266</v>
      </c>
      <c r="D8" s="156">
        <v>45266.464178240742</v>
      </c>
      <c r="E8" t="s">
        <v>274</v>
      </c>
      <c r="F8" t="s">
        <v>401</v>
      </c>
      <c r="G8" t="s">
        <v>402</v>
      </c>
      <c r="H8">
        <f>ROW()</f>
        <v>8</v>
      </c>
      <c r="S8" s="153">
        <v>45266</v>
      </c>
      <c r="T8">
        <v>0</v>
      </c>
      <c r="U8" s="156">
        <v>45266.717650462961</v>
      </c>
      <c r="V8" t="s">
        <v>274</v>
      </c>
    </row>
    <row r="9" spans="1:23">
      <c r="A9" s="5">
        <v>1</v>
      </c>
      <c r="B9" t="s">
        <v>308</v>
      </c>
      <c r="C9" s="153">
        <v>45266</v>
      </c>
      <c r="D9" s="156">
        <v>45266.475451388891</v>
      </c>
      <c r="E9" t="s">
        <v>273</v>
      </c>
      <c r="F9" t="s">
        <v>275</v>
      </c>
      <c r="G9" t="s">
        <v>279</v>
      </c>
      <c r="H9">
        <f>ROW()</f>
        <v>9</v>
      </c>
      <c r="S9" s="153">
        <v>45265</v>
      </c>
      <c r="T9" t="s">
        <v>326</v>
      </c>
      <c r="U9" s="156">
        <v>45265.79047453704</v>
      </c>
      <c r="V9" t="s">
        <v>274</v>
      </c>
    </row>
    <row r="10" spans="1:23">
      <c r="A10" s="5">
        <v>1</v>
      </c>
      <c r="B10" t="s">
        <v>308</v>
      </c>
      <c r="C10" s="153">
        <v>45266</v>
      </c>
      <c r="D10" s="156">
        <v>45266.475578703707</v>
      </c>
      <c r="E10" t="s">
        <v>274</v>
      </c>
      <c r="F10" t="s">
        <v>401</v>
      </c>
      <c r="G10" t="s">
        <v>402</v>
      </c>
      <c r="H10">
        <f>ROW()</f>
        <v>10</v>
      </c>
      <c r="S10" s="153">
        <v>45265</v>
      </c>
      <c r="T10" s="161" t="s">
        <v>326</v>
      </c>
      <c r="U10" s="156">
        <v>45265.791319444441</v>
      </c>
      <c r="V10" t="s">
        <v>272</v>
      </c>
    </row>
    <row r="11" spans="1:23">
      <c r="A11" s="5">
        <v>1</v>
      </c>
      <c r="B11" t="s">
        <v>326</v>
      </c>
      <c r="C11" s="153">
        <v>45266</v>
      </c>
      <c r="D11" s="156">
        <v>45266.554456018515</v>
      </c>
      <c r="E11" t="s">
        <v>274</v>
      </c>
      <c r="F11" t="s">
        <v>328</v>
      </c>
      <c r="G11" t="s">
        <v>329</v>
      </c>
      <c r="H11">
        <f>ROW()</f>
        <v>11</v>
      </c>
      <c r="S11" s="153">
        <v>45265</v>
      </c>
      <c r="T11" t="s">
        <v>308</v>
      </c>
      <c r="U11" s="156">
        <v>45265.791747685187</v>
      </c>
      <c r="V11" t="s">
        <v>272</v>
      </c>
    </row>
    <row r="12" spans="1:23">
      <c r="A12" s="5">
        <v>1</v>
      </c>
      <c r="B12">
        <v>0</v>
      </c>
      <c r="C12" s="153">
        <v>45266</v>
      </c>
      <c r="D12" s="156">
        <v>45266.717650462961</v>
      </c>
      <c r="E12" t="s">
        <v>274</v>
      </c>
      <c r="F12" t="s">
        <v>406</v>
      </c>
      <c r="G12" t="s">
        <v>408</v>
      </c>
      <c r="H12">
        <f>ROW()</f>
        <v>12</v>
      </c>
    </row>
    <row r="13" spans="1:23">
      <c r="A13" s="5"/>
    </row>
    <row r="14" spans="1:23">
      <c r="A14" s="5"/>
    </row>
    <row r="15" spans="1:23">
      <c r="A15" s="5"/>
    </row>
  </sheetData>
  <sortState ref="S3:V11">
    <sortCondition descending="1" ref="S3"/>
  </sortState>
  <mergeCells count="2">
    <mergeCell ref="A2:H2"/>
    <mergeCell ref="S1:W1"/>
  </mergeCells>
  <conditionalFormatting sqref="A4:H15">
    <cfRule type="expression" dxfId="3" priority="1">
      <formula>AND($A4&lt;&gt;"",MOD(ROW(),2)=1)</formula>
    </cfRule>
    <cfRule type="expression" dxfId="2" priority="2">
      <formula>AND($A4&lt;&gt;"",MOD(ROW(),2)=0)</formula>
    </cfRule>
  </conditionalFormatting>
  <hyperlinks>
    <hyperlink ref="B5" r:id="rId1"/>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ts"/>
  <dimension ref="A1:AP57"/>
  <sheetViews>
    <sheetView zoomScale="85" zoomScaleNormal="85" workbookViewId="0">
      <pane ySplit="4" topLeftCell="A5" activePane="bottomLeft" state="frozen"/>
      <selection pane="bottomLeft" activeCell="O22" sqref="O22"/>
    </sheetView>
  </sheetViews>
  <sheetFormatPr defaultRowHeight="14.4"/>
  <cols>
    <col min="1" max="1" width="9.5546875" style="5" bestFit="1" customWidth="1"/>
    <col min="2" max="2" width="24.5546875" bestFit="1" customWidth="1"/>
    <col min="3" max="3" width="10.77734375" bestFit="1" customWidth="1"/>
    <col min="5" max="5" width="8.21875" style="21" bestFit="1" customWidth="1"/>
    <col min="6" max="6" width="7.44140625" style="5" bestFit="1" customWidth="1"/>
    <col min="7" max="7" width="13.44140625" style="21" bestFit="1" customWidth="1"/>
    <col min="8" max="8" width="14.5546875" style="21" bestFit="1" customWidth="1"/>
    <col min="9" max="9" width="9.44140625" style="21" bestFit="1" customWidth="1"/>
    <col min="10" max="10" width="29.77734375" bestFit="1" customWidth="1"/>
    <col min="11" max="11" width="9.44140625" style="5" bestFit="1" customWidth="1"/>
    <col min="12" max="12" width="1.44140625" customWidth="1"/>
    <col min="13" max="13" width="9.44140625" bestFit="1" customWidth="1"/>
    <col min="15" max="15" width="22.44140625" bestFit="1" customWidth="1"/>
    <col min="16" max="16" width="14.5546875" bestFit="1" customWidth="1"/>
    <col min="18" max="18" width="3.33203125" customWidth="1"/>
    <col min="19" max="19" width="7" bestFit="1" customWidth="1"/>
    <col min="20" max="20" width="18.21875" bestFit="1" customWidth="1"/>
    <col min="21" max="21" width="10.44140625" bestFit="1" customWidth="1"/>
    <col min="22" max="22" width="11.77734375" bestFit="1" customWidth="1"/>
    <col min="23" max="23" width="11.77734375" customWidth="1"/>
    <col min="26" max="26" width="14.5546875" bestFit="1" customWidth="1"/>
    <col min="27" max="27" width="9.5546875" bestFit="1" customWidth="1"/>
    <col min="28" max="28" width="32.109375" bestFit="1" customWidth="1"/>
    <col min="29" max="30" width="0" hidden="1" customWidth="1"/>
    <col min="31" max="31" width="1.5546875" customWidth="1"/>
    <col min="32" max="32" width="15" style="5" bestFit="1" customWidth="1"/>
    <col min="33" max="33" width="1.44140625" customWidth="1"/>
    <col min="34" max="34" width="0" hidden="1" customWidth="1"/>
    <col min="35" max="35" width="7.77734375" bestFit="1" customWidth="1"/>
    <col min="36" max="36" width="15.77734375" bestFit="1" customWidth="1"/>
    <col min="37" max="37" width="22.88671875" bestFit="1" customWidth="1"/>
    <col min="38" max="38" width="9.77734375" bestFit="1" customWidth="1"/>
    <col min="39" max="39" width="8.88671875" bestFit="1" customWidth="1"/>
    <col min="40" max="40" width="8.21875" bestFit="1" customWidth="1"/>
    <col min="41" max="41" width="9.5546875" bestFit="1" customWidth="1"/>
  </cols>
  <sheetData>
    <row r="1" spans="1:42" ht="14.55" customHeight="1">
      <c r="A1" s="102" t="s">
        <v>237</v>
      </c>
      <c r="B1" s="92" t="s">
        <v>239</v>
      </c>
      <c r="C1" s="92" t="s">
        <v>321</v>
      </c>
      <c r="D1" s="92" t="s">
        <v>240</v>
      </c>
      <c r="E1" s="92" t="s">
        <v>241</v>
      </c>
      <c r="F1" s="92" t="s">
        <v>242</v>
      </c>
      <c r="G1" s="92" t="s">
        <v>174</v>
      </c>
      <c r="H1" s="92" t="s">
        <v>243</v>
      </c>
      <c r="I1" s="92" t="s">
        <v>244</v>
      </c>
      <c r="J1" s="92" t="s">
        <v>245</v>
      </c>
      <c r="K1" s="127"/>
      <c r="M1" s="236" t="s">
        <v>284</v>
      </c>
      <c r="N1" s="236"/>
      <c r="O1" s="236"/>
      <c r="P1" s="236"/>
      <c r="Q1" s="236"/>
      <c r="S1" s="236" t="s">
        <v>283</v>
      </c>
      <c r="T1" s="236"/>
      <c r="U1" s="236"/>
      <c r="V1" s="236"/>
      <c r="W1" s="236"/>
      <c r="X1" s="236"/>
      <c r="Y1" s="236"/>
      <c r="Z1" s="236"/>
      <c r="AA1" s="236"/>
      <c r="AB1" s="236"/>
      <c r="AF1" s="122" t="s">
        <v>310</v>
      </c>
      <c r="AI1" s="238" t="s">
        <v>287</v>
      </c>
      <c r="AJ1" s="238"/>
      <c r="AK1" s="238"/>
      <c r="AL1" s="238"/>
      <c r="AM1" s="238"/>
      <c r="AN1" s="238"/>
      <c r="AO1" s="238"/>
      <c r="AP1" s="238"/>
    </row>
    <row r="2" spans="1:42" ht="14.55" customHeight="1">
      <c r="A2" s="102" t="s">
        <v>238</v>
      </c>
      <c r="B2" s="102" t="s">
        <v>260</v>
      </c>
      <c r="C2" s="102" t="s">
        <v>261</v>
      </c>
      <c r="D2" s="102" t="s">
        <v>262</v>
      </c>
      <c r="E2" s="103" t="s">
        <v>181</v>
      </c>
      <c r="F2" s="102" t="s">
        <v>266</v>
      </c>
      <c r="G2" s="103" t="s">
        <v>263</v>
      </c>
      <c r="H2" s="103" t="s">
        <v>264</v>
      </c>
      <c r="I2" s="103" t="s">
        <v>185</v>
      </c>
      <c r="J2" s="102" t="s">
        <v>265</v>
      </c>
      <c r="K2" s="127"/>
      <c r="M2" s="17" t="s">
        <v>48</v>
      </c>
      <c r="N2" s="17" t="s">
        <v>48</v>
      </c>
      <c r="O2" s="129" t="s">
        <v>199</v>
      </c>
      <c r="P2" s="18" t="s">
        <v>142</v>
      </c>
      <c r="Q2" s="18" t="s">
        <v>77</v>
      </c>
      <c r="S2" s="17" t="s">
        <v>198</v>
      </c>
      <c r="T2" s="3" t="s">
        <v>286</v>
      </c>
      <c r="U2" s="17" t="s">
        <v>48</v>
      </c>
      <c r="V2" s="17" t="s">
        <v>50</v>
      </c>
      <c r="W2" s="18" t="s">
        <v>52</v>
      </c>
      <c r="X2" s="17" t="s">
        <v>149</v>
      </c>
      <c r="Y2" s="18" t="s">
        <v>199</v>
      </c>
      <c r="Z2" s="18" t="s">
        <v>142</v>
      </c>
      <c r="AA2" s="18" t="s">
        <v>77</v>
      </c>
      <c r="AB2" s="17" t="s">
        <v>53</v>
      </c>
      <c r="AF2" s="3" t="s">
        <v>149</v>
      </c>
      <c r="AI2" s="17" t="s">
        <v>198</v>
      </c>
      <c r="AJ2" s="18" t="s">
        <v>142</v>
      </c>
      <c r="AK2" s="3" t="s">
        <v>286</v>
      </c>
      <c r="AL2" s="17" t="s">
        <v>48</v>
      </c>
      <c r="AM2" s="17" t="s">
        <v>50</v>
      </c>
      <c r="AN2" s="18" t="s">
        <v>52</v>
      </c>
      <c r="AO2" s="18" t="s">
        <v>77</v>
      </c>
      <c r="AP2" s="129" t="s">
        <v>2</v>
      </c>
    </row>
    <row r="3" spans="1:42">
      <c r="A3" s="237" t="s">
        <v>197</v>
      </c>
      <c r="B3" s="237"/>
      <c r="C3" s="237"/>
      <c r="D3" s="237"/>
      <c r="E3" s="237"/>
      <c r="F3" s="237"/>
      <c r="G3" s="237"/>
      <c r="H3" s="237"/>
      <c r="I3" s="237"/>
      <c r="J3" s="237"/>
      <c r="K3" s="237"/>
      <c r="M3" s="117" t="str">
        <f>"&gt;="&amp;MonthStart</f>
        <v>&gt;=45231</v>
      </c>
      <c r="N3" s="117" t="str">
        <f>"&lt;="&amp;EOMONTH(MonthStart,0)</f>
        <v>&lt;=45260</v>
      </c>
      <c r="O3" s="117" t="str">
        <f>IF(Calendar!M18="[All Customers]","&lt;&gt;",Calendar!M18)</f>
        <v>&lt;&gt;</v>
      </c>
      <c r="P3" s="117" t="str">
        <f>IF(Calendar!M19="[All Types]","&lt;&gt;",Calendar!M19)</f>
        <v>&lt;&gt;</v>
      </c>
      <c r="Q3" s="117" t="str">
        <f>IF(Calendar!M20="[All Statuses]","&lt;&gt;",Calendar!M20)</f>
        <v>&lt;&gt;</v>
      </c>
      <c r="S3" s="5">
        <v>31</v>
      </c>
      <c r="T3" t="s">
        <v>358</v>
      </c>
      <c r="U3" s="19">
        <v>45232</v>
      </c>
      <c r="V3" s="20">
        <v>0.35416666666666669</v>
      </c>
      <c r="W3" s="21">
        <v>8.3333333333333329E-2</v>
      </c>
      <c r="X3" s="5">
        <v>15</v>
      </c>
      <c r="Y3" s="21" t="s">
        <v>214</v>
      </c>
      <c r="Z3" s="21" t="s">
        <v>144</v>
      </c>
      <c r="AA3" s="21" t="s">
        <v>217</v>
      </c>
      <c r="AB3" t="s">
        <v>391</v>
      </c>
      <c r="AF3" s="117">
        <f>'Customer Mgmt'!B2</f>
        <v>0</v>
      </c>
      <c r="AI3" s="5">
        <v>32</v>
      </c>
      <c r="AJ3" s="21" t="s">
        <v>4</v>
      </c>
      <c r="AK3" t="s">
        <v>404</v>
      </c>
      <c r="AL3" s="19">
        <v>45267</v>
      </c>
      <c r="AM3" s="20">
        <v>0.61458333333333326</v>
      </c>
      <c r="AN3" s="21">
        <v>0.1979166666666666</v>
      </c>
      <c r="AO3" s="21" t="s">
        <v>219</v>
      </c>
      <c r="AP3" s="5">
        <v>48</v>
      </c>
    </row>
    <row r="4" spans="1:42">
      <c r="A4" s="3" t="s">
        <v>198</v>
      </c>
      <c r="B4" s="3" t="s">
        <v>286</v>
      </c>
      <c r="C4" s="3" t="s">
        <v>48</v>
      </c>
      <c r="D4" s="3" t="s">
        <v>50</v>
      </c>
      <c r="E4" s="3" t="s">
        <v>52</v>
      </c>
      <c r="F4" s="3" t="s">
        <v>149</v>
      </c>
      <c r="G4" s="3" t="s">
        <v>199</v>
      </c>
      <c r="H4" s="3" t="s">
        <v>142</v>
      </c>
      <c r="I4" s="3" t="s">
        <v>77</v>
      </c>
      <c r="J4" s="128" t="s">
        <v>53</v>
      </c>
      <c r="K4" s="162" t="s">
        <v>2</v>
      </c>
      <c r="S4" s="5">
        <v>2</v>
      </c>
      <c r="T4" t="s">
        <v>332</v>
      </c>
      <c r="U4" s="19">
        <v>45236</v>
      </c>
      <c r="V4" s="20">
        <v>0.79166666666666663</v>
      </c>
      <c r="W4" s="21">
        <v>8.3333333333333329E-2</v>
      </c>
      <c r="X4" s="5">
        <v>1</v>
      </c>
      <c r="Y4" s="21" t="s">
        <v>200</v>
      </c>
      <c r="Z4" s="21" t="s">
        <v>3</v>
      </c>
      <c r="AA4" s="21" t="s">
        <v>216</v>
      </c>
      <c r="AB4" t="s">
        <v>385</v>
      </c>
      <c r="AI4" s="5">
        <v>45</v>
      </c>
      <c r="AJ4" s="21" t="s">
        <v>3</v>
      </c>
      <c r="AK4" t="s">
        <v>352</v>
      </c>
      <c r="AL4" s="19">
        <v>45266</v>
      </c>
      <c r="AM4" s="20">
        <v>0.64583333333333315</v>
      </c>
      <c r="AN4" s="21">
        <v>1.0416666666666666E-2</v>
      </c>
      <c r="AO4" s="21" t="s">
        <v>219</v>
      </c>
    </row>
    <row r="5" spans="1:42">
      <c r="A5" s="5">
        <v>2</v>
      </c>
      <c r="B5" t="s">
        <v>332</v>
      </c>
      <c r="C5" s="19">
        <v>45236</v>
      </c>
      <c r="D5" s="20">
        <v>0.79166666666666663</v>
      </c>
      <c r="E5" s="21">
        <v>8.3333333333333329E-2</v>
      </c>
      <c r="F5" s="5">
        <v>1</v>
      </c>
      <c r="G5" s="21" t="s">
        <v>200</v>
      </c>
      <c r="H5" s="21" t="s">
        <v>3</v>
      </c>
      <c r="I5" s="21" t="s">
        <v>216</v>
      </c>
      <c r="J5" t="s">
        <v>385</v>
      </c>
      <c r="K5" s="5">
        <f>ROW()</f>
        <v>5</v>
      </c>
      <c r="S5" s="5">
        <v>46</v>
      </c>
      <c r="T5" t="s">
        <v>398</v>
      </c>
      <c r="U5" s="19">
        <v>45237</v>
      </c>
      <c r="V5" s="20">
        <v>0.50000000000000033</v>
      </c>
      <c r="W5" s="21">
        <v>4.1666666666666664E-2</v>
      </c>
      <c r="X5" s="5">
        <v>1</v>
      </c>
      <c r="Y5" s="21" t="s">
        <v>200</v>
      </c>
      <c r="Z5" s="21" t="s">
        <v>143</v>
      </c>
      <c r="AA5" s="21" t="s">
        <v>216</v>
      </c>
      <c r="AB5" t="s">
        <v>399</v>
      </c>
      <c r="AI5" s="5">
        <v>46</v>
      </c>
      <c r="AJ5" s="21" t="s">
        <v>143</v>
      </c>
      <c r="AK5" t="s">
        <v>398</v>
      </c>
      <c r="AL5" s="19">
        <v>45237</v>
      </c>
      <c r="AM5" s="20">
        <v>0.50000000000000033</v>
      </c>
      <c r="AN5" s="21">
        <v>4.1666666666666664E-2</v>
      </c>
      <c r="AO5" s="21" t="s">
        <v>216</v>
      </c>
    </row>
    <row r="6" spans="1:42">
      <c r="A6" s="5">
        <v>4</v>
      </c>
      <c r="B6" t="s">
        <v>333</v>
      </c>
      <c r="C6" s="19">
        <v>45243</v>
      </c>
      <c r="D6" s="20">
        <v>0.33333333333333331</v>
      </c>
      <c r="E6" s="21">
        <v>4.1666666666666664E-2</v>
      </c>
      <c r="F6" s="5">
        <v>3</v>
      </c>
      <c r="G6" s="21" t="s">
        <v>202</v>
      </c>
      <c r="H6" s="21" t="s">
        <v>92</v>
      </c>
      <c r="I6" s="21" t="s">
        <v>218</v>
      </c>
      <c r="J6" t="s">
        <v>365</v>
      </c>
      <c r="K6" s="5">
        <f>ROW()</f>
        <v>6</v>
      </c>
      <c r="M6" s="19"/>
      <c r="S6" s="5">
        <v>44</v>
      </c>
      <c r="T6" t="s">
        <v>358</v>
      </c>
      <c r="U6" s="19">
        <v>45242</v>
      </c>
      <c r="V6" s="20">
        <v>0</v>
      </c>
      <c r="W6" s="21">
        <v>3.125E-2</v>
      </c>
      <c r="X6" s="5">
        <v>13</v>
      </c>
      <c r="Y6" s="21" t="s">
        <v>212</v>
      </c>
      <c r="Z6" s="21" t="s">
        <v>3</v>
      </c>
      <c r="AA6" s="21" t="s">
        <v>218</v>
      </c>
      <c r="AB6" t="s">
        <v>391</v>
      </c>
      <c r="AI6" s="5">
        <v>2</v>
      </c>
      <c r="AJ6" s="21" t="s">
        <v>3</v>
      </c>
      <c r="AK6" t="s">
        <v>332</v>
      </c>
      <c r="AL6" s="19">
        <v>45236</v>
      </c>
      <c r="AM6" s="20">
        <v>0.79166666666666663</v>
      </c>
      <c r="AN6" s="21">
        <v>8.3333333333333329E-2</v>
      </c>
      <c r="AO6" s="21" t="s">
        <v>216</v>
      </c>
    </row>
    <row r="7" spans="1:42">
      <c r="A7" s="5">
        <v>5</v>
      </c>
      <c r="B7" t="s">
        <v>334</v>
      </c>
      <c r="C7" s="19">
        <v>45244</v>
      </c>
      <c r="D7" s="20">
        <v>0.41666666666666669</v>
      </c>
      <c r="E7" s="21">
        <v>8.3333333333333329E-2</v>
      </c>
      <c r="F7" s="5">
        <v>4</v>
      </c>
      <c r="G7" s="21" t="s">
        <v>203</v>
      </c>
      <c r="H7" s="21" t="s">
        <v>93</v>
      </c>
      <c r="I7" s="21" t="s">
        <v>219</v>
      </c>
      <c r="J7" t="s">
        <v>366</v>
      </c>
      <c r="K7" s="5">
        <f>ROW()</f>
        <v>7</v>
      </c>
      <c r="S7" s="5">
        <v>4</v>
      </c>
      <c r="T7" t="s">
        <v>333</v>
      </c>
      <c r="U7" s="19">
        <v>45243</v>
      </c>
      <c r="V7" s="20">
        <v>0.33333333333333331</v>
      </c>
      <c r="W7" s="21">
        <v>4.1666666666666664E-2</v>
      </c>
      <c r="X7" s="5">
        <v>3</v>
      </c>
      <c r="Y7" s="21" t="s">
        <v>202</v>
      </c>
      <c r="Z7" s="21" t="s">
        <v>92</v>
      </c>
      <c r="AA7" s="21" t="s">
        <v>218</v>
      </c>
      <c r="AB7" t="s">
        <v>365</v>
      </c>
    </row>
    <row r="8" spans="1:42">
      <c r="A8" s="5">
        <v>6</v>
      </c>
      <c r="B8" t="s">
        <v>335</v>
      </c>
      <c r="C8" s="19">
        <v>45244</v>
      </c>
      <c r="D8" s="20">
        <v>0.79166666666666663</v>
      </c>
      <c r="E8" s="21">
        <v>0.125</v>
      </c>
      <c r="F8" s="5">
        <v>5</v>
      </c>
      <c r="G8" s="21" t="s">
        <v>204</v>
      </c>
      <c r="H8" s="21" t="s">
        <v>143</v>
      </c>
      <c r="I8" s="21" t="s">
        <v>216</v>
      </c>
      <c r="J8" t="s">
        <v>367</v>
      </c>
      <c r="K8" s="5">
        <f>ROW()</f>
        <v>8</v>
      </c>
      <c r="S8" s="5">
        <v>5</v>
      </c>
      <c r="T8" t="s">
        <v>334</v>
      </c>
      <c r="U8" s="19">
        <v>45244</v>
      </c>
      <c r="V8" s="20">
        <v>0.41666666666666669</v>
      </c>
      <c r="W8" s="21">
        <v>8.3333333333333329E-2</v>
      </c>
      <c r="X8" s="5">
        <v>4</v>
      </c>
      <c r="Y8" s="21" t="s">
        <v>203</v>
      </c>
      <c r="Z8" s="21" t="s">
        <v>93</v>
      </c>
      <c r="AA8" s="21" t="s">
        <v>219</v>
      </c>
      <c r="AB8" t="s">
        <v>366</v>
      </c>
    </row>
    <row r="9" spans="1:42">
      <c r="A9" s="5">
        <v>7</v>
      </c>
      <c r="B9" t="s">
        <v>336</v>
      </c>
      <c r="C9" s="19">
        <v>45247</v>
      </c>
      <c r="D9" s="20">
        <v>0.66666666666666663</v>
      </c>
      <c r="E9" s="21">
        <v>8.3333333333333329E-2</v>
      </c>
      <c r="F9" s="5">
        <v>6</v>
      </c>
      <c r="G9" s="21" t="s">
        <v>205</v>
      </c>
      <c r="H9" s="21" t="s">
        <v>144</v>
      </c>
      <c r="I9" s="21" t="s">
        <v>217</v>
      </c>
      <c r="J9" t="s">
        <v>368</v>
      </c>
      <c r="K9" s="5">
        <f>ROW()</f>
        <v>9</v>
      </c>
      <c r="S9" s="5">
        <v>6</v>
      </c>
      <c r="T9" t="s">
        <v>335</v>
      </c>
      <c r="U9" s="19">
        <v>45244</v>
      </c>
      <c r="V9" s="20">
        <v>0.79166666666666663</v>
      </c>
      <c r="W9" s="21">
        <v>0.125</v>
      </c>
      <c r="X9" s="5">
        <v>5</v>
      </c>
      <c r="Y9" s="21" t="s">
        <v>204</v>
      </c>
      <c r="Z9" s="21" t="s">
        <v>143</v>
      </c>
      <c r="AA9" s="21" t="s">
        <v>216</v>
      </c>
      <c r="AB9" t="s">
        <v>367</v>
      </c>
    </row>
    <row r="10" spans="1:42">
      <c r="A10" s="5">
        <v>8</v>
      </c>
      <c r="B10" t="s">
        <v>337</v>
      </c>
      <c r="C10" s="19">
        <v>45249</v>
      </c>
      <c r="D10" s="20">
        <v>0.70833333333333337</v>
      </c>
      <c r="E10" s="21">
        <v>0.125</v>
      </c>
      <c r="F10" s="5">
        <v>7</v>
      </c>
      <c r="G10" s="21" t="s">
        <v>206</v>
      </c>
      <c r="H10" s="21" t="s">
        <v>3</v>
      </c>
      <c r="I10" s="21" t="s">
        <v>218</v>
      </c>
      <c r="J10" t="s">
        <v>369</v>
      </c>
      <c r="K10" s="5">
        <f>ROW()</f>
        <v>10</v>
      </c>
      <c r="S10" s="5">
        <v>7</v>
      </c>
      <c r="T10" t="s">
        <v>336</v>
      </c>
      <c r="U10" s="19">
        <v>45247</v>
      </c>
      <c r="V10" s="20">
        <v>0.66666666666666663</v>
      </c>
      <c r="W10" s="21">
        <v>8.3333333333333329E-2</v>
      </c>
      <c r="X10" s="5">
        <v>6</v>
      </c>
      <c r="Y10" s="21" t="s">
        <v>205</v>
      </c>
      <c r="Z10" s="21" t="s">
        <v>144</v>
      </c>
      <c r="AA10" s="21" t="s">
        <v>217</v>
      </c>
      <c r="AB10" t="s">
        <v>368</v>
      </c>
    </row>
    <row r="11" spans="1:42">
      <c r="A11" s="5">
        <v>9</v>
      </c>
      <c r="B11" t="s">
        <v>338</v>
      </c>
      <c r="C11" s="19">
        <v>45250</v>
      </c>
      <c r="D11" s="20">
        <v>0.66666666666666663</v>
      </c>
      <c r="E11" s="21">
        <v>4.1666666666666664E-2</v>
      </c>
      <c r="F11" s="5">
        <v>8</v>
      </c>
      <c r="G11" s="21" t="s">
        <v>207</v>
      </c>
      <c r="H11" s="21" t="s">
        <v>4</v>
      </c>
      <c r="I11" s="21" t="s">
        <v>219</v>
      </c>
      <c r="J11" t="s">
        <v>370</v>
      </c>
      <c r="K11" s="5">
        <f>ROW()</f>
        <v>11</v>
      </c>
      <c r="S11" s="5">
        <v>8</v>
      </c>
      <c r="T11" t="s">
        <v>337</v>
      </c>
      <c r="U11" s="19">
        <v>45249</v>
      </c>
      <c r="V11" s="20">
        <v>0.70833333333333337</v>
      </c>
      <c r="W11" s="21">
        <v>0.125</v>
      </c>
      <c r="X11" s="5">
        <v>7</v>
      </c>
      <c r="Y11" s="21" t="s">
        <v>206</v>
      </c>
      <c r="Z11" s="21" t="s">
        <v>3</v>
      </c>
      <c r="AA11" s="21" t="s">
        <v>218</v>
      </c>
      <c r="AB11" t="s">
        <v>369</v>
      </c>
    </row>
    <row r="12" spans="1:42">
      <c r="A12" s="5">
        <v>10</v>
      </c>
      <c r="B12" t="s">
        <v>339</v>
      </c>
      <c r="C12" s="19">
        <v>45251</v>
      </c>
      <c r="D12" s="20">
        <v>0.79166666666666663</v>
      </c>
      <c r="E12" s="21">
        <v>0.125</v>
      </c>
      <c r="F12" s="5">
        <v>9</v>
      </c>
      <c r="G12" s="21" t="s">
        <v>208</v>
      </c>
      <c r="H12" s="21" t="s">
        <v>92</v>
      </c>
      <c r="I12" s="21" t="s">
        <v>216</v>
      </c>
      <c r="J12" t="s">
        <v>371</v>
      </c>
      <c r="K12" s="5">
        <f>ROW()</f>
        <v>12</v>
      </c>
      <c r="S12" s="5">
        <v>9</v>
      </c>
      <c r="T12" t="s">
        <v>338</v>
      </c>
      <c r="U12" s="19">
        <v>45250</v>
      </c>
      <c r="V12" s="20">
        <v>0.66666666666666663</v>
      </c>
      <c r="W12" s="21">
        <v>4.1666666666666664E-2</v>
      </c>
      <c r="X12" s="5">
        <v>8</v>
      </c>
      <c r="Y12" s="21" t="s">
        <v>207</v>
      </c>
      <c r="Z12" s="21" t="s">
        <v>4</v>
      </c>
      <c r="AA12" s="21" t="s">
        <v>219</v>
      </c>
      <c r="AB12" t="s">
        <v>370</v>
      </c>
    </row>
    <row r="13" spans="1:42">
      <c r="A13" s="5">
        <v>11</v>
      </c>
      <c r="B13" t="s">
        <v>340</v>
      </c>
      <c r="C13" s="19">
        <v>45254</v>
      </c>
      <c r="D13" s="20">
        <v>0.375</v>
      </c>
      <c r="E13" s="21">
        <v>8.3333333333333329E-2</v>
      </c>
      <c r="F13" s="5">
        <v>10</v>
      </c>
      <c r="G13" s="21" t="s">
        <v>209</v>
      </c>
      <c r="H13" s="21" t="s">
        <v>93</v>
      </c>
      <c r="I13" s="21" t="s">
        <v>217</v>
      </c>
      <c r="J13" t="s">
        <v>372</v>
      </c>
      <c r="K13" s="5">
        <f>ROW()</f>
        <v>13</v>
      </c>
      <c r="S13" s="5">
        <v>10</v>
      </c>
      <c r="T13" t="s">
        <v>339</v>
      </c>
      <c r="U13" s="19">
        <v>45251</v>
      </c>
      <c r="V13" s="20">
        <v>0.79166666666666663</v>
      </c>
      <c r="W13" s="21">
        <v>0.125</v>
      </c>
      <c r="X13" s="5">
        <v>9</v>
      </c>
      <c r="Y13" s="21" t="s">
        <v>208</v>
      </c>
      <c r="Z13" s="21" t="s">
        <v>92</v>
      </c>
      <c r="AA13" s="21" t="s">
        <v>216</v>
      </c>
      <c r="AB13" t="s">
        <v>371</v>
      </c>
    </row>
    <row r="14" spans="1:42">
      <c r="A14" s="5">
        <v>12</v>
      </c>
      <c r="B14" t="s">
        <v>341</v>
      </c>
      <c r="C14" s="19">
        <v>45255</v>
      </c>
      <c r="D14" s="20">
        <v>0.75</v>
      </c>
      <c r="E14" s="21">
        <v>0.125</v>
      </c>
      <c r="F14" s="5">
        <v>11</v>
      </c>
      <c r="G14" s="21" t="s">
        <v>210</v>
      </c>
      <c r="H14" s="21" t="s">
        <v>143</v>
      </c>
      <c r="I14" s="21" t="s">
        <v>218</v>
      </c>
      <c r="J14" t="s">
        <v>373</v>
      </c>
      <c r="K14" s="5">
        <f>ROW()</f>
        <v>14</v>
      </c>
      <c r="S14" s="5">
        <v>11</v>
      </c>
      <c r="T14" t="s">
        <v>340</v>
      </c>
      <c r="U14" s="19">
        <v>45254</v>
      </c>
      <c r="V14" s="20">
        <v>0.375</v>
      </c>
      <c r="W14" s="21">
        <v>8.3333333333333329E-2</v>
      </c>
      <c r="X14" s="5">
        <v>10</v>
      </c>
      <c r="Y14" s="21" t="s">
        <v>209</v>
      </c>
      <c r="Z14" s="21" t="s">
        <v>93</v>
      </c>
      <c r="AA14" s="21" t="s">
        <v>217</v>
      </c>
      <c r="AB14" t="s">
        <v>372</v>
      </c>
    </row>
    <row r="15" spans="1:42">
      <c r="A15" s="5">
        <v>13</v>
      </c>
      <c r="B15" t="s">
        <v>342</v>
      </c>
      <c r="C15" s="19">
        <v>45256</v>
      </c>
      <c r="D15" s="20">
        <v>0.79166666666666663</v>
      </c>
      <c r="E15" s="21">
        <v>8.3333333333333329E-2</v>
      </c>
      <c r="F15" s="5">
        <v>12</v>
      </c>
      <c r="G15" s="21" t="s">
        <v>211</v>
      </c>
      <c r="H15" s="21" t="s">
        <v>144</v>
      </c>
      <c r="I15" s="21" t="s">
        <v>219</v>
      </c>
      <c r="J15" t="s">
        <v>374</v>
      </c>
      <c r="K15" s="5">
        <f>ROW()</f>
        <v>15</v>
      </c>
      <c r="S15" s="5">
        <v>12</v>
      </c>
      <c r="T15" t="s">
        <v>341</v>
      </c>
      <c r="U15" s="19">
        <v>45255</v>
      </c>
      <c r="V15" s="20">
        <v>0.75</v>
      </c>
      <c r="W15" s="21">
        <v>0.125</v>
      </c>
      <c r="X15" s="5">
        <v>11</v>
      </c>
      <c r="Y15" s="21" t="s">
        <v>210</v>
      </c>
      <c r="Z15" s="21" t="s">
        <v>143</v>
      </c>
      <c r="AA15" s="21" t="s">
        <v>218</v>
      </c>
      <c r="AB15" t="s">
        <v>373</v>
      </c>
    </row>
    <row r="16" spans="1:42">
      <c r="A16" s="5">
        <v>14</v>
      </c>
      <c r="B16" t="s">
        <v>343</v>
      </c>
      <c r="C16" s="19">
        <v>45257</v>
      </c>
      <c r="D16" s="20">
        <v>0.375</v>
      </c>
      <c r="E16" s="21">
        <v>0.16666666666666666</v>
      </c>
      <c r="F16" s="5">
        <v>13</v>
      </c>
      <c r="G16" s="21" t="s">
        <v>212</v>
      </c>
      <c r="H16" s="21" t="s">
        <v>3</v>
      </c>
      <c r="I16" s="21" t="s">
        <v>216</v>
      </c>
      <c r="J16" t="s">
        <v>375</v>
      </c>
      <c r="K16" s="5">
        <f>ROW()</f>
        <v>16</v>
      </c>
      <c r="S16" s="5">
        <v>13</v>
      </c>
      <c r="T16" t="s">
        <v>342</v>
      </c>
      <c r="U16" s="19">
        <v>45256</v>
      </c>
      <c r="V16" s="20">
        <v>0.79166666666666663</v>
      </c>
      <c r="W16" s="21">
        <v>8.3333333333333329E-2</v>
      </c>
      <c r="X16" s="5">
        <v>12</v>
      </c>
      <c r="Y16" s="21" t="s">
        <v>211</v>
      </c>
      <c r="Z16" s="21" t="s">
        <v>144</v>
      </c>
      <c r="AA16" s="21" t="s">
        <v>219</v>
      </c>
      <c r="AB16" t="s">
        <v>374</v>
      </c>
    </row>
    <row r="17" spans="1:28">
      <c r="A17" s="5">
        <v>15</v>
      </c>
      <c r="B17" t="s">
        <v>344</v>
      </c>
      <c r="C17" s="19">
        <v>45258</v>
      </c>
      <c r="D17" s="20">
        <v>0.33333333333333331</v>
      </c>
      <c r="E17" s="21">
        <v>0.25</v>
      </c>
      <c r="F17" s="5">
        <v>14</v>
      </c>
      <c r="G17" s="21" t="s">
        <v>213</v>
      </c>
      <c r="H17" s="21" t="s">
        <v>4</v>
      </c>
      <c r="I17" s="21" t="s">
        <v>217</v>
      </c>
      <c r="J17" t="s">
        <v>376</v>
      </c>
      <c r="K17" s="5">
        <f>ROW()</f>
        <v>17</v>
      </c>
      <c r="S17" s="5">
        <v>14</v>
      </c>
      <c r="T17" t="s">
        <v>343</v>
      </c>
      <c r="U17" s="19">
        <v>45257</v>
      </c>
      <c r="V17" s="20">
        <v>0.375</v>
      </c>
      <c r="W17" s="21">
        <v>0.16666666666666666</v>
      </c>
      <c r="X17" s="5">
        <v>13</v>
      </c>
      <c r="Y17" s="21" t="s">
        <v>212</v>
      </c>
      <c r="Z17" s="21" t="s">
        <v>3</v>
      </c>
      <c r="AA17" s="21" t="s">
        <v>216</v>
      </c>
      <c r="AB17" t="s">
        <v>375</v>
      </c>
    </row>
    <row r="18" spans="1:28">
      <c r="A18" s="5">
        <v>16</v>
      </c>
      <c r="B18" t="s">
        <v>345</v>
      </c>
      <c r="C18" s="19">
        <v>45259</v>
      </c>
      <c r="D18" s="20">
        <v>0.625</v>
      </c>
      <c r="E18" s="21">
        <v>8.3333333333333329E-2</v>
      </c>
      <c r="F18" s="5">
        <v>15</v>
      </c>
      <c r="G18" s="21" t="s">
        <v>214</v>
      </c>
      <c r="H18" s="21" t="s">
        <v>92</v>
      </c>
      <c r="I18" s="21" t="s">
        <v>218</v>
      </c>
      <c r="J18" t="s">
        <v>377</v>
      </c>
      <c r="K18" s="5">
        <f>ROW()</f>
        <v>18</v>
      </c>
      <c r="S18" s="5">
        <v>15</v>
      </c>
      <c r="T18" t="s">
        <v>344</v>
      </c>
      <c r="U18" s="19">
        <v>45258</v>
      </c>
      <c r="V18" s="20">
        <v>0.33333333333333331</v>
      </c>
      <c r="W18" s="21">
        <v>0.25</v>
      </c>
      <c r="X18" s="5">
        <v>14</v>
      </c>
      <c r="Y18" s="21" t="s">
        <v>213</v>
      </c>
      <c r="Z18" s="21" t="s">
        <v>4</v>
      </c>
      <c r="AA18" s="21" t="s">
        <v>217</v>
      </c>
      <c r="AB18" t="s">
        <v>376</v>
      </c>
    </row>
    <row r="19" spans="1:28">
      <c r="A19" s="5">
        <v>18</v>
      </c>
      <c r="B19" t="s">
        <v>346</v>
      </c>
      <c r="C19" s="19">
        <v>45259</v>
      </c>
      <c r="D19" s="20">
        <v>0.79166666666666663</v>
      </c>
      <c r="E19" s="21">
        <v>0.125</v>
      </c>
      <c r="F19" s="5">
        <v>2</v>
      </c>
      <c r="G19" s="21" t="s">
        <v>201</v>
      </c>
      <c r="H19" s="21" t="s">
        <v>143</v>
      </c>
      <c r="I19" s="21" t="s">
        <v>216</v>
      </c>
      <c r="J19" t="s">
        <v>378</v>
      </c>
      <c r="K19" s="5">
        <f>ROW()</f>
        <v>19</v>
      </c>
      <c r="S19" s="5">
        <v>30</v>
      </c>
      <c r="T19" t="s">
        <v>357</v>
      </c>
      <c r="U19" s="19">
        <v>45259</v>
      </c>
      <c r="V19" s="20">
        <v>0.33333333333333331</v>
      </c>
      <c r="W19" s="21">
        <v>0.25</v>
      </c>
      <c r="X19" s="5">
        <v>14</v>
      </c>
      <c r="Y19" s="21" t="s">
        <v>213</v>
      </c>
      <c r="Z19" s="21" t="s">
        <v>143</v>
      </c>
      <c r="AA19" s="21" t="s">
        <v>216</v>
      </c>
      <c r="AB19" t="s">
        <v>390</v>
      </c>
    </row>
    <row r="20" spans="1:28">
      <c r="A20" s="5">
        <v>19</v>
      </c>
      <c r="B20" t="s">
        <v>347</v>
      </c>
      <c r="C20" s="19">
        <v>45259</v>
      </c>
      <c r="D20" s="20">
        <v>0.875</v>
      </c>
      <c r="E20" s="21">
        <v>8.3333333333333329E-2</v>
      </c>
      <c r="F20" s="5">
        <v>3</v>
      </c>
      <c r="G20" s="21" t="s">
        <v>202</v>
      </c>
      <c r="H20" s="21" t="s">
        <v>144</v>
      </c>
      <c r="I20" s="21" t="s">
        <v>217</v>
      </c>
      <c r="J20" t="s">
        <v>379</v>
      </c>
      <c r="K20" s="5">
        <f>ROW()</f>
        <v>20</v>
      </c>
      <c r="S20" s="5">
        <v>16</v>
      </c>
      <c r="T20" t="s">
        <v>345</v>
      </c>
      <c r="U20" s="19">
        <v>45259</v>
      </c>
      <c r="V20" s="20">
        <v>0.625</v>
      </c>
      <c r="W20" s="21">
        <v>8.3333333333333329E-2</v>
      </c>
      <c r="X20" s="5">
        <v>15</v>
      </c>
      <c r="Y20" s="21" t="s">
        <v>214</v>
      </c>
      <c r="Z20" s="21" t="s">
        <v>92</v>
      </c>
      <c r="AA20" s="21" t="s">
        <v>218</v>
      </c>
      <c r="AB20" t="s">
        <v>377</v>
      </c>
    </row>
    <row r="21" spans="1:28">
      <c r="A21" s="5">
        <v>20</v>
      </c>
      <c r="B21" t="s">
        <v>348</v>
      </c>
      <c r="C21" s="19">
        <v>45260</v>
      </c>
      <c r="D21" s="20">
        <v>0.41666666666666669</v>
      </c>
      <c r="E21" s="21">
        <v>8.3333333333333329E-2</v>
      </c>
      <c r="F21" s="5">
        <v>4</v>
      </c>
      <c r="G21" s="21" t="s">
        <v>203</v>
      </c>
      <c r="H21" s="21" t="s">
        <v>3</v>
      </c>
      <c r="I21" s="21" t="s">
        <v>218</v>
      </c>
      <c r="J21" t="s">
        <v>380</v>
      </c>
      <c r="K21" s="5">
        <f>ROW()</f>
        <v>21</v>
      </c>
      <c r="S21" s="5">
        <v>18</v>
      </c>
      <c r="T21" t="s">
        <v>346</v>
      </c>
      <c r="U21" s="19">
        <v>45259</v>
      </c>
      <c r="V21" s="20">
        <v>0.79166666666666663</v>
      </c>
      <c r="W21" s="21">
        <v>0.125</v>
      </c>
      <c r="X21" s="5">
        <v>2</v>
      </c>
      <c r="Y21" s="21" t="s">
        <v>201</v>
      </c>
      <c r="Z21" s="21" t="s">
        <v>143</v>
      </c>
      <c r="AA21" s="21" t="s">
        <v>216</v>
      </c>
      <c r="AB21" t="s">
        <v>378</v>
      </c>
    </row>
    <row r="22" spans="1:28">
      <c r="A22" s="5">
        <v>21</v>
      </c>
      <c r="B22" t="s">
        <v>349</v>
      </c>
      <c r="C22" s="19">
        <v>45261</v>
      </c>
      <c r="D22" s="20">
        <v>0.41666666666666669</v>
      </c>
      <c r="E22" s="21">
        <v>8.3333333333333329E-2</v>
      </c>
      <c r="F22" s="5">
        <v>5</v>
      </c>
      <c r="G22" s="21" t="s">
        <v>204</v>
      </c>
      <c r="H22" s="21" t="s">
        <v>4</v>
      </c>
      <c r="I22" s="21" t="s">
        <v>219</v>
      </c>
      <c r="J22" s="20" t="s">
        <v>381</v>
      </c>
      <c r="K22" s="5">
        <f>ROW()</f>
        <v>22</v>
      </c>
      <c r="S22" s="5">
        <v>33</v>
      </c>
      <c r="T22" t="s">
        <v>359</v>
      </c>
      <c r="U22" s="19">
        <v>45259</v>
      </c>
      <c r="V22" s="20">
        <v>0.79166666666666663</v>
      </c>
      <c r="W22" s="21">
        <v>0.125</v>
      </c>
      <c r="X22" s="5">
        <v>2</v>
      </c>
      <c r="Y22" s="21" t="s">
        <v>201</v>
      </c>
      <c r="Z22" s="21" t="s">
        <v>4</v>
      </c>
      <c r="AA22" s="21" t="s">
        <v>219</v>
      </c>
      <c r="AB22" t="s">
        <v>392</v>
      </c>
    </row>
    <row r="23" spans="1:28">
      <c r="A23" s="5">
        <v>22</v>
      </c>
      <c r="B23" t="s">
        <v>350</v>
      </c>
      <c r="C23" s="19">
        <v>45262</v>
      </c>
      <c r="D23" s="20">
        <v>0.41666666666666669</v>
      </c>
      <c r="E23" s="21">
        <v>8.3333333333333329E-2</v>
      </c>
      <c r="F23" s="5">
        <v>6</v>
      </c>
      <c r="G23" s="21" t="s">
        <v>205</v>
      </c>
      <c r="H23" s="21" t="s">
        <v>92</v>
      </c>
      <c r="I23" s="21" t="s">
        <v>216</v>
      </c>
      <c r="J23" s="20" t="s">
        <v>382</v>
      </c>
      <c r="K23" s="5">
        <f>ROW()</f>
        <v>23</v>
      </c>
      <c r="S23" s="5">
        <v>19</v>
      </c>
      <c r="T23" t="s">
        <v>347</v>
      </c>
      <c r="U23" s="19">
        <v>45259</v>
      </c>
      <c r="V23" s="20">
        <v>0.875</v>
      </c>
      <c r="W23" s="21">
        <v>8.3333333333333329E-2</v>
      </c>
      <c r="X23" s="5">
        <v>3</v>
      </c>
      <c r="Y23" s="21" t="s">
        <v>202</v>
      </c>
      <c r="Z23" s="21" t="s">
        <v>144</v>
      </c>
      <c r="AA23" s="21" t="s">
        <v>217</v>
      </c>
      <c r="AB23" t="s">
        <v>379</v>
      </c>
    </row>
    <row r="24" spans="1:28">
      <c r="A24" s="5">
        <v>23</v>
      </c>
      <c r="B24" t="s">
        <v>351</v>
      </c>
      <c r="C24" s="19">
        <v>45263</v>
      </c>
      <c r="D24" s="20">
        <v>0.41666666666666669</v>
      </c>
      <c r="E24" s="21">
        <v>8.3333333333333329E-2</v>
      </c>
      <c r="F24" s="5">
        <v>7</v>
      </c>
      <c r="G24" s="21" t="s">
        <v>206</v>
      </c>
      <c r="H24" s="21" t="s">
        <v>93</v>
      </c>
      <c r="I24" s="21" t="s">
        <v>217</v>
      </c>
      <c r="J24" t="s">
        <v>383</v>
      </c>
      <c r="K24" s="5">
        <f>ROW()</f>
        <v>24</v>
      </c>
      <c r="S24" s="5">
        <v>20</v>
      </c>
      <c r="T24" t="s">
        <v>348</v>
      </c>
      <c r="U24" s="19">
        <v>45260</v>
      </c>
      <c r="V24" s="20">
        <v>0.41666666666666669</v>
      </c>
      <c r="W24" s="21">
        <v>8.3333333333333329E-2</v>
      </c>
      <c r="X24" s="5">
        <v>4</v>
      </c>
      <c r="Y24" s="21" t="s">
        <v>203</v>
      </c>
      <c r="Z24" s="21" t="s">
        <v>3</v>
      </c>
      <c r="AA24" s="21" t="s">
        <v>218</v>
      </c>
      <c r="AB24" t="s">
        <v>380</v>
      </c>
    </row>
    <row r="25" spans="1:28">
      <c r="A25" s="5">
        <v>24</v>
      </c>
      <c r="B25" t="s">
        <v>352</v>
      </c>
      <c r="C25" s="19">
        <v>45264</v>
      </c>
      <c r="D25" s="20">
        <v>0.41666666666666669</v>
      </c>
      <c r="E25" s="21">
        <v>8.3333333333333329E-2</v>
      </c>
      <c r="F25" s="5">
        <v>8</v>
      </c>
      <c r="G25" s="21" t="s">
        <v>207</v>
      </c>
      <c r="H25" s="21" t="s">
        <v>143</v>
      </c>
      <c r="I25" s="21" t="s">
        <v>218</v>
      </c>
      <c r="J25" t="s">
        <v>384</v>
      </c>
      <c r="K25" s="5">
        <f>ROW()</f>
        <v>25</v>
      </c>
      <c r="S25" s="5"/>
      <c r="U25" s="19"/>
      <c r="V25" s="20"/>
      <c r="W25" s="21"/>
      <c r="X25" s="5"/>
      <c r="Y25" s="21"/>
      <c r="Z25" s="21"/>
      <c r="AA25" s="21"/>
    </row>
    <row r="26" spans="1:28">
      <c r="A26" s="5">
        <v>25</v>
      </c>
      <c r="B26" t="s">
        <v>332</v>
      </c>
      <c r="C26" s="19">
        <v>45265</v>
      </c>
      <c r="D26" s="20">
        <v>0.41666666666666669</v>
      </c>
      <c r="E26" s="21">
        <v>8.3333333333333329E-2</v>
      </c>
      <c r="F26" s="5">
        <v>9</v>
      </c>
      <c r="G26" s="21" t="s">
        <v>208</v>
      </c>
      <c r="H26" s="21" t="s">
        <v>144</v>
      </c>
      <c r="I26" s="21" t="s">
        <v>219</v>
      </c>
      <c r="J26" t="s">
        <v>385</v>
      </c>
      <c r="K26" s="5">
        <f>ROW()</f>
        <v>26</v>
      </c>
    </row>
    <row r="27" spans="1:28">
      <c r="A27" s="5">
        <v>26</v>
      </c>
      <c r="B27" t="s">
        <v>353</v>
      </c>
      <c r="C27" s="19">
        <v>45266</v>
      </c>
      <c r="D27" s="20">
        <v>0.41666666666666669</v>
      </c>
      <c r="E27" s="21">
        <v>8.3333333333333329E-2</v>
      </c>
      <c r="F27" s="5">
        <v>10</v>
      </c>
      <c r="G27" s="21" t="s">
        <v>209</v>
      </c>
      <c r="H27" s="21" t="s">
        <v>3</v>
      </c>
      <c r="I27" s="21" t="s">
        <v>216</v>
      </c>
      <c r="J27" t="s">
        <v>386</v>
      </c>
      <c r="K27" s="5">
        <f>ROW()</f>
        <v>27</v>
      </c>
    </row>
    <row r="28" spans="1:28">
      <c r="A28" s="5">
        <v>27</v>
      </c>
      <c r="B28" t="s">
        <v>354</v>
      </c>
      <c r="C28" s="19">
        <v>45267</v>
      </c>
      <c r="D28" s="20">
        <v>0.41666666666666669</v>
      </c>
      <c r="E28" s="21">
        <v>8.3333333333333329E-2</v>
      </c>
      <c r="F28" s="5">
        <v>11</v>
      </c>
      <c r="G28" s="21" t="s">
        <v>210</v>
      </c>
      <c r="H28" s="21" t="s">
        <v>4</v>
      </c>
      <c r="I28" s="21" t="s">
        <v>217</v>
      </c>
      <c r="J28" t="s">
        <v>387</v>
      </c>
      <c r="K28" s="5">
        <f>ROW()</f>
        <v>28</v>
      </c>
    </row>
    <row r="29" spans="1:28">
      <c r="A29" s="5">
        <v>29</v>
      </c>
      <c r="B29" t="s">
        <v>356</v>
      </c>
      <c r="C29" s="19">
        <v>45269</v>
      </c>
      <c r="D29" s="20">
        <v>0.41666666666666669</v>
      </c>
      <c r="E29" s="21">
        <v>8.3333333333333329E-2</v>
      </c>
      <c r="F29" s="5">
        <v>13</v>
      </c>
      <c r="G29" s="21" t="s">
        <v>212</v>
      </c>
      <c r="H29" s="21" t="s">
        <v>93</v>
      </c>
      <c r="I29" s="21" t="s">
        <v>219</v>
      </c>
      <c r="J29" t="s">
        <v>389</v>
      </c>
      <c r="K29" s="5">
        <f>ROW()</f>
        <v>29</v>
      </c>
    </row>
    <row r="30" spans="1:28">
      <c r="A30" s="5">
        <v>30</v>
      </c>
      <c r="B30" t="s">
        <v>357</v>
      </c>
      <c r="C30" s="19">
        <v>45259</v>
      </c>
      <c r="D30" s="20">
        <v>0.33333333333333331</v>
      </c>
      <c r="E30" s="21">
        <v>0.25</v>
      </c>
      <c r="F30" s="5">
        <v>14</v>
      </c>
      <c r="G30" s="21" t="s">
        <v>213</v>
      </c>
      <c r="H30" s="21" t="s">
        <v>143</v>
      </c>
      <c r="I30" s="21" t="s">
        <v>216</v>
      </c>
      <c r="J30" t="s">
        <v>390</v>
      </c>
      <c r="K30" s="5">
        <f>ROW()</f>
        <v>30</v>
      </c>
    </row>
    <row r="31" spans="1:28">
      <c r="A31" s="5">
        <v>31</v>
      </c>
      <c r="B31" t="s">
        <v>358</v>
      </c>
      <c r="C31" s="19">
        <v>45232</v>
      </c>
      <c r="D31" s="20">
        <v>0.35416666666666669</v>
      </c>
      <c r="E31" s="21">
        <v>8.3333333333333329E-2</v>
      </c>
      <c r="F31" s="5">
        <v>15</v>
      </c>
      <c r="G31" s="21" t="s">
        <v>214</v>
      </c>
      <c r="H31" s="21" t="s">
        <v>144</v>
      </c>
      <c r="I31" s="21" t="s">
        <v>217</v>
      </c>
      <c r="J31" t="s">
        <v>391</v>
      </c>
      <c r="K31" s="5">
        <f>ROW()</f>
        <v>31</v>
      </c>
    </row>
    <row r="32" spans="1:28">
      <c r="A32" s="5">
        <v>32</v>
      </c>
      <c r="B32" t="s">
        <v>404</v>
      </c>
      <c r="C32" s="19">
        <v>45267</v>
      </c>
      <c r="D32" s="20">
        <v>0.61458333333333326</v>
      </c>
      <c r="E32" s="21">
        <v>0.1979166666666666</v>
      </c>
      <c r="F32" s="5">
        <v>1</v>
      </c>
      <c r="G32" s="21" t="s">
        <v>200</v>
      </c>
      <c r="H32" s="21" t="s">
        <v>4</v>
      </c>
      <c r="I32" s="21" t="s">
        <v>219</v>
      </c>
      <c r="J32" t="s">
        <v>53</v>
      </c>
      <c r="K32" s="5">
        <f>ROW()</f>
        <v>32</v>
      </c>
    </row>
    <row r="33" spans="1:11">
      <c r="A33" s="5">
        <v>33</v>
      </c>
      <c r="B33" t="s">
        <v>359</v>
      </c>
      <c r="C33" s="19">
        <v>45259</v>
      </c>
      <c r="D33" s="20">
        <v>0.79166666666666663</v>
      </c>
      <c r="E33" s="21">
        <v>0.125</v>
      </c>
      <c r="F33" s="5">
        <v>2</v>
      </c>
      <c r="G33" s="21" t="s">
        <v>201</v>
      </c>
      <c r="H33" s="21" t="s">
        <v>4</v>
      </c>
      <c r="I33" s="21" t="s">
        <v>219</v>
      </c>
      <c r="J33" t="s">
        <v>392</v>
      </c>
      <c r="K33" s="5">
        <f>ROW()</f>
        <v>33</v>
      </c>
    </row>
    <row r="34" spans="1:11">
      <c r="A34" s="5">
        <v>34</v>
      </c>
      <c r="B34" t="s">
        <v>360</v>
      </c>
      <c r="C34" s="19">
        <v>45271</v>
      </c>
      <c r="D34" s="20">
        <v>0.79166666666666663</v>
      </c>
      <c r="E34" s="21">
        <v>8.3333333333333329E-2</v>
      </c>
      <c r="F34" s="5">
        <v>3</v>
      </c>
      <c r="G34" s="21" t="s">
        <v>202</v>
      </c>
      <c r="H34" s="21" t="s">
        <v>92</v>
      </c>
      <c r="I34" s="21" t="s">
        <v>216</v>
      </c>
      <c r="J34" t="s">
        <v>393</v>
      </c>
      <c r="K34" s="5">
        <f>ROW()</f>
        <v>34</v>
      </c>
    </row>
    <row r="35" spans="1:11">
      <c r="A35" s="5">
        <v>35</v>
      </c>
      <c r="B35" t="s">
        <v>361</v>
      </c>
      <c r="C35" s="19">
        <v>45272</v>
      </c>
      <c r="D35" s="20">
        <v>0.79166666666666663</v>
      </c>
      <c r="E35" s="21">
        <v>8.3333333333333329E-2</v>
      </c>
      <c r="F35" s="5">
        <v>4</v>
      </c>
      <c r="G35" s="21" t="s">
        <v>203</v>
      </c>
      <c r="H35" s="21" t="s">
        <v>93</v>
      </c>
      <c r="I35" s="21" t="s">
        <v>217</v>
      </c>
      <c r="J35" t="s">
        <v>394</v>
      </c>
      <c r="K35" s="5">
        <f>ROW()</f>
        <v>35</v>
      </c>
    </row>
    <row r="36" spans="1:11">
      <c r="A36" s="5">
        <v>36</v>
      </c>
      <c r="B36" t="s">
        <v>362</v>
      </c>
      <c r="C36" s="19">
        <v>45273</v>
      </c>
      <c r="D36" s="20">
        <v>0.79166666666666663</v>
      </c>
      <c r="E36" s="21">
        <v>8.3333333333333329E-2</v>
      </c>
      <c r="F36" s="5">
        <v>5</v>
      </c>
      <c r="G36" s="21" t="s">
        <v>204</v>
      </c>
      <c r="H36" s="21" t="s">
        <v>143</v>
      </c>
      <c r="I36" s="21" t="s">
        <v>218</v>
      </c>
      <c r="J36" t="s">
        <v>395</v>
      </c>
      <c r="K36" s="5">
        <f>ROW()</f>
        <v>36</v>
      </c>
    </row>
    <row r="37" spans="1:11">
      <c r="A37" s="5">
        <v>37</v>
      </c>
      <c r="B37" t="s">
        <v>363</v>
      </c>
      <c r="C37" s="19">
        <v>45274</v>
      </c>
      <c r="D37" s="20">
        <v>0.79166666666666663</v>
      </c>
      <c r="E37" s="21">
        <v>8.3333333333333329E-2</v>
      </c>
      <c r="F37" s="5">
        <v>6</v>
      </c>
      <c r="G37" s="21" t="s">
        <v>205</v>
      </c>
      <c r="H37" s="21" t="s">
        <v>144</v>
      </c>
      <c r="I37" s="21" t="s">
        <v>219</v>
      </c>
      <c r="J37" t="s">
        <v>396</v>
      </c>
      <c r="K37" s="5">
        <f>ROW()</f>
        <v>37</v>
      </c>
    </row>
    <row r="38" spans="1:11">
      <c r="A38" s="5">
        <v>38</v>
      </c>
      <c r="B38" t="s">
        <v>364</v>
      </c>
      <c r="C38" s="19">
        <v>45275</v>
      </c>
      <c r="D38" s="20">
        <v>0.79166666666666663</v>
      </c>
      <c r="E38" s="21">
        <v>8.3333333333333329E-2</v>
      </c>
      <c r="F38" s="5">
        <v>7</v>
      </c>
      <c r="G38" s="21" t="s">
        <v>206</v>
      </c>
      <c r="H38" s="21" t="s">
        <v>3</v>
      </c>
      <c r="I38" s="21" t="s">
        <v>216</v>
      </c>
      <c r="J38" t="s">
        <v>397</v>
      </c>
      <c r="K38" s="5">
        <f>ROW()</f>
        <v>38</v>
      </c>
    </row>
    <row r="39" spans="1:11">
      <c r="A39" s="5">
        <v>39</v>
      </c>
      <c r="B39" t="s">
        <v>353</v>
      </c>
      <c r="C39" s="19">
        <v>45276</v>
      </c>
      <c r="D39" s="20">
        <v>0.79166666666666663</v>
      </c>
      <c r="E39" s="21">
        <v>8.3333333333333329E-2</v>
      </c>
      <c r="F39" s="5">
        <v>8</v>
      </c>
      <c r="G39" s="21" t="s">
        <v>207</v>
      </c>
      <c r="H39" s="21" t="s">
        <v>4</v>
      </c>
      <c r="I39" s="21" t="s">
        <v>217</v>
      </c>
      <c r="J39" t="s">
        <v>386</v>
      </c>
      <c r="K39" s="5">
        <f>ROW()</f>
        <v>39</v>
      </c>
    </row>
    <row r="40" spans="1:11">
      <c r="A40" s="5">
        <v>40</v>
      </c>
      <c r="B40" t="s">
        <v>354</v>
      </c>
      <c r="C40" s="19">
        <v>45277</v>
      </c>
      <c r="D40" s="20">
        <v>0.79166666666666663</v>
      </c>
      <c r="E40" s="21">
        <v>8.3333333333333329E-2</v>
      </c>
      <c r="F40" s="5">
        <v>9</v>
      </c>
      <c r="G40" s="21" t="s">
        <v>208</v>
      </c>
      <c r="H40" s="21" t="s">
        <v>92</v>
      </c>
      <c r="I40" s="21" t="s">
        <v>218</v>
      </c>
      <c r="J40" t="s">
        <v>387</v>
      </c>
      <c r="K40" s="5">
        <f>ROW()</f>
        <v>40</v>
      </c>
    </row>
    <row r="41" spans="1:11">
      <c r="A41" s="5">
        <v>41</v>
      </c>
      <c r="B41" t="s">
        <v>355</v>
      </c>
      <c r="C41" s="19">
        <v>45278</v>
      </c>
      <c r="D41" s="20">
        <v>0.79166666666666663</v>
      </c>
      <c r="E41" s="21">
        <v>8.3333333333333329E-2</v>
      </c>
      <c r="F41" s="5">
        <v>10</v>
      </c>
      <c r="G41" s="21" t="s">
        <v>209</v>
      </c>
      <c r="H41" s="21" t="s">
        <v>93</v>
      </c>
      <c r="I41" s="21" t="s">
        <v>219</v>
      </c>
      <c r="J41" t="s">
        <v>388</v>
      </c>
      <c r="K41" s="5">
        <f>ROW()</f>
        <v>41</v>
      </c>
    </row>
    <row r="42" spans="1:11">
      <c r="A42" s="5">
        <v>42</v>
      </c>
      <c r="B42" t="s">
        <v>356</v>
      </c>
      <c r="C42" s="19">
        <v>45279</v>
      </c>
      <c r="D42" s="20">
        <v>0.79166666666666663</v>
      </c>
      <c r="E42" s="21">
        <v>8.3333333333333329E-2</v>
      </c>
      <c r="F42" s="5">
        <v>11</v>
      </c>
      <c r="G42" s="21" t="s">
        <v>210</v>
      </c>
      <c r="H42" s="21" t="s">
        <v>143</v>
      </c>
      <c r="I42" s="21" t="s">
        <v>216</v>
      </c>
      <c r="J42" t="s">
        <v>389</v>
      </c>
      <c r="K42" s="5">
        <f>ROW()</f>
        <v>42</v>
      </c>
    </row>
    <row r="43" spans="1:11">
      <c r="A43" s="5">
        <v>43</v>
      </c>
      <c r="B43" t="s">
        <v>357</v>
      </c>
      <c r="C43" s="19">
        <v>45280</v>
      </c>
      <c r="D43" s="20">
        <v>0.79166666666666663</v>
      </c>
      <c r="E43" s="21">
        <v>8.3333333333333329E-2</v>
      </c>
      <c r="F43" s="5">
        <v>12</v>
      </c>
      <c r="G43" s="21" t="s">
        <v>211</v>
      </c>
      <c r="H43" s="21" t="s">
        <v>144</v>
      </c>
      <c r="I43" s="21" t="s">
        <v>217</v>
      </c>
      <c r="J43" t="s">
        <v>390</v>
      </c>
      <c r="K43" s="5">
        <f>ROW()</f>
        <v>43</v>
      </c>
    </row>
    <row r="44" spans="1:11">
      <c r="A44" s="5">
        <v>44</v>
      </c>
      <c r="B44" t="s">
        <v>358</v>
      </c>
      <c r="C44" s="19">
        <v>45242</v>
      </c>
      <c r="D44" s="20">
        <v>0</v>
      </c>
      <c r="E44" s="21">
        <v>3.125E-2</v>
      </c>
      <c r="F44" s="5">
        <v>13</v>
      </c>
      <c r="G44" s="21" t="s">
        <v>212</v>
      </c>
      <c r="H44" s="21" t="s">
        <v>3</v>
      </c>
      <c r="I44" s="21" t="s">
        <v>218</v>
      </c>
      <c r="J44" t="s">
        <v>391</v>
      </c>
      <c r="K44" s="5">
        <f>ROW()</f>
        <v>44</v>
      </c>
    </row>
    <row r="45" spans="1:11">
      <c r="A45" s="5">
        <v>45</v>
      </c>
      <c r="B45" t="s">
        <v>352</v>
      </c>
      <c r="C45" s="19">
        <v>45266</v>
      </c>
      <c r="D45" s="20">
        <v>0.64583333333333315</v>
      </c>
      <c r="E45" s="21">
        <v>1.0416666666666666E-2</v>
      </c>
      <c r="F45" s="5">
        <v>1</v>
      </c>
      <c r="G45" s="21" t="s">
        <v>200</v>
      </c>
      <c r="H45" s="21" t="s">
        <v>3</v>
      </c>
      <c r="I45" s="21" t="s">
        <v>219</v>
      </c>
      <c r="J45" t="s">
        <v>384</v>
      </c>
      <c r="K45" s="5">
        <f>ROW()</f>
        <v>45</v>
      </c>
    </row>
    <row r="46" spans="1:11">
      <c r="A46" s="5">
        <v>46</v>
      </c>
      <c r="B46" t="s">
        <v>398</v>
      </c>
      <c r="C46" s="19">
        <v>45237</v>
      </c>
      <c r="D46" s="20">
        <v>0.50000000000000033</v>
      </c>
      <c r="E46" s="21">
        <v>4.1666666666666664E-2</v>
      </c>
      <c r="F46" s="5">
        <v>1</v>
      </c>
      <c r="G46" s="21" t="s">
        <v>200</v>
      </c>
      <c r="H46" s="21" t="s">
        <v>143</v>
      </c>
      <c r="I46" s="21" t="s">
        <v>216</v>
      </c>
      <c r="J46" t="s">
        <v>399</v>
      </c>
      <c r="K46" s="5">
        <f>ROW()</f>
        <v>46</v>
      </c>
    </row>
    <row r="47" spans="1:11">
      <c r="A47" s="5">
        <v>47</v>
      </c>
      <c r="B47" t="s">
        <v>407</v>
      </c>
      <c r="C47" s="19">
        <v>45281</v>
      </c>
      <c r="D47" s="20">
        <v>0.72916666666666619</v>
      </c>
      <c r="E47" s="21">
        <v>5.2083333333333329E-2</v>
      </c>
      <c r="F47" s="5">
        <v>3</v>
      </c>
      <c r="G47" s="21" t="s">
        <v>202</v>
      </c>
      <c r="H47" s="21" t="s">
        <v>143</v>
      </c>
      <c r="I47" s="21" t="s">
        <v>218</v>
      </c>
      <c r="K47" s="5">
        <f>ROW()</f>
        <v>47</v>
      </c>
    </row>
    <row r="48" spans="1:11">
      <c r="D48" s="20"/>
    </row>
    <row r="49" spans="4:4">
      <c r="D49" s="20"/>
    </row>
    <row r="50" spans="4:4">
      <c r="D50" s="20"/>
    </row>
    <row r="51" spans="4:4">
      <c r="D51" s="20"/>
    </row>
    <row r="52" spans="4:4">
      <c r="D52" s="20"/>
    </row>
    <row r="53" spans="4:4">
      <c r="D53" s="20"/>
    </row>
    <row r="54" spans="4:4">
      <c r="D54" s="20"/>
    </row>
    <row r="55" spans="4:4">
      <c r="D55" s="20"/>
    </row>
    <row r="56" spans="4:4">
      <c r="D56" s="20"/>
    </row>
    <row r="57" spans="4:4">
      <c r="D57" s="20"/>
    </row>
  </sheetData>
  <sortState ref="S3:AB24">
    <sortCondition ref="U3"/>
    <sortCondition ref="V3"/>
  </sortState>
  <mergeCells count="4">
    <mergeCell ref="M1:Q1"/>
    <mergeCell ref="S1:AB1"/>
    <mergeCell ref="A3:K3"/>
    <mergeCell ref="AI1:AP1"/>
  </mergeCells>
  <conditionalFormatting sqref="A5:K996">
    <cfRule type="expression" dxfId="1" priority="1">
      <formula>AND($A5&lt;&gt;"",MOD(ROW(),2)=1)</formula>
    </cfRule>
    <cfRule type="expression" dxfId="0" priority="2">
      <formula>AND($A5&lt;&gt;"",MOD(ROW(),2)=0)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0"/>
  <sheetViews>
    <sheetView workbookViewId="0">
      <selection activeCell="J9" sqref="J9"/>
    </sheetView>
  </sheetViews>
  <sheetFormatPr defaultRowHeight="14.4"/>
  <cols>
    <col min="1" max="1" width="13.88671875" bestFit="1" customWidth="1"/>
  </cols>
  <sheetData>
    <row r="1" spans="1:8">
      <c r="A1" s="19">
        <f ca="1">TODAY()</f>
        <v>45438</v>
      </c>
      <c r="B1" s="99" t="str">
        <f>IF(WEEKDAY(DATE(CalYear,MATCH($A$4,CalMonths,0),1))=1,DATE(CalYear,MATCH($A$4,CalMonths,0),1),"")</f>
        <v/>
      </c>
      <c r="C1" s="99" t="str">
        <f>IF(B1&lt;&gt;"",B1+1,IF(WEEKDAY(DATE(CalYear,MATCH($A$4,CalMonths,0),1))=2,DATE(CalYear,MATCH($A$4,CalMonths,0),1),""))</f>
        <v/>
      </c>
      <c r="D1" s="99" t="str">
        <f>IF(C1&lt;&gt;"",C1+1,IF(WEEKDAY(DATE(CalYear,MATCH($A$4,CalMonths,0),1))=3,DATE(CalYear,MATCH($A$4,CalMonths,0),1),""))</f>
        <v/>
      </c>
      <c r="E1" s="99" t="str">
        <f>IF(D1&lt;&gt;"",D1+1,IF(WEEKDAY(DATE(CalYear,MATCH($A$4,CalMonths,0),1))=4,DATE(CalYear,MATCH($A$4,CalMonths,0),1),""))</f>
        <v/>
      </c>
      <c r="F1" s="99" t="str">
        <f>IF(E1&lt;&gt;"",E1+1,IF(WEEKDAY(DATE(CalYear,MATCH($A$4,CalMonths,0),1))=5,DATE(CalYear,MATCH($A$4,CalMonths,0),1),""))</f>
        <v/>
      </c>
      <c r="G1" s="99">
        <f>IF(F1&lt;&gt;"",F1+1,IF(WEEKDAY(DATE(CalYear,MATCH($A$4,CalMonths,0),1))=6,DATE(CalYear,MATCH($A$4,CalMonths,0),1),""))</f>
        <v>45261</v>
      </c>
      <c r="H1" s="99">
        <f>IF(G1&lt;&gt;"",G1+1,IF(WEEKDAY(DATE(CalYear,MATCH($A$4,CalMonths,0),1))=7,DATE(CalYear,MATCH($A$4,CalMonths,0),1),""))</f>
        <v>45262</v>
      </c>
    </row>
    <row r="2" spans="1:8">
      <c r="A2">
        <v>2023</v>
      </c>
      <c r="B2" s="99">
        <f>H1+1</f>
        <v>45263</v>
      </c>
      <c r="C2" s="99">
        <f t="shared" ref="C2:H2" si="0">B2+1</f>
        <v>45264</v>
      </c>
      <c r="D2" s="99">
        <f t="shared" si="0"/>
        <v>45265</v>
      </c>
      <c r="E2" s="99">
        <f t="shared" si="0"/>
        <v>45266</v>
      </c>
      <c r="F2" s="99">
        <f t="shared" si="0"/>
        <v>45267</v>
      </c>
      <c r="G2" s="99">
        <f t="shared" si="0"/>
        <v>45268</v>
      </c>
      <c r="H2" s="99">
        <f t="shared" si="0"/>
        <v>45269</v>
      </c>
    </row>
    <row r="3" spans="1:8">
      <c r="A3">
        <v>12</v>
      </c>
      <c r="B3" s="99">
        <f>H2+1</f>
        <v>45270</v>
      </c>
      <c r="C3" s="99">
        <f t="shared" ref="C3:H3" si="1">B3+1</f>
        <v>45271</v>
      </c>
      <c r="D3" s="99">
        <f t="shared" si="1"/>
        <v>45272</v>
      </c>
      <c r="E3" s="99">
        <f t="shared" si="1"/>
        <v>45273</v>
      </c>
      <c r="F3" s="99">
        <f t="shared" si="1"/>
        <v>45274</v>
      </c>
      <c r="G3" s="99">
        <f t="shared" si="1"/>
        <v>45275</v>
      </c>
      <c r="H3" s="99">
        <f t="shared" si="1"/>
        <v>45276</v>
      </c>
    </row>
    <row r="4" spans="1:8">
      <c r="A4" t="str">
        <f>INDEX(CalMonths,A3,)</f>
        <v>December</v>
      </c>
      <c r="B4" s="99">
        <f>H3+1</f>
        <v>45277</v>
      </c>
      <c r="C4" s="99">
        <f t="shared" ref="C4:H4" si="2">B4+1</f>
        <v>45278</v>
      </c>
      <c r="D4" s="99">
        <f t="shared" si="2"/>
        <v>45279</v>
      </c>
      <c r="E4" s="99">
        <f t="shared" si="2"/>
        <v>45280</v>
      </c>
      <c r="F4" s="99">
        <f t="shared" si="2"/>
        <v>45281</v>
      </c>
      <c r="G4" s="99">
        <f t="shared" si="2"/>
        <v>45282</v>
      </c>
      <c r="H4" s="99">
        <f t="shared" si="2"/>
        <v>45283</v>
      </c>
    </row>
    <row r="5" spans="1:8">
      <c r="A5" t="str">
        <f>A4&amp;" "&amp;_xlfn.SINGLE(CalYear)</f>
        <v>December 2023</v>
      </c>
      <c r="B5" s="99">
        <f>IF(OR(H4="",MONTH(H4+1)&lt;&gt;$A$3),"",H4+1)</f>
        <v>45284</v>
      </c>
      <c r="C5" s="99">
        <f t="shared" ref="C5:H5" si="3">IFERROR(IF(MONTH(B5+1)&lt;&gt;$A$3,"",B5+1),"")</f>
        <v>45285</v>
      </c>
      <c r="D5" s="99">
        <f t="shared" si="3"/>
        <v>45286</v>
      </c>
      <c r="E5" s="99">
        <f t="shared" si="3"/>
        <v>45287</v>
      </c>
      <c r="F5" s="99">
        <f t="shared" si="3"/>
        <v>45288</v>
      </c>
      <c r="G5" s="99">
        <f t="shared" si="3"/>
        <v>45289</v>
      </c>
      <c r="H5" s="99">
        <f t="shared" si="3"/>
        <v>45290</v>
      </c>
    </row>
    <row r="6" spans="1:8">
      <c r="A6">
        <f ca="1">SUM(B6:H6)</f>
        <v>45291</v>
      </c>
      <c r="B6" s="99">
        <f>IFERROR(IF(OR(H5="",MONTH(H5+1)&lt;&gt;$A$3),"",H5+1),"")</f>
        <v>45291</v>
      </c>
      <c r="C6" s="99" t="str">
        <f ca="1">IFERROR(F(MONTH(B6+1)&lt;&gt;$A$3,"",B6+1),"")</f>
        <v/>
      </c>
      <c r="D6" s="99" t="str">
        <f ca="1">IFERROR(F(MONTH(C6+1)&lt;&gt;$A$3,"",C6+1),"")</f>
        <v/>
      </c>
      <c r="E6" s="99" t="str">
        <f ca="1">IFERROR(F(MONTH(D6+1)&lt;&gt;$A$3,"",D6+1),"")</f>
        <v/>
      </c>
      <c r="F6" s="99" t="str">
        <f ca="1">IFERROR(F(MONTH(E6+1)&lt;&gt;$A$3,"",E6+1),"")</f>
        <v/>
      </c>
      <c r="G6" s="99" t="str">
        <f ca="1">IFERROR(F(MONTH(F6+1)&lt;&gt;$A$3,"",F6+1),"")</f>
        <v/>
      </c>
      <c r="H6" s="99" t="str">
        <f ca="1">IFERROR(F(MONTH(G6+1)&lt;&gt;$A$3,"",G6+1),"")</f>
        <v/>
      </c>
    </row>
    <row r="7" spans="1:8">
      <c r="B7">
        <v>1</v>
      </c>
      <c r="C7">
        <v>2</v>
      </c>
      <c r="D7">
        <v>3</v>
      </c>
      <c r="E7">
        <v>4</v>
      </c>
      <c r="F7">
        <v>5</v>
      </c>
      <c r="G7">
        <v>6</v>
      </c>
      <c r="H7">
        <v>7</v>
      </c>
    </row>
    <row r="8" spans="1:8">
      <c r="A8" t="s">
        <v>224</v>
      </c>
      <c r="B8">
        <v>8</v>
      </c>
      <c r="C8">
        <v>9</v>
      </c>
      <c r="D8">
        <v>10</v>
      </c>
      <c r="E8">
        <v>11</v>
      </c>
      <c r="F8">
        <v>12</v>
      </c>
      <c r="G8">
        <v>13</v>
      </c>
      <c r="H8">
        <v>14</v>
      </c>
    </row>
    <row r="9" spans="1:8">
      <c r="A9" t="s">
        <v>225</v>
      </c>
      <c r="B9">
        <v>15</v>
      </c>
      <c r="C9">
        <v>16</v>
      </c>
      <c r="D9">
        <v>17</v>
      </c>
      <c r="E9">
        <v>18</v>
      </c>
      <c r="F9">
        <v>19</v>
      </c>
      <c r="G9">
        <v>20</v>
      </c>
      <c r="H9">
        <v>21</v>
      </c>
    </row>
    <row r="10" spans="1:8">
      <c r="A10" t="s">
        <v>226</v>
      </c>
      <c r="B10">
        <v>22</v>
      </c>
      <c r="C10">
        <v>23</v>
      </c>
      <c r="D10">
        <v>24</v>
      </c>
      <c r="E10">
        <v>25</v>
      </c>
      <c r="F10">
        <v>26</v>
      </c>
      <c r="G10">
        <v>27</v>
      </c>
      <c r="H10">
        <v>28</v>
      </c>
    </row>
    <row r="11" spans="1:8">
      <c r="A11" t="s">
        <v>227</v>
      </c>
      <c r="B11">
        <v>29</v>
      </c>
      <c r="C11">
        <v>30</v>
      </c>
      <c r="D11">
        <v>31</v>
      </c>
      <c r="E11">
        <v>32</v>
      </c>
      <c r="F11">
        <v>33</v>
      </c>
      <c r="G11">
        <v>34</v>
      </c>
      <c r="H11">
        <v>35</v>
      </c>
    </row>
    <row r="12" spans="1:8">
      <c r="A12" t="s">
        <v>228</v>
      </c>
      <c r="B12">
        <v>36</v>
      </c>
      <c r="C12">
        <v>37</v>
      </c>
      <c r="D12">
        <v>38</v>
      </c>
      <c r="E12">
        <v>39</v>
      </c>
      <c r="F12">
        <v>40</v>
      </c>
      <c r="G12">
        <v>41</v>
      </c>
      <c r="H12">
        <v>42</v>
      </c>
    </row>
    <row r="13" spans="1:8">
      <c r="A13" t="s">
        <v>229</v>
      </c>
    </row>
    <row r="14" spans="1:8">
      <c r="A14" t="s">
        <v>230</v>
      </c>
    </row>
    <row r="15" spans="1:8">
      <c r="A15" t="s">
        <v>231</v>
      </c>
    </row>
    <row r="16" spans="1:8">
      <c r="A16" t="s">
        <v>232</v>
      </c>
    </row>
    <row r="17" spans="1:1">
      <c r="A17" t="s">
        <v>233</v>
      </c>
    </row>
    <row r="18" spans="1:1">
      <c r="A18" t="s">
        <v>234</v>
      </c>
    </row>
    <row r="19" spans="1:1">
      <c r="A19" t="s">
        <v>235</v>
      </c>
    </row>
    <row r="20" spans="1:1">
      <c r="A20" t="str">
        <f ca="1">IFERROR(INDIRECT(ADDRESS(SUMPRODUCT((B1:H6=A1)*ROW(B1:H6))+6,SUMPRODUCT((B1:H6=A1)*COLUMN(B1:H6)),1,1)),"")</f>
        <v/>
      </c>
    </row>
  </sheetData>
  <phoneticPr fontId="13" type="noConversion"/>
  <pageMargins left="0.7" right="0.7" top="0.75" bottom="0.75" header="0.3" footer="0.3"/>
  <drawing r:id="rId1"/>
</worksheet>
</file>

<file path=customUI/_rels/customUI14.xml.rels><?xml version="1.0" encoding="UTF-8" standalone="yes"?>
<Relationships xmlns="http://schemas.openxmlformats.org/package/2006/relationships"><Relationship Id="AddEmail" Type="http://schemas.openxmlformats.org/officeDocument/2006/relationships/image" Target="images/AddEmail.png"/><Relationship Id="ThisMonth" Type="http://schemas.openxmlformats.org/officeDocument/2006/relationships/image" Target="images/ThisMonth.png"/><Relationship Id="PrintSched" Type="http://schemas.openxmlformats.org/officeDocument/2006/relationships/image" Target="images/PrintSched.png"/><Relationship Id="NextMonth" Type="http://schemas.openxmlformats.org/officeDocument/2006/relationships/image" Target="images/NextMonth.png"/><Relationship Id="Logo" Type="http://schemas.openxmlformats.org/officeDocument/2006/relationships/image" Target="images/Logo.png"/><Relationship Id="AddAppt" Type="http://schemas.openxmlformats.org/officeDocument/2006/relationships/image" Target="images/AddAppt.png"/><Relationship Id="Email" Type="http://schemas.openxmlformats.org/officeDocument/2006/relationships/image" Target="images/Email.png"/><Relationship Id="Admin" Type="http://schemas.openxmlformats.org/officeDocument/2006/relationships/image" Target="images/Admin.png"/><Relationship Id="AddCustomer" Type="http://schemas.openxmlformats.org/officeDocument/2006/relationships/image" Target="images/AddCustomer.png"/><Relationship Id="Appts" Type="http://schemas.openxmlformats.org/officeDocument/2006/relationships/image" Target="images/Appts.png"/><Relationship Id="Customers" Type="http://schemas.openxmlformats.org/officeDocument/2006/relationships/image" Target="images/Customers.png"/><Relationship Id="ApptNew_" Type="http://schemas.openxmlformats.org/officeDocument/2006/relationships/image" Target="images/ApptNew_.png"/><Relationship Id="PrevMonth" Type="http://schemas.openxmlformats.org/officeDocument/2006/relationships/image" Target="images/PrevMonth.png"/><Relationship Id="AddContact" Type="http://schemas.openxmlformats.org/officeDocument/2006/relationships/image" Target="images/AddContact.png"/></Relationships>
</file>

<file path=customUI/customUI14.xml><?xml version="1.0" encoding="utf-8"?>
<customUI xmlns="http://schemas.microsoft.com/office/2009/07/customui">
  <ribbon startFromScratch="false">
    <tabs>
      <tab id="UltimateCRM" label="Ultimate CRM">
        <group id="UltCRM" label="Ultimate CRM">
          <button id="UltCRMLogo" label=" " image="Logo" size="large" onAction="Toolbar_CustMgmt"/>
        </group>
        <group id="AdminGrp" label="Admin &amp;&amp; Settings">
          <button id="AdminBtn" label="Admin" image="Admin" size="large" onAction="Toolbar_Admin"/>
        </group>
        <group id="CustGrp" label="Customer Management">
          <button id="CustMgmtBtn" label="Customer Mgmt." image="Customers" size="large" onAction="Toolbar_CustMgmt"/>
          <button id="AddCustBtn" label="Add Customer" image="AddCustomer" size="large" onAction="Toolbar_NewCust"/>
          <button id="AddContBtn" label="Add Contact" image="AddContact" size="large" onAction="Toolbar_NewCont"/>
        </group>
        <group id="ApptGrp" label="Appointment Management">
          <button id="ApptsBtn" label="Appt. Magmt." image="Appts" size="large" onAction="Toolbar_ApptMgmt"/>
          <button id="NewApptBtn" label="New Appt." image="AddAppt" size="large" onAction="Toolbar_NewAppt"/>
          <button id="PreMonthBtn" label="Prev. Month" image="PrevMonth" size="large" onAction="Toolbar_PrevMonth"/>
          <button id="ThisMonthBtn" label="This Month" image="ThisMonth" size="large" onAction="Toolbar_ThisMonth"/>
          <button id="NextMonthBtn" label="Next Month" image="NextMonth" size="large" onAction="Toolbar_NextMonth"/>
          <button id="PrintSchedBtn" label="Print Schedule" image="PrintSched" size="large" onAction="Toolbar_PrintSched"/>
        </group>
        <group id="EmailGrp" label="Email Management">
          <button id="EmailBtn" label="Email Templates" image="Email" size="large" onAction="Toolbar_EmailTemplates"/>
          <button id="NewEmailBtn" label="New Email Template" image="AddEmail" size="large" onAction="Toolbar_NewEmail"/>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22</vt:i4>
      </vt:variant>
    </vt:vector>
  </HeadingPairs>
  <TitlesOfParts>
    <vt:vector size="32" baseType="lpstr">
      <vt:lpstr>Admin</vt:lpstr>
      <vt:lpstr>Customer Mgmt</vt:lpstr>
      <vt:lpstr>Calendar</vt:lpstr>
      <vt:lpstr>Email Management</vt:lpstr>
      <vt:lpstr>Customer DB</vt:lpstr>
      <vt:lpstr>Customer Contacts DB</vt:lpstr>
      <vt:lpstr>Email Template DB</vt:lpstr>
      <vt:lpstr>Email Log DB</vt:lpstr>
      <vt:lpstr>Appointments DB</vt:lpstr>
      <vt:lpstr>CalPopUp</vt:lpstr>
      <vt:lpstr>CalMonths</vt:lpstr>
      <vt:lpstr>CalYear</vt:lpstr>
      <vt:lpstr>'Appointments DB'!Criteria</vt:lpstr>
      <vt:lpstr>'Customer Contacts DB'!Criteria</vt:lpstr>
      <vt:lpstr>'Customer DB'!Criteria</vt:lpstr>
      <vt:lpstr>'Email Log DB'!Criteria</vt:lpstr>
      <vt:lpstr>Durations</vt:lpstr>
      <vt:lpstr>'Appointments DB'!Extract</vt:lpstr>
      <vt:lpstr>'Customer Contacts DB'!Extract</vt:lpstr>
      <vt:lpstr>'Customer DB'!Extract</vt:lpstr>
      <vt:lpstr>'Email Log DB'!Extract</vt:lpstr>
      <vt:lpstr>Frequency</vt:lpstr>
      <vt:lpstr>LeadStatus</vt:lpstr>
      <vt:lpstr>MonthStart</vt:lpstr>
      <vt:lpstr>Calendar!Print_Area</vt:lpstr>
      <vt:lpstr>SchedDisplay</vt:lpstr>
      <vt:lpstr>SearchBy</vt:lpstr>
      <vt:lpstr>StartDay</vt:lpstr>
      <vt:lpstr>StartDayNumb</vt:lpstr>
      <vt:lpstr>Times</vt:lpstr>
      <vt:lpstr>Weekdays</vt:lpstr>
      <vt:lpstr>Years</vt:lpstr>
    </vt:vector>
  </TitlesOfParts>
  <Company>Dibongaz</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CRM Application</dc:title>
  <dc:subject>CRM Application</dc:subject>
  <dc:creator>Bongani Mbambiso</dc:creator>
  <cp:lastModifiedBy>Bongani Mbambiso</cp:lastModifiedBy>
  <cp:lastPrinted>2023-12-06T08:21:27Z</cp:lastPrinted>
  <dcterms:created xsi:type="dcterms:W3CDTF">2023-12-01T09:06:54Z</dcterms:created>
  <dcterms:modified xsi:type="dcterms:W3CDTF">2024-05-26T00:25:26Z</dcterms:modified>
</cp:coreProperties>
</file>