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024" firstSheet="7" activeTab="9"/>
  </bookViews>
  <sheets>
    <sheet name="Payroll" sheetId="1" r:id="rId1"/>
    <sheet name="With Overtime and Bonus" sheetId="2" r:id="rId2"/>
    <sheet name="GRADEBOOK" sheetId="3" r:id="rId3"/>
    <sheet name="Career Decision" sheetId="4" r:id="rId4"/>
    <sheet name="Sales Report" sheetId="5" r:id="rId5"/>
    <sheet name="Pivot Table" sheetId="6" r:id="rId6"/>
    <sheet name="Car Database" sheetId="7" r:id="rId7"/>
    <sheet name="Pivot Table 2" sheetId="8" r:id="rId8"/>
    <sheet name="Loan" sheetId="9" r:id="rId9"/>
    <sheet name="Problem Solving" sheetId="10" r:id="rId10"/>
  </sheets>
  <externalReferences>
    <externalReference r:id="rId13"/>
  </externalReferences>
  <definedNames>
    <definedName name="_xlnm._FilterDatabase" localSheetId="4" hidden="1">'Sales Report'!$A$1:$K$172</definedName>
  </definedNames>
  <calcPr calcId="144525"/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<sst xmlns="http://schemas.openxmlformats.org/spreadsheetml/2006/main" count="1324" uniqueCount="287">
  <si>
    <t>Employee Payroll</t>
  </si>
  <si>
    <t>Mr. Daramola Nelson</t>
  </si>
  <si>
    <t>Hours Worked</t>
  </si>
  <si>
    <t>Last Name</t>
  </si>
  <si>
    <t xml:space="preserve">First Name </t>
  </si>
  <si>
    <t>Hourly Wage</t>
  </si>
  <si>
    <t>4th March</t>
  </si>
  <si>
    <t>Overtime Hours Pay</t>
  </si>
  <si>
    <t>Amount Paid</t>
  </si>
  <si>
    <t>Overtime  Bonus</t>
  </si>
  <si>
    <t>Total Pay</t>
  </si>
  <si>
    <t>Ron</t>
  </si>
  <si>
    <t>Roberts</t>
  </si>
  <si>
    <t>Pius</t>
  </si>
  <si>
    <t>Peace</t>
  </si>
  <si>
    <t>George</t>
  </si>
  <si>
    <t>Jericho</t>
  </si>
  <si>
    <t>Jennifer</t>
  </si>
  <si>
    <t>Jane</t>
  </si>
  <si>
    <t>James</t>
  </si>
  <si>
    <t>Bond</t>
  </si>
  <si>
    <t>Abigail</t>
  </si>
  <si>
    <t>Hephzibah</t>
  </si>
  <si>
    <t>Michael</t>
  </si>
  <si>
    <t>Philips</t>
  </si>
  <si>
    <t>Nokia</t>
  </si>
  <si>
    <t>Sung</t>
  </si>
  <si>
    <t>Redmi</t>
  </si>
  <si>
    <t>Sam</t>
  </si>
  <si>
    <t>Jack</t>
  </si>
  <si>
    <t>Richard</t>
  </si>
  <si>
    <t>Roy</t>
  </si>
  <si>
    <t>Smart</t>
  </si>
  <si>
    <t>Susan</t>
  </si>
  <si>
    <t>Mide</t>
  </si>
  <si>
    <t>Mina</t>
  </si>
  <si>
    <t>Olamide</t>
  </si>
  <si>
    <t>Bukola</t>
  </si>
  <si>
    <t>Prince</t>
  </si>
  <si>
    <t>Nelson</t>
  </si>
  <si>
    <t>King</t>
  </si>
  <si>
    <t>Jacob</t>
  </si>
  <si>
    <t>Genesis</t>
  </si>
  <si>
    <t>Nnaji</t>
  </si>
  <si>
    <t>Joseph</t>
  </si>
  <si>
    <t>Daniel</t>
  </si>
  <si>
    <t>Juda</t>
  </si>
  <si>
    <t>Brooks</t>
  </si>
  <si>
    <t>Faith</t>
  </si>
  <si>
    <t>Wills</t>
  </si>
  <si>
    <t>Max</t>
  </si>
  <si>
    <t>Min</t>
  </si>
  <si>
    <t>Average</t>
  </si>
  <si>
    <t>Total</t>
  </si>
  <si>
    <t>MAR/APR PAY</t>
  </si>
  <si>
    <t xml:space="preserve"> </t>
  </si>
  <si>
    <t>GRADEBOOK</t>
  </si>
  <si>
    <t>Safety Test</t>
  </si>
  <si>
    <t>Company Philosophy Test</t>
  </si>
  <si>
    <t>Financial Skills Test</t>
  </si>
  <si>
    <t>Drug Test</t>
  </si>
  <si>
    <t>Fire Employee?</t>
  </si>
  <si>
    <t>Point Possible</t>
  </si>
  <si>
    <t>Career Decisions</t>
  </si>
  <si>
    <t>Mr. Nelson Daramola</t>
  </si>
  <si>
    <t>Job</t>
  </si>
  <si>
    <t>Pay</t>
  </si>
  <si>
    <t>Job Market</t>
  </si>
  <si>
    <t>Enjoyment</t>
  </si>
  <si>
    <t>My Talent</t>
  </si>
  <si>
    <t>Schooling</t>
  </si>
  <si>
    <t>McDonalds Manager</t>
  </si>
  <si>
    <t>Doctor</t>
  </si>
  <si>
    <t>NFL</t>
  </si>
  <si>
    <t>Engineer</t>
  </si>
  <si>
    <t>Truck Driver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</si>
  <si>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</si>
  <si>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</si>
  <si>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</si>
  <si>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</si>
  <si>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</si>
  <si>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</si>
  <si>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</si>
  <si>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 for items less than $50. 20% for items more than $50.</t>
  </si>
  <si>
    <t>First Name</t>
  </si>
  <si>
    <t>Sale Location</t>
  </si>
  <si>
    <t>Jan</t>
  </si>
  <si>
    <t>Pool Cover</t>
  </si>
  <si>
    <t>Chalie</t>
  </si>
  <si>
    <t>Barns</t>
  </si>
  <si>
    <t>NM</t>
  </si>
  <si>
    <t>Net</t>
  </si>
  <si>
    <t>Juan</t>
  </si>
  <si>
    <t>Hernandez</t>
  </si>
  <si>
    <t>CA</t>
  </si>
  <si>
    <t>text to columns</t>
  </si>
  <si>
    <t>8 ft Hose</t>
  </si>
  <si>
    <t>Doug</t>
  </si>
  <si>
    <t>Smith</t>
  </si>
  <si>
    <t>AZ</t>
  </si>
  <si>
    <t>if</t>
  </si>
  <si>
    <t>Water Pump</t>
  </si>
  <si>
    <t>sumif</t>
  </si>
  <si>
    <t>Chlorine Test Kit</t>
  </si>
  <si>
    <t>sort</t>
  </si>
  <si>
    <t>filter</t>
  </si>
  <si>
    <t>Hellen</t>
  </si>
  <si>
    <t>Johnson</t>
  </si>
  <si>
    <t>pivot tables</t>
  </si>
  <si>
    <t>pie chart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</si>
  <si>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</si>
  <si>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</si>
  <si>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</si>
  <si>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</si>
  <si>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</si>
  <si>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</si>
  <si>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</si>
  <si>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</si>
  <si>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</si>
  <si>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</si>
  <si>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</si>
  <si>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</si>
  <si>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</si>
  <si>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</si>
  <si>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</si>
  <si>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</si>
  <si>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</si>
  <si>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</si>
  <si>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</si>
  <si>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Sum of all items</t>
  </si>
  <si>
    <t>Sum of items valued at more than $50</t>
  </si>
  <si>
    <t>Sum of all items valued at $50 or less</t>
  </si>
  <si>
    <t>Mr Daramola Nelson</t>
  </si>
  <si>
    <t>Row Labels</t>
  </si>
  <si>
    <t>Sum of Sale Price</t>
  </si>
  <si>
    <t>Grand Total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</si>
  <si>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</si>
  <si>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</si>
  <si>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</si>
  <si>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</si>
  <si>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</si>
  <si>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</si>
  <si>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</si>
  <si>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</si>
  <si>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</si>
  <si>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</si>
  <si>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</si>
  <si>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</si>
  <si>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</si>
  <si>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</si>
  <si>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TY14COR027</t>
  </si>
  <si>
    <t>Blue</t>
  </si>
  <si>
    <t>Praulty</t>
  </si>
  <si>
    <t>GM14CMR016</t>
  </si>
  <si>
    <t>White</t>
  </si>
  <si>
    <t>Torrens</t>
  </si>
  <si>
    <t>FD13FCS009</t>
  </si>
  <si>
    <t>Black</t>
  </si>
  <si>
    <t>FD13FCS010</t>
  </si>
  <si>
    <t>FD13FCS012</t>
  </si>
  <si>
    <t>Vizzini</t>
  </si>
  <si>
    <t>HY13ELA052</t>
  </si>
  <si>
    <t>Ewenty</t>
  </si>
  <si>
    <t>HY13ELA051</t>
  </si>
  <si>
    <t>TY12COR028</t>
  </si>
  <si>
    <t>Santos</t>
  </si>
  <si>
    <t>HO12CIV035</t>
  </si>
  <si>
    <t>Hulinski</t>
  </si>
  <si>
    <t>HO13CIV036</t>
  </si>
  <si>
    <t>Chan</t>
  </si>
  <si>
    <t>FD13FCS013</t>
  </si>
  <si>
    <t>Rodriguez</t>
  </si>
  <si>
    <t>HY12ELA050</t>
  </si>
  <si>
    <t>McCall</t>
  </si>
  <si>
    <t>TY12CAM029</t>
  </si>
  <si>
    <t>TY09CAM024</t>
  </si>
  <si>
    <t>Howard</t>
  </si>
  <si>
    <t>HO11CIV034</t>
  </si>
  <si>
    <t>Lyon</t>
  </si>
  <si>
    <t>HY11ELA049</t>
  </si>
  <si>
    <t>CR11PTC044</t>
  </si>
  <si>
    <t>GM12CMR015</t>
  </si>
  <si>
    <t>Bard</t>
  </si>
  <si>
    <t>FD12FCS011</t>
  </si>
  <si>
    <t>Yousef</t>
  </si>
  <si>
    <t>HO10CIV033</t>
  </si>
  <si>
    <t>Swartz</t>
  </si>
  <si>
    <t>HO14ODY041</t>
  </si>
  <si>
    <t>GM10SLV017</t>
  </si>
  <si>
    <t>FD08MTG003</t>
  </si>
  <si>
    <t>Green</t>
  </si>
  <si>
    <t>CR04CAR047</t>
  </si>
  <si>
    <t>HO07ODY038</t>
  </si>
  <si>
    <t>HO08ODY039</t>
  </si>
  <si>
    <t>FD09FCS008</t>
  </si>
  <si>
    <t>TY03COR026</t>
  </si>
  <si>
    <t>Gaul</t>
  </si>
  <si>
    <t>HO05ODY037</t>
  </si>
  <si>
    <t>TY96CAM020</t>
  </si>
  <si>
    <t>CR04PTC042</t>
  </si>
  <si>
    <t>FD06FCS007</t>
  </si>
  <si>
    <t>TY00CAM022</t>
  </si>
  <si>
    <t>FD08MTG004</t>
  </si>
  <si>
    <t>Jones</t>
  </si>
  <si>
    <t>TY98CAM021</t>
  </si>
  <si>
    <t>CR07PTC043</t>
  </si>
  <si>
    <t>FD08MTG005</t>
  </si>
  <si>
    <t>GM00SLV019</t>
  </si>
  <si>
    <t>FD06FCS006</t>
  </si>
  <si>
    <t>TY02CAM023</t>
  </si>
  <si>
    <t>CR00CAR046</t>
  </si>
  <si>
    <t>HO99CIV030</t>
  </si>
  <si>
    <t>FD06MTG002</t>
  </si>
  <si>
    <t>HO01CIV031</t>
  </si>
  <si>
    <t>GM09CMR014</t>
  </si>
  <si>
    <t>TY02COR025</t>
  </si>
  <si>
    <t>Red</t>
  </si>
  <si>
    <t>CR99CAR045</t>
  </si>
  <si>
    <t>HO01OODY040</t>
  </si>
  <si>
    <t>GM98SLV018</t>
  </si>
  <si>
    <t>CR04CAR048</t>
  </si>
  <si>
    <t>HO10CIV032</t>
  </si>
  <si>
    <t>FD06MTG001</t>
  </si>
  <si>
    <t>CR</t>
  </si>
  <si>
    <t>Chrysler</t>
  </si>
  <si>
    <t>CAM</t>
  </si>
  <si>
    <t>Camrey</t>
  </si>
  <si>
    <t>FD</t>
  </si>
  <si>
    <t>Ford</t>
  </si>
  <si>
    <t>ELA</t>
  </si>
  <si>
    <t>Elantra</t>
  </si>
  <si>
    <t>GM</t>
  </si>
  <si>
    <t>General Motors</t>
  </si>
  <si>
    <t>FCS</t>
  </si>
  <si>
    <t>Focus</t>
  </si>
  <si>
    <t>HO</t>
  </si>
  <si>
    <t>Honda</t>
  </si>
  <si>
    <t>CMR</t>
  </si>
  <si>
    <t>Camero</t>
  </si>
  <si>
    <t>HY</t>
  </si>
  <si>
    <t>Hundai</t>
  </si>
  <si>
    <t>COR</t>
  </si>
  <si>
    <t>Corolla</t>
  </si>
  <si>
    <t>TY</t>
  </si>
  <si>
    <t>Toyota</t>
  </si>
  <si>
    <t>CAR</t>
  </si>
  <si>
    <t>Caravan</t>
  </si>
  <si>
    <t>CIV</t>
  </si>
  <si>
    <t>Civic</t>
  </si>
  <si>
    <t>MTG</t>
  </si>
  <si>
    <t>Mustang</t>
  </si>
  <si>
    <t>ODY</t>
  </si>
  <si>
    <t>Odyssey</t>
  </si>
  <si>
    <t>PTC</t>
  </si>
  <si>
    <t>PT Cruisser</t>
  </si>
  <si>
    <t>SLV</t>
  </si>
  <si>
    <t>Silverado</t>
  </si>
  <si>
    <t>Sum of Miles</t>
  </si>
  <si>
    <t>Principal</t>
  </si>
  <si>
    <t>Interest  Rate</t>
  </si>
  <si>
    <t>Months</t>
  </si>
  <si>
    <t>Interest Paid</t>
  </si>
  <si>
    <t>Total Loan paid</t>
  </si>
  <si>
    <t>Monthly Payments</t>
  </si>
  <si>
    <t>Loan A</t>
  </si>
  <si>
    <t>Loan B</t>
  </si>
  <si>
    <t>Loan C</t>
  </si>
  <si>
    <t>Loan D</t>
  </si>
  <si>
    <t>WalltMart</t>
  </si>
  <si>
    <t>Dollar Trip</t>
  </si>
  <si>
    <t>Office Repo</t>
  </si>
  <si>
    <t>Susan's needs</t>
  </si>
  <si>
    <t>Ball Point Pen</t>
  </si>
  <si>
    <t>Tl-35 Calculator</t>
  </si>
  <si>
    <t>100 page motebook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</si>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</sst>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(* #,##0_);_(* \(#,##0\);_(* &quot;-&quot;??_);_(@_)"/>
    <numFmt numFmtId="178" formatCode="0.00_ 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44" fontId="0" fillId="0" borderId="0" xfId="0" applyNumberFormat="1">
      <alignment vertical="center"/>
    </xf>
    <xf numFmtId="44" fontId="0" fillId="0" borderId="0" xfId="2" applyFont="1" applyAlignment="1">
      <alignment vertical="center"/>
    </xf>
    <xf numFmtId="9" fontId="0" fillId="0" borderId="0" xfId="0" applyNumberFormat="1">
      <alignment vertical="center"/>
    </xf>
    <xf numFmtId="44" fontId="0" fillId="0" borderId="0" xfId="0" applyNumberFormat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>
      <alignment wrapText="1"/>
    </xf>
    <xf numFmtId="43" fontId="0" fillId="0" borderId="0" xfId="1" applyFont="1"/>
    <xf numFmtId="43" fontId="0" fillId="0" borderId="0" xfId="1" applyFont="1" applyAlignment="1">
      <alignment wrapText="1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58" fontId="0" fillId="0" borderId="0" xfId="1" applyNumberFormat="1" applyFont="1"/>
    <xf numFmtId="177" fontId="0" fillId="0" borderId="0" xfId="1" applyNumberFormat="1" applyFont="1"/>
    <xf numFmtId="44" fontId="0" fillId="0" borderId="0" xfId="2" applyFont="1" applyAlignment="1"/>
    <xf numFmtId="0" fontId="1" fillId="0" borderId="0" xfId="0" applyFont="1" applyAlignment="1"/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vertical="center" textRotation="90"/>
    </xf>
    <xf numFmtId="0" fontId="3" fillId="0" borderId="0" xfId="0" applyFont="1" applyBorder="1">
      <alignment vertical="center"/>
    </xf>
    <xf numFmtId="0" fontId="0" fillId="0" borderId="0" xfId="0" applyBorder="1">
      <alignment vertical="center"/>
    </xf>
    <xf numFmtId="9" fontId="0" fillId="0" borderId="0" xfId="3" applyFont="1">
      <alignment vertical="center"/>
    </xf>
    <xf numFmtId="0" fontId="0" fillId="0" borderId="0" xfId="0" applyAlignment="1">
      <alignment horizontal="center" vertical="center"/>
    </xf>
    <xf numFmtId="16" fontId="3" fillId="4" borderId="0" xfId="0" applyNumberFormat="1" applyFont="1" applyFill="1" applyBorder="1" applyAlignment="1">
      <alignment horizontal="right" vertical="center"/>
    </xf>
    <xf numFmtId="44" fontId="0" fillId="0" borderId="0" xfId="0" applyNumberFormat="1" applyBorder="1">
      <alignment vertical="center"/>
    </xf>
    <xf numFmtId="0" fontId="0" fillId="4" borderId="0" xfId="0" applyFill="1" applyBorder="1">
      <alignment vertical="center"/>
    </xf>
    <xf numFmtId="178" fontId="0" fillId="0" borderId="0" xfId="0" applyNumberFormat="1" applyBorder="1">
      <alignment vertical="center"/>
    </xf>
    <xf numFmtId="0" fontId="0" fillId="0" borderId="0" xfId="0" applyNumberFormat="1" applyBorder="1">
      <alignment vertical="center"/>
    </xf>
    <xf numFmtId="0" fontId="3" fillId="0" borderId="0" xfId="0" applyFont="1" applyBorder="1" applyAlignment="1">
      <alignment horizontal="right" vertical="center"/>
    </xf>
    <xf numFmtId="16" fontId="3" fillId="7" borderId="0" xfId="0" applyNumberFormat="1" applyFont="1" applyFill="1" applyBorder="1" applyAlignment="1">
      <alignment horizontal="right" vertical="center"/>
    </xf>
    <xf numFmtId="16" fontId="3" fillId="5" borderId="0" xfId="0" applyNumberFormat="1" applyFont="1" applyFill="1" applyBorder="1">
      <alignment vertical="center"/>
    </xf>
    <xf numFmtId="0" fontId="0" fillId="7" borderId="0" xfId="0" applyFill="1" applyBorder="1">
      <alignment vertical="center"/>
    </xf>
    <xf numFmtId="44" fontId="0" fillId="5" borderId="0" xfId="0" applyNumberFormat="1" applyFill="1" applyBorder="1">
      <alignment vertical="center"/>
    </xf>
    <xf numFmtId="16" fontId="3" fillId="3" borderId="0" xfId="0" applyNumberFormat="1" applyFont="1" applyFill="1" applyBorder="1">
      <alignment vertical="center"/>
    </xf>
    <xf numFmtId="16" fontId="3" fillId="4" borderId="0" xfId="0" applyNumberFormat="1" applyFont="1" applyFill="1" applyBorder="1">
      <alignment vertical="center"/>
    </xf>
    <xf numFmtId="44" fontId="0" fillId="3" borderId="0" xfId="0" applyNumberFormat="1" applyFill="1" applyBorder="1">
      <alignment vertical="center"/>
    </xf>
    <xf numFmtId="44" fontId="0" fillId="4" borderId="0" xfId="0" applyNumberFormat="1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0">
    <dxf>
      <numFmt numFmtId="44" formatCode="_(&quot;$&quot;* #,##0.00_);_(&quot;$&quot;* \(#,##0.00\);_(&quot;$&quot;* &quot;-&quot;??_);_(@_)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GRADEBOOK!$A$4:$A$23</c:f>
              <c:strCache>
                <c:ptCount val="20"/>
                <c:pt idx="0">
                  <c:v>Ron</c:v>
                </c:pt>
                <c:pt idx="1">
                  <c:v>Pius</c:v>
                </c:pt>
                <c:pt idx="2">
                  <c:v>George</c:v>
                </c:pt>
                <c:pt idx="3">
                  <c:v>Jennifer</c:v>
                </c:pt>
                <c:pt idx="4">
                  <c:v>James</c:v>
                </c:pt>
                <c:pt idx="5">
                  <c:v>Abigail</c:v>
                </c:pt>
                <c:pt idx="6">
                  <c:v>Michael</c:v>
                </c:pt>
                <c:pt idx="7">
                  <c:v>Nokia</c:v>
                </c:pt>
                <c:pt idx="8">
                  <c:v>Redmi</c:v>
                </c:pt>
                <c:pt idx="9">
                  <c:v>Jack</c:v>
                </c:pt>
                <c:pt idx="10">
                  <c:v>Richard</c:v>
                </c:pt>
                <c:pt idx="11">
                  <c:v>Smart</c:v>
                </c:pt>
                <c:pt idx="12">
                  <c:v>Mide</c:v>
                </c:pt>
                <c:pt idx="13">
                  <c:v>Olamide</c:v>
                </c:pt>
                <c:pt idx="14">
                  <c:v>Prince</c:v>
                </c:pt>
                <c:pt idx="15">
                  <c:v>King</c:v>
                </c:pt>
                <c:pt idx="16">
                  <c:v>Genesis</c:v>
                </c:pt>
                <c:pt idx="17">
                  <c:v>Joseph</c:v>
                </c:pt>
                <c:pt idx="18">
                  <c:v>Juda</c:v>
                </c:pt>
                <c:pt idx="19">
                  <c:v>Faith</c:v>
                </c:pt>
              </c:strCache>
            </c:strRef>
          </c:cat>
          <c:val>
            <c:numRef>
              <c:f>GRADEBOOK!$C$4:$C$23</c:f>
              <c:numCache>
                <c:formatCode>General</c:formatCode>
                <c:ptCount val="20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563200"/>
        <c:axId val="342563616"/>
      </c:barChart>
      <c:catAx>
        <c:axId val="3425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563616"/>
        <c:crosses val="autoZero"/>
        <c:auto val="1"/>
        <c:lblAlgn val="ctr"/>
        <c:lblOffset val="100"/>
        <c:noMultiLvlLbl val="0"/>
      </c:catAx>
      <c:valAx>
        <c:axId val="3425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56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GRADEBOOK!$A$4:$A$23</c:f>
              <c:strCache>
                <c:ptCount val="20"/>
                <c:pt idx="0">
                  <c:v>Ron</c:v>
                </c:pt>
                <c:pt idx="1">
                  <c:v>Pius</c:v>
                </c:pt>
                <c:pt idx="2">
                  <c:v>George</c:v>
                </c:pt>
                <c:pt idx="3">
                  <c:v>Jennifer</c:v>
                </c:pt>
                <c:pt idx="4">
                  <c:v>James</c:v>
                </c:pt>
                <c:pt idx="5">
                  <c:v>Abigail</c:v>
                </c:pt>
                <c:pt idx="6">
                  <c:v>Michael</c:v>
                </c:pt>
                <c:pt idx="7">
                  <c:v>Nokia</c:v>
                </c:pt>
                <c:pt idx="8">
                  <c:v>Redmi</c:v>
                </c:pt>
                <c:pt idx="9">
                  <c:v>Jack</c:v>
                </c:pt>
                <c:pt idx="10">
                  <c:v>Richard</c:v>
                </c:pt>
                <c:pt idx="11">
                  <c:v>Smart</c:v>
                </c:pt>
                <c:pt idx="12">
                  <c:v>Mide</c:v>
                </c:pt>
                <c:pt idx="13">
                  <c:v>Olamide</c:v>
                </c:pt>
                <c:pt idx="14">
                  <c:v>Prince</c:v>
                </c:pt>
                <c:pt idx="15">
                  <c:v>King</c:v>
                </c:pt>
                <c:pt idx="16">
                  <c:v>Genesis</c:v>
                </c:pt>
                <c:pt idx="17">
                  <c:v>Joseph</c:v>
                </c:pt>
                <c:pt idx="18">
                  <c:v>Juda</c:v>
                </c:pt>
                <c:pt idx="19">
                  <c:v>Faith</c:v>
                </c:pt>
              </c:strCache>
            </c:strRef>
          </c:cat>
          <c:val>
            <c:numRef>
              <c:f>GRADEBOOK!$D$4:$D$23</c:f>
              <c:numCache>
                <c:formatCode>General</c:formatCode>
                <c:ptCount val="20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20</c:v>
                </c:pt>
                <c:pt idx="15">
                  <c:v>6</c:v>
                </c:pt>
                <c:pt idx="16">
                  <c:v>5</c:v>
                </c:pt>
                <c:pt idx="17">
                  <c:v>9</c:v>
                </c:pt>
                <c:pt idx="18">
                  <c:v>8</c:v>
                </c:pt>
                <c:pt idx="1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576928"/>
        <c:axId val="342572768"/>
      </c:barChart>
      <c:catAx>
        <c:axId val="34257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572768"/>
        <c:crosses val="autoZero"/>
        <c:auto val="1"/>
        <c:lblAlgn val="ctr"/>
        <c:lblOffset val="100"/>
        <c:noMultiLvlLbl val="0"/>
      </c:catAx>
      <c:valAx>
        <c:axId val="3425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57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Skills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GRADEBOOK!$A$4:$A$23</c:f>
              <c:strCache>
                <c:ptCount val="20"/>
                <c:pt idx="0">
                  <c:v>Ron</c:v>
                </c:pt>
                <c:pt idx="1">
                  <c:v>Pius</c:v>
                </c:pt>
                <c:pt idx="2">
                  <c:v>George</c:v>
                </c:pt>
                <c:pt idx="3">
                  <c:v>Jennifer</c:v>
                </c:pt>
                <c:pt idx="4">
                  <c:v>James</c:v>
                </c:pt>
                <c:pt idx="5">
                  <c:v>Abigail</c:v>
                </c:pt>
                <c:pt idx="6">
                  <c:v>Michael</c:v>
                </c:pt>
                <c:pt idx="7">
                  <c:v>Nokia</c:v>
                </c:pt>
                <c:pt idx="8">
                  <c:v>Redmi</c:v>
                </c:pt>
                <c:pt idx="9">
                  <c:v>Jack</c:v>
                </c:pt>
                <c:pt idx="10">
                  <c:v>Richard</c:v>
                </c:pt>
                <c:pt idx="11">
                  <c:v>Smart</c:v>
                </c:pt>
                <c:pt idx="12">
                  <c:v>Mide</c:v>
                </c:pt>
                <c:pt idx="13">
                  <c:v>Olamide</c:v>
                </c:pt>
                <c:pt idx="14">
                  <c:v>Prince</c:v>
                </c:pt>
                <c:pt idx="15">
                  <c:v>King</c:v>
                </c:pt>
                <c:pt idx="16">
                  <c:v>Genesis</c:v>
                </c:pt>
                <c:pt idx="17">
                  <c:v>Joseph</c:v>
                </c:pt>
                <c:pt idx="18">
                  <c:v>Juda</c:v>
                </c:pt>
                <c:pt idx="19">
                  <c:v>Faith</c:v>
                </c:pt>
              </c:strCache>
            </c:strRef>
          </c:cat>
          <c:val>
            <c:numRef>
              <c:f>GRADEBOOK!$E$4:$E$23</c:f>
              <c:numCache>
                <c:formatCode>General</c:formatCode>
                <c:ptCount val="20"/>
                <c:pt idx="0">
                  <c:v>98</c:v>
                </c:pt>
                <c:pt idx="1">
                  <c:v>89</c:v>
                </c:pt>
                <c:pt idx="2">
                  <c:v>78</c:v>
                </c:pt>
                <c:pt idx="3">
                  <c:v>87</c:v>
                </c:pt>
                <c:pt idx="4">
                  <c:v>67</c:v>
                </c:pt>
                <c:pt idx="5">
                  <c:v>76</c:v>
                </c:pt>
                <c:pt idx="6">
                  <c:v>87</c:v>
                </c:pt>
                <c:pt idx="7">
                  <c:v>78</c:v>
                </c:pt>
                <c:pt idx="8">
                  <c:v>79</c:v>
                </c:pt>
                <c:pt idx="9">
                  <c:v>98</c:v>
                </c:pt>
                <c:pt idx="10">
                  <c:v>97</c:v>
                </c:pt>
                <c:pt idx="11">
                  <c:v>98</c:v>
                </c:pt>
                <c:pt idx="12">
                  <c:v>97</c:v>
                </c:pt>
                <c:pt idx="13">
                  <c:v>79</c:v>
                </c:pt>
                <c:pt idx="14">
                  <c:v>87</c:v>
                </c:pt>
                <c:pt idx="15">
                  <c:v>88</c:v>
                </c:pt>
                <c:pt idx="16">
                  <c:v>55</c:v>
                </c:pt>
                <c:pt idx="17">
                  <c:v>66</c:v>
                </c:pt>
                <c:pt idx="18">
                  <c:v>78</c:v>
                </c:pt>
                <c:pt idx="19">
                  <c:v>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328592"/>
        <c:axId val="339324432"/>
      </c:barChart>
      <c:catAx>
        <c:axId val="33932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324432"/>
        <c:crosses val="autoZero"/>
        <c:auto val="1"/>
        <c:lblAlgn val="ctr"/>
        <c:lblOffset val="100"/>
        <c:noMultiLvlLbl val="0"/>
      </c:catAx>
      <c:valAx>
        <c:axId val="3393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32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Beginner Assignment.xlsx]Pivot Table!PivotTable1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Table'!$B$4:$B$8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</c:v>
                </c:pt>
                <c:pt idx="2">
                  <c:v>3035.3</c:v>
                </c:pt>
                <c:pt idx="3">
                  <c:v>5661.1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'[1]car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'[1]car inventory'!$G$2:$G$53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'[1]car inventory'!$H$2:$H$53</c:f>
              <c:numCache>
                <c:formatCode>General</c:formatCode>
                <c:ptCount val="52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27534.8</c:v>
                </c:pt>
                <c:pt idx="4">
                  <c:v>22521.6</c:v>
                </c:pt>
                <c:pt idx="5">
                  <c:v>22188.5</c:v>
                </c:pt>
                <c:pt idx="6">
                  <c:v>20223.9</c:v>
                </c:pt>
                <c:pt idx="7">
                  <c:v>29601.9</c:v>
                </c:pt>
                <c:pt idx="8">
                  <c:v>24513.2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19421.1</c:v>
                </c:pt>
                <c:pt idx="18">
                  <c:v>19341.7</c:v>
                </c:pt>
                <c:pt idx="19">
                  <c:v>33477.2</c:v>
                </c:pt>
                <c:pt idx="20">
                  <c:v>3708.1</c:v>
                </c:pt>
                <c:pt idx="21">
                  <c:v>31144.4</c:v>
                </c:pt>
                <c:pt idx="22">
                  <c:v>44946.5</c:v>
                </c:pt>
                <c:pt idx="23">
                  <c:v>72527.2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</c:v>
                </c:pt>
                <c:pt idx="40">
                  <c:v>77243.1</c:v>
                </c:pt>
                <c:pt idx="41">
                  <c:v>82374</c:v>
                </c:pt>
                <c:pt idx="42">
                  <c:v>44974.8</c:v>
                </c:pt>
                <c:pt idx="43">
                  <c:v>69891.9</c:v>
                </c:pt>
                <c:pt idx="44">
                  <c:v>28464.8</c:v>
                </c:pt>
                <c:pt idx="45">
                  <c:v>64467.4</c:v>
                </c:pt>
                <c:pt idx="46">
                  <c:v>79420.6</c:v>
                </c:pt>
                <c:pt idx="47">
                  <c:v>68658.9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467968"/>
        <c:axId val="1231468384"/>
      </c:scatterChart>
      <c:valAx>
        <c:axId val="123146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the Car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1468384"/>
        <c:crosses val="autoZero"/>
        <c:crossBetween val="midCat"/>
      </c:valAx>
      <c:valAx>
        <c:axId val="12314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14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{"Bard","Chan","Ewenty","Gaul","Howard","Hulinski","Jones","Lyon","McCall","Praulty","Rodriguez","Santos","Smith","Swartz","Torrens","Vizzini","Yousef"}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{144647.7,150656.4,154427.9,179986,143640.7,135078.2,184693.8,127731.3,70964.9,65315,138561.5,141229.4,305432.4,177713.9,65964.9,130601.6,19341.7}</c:f>
              <c:numCache>
                <c:formatCode>General</c:formatCode>
                <c:ptCount val="17"/>
                <c:pt idx="0">
                  <c:v>144647.7</c:v>
                </c:pt>
                <c:pt idx="1">
                  <c:v>150656.4</c:v>
                </c:pt>
                <c:pt idx="2">
                  <c:v>154427.9</c:v>
                </c:pt>
                <c:pt idx="3">
                  <c:v>179986</c:v>
                </c:pt>
                <c:pt idx="4">
                  <c:v>143640.7</c:v>
                </c:pt>
                <c:pt idx="5">
                  <c:v>135078.2</c:v>
                </c:pt>
                <c:pt idx="6">
                  <c:v>184693.8</c:v>
                </c:pt>
                <c:pt idx="7">
                  <c:v>127731.3</c:v>
                </c:pt>
                <c:pt idx="8">
                  <c:v>70964.9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</c:v>
                </c:pt>
                <c:pt idx="13">
                  <c:v>177713.9</c:v>
                </c:pt>
                <c:pt idx="14">
                  <c:v>65964.9</c:v>
                </c:pt>
                <c:pt idx="15">
                  <c:v>130601.6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945200"/>
        <c:axId val="1333935216"/>
      </c:barChart>
      <c:catAx>
        <c:axId val="133394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3935216"/>
        <c:crosses val="autoZero"/>
        <c:auto val="1"/>
        <c:lblAlgn val="ctr"/>
        <c:lblOffset val="100"/>
        <c:noMultiLvlLbl val="0"/>
      </c:catAx>
      <c:valAx>
        <c:axId val="13339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39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pay ment for $10,000 Loan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Loan!$C$2:$C$5</c:f>
              <c:numCache>
                <c:formatCode>0%</c:formatCode>
                <c:ptCount val="4"/>
                <c:pt idx="0" c:formatCode="0%">
                  <c:v>0.09</c:v>
                </c:pt>
                <c:pt idx="1" c:formatCode="0%">
                  <c:v>0.08</c:v>
                </c:pt>
                <c:pt idx="2" c:formatCode="0%">
                  <c:v>0.07</c:v>
                </c:pt>
                <c:pt idx="3" c:formatCode="0%">
                  <c:v>0.06</c:v>
                </c:pt>
              </c:numCache>
            </c:numRef>
          </c:cat>
          <c:val>
            <c:numRef>
              <c:f>Loan!$G$2:$G$5</c:f>
              <c:numCache>
                <c:formatCode>_("$"* #,##0.00_);_("$"* \(#,##0.00\);_("$"* "-"??_);_(@_)</c:formatCode>
                <c:ptCount val="4"/>
                <c:pt idx="0">
                  <c:v>1816.66666666667</c:v>
                </c:pt>
                <c:pt idx="1">
                  <c:v>1800</c:v>
                </c:pt>
                <c:pt idx="2">
                  <c:v>1783.33333333333</c:v>
                </c:pt>
                <c:pt idx="3">
                  <c:v>1766.66666666667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278128"/>
        <c:axId val="1334283536"/>
      </c:barChart>
      <c:catAx>
        <c:axId val="133427812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4283536"/>
        <c:crosses val="autoZero"/>
        <c:auto val="1"/>
        <c:lblAlgn val="ctr"/>
        <c:lblOffset val="100"/>
        <c:noMultiLvlLbl val="0"/>
      </c:catAx>
      <c:valAx>
        <c:axId val="13342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427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'Problem Solving'!$G$18:$I$18</c:f>
              <c:strCache>
                <c:ptCount val="3"/>
                <c:pt idx="0">
                  <c:v>WalltMart</c:v>
                </c:pt>
                <c:pt idx="1">
                  <c:v>Dollar Trip</c:v>
                </c:pt>
                <c:pt idx="2">
                  <c:v>Office Repo</c:v>
                </c:pt>
              </c:strCache>
            </c:strRef>
          </c:cat>
          <c:val>
            <c:numRef>
              <c:f>'Problem Solving'!$G$19:$I$19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87.54</c:v>
                </c:pt>
                <c:pt idx="2">
                  <c:v>73.29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279175"/>
        <c:axId val="589869165"/>
      </c:barChart>
      <c:catAx>
        <c:axId val="664279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869165"/>
        <c:crosses val="autoZero"/>
        <c:auto val="1"/>
        <c:lblAlgn val="ctr"/>
        <c:lblOffset val="100"/>
        <c:noMultiLvlLbl val="0"/>
      </c:catAx>
      <c:valAx>
        <c:axId val="5898691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4279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533400</xdr:colOff>
      <xdr:row>0</xdr:row>
      <xdr:rowOff>1158240</xdr:rowOff>
    </xdr:from>
    <xdr:to>
      <xdr:col>21</xdr:col>
      <xdr:colOff>228600</xdr:colOff>
      <xdr:row>14</xdr:row>
      <xdr:rowOff>0</xdr:rowOff>
    </xdr:to>
    <xdr:graphicFrame>
      <xdr:nvGraphicFramePr>
        <xdr:cNvPr id="4" name="Chart 3"/>
        <xdr:cNvGraphicFramePr/>
      </xdr:nvGraphicFramePr>
      <xdr:xfrm>
        <a:off x="7863840" y="1158240"/>
        <a:ext cx="4632960" cy="2698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15</xdr:row>
      <xdr:rowOff>99060</xdr:rowOff>
    </xdr:from>
    <xdr:to>
      <xdr:col>21</xdr:col>
      <xdr:colOff>137160</xdr:colOff>
      <xdr:row>30</xdr:row>
      <xdr:rowOff>99060</xdr:rowOff>
    </xdr:to>
    <xdr:graphicFrame>
      <xdr:nvGraphicFramePr>
        <xdr:cNvPr id="6" name="Chart 5"/>
        <xdr:cNvGraphicFramePr/>
      </xdr:nvGraphicFramePr>
      <xdr:xfrm>
        <a:off x="7772400" y="4138295"/>
        <a:ext cx="46329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426720</xdr:colOff>
      <xdr:row>32</xdr:row>
      <xdr:rowOff>22860</xdr:rowOff>
    </xdr:from>
    <xdr:to>
      <xdr:col>21</xdr:col>
      <xdr:colOff>121920</xdr:colOff>
      <xdr:row>47</xdr:row>
      <xdr:rowOff>22860</xdr:rowOff>
    </xdr:to>
    <xdr:graphicFrame>
      <xdr:nvGraphicFramePr>
        <xdr:cNvPr id="7" name="Chart 6"/>
        <xdr:cNvGraphicFramePr/>
      </xdr:nvGraphicFramePr>
      <xdr:xfrm>
        <a:off x="7757160" y="7171055"/>
        <a:ext cx="46329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76200</xdr:colOff>
      <xdr:row>9</xdr:row>
      <xdr:rowOff>152400</xdr:rowOff>
    </xdr:from>
    <xdr:to>
      <xdr:col>6</xdr:col>
      <xdr:colOff>281940</xdr:colOff>
      <xdr:row>24</xdr:row>
      <xdr:rowOff>152400</xdr:rowOff>
    </xdr:to>
    <xdr:graphicFrame>
      <xdr:nvGraphicFramePr>
        <xdr:cNvPr id="2" name="Chart 1"/>
        <xdr:cNvGraphicFramePr/>
      </xdr:nvGraphicFramePr>
      <xdr:xfrm>
        <a:off x="76200" y="1798320"/>
        <a:ext cx="46024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579120</xdr:colOff>
      <xdr:row>28</xdr:row>
      <xdr:rowOff>49530</xdr:rowOff>
    </xdr:from>
    <xdr:to>
      <xdr:col>23</xdr:col>
      <xdr:colOff>274320</xdr:colOff>
      <xdr:row>43</xdr:row>
      <xdr:rowOff>49530</xdr:rowOff>
    </xdr:to>
    <xdr:graphicFrame>
      <xdr:nvGraphicFramePr>
        <xdr:cNvPr id="2" name="Chart 1"/>
        <xdr:cNvGraphicFramePr/>
      </xdr:nvGraphicFramePr>
      <xdr:xfrm>
        <a:off x="11254740" y="55359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411480</xdr:colOff>
      <xdr:row>7</xdr:row>
      <xdr:rowOff>118110</xdr:rowOff>
    </xdr:from>
    <xdr:to>
      <xdr:col>13</xdr:col>
      <xdr:colOff>106680</xdr:colOff>
      <xdr:row>22</xdr:row>
      <xdr:rowOff>118110</xdr:rowOff>
    </xdr:to>
    <xdr:graphicFrame>
      <xdr:nvGraphicFramePr>
        <xdr:cNvPr id="2" name="Chart 1"/>
        <xdr:cNvGraphicFramePr/>
      </xdr:nvGraphicFramePr>
      <xdr:xfrm>
        <a:off x="3916680" y="13982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45720</xdr:colOff>
      <xdr:row>7</xdr:row>
      <xdr:rowOff>110490</xdr:rowOff>
    </xdr:from>
    <xdr:to>
      <xdr:col>7</xdr:col>
      <xdr:colOff>487680</xdr:colOff>
      <xdr:row>22</xdr:row>
      <xdr:rowOff>110490</xdr:rowOff>
    </xdr:to>
    <xdr:graphicFrame>
      <xdr:nvGraphicFramePr>
        <xdr:cNvPr id="2" name="Chart 1"/>
        <xdr:cNvGraphicFramePr/>
      </xdr:nvGraphicFramePr>
      <xdr:xfrm>
        <a:off x="1264920" y="1390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71120</xdr:colOff>
      <xdr:row>1</xdr:row>
      <xdr:rowOff>0</xdr:rowOff>
    </xdr:from>
    <xdr:to>
      <xdr:col>17</xdr:col>
      <xdr:colOff>375920</xdr:colOff>
      <xdr:row>16</xdr:row>
      <xdr:rowOff>0</xdr:rowOff>
    </xdr:to>
    <xdr:graphicFrame>
      <xdr:nvGraphicFramePr>
        <xdr:cNvPr id="2" name="Chart 1"/>
        <xdr:cNvGraphicFramePr/>
      </xdr:nvGraphicFramePr>
      <xdr:xfrm>
        <a:off x="7195820" y="1828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%20inventory.tx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car inventory"/>
      <sheetName val="Sheet3"/>
    </sheetNames>
    <sheetDataSet>
      <sheetData sheetId="0" refreshError="1"/>
      <sheetData sheetId="1">
        <row r="1">
          <cell r="H1" t="str">
            <v>Miles</v>
          </cell>
        </row>
        <row r="2">
          <cell r="G2">
            <v>0</v>
          </cell>
          <cell r="H2">
            <v>17556.3</v>
          </cell>
        </row>
        <row r="3">
          <cell r="G3">
            <v>0</v>
          </cell>
          <cell r="H3">
            <v>14289.6</v>
          </cell>
        </row>
        <row r="4">
          <cell r="G4">
            <v>1</v>
          </cell>
          <cell r="H4">
            <v>27637.1</v>
          </cell>
        </row>
        <row r="5">
          <cell r="G5">
            <v>1</v>
          </cell>
          <cell r="H5">
            <v>27534.8</v>
          </cell>
        </row>
        <row r="6">
          <cell r="G6">
            <v>1</v>
          </cell>
          <cell r="H6">
            <v>22521.6</v>
          </cell>
        </row>
        <row r="7">
          <cell r="G7">
            <v>1</v>
          </cell>
          <cell r="H7">
            <v>22188.5</v>
          </cell>
        </row>
        <row r="8">
          <cell r="G8">
            <v>1</v>
          </cell>
          <cell r="H8">
            <v>20223.9</v>
          </cell>
        </row>
        <row r="9">
          <cell r="G9">
            <v>2</v>
          </cell>
          <cell r="H9">
            <v>29601.9</v>
          </cell>
        </row>
        <row r="10">
          <cell r="G10">
            <v>2</v>
          </cell>
          <cell r="H10">
            <v>24513.2</v>
          </cell>
        </row>
        <row r="11">
          <cell r="G11">
            <v>1</v>
          </cell>
          <cell r="H11">
            <v>13867.6</v>
          </cell>
        </row>
        <row r="12">
          <cell r="G12">
            <v>1</v>
          </cell>
          <cell r="H12">
            <v>13682.9</v>
          </cell>
        </row>
        <row r="13">
          <cell r="G13">
            <v>2</v>
          </cell>
          <cell r="H13">
            <v>22282</v>
          </cell>
        </row>
        <row r="14">
          <cell r="G14">
            <v>2</v>
          </cell>
          <cell r="H14">
            <v>22128.2</v>
          </cell>
        </row>
        <row r="15">
          <cell r="G15">
            <v>5</v>
          </cell>
          <cell r="H15">
            <v>48114.2</v>
          </cell>
        </row>
        <row r="16">
          <cell r="G16">
            <v>3</v>
          </cell>
          <cell r="H16">
            <v>30555.3</v>
          </cell>
        </row>
        <row r="17">
          <cell r="G17">
            <v>3</v>
          </cell>
          <cell r="H17">
            <v>29102.3</v>
          </cell>
        </row>
        <row r="18">
          <cell r="G18">
            <v>3</v>
          </cell>
          <cell r="H18">
            <v>27394.2</v>
          </cell>
        </row>
        <row r="19">
          <cell r="G19">
            <v>2</v>
          </cell>
          <cell r="H19">
            <v>19421.1</v>
          </cell>
        </row>
        <row r="20">
          <cell r="G20">
            <v>2</v>
          </cell>
          <cell r="H20">
            <v>19341.7</v>
          </cell>
        </row>
        <row r="21">
          <cell r="G21">
            <v>4</v>
          </cell>
          <cell r="H21">
            <v>33477.2</v>
          </cell>
        </row>
        <row r="22">
          <cell r="G22">
            <v>0</v>
          </cell>
          <cell r="H22">
            <v>3708.1</v>
          </cell>
        </row>
        <row r="23">
          <cell r="G23">
            <v>4</v>
          </cell>
          <cell r="H23">
            <v>31144.4</v>
          </cell>
        </row>
        <row r="24">
          <cell r="G24">
            <v>6</v>
          </cell>
          <cell r="H24">
            <v>44946.5</v>
          </cell>
        </row>
        <row r="25">
          <cell r="G25">
            <v>10</v>
          </cell>
          <cell r="H25">
            <v>72527.2</v>
          </cell>
        </row>
        <row r="26">
          <cell r="G26">
            <v>7</v>
          </cell>
          <cell r="H26">
            <v>50854.1</v>
          </cell>
        </row>
        <row r="27">
          <cell r="G27">
            <v>6</v>
          </cell>
          <cell r="H27">
            <v>42504.6</v>
          </cell>
        </row>
        <row r="28">
          <cell r="G28">
            <v>5</v>
          </cell>
          <cell r="H28">
            <v>35137</v>
          </cell>
        </row>
        <row r="29">
          <cell r="G29">
            <v>11</v>
          </cell>
          <cell r="H29">
            <v>73444.4</v>
          </cell>
        </row>
        <row r="30">
          <cell r="G30">
            <v>9</v>
          </cell>
          <cell r="H30">
            <v>60389.5</v>
          </cell>
        </row>
        <row r="31">
          <cell r="G31">
            <v>18</v>
          </cell>
          <cell r="H31">
            <v>114660.6</v>
          </cell>
        </row>
        <row r="32">
          <cell r="G32">
            <v>10</v>
          </cell>
          <cell r="H32">
            <v>64542</v>
          </cell>
        </row>
        <row r="33">
          <cell r="G33">
            <v>8</v>
          </cell>
          <cell r="H33">
            <v>52229.5</v>
          </cell>
        </row>
        <row r="34">
          <cell r="G34">
            <v>14</v>
          </cell>
          <cell r="H34">
            <v>85928</v>
          </cell>
        </row>
        <row r="35">
          <cell r="G35">
            <v>6</v>
          </cell>
          <cell r="H35">
            <v>37558.8</v>
          </cell>
        </row>
        <row r="36">
          <cell r="G36">
            <v>16</v>
          </cell>
          <cell r="H36">
            <v>93382.6</v>
          </cell>
        </row>
        <row r="37">
          <cell r="G37">
            <v>7</v>
          </cell>
          <cell r="H37">
            <v>42074.2</v>
          </cell>
        </row>
        <row r="38">
          <cell r="G38">
            <v>6</v>
          </cell>
          <cell r="H38">
            <v>36438.5</v>
          </cell>
        </row>
        <row r="39">
          <cell r="G39">
            <v>14</v>
          </cell>
          <cell r="H39">
            <v>80685.8</v>
          </cell>
        </row>
        <row r="40">
          <cell r="G40">
            <v>8</v>
          </cell>
          <cell r="H40">
            <v>46311.4</v>
          </cell>
        </row>
        <row r="41">
          <cell r="G41">
            <v>12</v>
          </cell>
          <cell r="H41">
            <v>67829.1</v>
          </cell>
        </row>
        <row r="42">
          <cell r="G42">
            <v>14</v>
          </cell>
          <cell r="H42">
            <v>77243.1</v>
          </cell>
        </row>
        <row r="43">
          <cell r="G43">
            <v>15</v>
          </cell>
          <cell r="H43">
            <v>82374</v>
          </cell>
        </row>
        <row r="44">
          <cell r="G44">
            <v>8</v>
          </cell>
          <cell r="H44">
            <v>44974.8</v>
          </cell>
        </row>
        <row r="45">
          <cell r="G45">
            <v>13</v>
          </cell>
          <cell r="H45">
            <v>69891.9</v>
          </cell>
        </row>
        <row r="46">
          <cell r="G46">
            <v>5</v>
          </cell>
          <cell r="H46">
            <v>28464.8</v>
          </cell>
        </row>
        <row r="47">
          <cell r="G47">
            <v>12</v>
          </cell>
          <cell r="H47">
            <v>64467.4</v>
          </cell>
        </row>
        <row r="48">
          <cell r="G48">
            <v>15</v>
          </cell>
          <cell r="H48">
            <v>79420.6</v>
          </cell>
        </row>
        <row r="49">
          <cell r="G49">
            <v>13</v>
          </cell>
          <cell r="H49">
            <v>68658.9</v>
          </cell>
        </row>
        <row r="50">
          <cell r="G50">
            <v>16</v>
          </cell>
          <cell r="H50">
            <v>83162.7</v>
          </cell>
        </row>
        <row r="51">
          <cell r="G51">
            <v>10</v>
          </cell>
          <cell r="H51">
            <v>52699.4</v>
          </cell>
        </row>
        <row r="52">
          <cell r="G52">
            <v>4</v>
          </cell>
          <cell r="H52">
            <v>22573</v>
          </cell>
        </row>
        <row r="53">
          <cell r="G53">
            <v>8</v>
          </cell>
          <cell r="H53">
            <v>40326.8</v>
          </cell>
        </row>
      </sheetData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car inventory.txt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356.7354377315" refreshedBy="HP" recordCount="171">
  <cacheSource type="worksheet">
    <worksheetSource ref="A1:K172" sheet="Sales Report"/>
  </cacheSource>
  <cacheFields count="11">
    <cacheField name="Month" numFmtId="58"/>
    <cacheField name="Transaction Number" numFmtId="177"/>
    <cacheField name="Product Code" numFmtId="0"/>
    <cacheField name="Product Description" numFmtId="0"/>
    <cacheField name="Store Cost" numFmtId="44"/>
    <cacheField name="Sale Price" numFmtId="44"/>
    <cacheField name="Profit" numFmtId="44"/>
    <cacheField name="Commision 10% for items less than $50. 20% for items more than $50." numFmtId="44"/>
    <cacheField name="First Name" numFmtId="0"/>
    <cacheField name="Last Name" numFmtId="0">
      <sharedItems count="4">
        <s v="Barns"/>
        <s v="Hernandez"/>
        <s v="Smith"/>
        <s v="Johnson"/>
      </sharedItems>
    </cacheField>
    <cacheField name="Sale Location" numFmtI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356.8737908565" refreshedBy="HP" recordCount="52">
  <cacheSource type="worksheet">
    <worksheetSource ref="A1:N53" sheet="car inventory" r:id="rId2"/>
  </cacheSource>
  <cacheFields count="14">
    <cacheField name="Car ID" numFmtId="0"/>
    <cacheField name="Make" numFmtId="0"/>
    <cacheField name="Make (Full Name)" numFmtId="0"/>
    <cacheField name="Model" numFmtId="0"/>
    <cacheField name="Model (Full Name)" numFmtId="0"/>
    <cacheField name="Manufacture Year" numFmtId="0"/>
    <cacheField name="Age" numFmtId="0"/>
    <cacheField name="Miles" numFmtId="43"/>
    <cacheField name="Miles / Year" numFmtId="43"/>
    <cacheField name="Color" numFmtId="0"/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/>
    <cacheField name="Covered?" numFmtId="0"/>
    <cacheField name="New Car ID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68.8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11.66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9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68.8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68.8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9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11.66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8.4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68.8"/>
    <s v="Doug"/>
    <x v="2"/>
    <s v="NM"/>
  </r>
  <r>
    <s v="Mar"/>
    <n v="1043"/>
    <n v="2242"/>
    <s v="AutoVac"/>
    <n v="60"/>
    <n v="124"/>
    <n v="64"/>
    <n v="12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68.8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8.4"/>
    <s v="Hellen"/>
    <x v="3"/>
    <s v="AZ"/>
  </r>
  <r>
    <s v="Mar"/>
    <n v="1048"/>
    <n v="8722"/>
    <s v="Water Pump"/>
    <n v="344"/>
    <n v="502"/>
    <n v="158"/>
    <n v="68.8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8.4"/>
    <s v="Doug"/>
    <x v="2"/>
    <s v="AZ"/>
  </r>
  <r>
    <s v="April"/>
    <n v="1053"/>
    <n v="2242"/>
    <s v="AutoVac"/>
    <n v="60"/>
    <n v="124"/>
    <n v="64"/>
    <n v="12"/>
    <s v="Chalie"/>
    <x v="0"/>
    <s v="CA"/>
  </r>
  <r>
    <s v="April"/>
    <n v="1054"/>
    <n v="4421"/>
    <s v="Skimmer"/>
    <n v="45"/>
    <n v="87"/>
    <n v="42"/>
    <n v="9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8.4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11.66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9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11.66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11.66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11.66"/>
    <s v="Doug"/>
    <x v="2"/>
    <s v="NV"/>
  </r>
  <r>
    <s v="July"/>
    <n v="1109"/>
    <n v="8722"/>
    <s v="Water Pump"/>
    <n v="344"/>
    <n v="502"/>
    <n v="158"/>
    <n v="68.8"/>
    <s v="Juan"/>
    <x v="1"/>
    <s v="CA"/>
  </r>
  <r>
    <s v="July"/>
    <n v="1110"/>
    <n v="8722"/>
    <s v="Water Pump"/>
    <n v="344"/>
    <n v="502"/>
    <n v="158"/>
    <n v="68.8"/>
    <s v="Hellen"/>
    <x v="3"/>
    <s v="NV"/>
  </r>
  <r>
    <s v="July"/>
    <n v="1111"/>
    <n v="6622"/>
    <s v="5 Gal Chlorine"/>
    <n v="42"/>
    <n v="77"/>
    <n v="35"/>
    <n v="8.4"/>
    <s v="Hellen"/>
    <x v="3"/>
    <s v="CA"/>
  </r>
  <r>
    <s v="July"/>
    <n v="1112"/>
    <n v="6622"/>
    <s v="5 Gal Chlorine"/>
    <n v="42"/>
    <n v="77"/>
    <n v="35"/>
    <n v="8.4"/>
    <s v="Doug"/>
    <x v="2"/>
    <s v="AZ"/>
  </r>
  <r>
    <s v="July"/>
    <n v="1113"/>
    <n v="9822"/>
    <s v="Pool Cover"/>
    <n v="58.3"/>
    <n v="98.4"/>
    <n v="40.100000000000009"/>
    <n v="11.66"/>
    <s v="Chalie"/>
    <x v="0"/>
    <s v="CA"/>
  </r>
  <r>
    <s v="July"/>
    <n v="1114"/>
    <n v="2242"/>
    <s v="AutoVac"/>
    <n v="60"/>
    <n v="124"/>
    <n v="64"/>
    <n v="12"/>
    <s v="Juan"/>
    <x v="1"/>
    <s v="AZ"/>
  </r>
  <r>
    <s v="July"/>
    <n v="1115"/>
    <n v="8722"/>
    <s v="Water Pump"/>
    <n v="344"/>
    <n v="502"/>
    <n v="158"/>
    <n v="68.8"/>
    <s v="Chalie"/>
    <x v="0"/>
    <s v="AZ"/>
  </r>
  <r>
    <s v="July"/>
    <n v="1116"/>
    <n v="6622"/>
    <s v="5 Gal Chlorine"/>
    <n v="42"/>
    <n v="77"/>
    <n v="35"/>
    <n v="8.4"/>
    <s v="Doug"/>
    <x v="2"/>
    <s v="NV"/>
  </r>
  <r>
    <s v="July"/>
    <n v="1117"/>
    <n v="8722"/>
    <s v="Water Pump"/>
    <n v="344"/>
    <n v="502"/>
    <n v="158"/>
    <n v="68.8"/>
    <s v="Hellen"/>
    <x v="3"/>
    <s v="NM"/>
  </r>
  <r>
    <s v="July"/>
    <n v="1118"/>
    <n v="9822"/>
    <s v="Pool Cover"/>
    <n v="58.3"/>
    <n v="98.4"/>
    <n v="40.100000000000009"/>
    <n v="11.66"/>
    <s v="Juan"/>
    <x v="1"/>
    <s v="CA"/>
  </r>
  <r>
    <s v="July"/>
    <n v="1119"/>
    <n v="2242"/>
    <s v="AutoVac"/>
    <n v="60"/>
    <n v="124"/>
    <n v="64"/>
    <n v="12"/>
    <s v="Chalie"/>
    <x v="0"/>
    <s v="UT"/>
  </r>
  <r>
    <s v="July"/>
    <n v="1120"/>
    <n v="2242"/>
    <s v="AutoVac"/>
    <n v="60"/>
    <n v="124"/>
    <n v="64"/>
    <n v="12"/>
    <s v="Doug"/>
    <x v="2"/>
    <s v="CA"/>
  </r>
  <r>
    <s v="July"/>
    <n v="1121"/>
    <n v="4421"/>
    <s v="Skimmer"/>
    <n v="45"/>
    <n v="87"/>
    <n v="42"/>
    <n v="9"/>
    <s v="Doug"/>
    <x v="2"/>
    <s v="NV"/>
  </r>
  <r>
    <s v="July"/>
    <n v="1122"/>
    <n v="8722"/>
    <s v="Water Pump"/>
    <n v="344"/>
    <n v="502"/>
    <n v="158"/>
    <n v="68.8"/>
    <s v="Doug"/>
    <x v="2"/>
    <s v="AZ"/>
  </r>
  <r>
    <s v="July"/>
    <n v="1123"/>
    <n v="9822"/>
    <s v="Pool Cover"/>
    <n v="58.3"/>
    <n v="98.4"/>
    <n v="40.100000000000009"/>
    <n v="11.66"/>
    <s v="Doug"/>
    <x v="2"/>
    <s v="NV"/>
  </r>
  <r>
    <s v="July"/>
    <n v="1124"/>
    <n v="4421"/>
    <s v="Skimmer"/>
    <n v="45"/>
    <n v="87"/>
    <n v="42"/>
    <n v="9"/>
    <s v="Doug"/>
    <x v="2"/>
    <s v="AZ"/>
  </r>
  <r>
    <s v="Aug"/>
    <n v="1125"/>
    <n v="2242"/>
    <s v="AutoVac"/>
    <n v="60"/>
    <n v="124"/>
    <n v="64"/>
    <n v="12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68.8"/>
    <s v="Chalie"/>
    <x v="0"/>
    <s v="NV"/>
  </r>
  <r>
    <s v="Aug"/>
    <n v="1128"/>
    <n v="6622"/>
    <s v="5 Gal Chlorine"/>
    <n v="42"/>
    <n v="77"/>
    <n v="35"/>
    <n v="8.4"/>
    <s v="Juan"/>
    <x v="1"/>
    <s v="CA"/>
  </r>
  <r>
    <s v="Aug"/>
    <n v="1129"/>
    <n v="9822"/>
    <s v="Pool Cover"/>
    <n v="58.3"/>
    <n v="98.4"/>
    <n v="40.100000000000009"/>
    <n v="11.66"/>
    <s v="Hellen"/>
    <x v="3"/>
    <s v="NV"/>
  </r>
  <r>
    <s v="Aug"/>
    <n v="1130"/>
    <n v="4421"/>
    <s v="Skimmer"/>
    <n v="45"/>
    <n v="87"/>
    <n v="42"/>
    <n v="9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11.66"/>
    <s v="Chalie"/>
    <x v="0"/>
    <s v="AZ"/>
  </r>
  <r>
    <s v="Aug"/>
    <n v="1134"/>
    <n v="9822"/>
    <s v="Pool Cover"/>
    <n v="58.3"/>
    <n v="98.4"/>
    <n v="40.100000000000009"/>
    <n v="11.66"/>
    <s v="Doug"/>
    <x v="2"/>
    <s v="AZ"/>
  </r>
  <r>
    <s v="Aug"/>
    <n v="1135"/>
    <n v="8722"/>
    <s v="Water Pump"/>
    <n v="344"/>
    <n v="502"/>
    <n v="158"/>
    <n v="68.8"/>
    <s v="Chalie"/>
    <x v="0"/>
    <s v="NV"/>
  </r>
  <r>
    <s v="Aug"/>
    <n v="1136"/>
    <n v="2242"/>
    <s v="AutoVac"/>
    <n v="60"/>
    <n v="124"/>
    <n v="64"/>
    <n v="12"/>
    <s v="Doug"/>
    <x v="2"/>
    <s v="NM"/>
  </r>
  <r>
    <s v="Aug"/>
    <n v="1137"/>
    <n v="9822"/>
    <s v="Pool Cover"/>
    <n v="58.3"/>
    <n v="98.4"/>
    <n v="40.100000000000009"/>
    <n v="11.66"/>
    <s v="Juan"/>
    <x v="1"/>
    <s v="CA"/>
  </r>
  <r>
    <s v="Aug"/>
    <n v="1138"/>
    <n v="8722"/>
    <s v="Water Pump"/>
    <n v="344"/>
    <n v="502"/>
    <n v="158"/>
    <n v="68.8"/>
    <s v="Chalie"/>
    <x v="0"/>
    <s v="UT"/>
  </r>
  <r>
    <s v="Aug"/>
    <n v="1139"/>
    <n v="4421"/>
    <s v="Skimmer"/>
    <n v="45"/>
    <n v="87"/>
    <n v="42"/>
    <n v="9"/>
    <s v="Doug"/>
    <x v="2"/>
    <s v="CA"/>
  </r>
  <r>
    <s v="Aug"/>
    <n v="1140"/>
    <n v="4421"/>
    <s v="Skimmer"/>
    <n v="45"/>
    <n v="87"/>
    <n v="42"/>
    <n v="9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"/>
    <s v="Juan"/>
    <x v="1"/>
    <s v="NV"/>
  </r>
  <r>
    <s v="Sept"/>
    <n v="1143"/>
    <n v="9822"/>
    <s v="Pool Cover"/>
    <n v="58.3"/>
    <n v="98.4"/>
    <n v="40.100000000000009"/>
    <n v="11.66"/>
    <s v="Hellen"/>
    <x v="3"/>
    <s v="AZ"/>
  </r>
  <r>
    <s v="Sept"/>
    <n v="1144"/>
    <n v="2242"/>
    <s v="AutoVac"/>
    <n v="60"/>
    <n v="124"/>
    <n v="64"/>
    <n v="12"/>
    <s v="Hellen"/>
    <x v="3"/>
    <s v="CA"/>
  </r>
  <r>
    <s v="Sept"/>
    <n v="1145"/>
    <n v="4421"/>
    <s v="Skimmer"/>
    <n v="45"/>
    <n v="87"/>
    <n v="42"/>
    <n v="9"/>
    <s v="Hellen"/>
    <x v="3"/>
    <s v="NM"/>
  </r>
  <r>
    <s v="Sept"/>
    <n v="1146"/>
    <n v="8722"/>
    <s v="Water Pump"/>
    <n v="344"/>
    <n v="502"/>
    <n v="158"/>
    <n v="68.8"/>
    <s v="Hellen"/>
    <x v="3"/>
    <s v="NV"/>
  </r>
  <r>
    <s v="Sept"/>
    <n v="1147"/>
    <n v="9822"/>
    <s v="Pool Cover"/>
    <n v="58.3"/>
    <n v="98.4"/>
    <n v="40.100000000000009"/>
    <n v="11.66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68.8"/>
    <s v="Chalie"/>
    <x v="0"/>
    <s v="AZ"/>
  </r>
  <r>
    <s v="Oct"/>
    <n v="1150"/>
    <n v="2242"/>
    <s v="AutoVac"/>
    <n v="60"/>
    <n v="124"/>
    <n v="64"/>
    <n v="12"/>
    <s v="Doug"/>
    <x v="2"/>
    <s v="UT"/>
  </r>
  <r>
    <s v="Oct"/>
    <n v="1151"/>
    <n v="2242"/>
    <s v="AutoVac"/>
    <n v="60"/>
    <n v="124"/>
    <n v="64"/>
    <n v="12"/>
    <s v="Juan"/>
    <x v="1"/>
    <s v="CA"/>
  </r>
  <r>
    <s v="Oct"/>
    <n v="1152"/>
    <n v="4421"/>
    <s v="Skimmer"/>
    <n v="45"/>
    <n v="87"/>
    <n v="42"/>
    <n v="9"/>
    <s v="Chalie"/>
    <x v="0"/>
    <s v="NV"/>
  </r>
  <r>
    <s v="Oct"/>
    <n v="1153"/>
    <n v="8722"/>
    <s v="Water Pump"/>
    <n v="344"/>
    <n v="502"/>
    <n v="158"/>
    <n v="68.8"/>
    <s v="Doug"/>
    <x v="2"/>
    <s v="AZ"/>
  </r>
  <r>
    <s v="Oct"/>
    <n v="1154"/>
    <n v="9822"/>
    <s v="Pool Cover"/>
    <n v="58.3"/>
    <n v="98.4"/>
    <n v="40.100000000000009"/>
    <n v="11.66"/>
    <s v="Juan"/>
    <x v="1"/>
    <s v="NV"/>
  </r>
  <r>
    <s v="Oct"/>
    <n v="1155"/>
    <n v="4421"/>
    <s v="Skimmer"/>
    <n v="45"/>
    <n v="87"/>
    <n v="42"/>
    <n v="9"/>
    <s v="Doug"/>
    <x v="2"/>
    <s v="AZ"/>
  </r>
  <r>
    <s v="Oct"/>
    <n v="1156"/>
    <n v="2242"/>
    <s v="AutoVac"/>
    <n v="60"/>
    <n v="124"/>
    <n v="64"/>
    <n v="12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68.8"/>
    <s v="Chalie"/>
    <x v="0"/>
    <s v="NV"/>
  </r>
  <r>
    <s v="Nov"/>
    <n v="1159"/>
    <n v="6622"/>
    <s v="5 Gal Chlorine"/>
    <n v="42"/>
    <n v="77"/>
    <n v="35"/>
    <n v="8.4"/>
    <s v="Doug"/>
    <x v="2"/>
    <s v="CA"/>
  </r>
  <r>
    <s v="Nov"/>
    <n v="1160"/>
    <n v="9822"/>
    <s v="Pool Cover"/>
    <n v="58.3"/>
    <n v="98.4"/>
    <n v="40.100000000000009"/>
    <n v="11.66"/>
    <s v="Hellen"/>
    <x v="3"/>
    <s v="NV"/>
  </r>
  <r>
    <s v="Nov"/>
    <n v="1161"/>
    <n v="4421"/>
    <s v="Skimmer"/>
    <n v="45"/>
    <n v="87"/>
    <n v="42"/>
    <n v="9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11.66"/>
    <s v="Doug"/>
    <x v="2"/>
    <s v="AZ"/>
  </r>
  <r>
    <s v="Nov"/>
    <n v="1165"/>
    <n v="9822"/>
    <s v="Pool Cover"/>
    <n v="58.3"/>
    <n v="98.4"/>
    <n v="40.100000000000009"/>
    <n v="11.66"/>
    <s v="Doug"/>
    <x v="2"/>
    <s v="AZ"/>
  </r>
  <r>
    <s v="Nov"/>
    <n v="1166"/>
    <n v="8722"/>
    <s v="Water Pump"/>
    <n v="344"/>
    <n v="502"/>
    <n v="158"/>
    <n v="68.8"/>
    <s v="Doug"/>
    <x v="2"/>
    <s v="NV"/>
  </r>
  <r>
    <s v="Dec"/>
    <n v="1167"/>
    <n v="2242"/>
    <s v="AutoVac"/>
    <n v="60"/>
    <n v="124"/>
    <n v="64"/>
    <n v="12"/>
    <s v="Doug"/>
    <x v="2"/>
    <s v="NM"/>
  </r>
  <r>
    <s v="Dec"/>
    <n v="1168"/>
    <n v="9822"/>
    <s v="Pool Cover"/>
    <n v="58.3"/>
    <n v="98.4"/>
    <n v="40.100000000000009"/>
    <n v="11.66"/>
    <s v="Doug"/>
    <x v="2"/>
    <s v="CA"/>
  </r>
  <r>
    <s v="Dec"/>
    <n v="1169"/>
    <n v="8722"/>
    <s v="Water Pump"/>
    <n v="344"/>
    <n v="502"/>
    <n v="158"/>
    <n v="68.8"/>
    <s v="Doug"/>
    <x v="2"/>
    <s v="UT"/>
  </r>
  <r>
    <s v="Dec"/>
    <n v="1170"/>
    <n v="4421"/>
    <s v="Skimmer"/>
    <n v="45"/>
    <n v="87"/>
    <n v="42"/>
    <n v="9"/>
    <s v="Chalie"/>
    <x v="0"/>
    <s v="CA"/>
  </r>
  <r>
    <s v="Dec"/>
    <n v="1171"/>
    <n v="4421"/>
    <s v="Skimmer"/>
    <n v="45"/>
    <n v="87"/>
    <n v="42"/>
    <n v="9"/>
    <s v="Juan"/>
    <x v="1"/>
    <s v="NV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Civic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Civic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Civic"/>
    <s v="09"/>
    <n v="5"/>
    <n v="35137"/>
    <n v="6388.545454545455"/>
    <s v="Black"/>
    <x v="5"/>
    <n v="75000"/>
    <s v="Y"/>
    <s v="FD09FCSBLA008"/>
  </r>
  <r>
    <s v="FD13FCS009"/>
    <s v="FD"/>
    <s v="Ford"/>
    <s v="FCS"/>
    <s v="Civic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Civic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Civic"/>
    <s v="12"/>
    <n v="2"/>
    <n v="19341.7"/>
    <n v="7736.68"/>
    <s v="White"/>
    <x v="7"/>
    <n v="75000"/>
    <s v="Y"/>
    <s v="FD12FCSWHI011"/>
  </r>
  <r>
    <s v="FD13FCS012"/>
    <s v="FD"/>
    <s v="Ford"/>
    <s v="FCS"/>
    <s v="Civic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Civic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ivic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ivic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ivic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ivic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ivic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ivic"/>
    <s v="14"/>
    <n v="0"/>
    <n v="17556.3"/>
    <n v="35112.6"/>
    <s v="Blue"/>
    <x v="6"/>
    <n v="100000"/>
    <s v="Y"/>
    <s v="TY14CORBLU027"/>
  </r>
  <r>
    <s v="TY12COR028"/>
    <s v="TY"/>
    <s v="Toyota"/>
    <s v="COR"/>
    <s v="Civic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ODY040"/>
    <s v="HO"/>
    <s v="Honda"/>
    <s v="OOD"/>
    <s v="Odyssey"/>
    <s v="01"/>
    <n v="13"/>
    <n v="68658.899999999994"/>
    <n v="5085.844444444444"/>
    <s v="Black"/>
    <x v="0"/>
    <n v="100000"/>
    <s v="Y"/>
    <s v="HO01OOD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Civic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Civic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Civic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Civic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chartFormat="3">
  <location ref="A3:B8" firstHeaderRow="1" firstDataRow="1" firstDataCol="1"/>
  <pivotFields count="11">
    <pivotField showAll="0"/>
    <pivotField numFmtId="177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formats count="1">
    <format dxfId="0">
      <pivotArea collapsedLevelsAreSubtotals="1" fieldPosition="0">
        <references count="1">
          <reference field="9" count="0"/>
        </references>
      </pivotArea>
    </format>
  </formats>
  <pivotTableStyleInfo name="PivotStylePreset2_Accent1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8"/>
  <sheetViews>
    <sheetView workbookViewId="0">
      <selection activeCell="AD4" sqref="AD4"/>
    </sheetView>
  </sheetViews>
  <sheetFormatPr defaultColWidth="8.88888888888889" defaultRowHeight="14.4" outlineLevelCol="7"/>
  <cols>
    <col min="1" max="1" width="8.88888888888889" style="31"/>
    <col min="2" max="2" width="16.4444444444444" customWidth="1"/>
    <col min="3" max="3" width="11" customWidth="1"/>
    <col min="4" max="4" width="12.4444444444444" customWidth="1"/>
    <col min="5" max="5" width="20.2222222222222" customWidth="1"/>
    <col min="6" max="6" width="12.5555555555556" customWidth="1"/>
    <col min="7" max="7" width="11.7777777777778"/>
    <col min="8" max="9" width="10.6666666666667"/>
  </cols>
  <sheetData>
    <row r="1" spans="2:5">
      <c r="B1" t="s">
        <v>0</v>
      </c>
      <c r="E1" t="s">
        <v>1</v>
      </c>
    </row>
    <row r="2" spans="5:5">
      <c r="E2" s="31" t="s">
        <v>2</v>
      </c>
    </row>
    <row r="3" spans="1:8">
      <c r="A3" s="28" t="s">
        <v>3</v>
      </c>
      <c r="B3" s="28" t="s">
        <v>4</v>
      </c>
      <c r="C3" s="28" t="s">
        <v>5</v>
      </c>
      <c r="D3" s="37" t="s">
        <v>6</v>
      </c>
      <c r="E3" s="37" t="s">
        <v>7</v>
      </c>
      <c r="F3" s="28" t="s">
        <v>8</v>
      </c>
      <c r="G3" s="29" t="s">
        <v>9</v>
      </c>
      <c r="H3" s="29" t="s">
        <v>10</v>
      </c>
    </row>
    <row r="4" spans="1:8">
      <c r="A4" s="29" t="s">
        <v>11</v>
      </c>
      <c r="B4" s="29" t="s">
        <v>12</v>
      </c>
      <c r="C4" s="33">
        <v>20.21</v>
      </c>
      <c r="D4" s="29">
        <v>41</v>
      </c>
      <c r="E4" s="29">
        <f>IF(D4&gt;40,D4-40,0)</f>
        <v>1</v>
      </c>
      <c r="F4" s="33">
        <f>(C4*D4)</f>
        <v>828.61</v>
      </c>
      <c r="G4" s="33">
        <f>0.5*C4*E4</f>
        <v>10.105</v>
      </c>
      <c r="H4" s="33">
        <f>F4+G4</f>
        <v>838.715</v>
      </c>
    </row>
    <row r="5" spans="1:8">
      <c r="A5" s="29" t="s">
        <v>13</v>
      </c>
      <c r="B5" s="29" t="s">
        <v>14</v>
      </c>
      <c r="C5" s="33">
        <v>25.23</v>
      </c>
      <c r="D5" s="29">
        <v>42</v>
      </c>
      <c r="E5" s="29">
        <f t="shared" ref="E5:E23" si="0">IF(D5&gt;40,D5-40,0)</f>
        <v>2</v>
      </c>
      <c r="F5" s="33">
        <f t="shared" ref="F5:F23" si="1">(C5*D5)</f>
        <v>1059.66</v>
      </c>
      <c r="G5" s="33">
        <f t="shared" ref="G5:G23" si="2">0.5*C5*E5</f>
        <v>25.23</v>
      </c>
      <c r="H5" s="33">
        <f t="shared" ref="H5:H23" si="3">F5+G5</f>
        <v>1084.89</v>
      </c>
    </row>
    <row r="6" spans="1:8">
      <c r="A6" s="29" t="s">
        <v>15</v>
      </c>
      <c r="B6" s="29" t="s">
        <v>16</v>
      </c>
      <c r="C6" s="33">
        <v>10</v>
      </c>
      <c r="D6" s="29">
        <v>49</v>
      </c>
      <c r="E6" s="29">
        <f t="shared" si="0"/>
        <v>9</v>
      </c>
      <c r="F6" s="33">
        <f t="shared" si="1"/>
        <v>490</v>
      </c>
      <c r="G6" s="33">
        <f t="shared" si="2"/>
        <v>45</v>
      </c>
      <c r="H6" s="33">
        <f t="shared" si="3"/>
        <v>535</v>
      </c>
    </row>
    <row r="7" spans="1:8">
      <c r="A7" s="29" t="s">
        <v>17</v>
      </c>
      <c r="B7" s="29" t="s">
        <v>18</v>
      </c>
      <c r="C7" s="33">
        <v>13</v>
      </c>
      <c r="D7" s="29">
        <v>41</v>
      </c>
      <c r="E7" s="29">
        <f t="shared" si="0"/>
        <v>1</v>
      </c>
      <c r="F7" s="33">
        <f t="shared" si="1"/>
        <v>533</v>
      </c>
      <c r="G7" s="33">
        <f t="shared" si="2"/>
        <v>6.5</v>
      </c>
      <c r="H7" s="33">
        <f t="shared" si="3"/>
        <v>539.5</v>
      </c>
    </row>
    <row r="8" spans="1:8">
      <c r="A8" s="29" t="s">
        <v>19</v>
      </c>
      <c r="B8" s="29" t="s">
        <v>20</v>
      </c>
      <c r="C8" s="33">
        <v>12.31</v>
      </c>
      <c r="D8" s="29">
        <v>39</v>
      </c>
      <c r="E8" s="29">
        <f t="shared" si="0"/>
        <v>0</v>
      </c>
      <c r="F8" s="33">
        <f t="shared" si="1"/>
        <v>480.09</v>
      </c>
      <c r="G8" s="33">
        <f t="shared" si="2"/>
        <v>0</v>
      </c>
      <c r="H8" s="33">
        <f t="shared" si="3"/>
        <v>480.09</v>
      </c>
    </row>
    <row r="9" spans="1:8">
      <c r="A9" s="29" t="s">
        <v>21</v>
      </c>
      <c r="B9" s="29" t="s">
        <v>22</v>
      </c>
      <c r="C9" s="33">
        <v>14.42</v>
      </c>
      <c r="D9" s="29">
        <v>44</v>
      </c>
      <c r="E9" s="29">
        <f t="shared" si="0"/>
        <v>4</v>
      </c>
      <c r="F9" s="33">
        <f t="shared" si="1"/>
        <v>634.48</v>
      </c>
      <c r="G9" s="33">
        <f t="shared" si="2"/>
        <v>28.84</v>
      </c>
      <c r="H9" s="33">
        <f t="shared" si="3"/>
        <v>663.32</v>
      </c>
    </row>
    <row r="10" spans="1:8">
      <c r="A10" s="29" t="s">
        <v>23</v>
      </c>
      <c r="B10" s="29" t="s">
        <v>24</v>
      </c>
      <c r="C10" s="33">
        <v>25.44</v>
      </c>
      <c r="D10" s="29">
        <v>55</v>
      </c>
      <c r="E10" s="29">
        <f t="shared" si="0"/>
        <v>15</v>
      </c>
      <c r="F10" s="33">
        <f t="shared" si="1"/>
        <v>1399.2</v>
      </c>
      <c r="G10" s="33">
        <f t="shared" si="2"/>
        <v>190.8</v>
      </c>
      <c r="H10" s="33">
        <f t="shared" si="3"/>
        <v>1590</v>
      </c>
    </row>
    <row r="11" spans="1:8">
      <c r="A11" s="29" t="s">
        <v>25</v>
      </c>
      <c r="B11" s="29" t="s">
        <v>26</v>
      </c>
      <c r="C11" s="33">
        <v>19.33</v>
      </c>
      <c r="D11" s="29">
        <v>33</v>
      </c>
      <c r="E11" s="29">
        <f t="shared" si="0"/>
        <v>0</v>
      </c>
      <c r="F11" s="33">
        <f t="shared" si="1"/>
        <v>637.89</v>
      </c>
      <c r="G11" s="33">
        <f t="shared" si="2"/>
        <v>0</v>
      </c>
      <c r="H11" s="33">
        <f t="shared" si="3"/>
        <v>637.89</v>
      </c>
    </row>
    <row r="12" spans="1:8">
      <c r="A12" s="29" t="s">
        <v>27</v>
      </c>
      <c r="B12" s="29" t="s">
        <v>28</v>
      </c>
      <c r="C12" s="33">
        <v>22.56</v>
      </c>
      <c r="D12" s="29">
        <v>29</v>
      </c>
      <c r="E12" s="29">
        <f t="shared" si="0"/>
        <v>0</v>
      </c>
      <c r="F12" s="33">
        <f t="shared" si="1"/>
        <v>654.24</v>
      </c>
      <c r="G12" s="33">
        <f t="shared" si="2"/>
        <v>0</v>
      </c>
      <c r="H12" s="33">
        <f t="shared" si="3"/>
        <v>654.24</v>
      </c>
    </row>
    <row r="13" spans="1:8">
      <c r="A13" s="29" t="s">
        <v>29</v>
      </c>
      <c r="B13" s="29" t="s">
        <v>12</v>
      </c>
      <c r="C13" s="33">
        <v>33.72</v>
      </c>
      <c r="D13" s="29">
        <v>40</v>
      </c>
      <c r="E13" s="29">
        <f t="shared" si="0"/>
        <v>0</v>
      </c>
      <c r="F13" s="33">
        <f t="shared" si="1"/>
        <v>1348.8</v>
      </c>
      <c r="G13" s="33">
        <f t="shared" si="2"/>
        <v>0</v>
      </c>
      <c r="H13" s="33">
        <f t="shared" si="3"/>
        <v>1348.8</v>
      </c>
    </row>
    <row r="14" spans="1:8">
      <c r="A14" s="29" t="s">
        <v>30</v>
      </c>
      <c r="B14" s="29" t="s">
        <v>31</v>
      </c>
      <c r="C14" s="33">
        <v>40.32</v>
      </c>
      <c r="D14" s="29">
        <v>40</v>
      </c>
      <c r="E14" s="29">
        <f t="shared" si="0"/>
        <v>0</v>
      </c>
      <c r="F14" s="33">
        <f t="shared" si="1"/>
        <v>1612.8</v>
      </c>
      <c r="G14" s="33">
        <f t="shared" si="2"/>
        <v>0</v>
      </c>
      <c r="H14" s="33">
        <f t="shared" si="3"/>
        <v>1612.8</v>
      </c>
    </row>
    <row r="15" spans="1:8">
      <c r="A15" s="29" t="s">
        <v>32</v>
      </c>
      <c r="B15" s="29" t="s">
        <v>33</v>
      </c>
      <c r="C15" s="33">
        <v>45.33</v>
      </c>
      <c r="D15" s="29">
        <v>40</v>
      </c>
      <c r="E15" s="29">
        <f t="shared" si="0"/>
        <v>0</v>
      </c>
      <c r="F15" s="33">
        <f t="shared" si="1"/>
        <v>1813.2</v>
      </c>
      <c r="G15" s="33">
        <f t="shared" si="2"/>
        <v>0</v>
      </c>
      <c r="H15" s="33">
        <f t="shared" si="3"/>
        <v>1813.2</v>
      </c>
    </row>
    <row r="16" spans="1:8">
      <c r="A16" s="29" t="s">
        <v>34</v>
      </c>
      <c r="B16" s="29" t="s">
        <v>35</v>
      </c>
      <c r="C16" s="33">
        <v>2.34</v>
      </c>
      <c r="D16" s="29">
        <v>42</v>
      </c>
      <c r="E16" s="29">
        <f t="shared" si="0"/>
        <v>2</v>
      </c>
      <c r="F16" s="33">
        <f t="shared" si="1"/>
        <v>98.28</v>
      </c>
      <c r="G16" s="33">
        <f t="shared" si="2"/>
        <v>2.34</v>
      </c>
      <c r="H16" s="33">
        <f t="shared" si="3"/>
        <v>100.62</v>
      </c>
    </row>
    <row r="17" spans="1:8">
      <c r="A17" s="29" t="s">
        <v>36</v>
      </c>
      <c r="B17" s="29" t="s">
        <v>37</v>
      </c>
      <c r="C17" s="33">
        <v>2.23</v>
      </c>
      <c r="D17" s="29">
        <v>45</v>
      </c>
      <c r="E17" s="29">
        <f t="shared" si="0"/>
        <v>5</v>
      </c>
      <c r="F17" s="33">
        <f t="shared" si="1"/>
        <v>100.35</v>
      </c>
      <c r="G17" s="33">
        <f t="shared" si="2"/>
        <v>5.575</v>
      </c>
      <c r="H17" s="33">
        <f t="shared" si="3"/>
        <v>105.925</v>
      </c>
    </row>
    <row r="18" spans="1:8">
      <c r="A18" s="29" t="s">
        <v>38</v>
      </c>
      <c r="B18" s="29" t="s">
        <v>39</v>
      </c>
      <c r="C18" s="33">
        <v>2.21</v>
      </c>
      <c r="D18" s="29">
        <v>46</v>
      </c>
      <c r="E18" s="29">
        <f t="shared" si="0"/>
        <v>6</v>
      </c>
      <c r="F18" s="33">
        <f t="shared" si="1"/>
        <v>101.66</v>
      </c>
      <c r="G18" s="33">
        <f t="shared" si="2"/>
        <v>6.63</v>
      </c>
      <c r="H18" s="33">
        <f t="shared" si="3"/>
        <v>108.29</v>
      </c>
    </row>
    <row r="19" spans="1:8">
      <c r="A19" s="29" t="s">
        <v>40</v>
      </c>
      <c r="B19" s="29" t="s">
        <v>41</v>
      </c>
      <c r="C19" s="33">
        <v>22.3</v>
      </c>
      <c r="D19" s="29">
        <v>48</v>
      </c>
      <c r="E19" s="29">
        <f t="shared" si="0"/>
        <v>8</v>
      </c>
      <c r="F19" s="33">
        <f t="shared" si="1"/>
        <v>1070.4</v>
      </c>
      <c r="G19" s="33">
        <f t="shared" si="2"/>
        <v>89.2</v>
      </c>
      <c r="H19" s="33">
        <f t="shared" si="3"/>
        <v>1159.6</v>
      </c>
    </row>
    <row r="20" spans="1:8">
      <c r="A20" s="29" t="s">
        <v>42</v>
      </c>
      <c r="B20" s="29" t="s">
        <v>43</v>
      </c>
      <c r="C20" s="33">
        <v>4.55</v>
      </c>
      <c r="D20" s="29">
        <v>53</v>
      </c>
      <c r="E20" s="29">
        <f t="shared" si="0"/>
        <v>13</v>
      </c>
      <c r="F20" s="33">
        <f t="shared" si="1"/>
        <v>241.15</v>
      </c>
      <c r="G20" s="33">
        <f t="shared" si="2"/>
        <v>29.575</v>
      </c>
      <c r="H20" s="33">
        <f t="shared" si="3"/>
        <v>270.725</v>
      </c>
    </row>
    <row r="21" spans="1:8">
      <c r="A21" s="29" t="s">
        <v>44</v>
      </c>
      <c r="B21" s="29" t="s">
        <v>45</v>
      </c>
      <c r="C21" s="33">
        <v>21.33</v>
      </c>
      <c r="D21" s="29">
        <v>43</v>
      </c>
      <c r="E21" s="29">
        <f t="shared" si="0"/>
        <v>3</v>
      </c>
      <c r="F21" s="33">
        <f t="shared" si="1"/>
        <v>917.19</v>
      </c>
      <c r="G21" s="33">
        <f t="shared" si="2"/>
        <v>31.995</v>
      </c>
      <c r="H21" s="33">
        <f t="shared" si="3"/>
        <v>949.185</v>
      </c>
    </row>
    <row r="22" spans="1:8">
      <c r="A22" s="29" t="s">
        <v>46</v>
      </c>
      <c r="B22" s="29" t="s">
        <v>47</v>
      </c>
      <c r="C22" s="33">
        <v>4</v>
      </c>
      <c r="D22" s="29">
        <v>21</v>
      </c>
      <c r="E22" s="29">
        <f t="shared" si="0"/>
        <v>0</v>
      </c>
      <c r="F22" s="33">
        <f t="shared" si="1"/>
        <v>84</v>
      </c>
      <c r="G22" s="33">
        <f t="shared" si="2"/>
        <v>0</v>
      </c>
      <c r="H22" s="33">
        <f t="shared" si="3"/>
        <v>84</v>
      </c>
    </row>
    <row r="23" spans="1:8">
      <c r="A23" s="29" t="s">
        <v>48</v>
      </c>
      <c r="B23" s="29" t="s">
        <v>49</v>
      </c>
      <c r="C23" s="33">
        <v>23.44</v>
      </c>
      <c r="D23" s="29">
        <v>39</v>
      </c>
      <c r="E23" s="29">
        <f t="shared" si="0"/>
        <v>0</v>
      </c>
      <c r="F23" s="33">
        <f t="shared" si="1"/>
        <v>914.16</v>
      </c>
      <c r="G23" s="33">
        <f t="shared" si="2"/>
        <v>0</v>
      </c>
      <c r="H23" s="33">
        <f t="shared" si="3"/>
        <v>914.16</v>
      </c>
    </row>
    <row r="25" spans="1:8">
      <c r="A25" s="28" t="s">
        <v>50</v>
      </c>
      <c r="C25" s="33">
        <f t="shared" ref="C25:H25" si="4">MAX(C4:C23)</f>
        <v>45.33</v>
      </c>
      <c r="D25" s="35">
        <f t="shared" si="4"/>
        <v>55</v>
      </c>
      <c r="E25" s="35"/>
      <c r="F25" s="33">
        <f t="shared" si="4"/>
        <v>1813.2</v>
      </c>
      <c r="G25" s="35">
        <f t="shared" si="4"/>
        <v>190.8</v>
      </c>
      <c r="H25" s="35">
        <f t="shared" si="4"/>
        <v>1813.2</v>
      </c>
    </row>
    <row r="26" spans="1:8">
      <c r="A26" s="28" t="s">
        <v>51</v>
      </c>
      <c r="C26" s="33">
        <f t="shared" ref="C26:H26" si="5">MIN(C4:C23)</f>
        <v>2.21</v>
      </c>
      <c r="D26" s="29">
        <f t="shared" si="5"/>
        <v>21</v>
      </c>
      <c r="E26" s="29"/>
      <c r="F26" s="33">
        <f t="shared" si="5"/>
        <v>84</v>
      </c>
      <c r="G26" s="29">
        <f t="shared" si="5"/>
        <v>0</v>
      </c>
      <c r="H26" s="29">
        <f t="shared" si="5"/>
        <v>84</v>
      </c>
    </row>
    <row r="27" spans="1:8">
      <c r="A27" s="28" t="s">
        <v>52</v>
      </c>
      <c r="C27" s="33">
        <f t="shared" ref="C27:H27" si="6">AVERAGE(C4:C23)</f>
        <v>18.2135</v>
      </c>
      <c r="D27" s="29">
        <f t="shared" si="6"/>
        <v>41.5</v>
      </c>
      <c r="E27" s="29"/>
      <c r="F27" s="33">
        <f t="shared" si="6"/>
        <v>750.958</v>
      </c>
      <c r="G27" s="29">
        <f t="shared" si="6"/>
        <v>23.5895</v>
      </c>
      <c r="H27" s="29">
        <f t="shared" si="6"/>
        <v>774.5475</v>
      </c>
    </row>
    <row r="28" spans="1:8">
      <c r="A28" s="28" t="s">
        <v>53</v>
      </c>
      <c r="D28" s="36">
        <v>830</v>
      </c>
      <c r="E28" s="33"/>
      <c r="F28" s="33">
        <f>SUM(F4:F23)</f>
        <v>15019.16</v>
      </c>
      <c r="G28" s="33">
        <f t="shared" ref="G28:H28" si="7">SUM(F4:F23)</f>
        <v>15019.16</v>
      </c>
      <c r="H28" s="33">
        <f t="shared" si="7"/>
        <v>471.79</v>
      </c>
    </row>
  </sheetData>
  <pageMargins left="0.75" right="0.75" top="1" bottom="1" header="0.5" footer="0.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workbookViewId="0">
      <selection activeCell="C26" sqref="C26"/>
    </sheetView>
  </sheetViews>
  <sheetFormatPr defaultColWidth="8.88888888888889" defaultRowHeight="14.4"/>
  <cols>
    <col min="1" max="1" width="18.8888888888889" customWidth="1"/>
    <col min="2" max="2" width="10" customWidth="1"/>
    <col min="3" max="3" width="10.1111111111111" customWidth="1"/>
    <col min="4" max="4" width="11.5555555555556" customWidth="1"/>
  </cols>
  <sheetData>
    <row r="2" spans="2:9">
      <c r="B2" t="s">
        <v>268</v>
      </c>
      <c r="C2" t="s">
        <v>269</v>
      </c>
      <c r="D2" t="s">
        <v>270</v>
      </c>
      <c r="F2" t="s">
        <v>271</v>
      </c>
      <c r="G2" t="s">
        <v>268</v>
      </c>
      <c r="H2" t="s">
        <v>269</v>
      </c>
      <c r="I2" t="s">
        <v>270</v>
      </c>
    </row>
    <row r="3" spans="1:9">
      <c r="A3" t="s">
        <v>272</v>
      </c>
      <c r="B3" s="1">
        <v>0.5</v>
      </c>
      <c r="C3" s="1">
        <v>0.4</v>
      </c>
      <c r="D3" s="1">
        <v>1.4</v>
      </c>
      <c r="F3">
        <v>3</v>
      </c>
      <c r="G3" s="1">
        <f>B3*F3</f>
        <v>1.5</v>
      </c>
      <c r="H3" s="1">
        <f>C3*F3</f>
        <v>1.2</v>
      </c>
      <c r="I3" s="1">
        <f>D3*F3</f>
        <v>4.2</v>
      </c>
    </row>
    <row r="4" spans="1:9">
      <c r="A4" t="s">
        <v>273</v>
      </c>
      <c r="B4" s="1">
        <v>28</v>
      </c>
      <c r="C4" s="1">
        <v>33</v>
      </c>
      <c r="D4" s="1">
        <v>1</v>
      </c>
      <c r="F4">
        <v>1</v>
      </c>
      <c r="G4" s="1">
        <f t="shared" ref="G4:G17" si="0">B4*F4</f>
        <v>28</v>
      </c>
      <c r="H4" s="1">
        <f t="shared" ref="H4:H17" si="1">C4*F4</f>
        <v>33</v>
      </c>
      <c r="I4" s="1">
        <f t="shared" ref="I4:I17" si="2">D4*F4</f>
        <v>1</v>
      </c>
    </row>
    <row r="5" spans="1:9">
      <c r="A5" t="s">
        <v>274</v>
      </c>
      <c r="B5" s="1">
        <v>1.8</v>
      </c>
      <c r="C5" s="1">
        <v>1</v>
      </c>
      <c r="D5" s="1">
        <v>2</v>
      </c>
      <c r="F5">
        <v>7</v>
      </c>
      <c r="G5" s="1">
        <f t="shared" si="0"/>
        <v>12.6</v>
      </c>
      <c r="H5" s="1">
        <f t="shared" si="1"/>
        <v>7</v>
      </c>
      <c r="I5" s="1">
        <f t="shared" si="2"/>
        <v>14</v>
      </c>
    </row>
    <row r="6" spans="1:9">
      <c r="A6" t="s">
        <v>275</v>
      </c>
      <c r="B6" s="1">
        <v>1.2</v>
      </c>
      <c r="C6" s="1">
        <v>0.8</v>
      </c>
      <c r="D6" s="1">
        <v>1.5</v>
      </c>
      <c r="F6">
        <v>1</v>
      </c>
      <c r="G6" s="1">
        <f t="shared" si="0"/>
        <v>1.2</v>
      </c>
      <c r="H6" s="1">
        <f t="shared" si="1"/>
        <v>0.8</v>
      </c>
      <c r="I6" s="1">
        <f t="shared" si="2"/>
        <v>1.5</v>
      </c>
    </row>
    <row r="7" spans="1:9">
      <c r="A7" t="s">
        <v>276</v>
      </c>
      <c r="B7" s="1">
        <v>2.4</v>
      </c>
      <c r="C7" s="1">
        <v>1.4</v>
      </c>
      <c r="D7" s="1">
        <v>2.4</v>
      </c>
      <c r="F7">
        <v>2</v>
      </c>
      <c r="G7" s="1">
        <f t="shared" si="0"/>
        <v>4.8</v>
      </c>
      <c r="H7" s="1">
        <f t="shared" si="1"/>
        <v>2.8</v>
      </c>
      <c r="I7" s="1">
        <f t="shared" si="2"/>
        <v>4.8</v>
      </c>
    </row>
    <row r="8" spans="1:9">
      <c r="A8" t="s">
        <v>277</v>
      </c>
      <c r="B8" s="1">
        <v>0.9</v>
      </c>
      <c r="C8" s="1">
        <v>0.2</v>
      </c>
      <c r="D8" s="1">
        <v>0.8</v>
      </c>
      <c r="F8">
        <v>2</v>
      </c>
      <c r="G8" s="1">
        <f t="shared" si="0"/>
        <v>1.8</v>
      </c>
      <c r="H8" s="1">
        <f t="shared" si="1"/>
        <v>0.4</v>
      </c>
      <c r="I8" s="1">
        <f t="shared" si="2"/>
        <v>1.6</v>
      </c>
    </row>
    <row r="9" spans="1:9">
      <c r="A9" t="s">
        <v>278</v>
      </c>
      <c r="B9" s="1">
        <v>0.99</v>
      </c>
      <c r="C9" s="1">
        <v>0.59</v>
      </c>
      <c r="D9" s="1">
        <v>2.59</v>
      </c>
      <c r="F9">
        <v>1</v>
      </c>
      <c r="G9" s="1">
        <f t="shared" si="0"/>
        <v>0.99</v>
      </c>
      <c r="H9" s="1">
        <f t="shared" si="1"/>
        <v>0.59</v>
      </c>
      <c r="I9" s="1">
        <f t="shared" si="2"/>
        <v>2.59</v>
      </c>
    </row>
    <row r="10" spans="1:9">
      <c r="A10" t="s">
        <v>279</v>
      </c>
      <c r="B10" s="1">
        <v>1.25</v>
      </c>
      <c r="C10" s="1">
        <v>3.25</v>
      </c>
      <c r="D10" s="1">
        <v>2.15</v>
      </c>
      <c r="F10">
        <v>4</v>
      </c>
      <c r="G10" s="1">
        <f t="shared" si="0"/>
        <v>5</v>
      </c>
      <c r="H10" s="1">
        <f t="shared" si="1"/>
        <v>13</v>
      </c>
      <c r="I10" s="1">
        <f t="shared" si="2"/>
        <v>8.6</v>
      </c>
    </row>
    <row r="11" spans="1:9">
      <c r="A11" t="s">
        <v>280</v>
      </c>
      <c r="B11" s="1">
        <v>9.5</v>
      </c>
      <c r="C11" s="1">
        <v>14</v>
      </c>
      <c r="D11" s="1">
        <v>13</v>
      </c>
      <c r="F11">
        <v>1</v>
      </c>
      <c r="G11" s="1">
        <f t="shared" si="0"/>
        <v>9.5</v>
      </c>
      <c r="H11" s="1">
        <f t="shared" si="1"/>
        <v>14</v>
      </c>
      <c r="I11" s="1">
        <f t="shared" si="2"/>
        <v>13</v>
      </c>
    </row>
    <row r="12" spans="1:9">
      <c r="A12" t="s">
        <v>281</v>
      </c>
      <c r="B12" s="1">
        <v>4.55</v>
      </c>
      <c r="C12" s="1">
        <v>2.55</v>
      </c>
      <c r="D12" s="1">
        <v>6</v>
      </c>
      <c r="F12">
        <v>1</v>
      </c>
      <c r="G12" s="1">
        <f t="shared" si="0"/>
        <v>4.55</v>
      </c>
      <c r="H12" s="1">
        <f t="shared" si="1"/>
        <v>2.55</v>
      </c>
      <c r="I12" s="1">
        <f t="shared" si="2"/>
        <v>6</v>
      </c>
    </row>
    <row r="13" spans="1:9">
      <c r="A13" t="s">
        <v>282</v>
      </c>
      <c r="B13" s="1">
        <v>4.2</v>
      </c>
      <c r="C13" s="1">
        <v>2.2</v>
      </c>
      <c r="D13" s="1">
        <v>3</v>
      </c>
      <c r="F13">
        <v>1</v>
      </c>
      <c r="G13" s="1">
        <f t="shared" si="0"/>
        <v>4.2</v>
      </c>
      <c r="H13" s="1">
        <f t="shared" si="1"/>
        <v>2.2</v>
      </c>
      <c r="I13" s="1">
        <f t="shared" si="2"/>
        <v>3</v>
      </c>
    </row>
    <row r="14" spans="1:9">
      <c r="A14" t="s">
        <v>283</v>
      </c>
      <c r="B14" s="1">
        <v>3.9</v>
      </c>
      <c r="C14" s="1">
        <v>5</v>
      </c>
      <c r="D14" s="1">
        <v>8</v>
      </c>
      <c r="F14">
        <v>1</v>
      </c>
      <c r="G14" s="1">
        <f t="shared" si="0"/>
        <v>3.9</v>
      </c>
      <c r="H14" s="1">
        <f t="shared" si="1"/>
        <v>5</v>
      </c>
      <c r="I14" s="1">
        <f t="shared" si="2"/>
        <v>8</v>
      </c>
    </row>
    <row r="15" spans="1:9">
      <c r="A15" t="s">
        <v>284</v>
      </c>
      <c r="B15" s="1">
        <v>1</v>
      </c>
      <c r="C15" s="1">
        <v>2</v>
      </c>
      <c r="D15" s="1">
        <v>1</v>
      </c>
      <c r="F15">
        <v>1</v>
      </c>
      <c r="G15" s="1">
        <f t="shared" si="0"/>
        <v>1</v>
      </c>
      <c r="H15" s="1">
        <f t="shared" si="1"/>
        <v>2</v>
      </c>
      <c r="I15" s="1">
        <f t="shared" si="2"/>
        <v>1</v>
      </c>
    </row>
    <row r="16" spans="1:9">
      <c r="A16" t="s">
        <v>285</v>
      </c>
      <c r="B16" s="1">
        <v>1.75</v>
      </c>
      <c r="C16" s="1">
        <v>2</v>
      </c>
      <c r="D16" s="1">
        <v>1</v>
      </c>
      <c r="F16">
        <v>1</v>
      </c>
      <c r="G16" s="1">
        <f t="shared" si="0"/>
        <v>1.75</v>
      </c>
      <c r="H16" s="1">
        <f t="shared" si="1"/>
        <v>2</v>
      </c>
      <c r="I16" s="1">
        <f t="shared" si="2"/>
        <v>1</v>
      </c>
    </row>
    <row r="17" spans="1:9">
      <c r="A17" t="s">
        <v>286</v>
      </c>
      <c r="B17" s="1">
        <v>2</v>
      </c>
      <c r="C17" s="1">
        <v>1</v>
      </c>
      <c r="D17" s="1">
        <v>3</v>
      </c>
      <c r="F17">
        <v>1</v>
      </c>
      <c r="G17" s="1">
        <f>B17*F17</f>
        <v>2</v>
      </c>
      <c r="H17" s="1">
        <f t="shared" si="1"/>
        <v>1</v>
      </c>
      <c r="I17" s="1">
        <f t="shared" si="2"/>
        <v>3</v>
      </c>
    </row>
    <row r="18" spans="7:9">
      <c r="G18" t="s">
        <v>268</v>
      </c>
      <c r="H18" t="s">
        <v>269</v>
      </c>
      <c r="I18" t="s">
        <v>270</v>
      </c>
    </row>
    <row r="19" spans="6:9">
      <c r="F19" t="s">
        <v>53</v>
      </c>
      <c r="G19" s="1">
        <f>SUM(G3:G17)</f>
        <v>82.79</v>
      </c>
      <c r="H19" s="1">
        <f>SUM(H3:H17)</f>
        <v>87.54</v>
      </c>
      <c r="I19" s="1">
        <f>SUM(I3:I17)</f>
        <v>73.29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D33"/>
  <sheetViews>
    <sheetView zoomScale="90" zoomScaleNormal="90" workbookViewId="0">
      <selection activeCell="A9" sqref="A9"/>
    </sheetView>
  </sheetViews>
  <sheetFormatPr defaultColWidth="8.88888888888889" defaultRowHeight="14.4"/>
  <cols>
    <col min="1" max="1" width="10.5555555555556" customWidth="1"/>
    <col min="2" max="2" width="16.4444444444444" customWidth="1"/>
    <col min="3" max="3" width="12.7777777777778" customWidth="1"/>
    <col min="4" max="4" width="7.55555555555556" customWidth="1"/>
    <col min="5" max="5" width="9.22222222222222" customWidth="1"/>
    <col min="6" max="6" width="7.44444444444444" customWidth="1"/>
    <col min="7" max="7" width="8.22222222222222" customWidth="1"/>
    <col min="8" max="8" width="7.77777777777778" customWidth="1"/>
    <col min="9" max="9" width="6.55555555555556" customWidth="1"/>
    <col min="10" max="10" width="8.66666666666667" customWidth="1"/>
    <col min="11" max="11" width="7.77777777777778" customWidth="1"/>
    <col min="12" max="12" width="8.55555555555556" customWidth="1"/>
    <col min="13" max="13" width="6.33333333333333" customWidth="1"/>
    <col min="14" max="18" width="13" customWidth="1"/>
    <col min="19" max="19" width="15.5555555555556" customWidth="1"/>
    <col min="20" max="20" width="12.2222222222222" customWidth="1"/>
    <col min="21" max="21" width="12.3333333333333" customWidth="1"/>
    <col min="22" max="23" width="12.2222222222222" customWidth="1"/>
    <col min="24" max="28" width="11.1111111111111" customWidth="1"/>
    <col min="29" max="29" width="11.4444444444444" customWidth="1"/>
    <col min="30" max="30" width="12.7777777777778" customWidth="1"/>
  </cols>
  <sheetData>
    <row r="1" spans="1:9">
      <c r="A1" s="31"/>
      <c r="B1" t="s">
        <v>0</v>
      </c>
      <c r="I1" t="s">
        <v>1</v>
      </c>
    </row>
    <row r="2" spans="1:30">
      <c r="A2" s="31"/>
      <c r="E2" s="31" t="s">
        <v>2</v>
      </c>
      <c r="J2" s="37" t="s">
        <v>7</v>
      </c>
      <c r="K2" s="31"/>
      <c r="L2" s="31"/>
      <c r="M2" s="31"/>
      <c r="S2" s="29" t="s">
        <v>9</v>
      </c>
      <c r="X2" s="29" t="s">
        <v>10</v>
      </c>
      <c r="AD2" t="s">
        <v>54</v>
      </c>
    </row>
    <row r="3" spans="1:28">
      <c r="A3" s="28" t="s">
        <v>3</v>
      </c>
      <c r="B3" s="28" t="s">
        <v>4</v>
      </c>
      <c r="C3" s="28" t="s">
        <v>5</v>
      </c>
      <c r="D3" s="32">
        <v>45355</v>
      </c>
      <c r="E3" s="32">
        <v>45362</v>
      </c>
      <c r="F3" s="32">
        <v>45369</v>
      </c>
      <c r="G3" s="32">
        <v>45376</v>
      </c>
      <c r="H3" s="32">
        <v>45383</v>
      </c>
      <c r="I3" s="38">
        <v>45355</v>
      </c>
      <c r="J3" s="38">
        <v>45362</v>
      </c>
      <c r="K3" s="38">
        <v>45369</v>
      </c>
      <c r="L3" s="38">
        <v>45376</v>
      </c>
      <c r="M3" s="38">
        <v>45383</v>
      </c>
      <c r="N3" s="39">
        <v>45355</v>
      </c>
      <c r="O3" s="39">
        <v>45362</v>
      </c>
      <c r="P3" s="39">
        <v>45369</v>
      </c>
      <c r="Q3" s="39">
        <v>45376</v>
      </c>
      <c r="R3" s="39">
        <v>45383</v>
      </c>
      <c r="S3" s="42">
        <v>45355</v>
      </c>
      <c r="T3" s="42">
        <v>45362</v>
      </c>
      <c r="U3" s="42">
        <v>45369</v>
      </c>
      <c r="V3" s="42">
        <v>45376</v>
      </c>
      <c r="W3" s="42">
        <v>45383</v>
      </c>
      <c r="X3" s="43">
        <v>45355</v>
      </c>
      <c r="Y3" s="43">
        <v>45362</v>
      </c>
      <c r="Z3" s="43">
        <v>45369</v>
      </c>
      <c r="AA3" s="43">
        <v>45376</v>
      </c>
      <c r="AB3" s="43">
        <v>45383</v>
      </c>
    </row>
    <row r="4" spans="1:30">
      <c r="A4" s="29" t="s">
        <v>11</v>
      </c>
      <c r="B4" s="29" t="s">
        <v>12</v>
      </c>
      <c r="C4" s="33">
        <v>20.21</v>
      </c>
      <c r="D4" s="34">
        <v>41</v>
      </c>
      <c r="E4" s="34">
        <v>40</v>
      </c>
      <c r="F4" s="34">
        <v>44</v>
      </c>
      <c r="G4" s="34">
        <v>46</v>
      </c>
      <c r="H4" s="34">
        <v>44</v>
      </c>
      <c r="I4" s="40">
        <f t="shared" ref="I4:I23" si="0">IF(D4&gt;40,D4-40,0)</f>
        <v>1</v>
      </c>
      <c r="J4" s="40">
        <f>IF(E4&gt;40,E4-40,0)</f>
        <v>0</v>
      </c>
      <c r="K4" s="40">
        <f t="shared" ref="K4:K23" si="1">IF(F4&gt;40,F4-40,0)</f>
        <v>4</v>
      </c>
      <c r="L4" s="40">
        <f t="shared" ref="L4:L23" si="2">IF(G4&gt;40,G4-40,0)</f>
        <v>6</v>
      </c>
      <c r="M4" s="40">
        <f t="shared" ref="M4:M23" si="3">IF(H4&gt;40,H4-40,0)</f>
        <v>4</v>
      </c>
      <c r="N4" s="41">
        <f>($C4*D4)</f>
        <v>828.61</v>
      </c>
      <c r="O4" s="41">
        <f>($C4*E4)</f>
        <v>808.4</v>
      </c>
      <c r="P4" s="41">
        <f>($C4*F4)</f>
        <v>889.24</v>
      </c>
      <c r="Q4" s="41">
        <f>($C4*G4)</f>
        <v>929.66</v>
      </c>
      <c r="R4" s="41">
        <f>($C4*H4)</f>
        <v>889.24</v>
      </c>
      <c r="S4" s="44">
        <f>0.5*$C4*I4</f>
        <v>10.105</v>
      </c>
      <c r="T4" s="44">
        <f>0.5*$C4*J4</f>
        <v>0</v>
      </c>
      <c r="U4" s="44">
        <f>0.5*$C4*K4</f>
        <v>40.42</v>
      </c>
      <c r="V4" s="44">
        <f>0.5*$C4*L4</f>
        <v>60.63</v>
      </c>
      <c r="W4" s="44">
        <f>0.5*$C4*M4</f>
        <v>40.42</v>
      </c>
      <c r="X4" s="45">
        <f t="shared" ref="X4:X23" si="4">N4+S4</f>
        <v>838.715</v>
      </c>
      <c r="Y4" s="45">
        <f t="shared" ref="Y4:Y23" si="5">O4+T4</f>
        <v>808.4</v>
      </c>
      <c r="Z4" s="45">
        <f t="shared" ref="Z4:Z23" si="6">P4+U4</f>
        <v>929.66</v>
      </c>
      <c r="AA4" s="45">
        <f t="shared" ref="AA4:AA23" si="7">Q4+V4</f>
        <v>990.29</v>
      </c>
      <c r="AB4" s="45">
        <f t="shared" ref="AB4:AB23" si="8">R4+W4</f>
        <v>929.66</v>
      </c>
      <c r="AD4" s="4">
        <f>SUM(X4:AB4)</f>
        <v>4496.725</v>
      </c>
    </row>
    <row r="5" spans="1:30">
      <c r="A5" s="29" t="s">
        <v>13</v>
      </c>
      <c r="B5" s="29" t="s">
        <v>14</v>
      </c>
      <c r="C5" s="33">
        <v>25.23</v>
      </c>
      <c r="D5" s="34">
        <v>42</v>
      </c>
      <c r="E5" s="34">
        <v>42</v>
      </c>
      <c r="F5" s="34">
        <v>38</v>
      </c>
      <c r="G5" s="34">
        <v>39</v>
      </c>
      <c r="H5" s="34">
        <v>45</v>
      </c>
      <c r="I5" s="40">
        <f t="shared" si="0"/>
        <v>2</v>
      </c>
      <c r="J5" s="40">
        <f t="shared" ref="J5:J23" si="9">IF(E5&gt;40,E5-40,0)</f>
        <v>2</v>
      </c>
      <c r="K5" s="40">
        <f t="shared" si="1"/>
        <v>0</v>
      </c>
      <c r="L5" s="40">
        <f t="shared" si="2"/>
        <v>0</v>
      </c>
      <c r="M5" s="40">
        <f t="shared" si="3"/>
        <v>5</v>
      </c>
      <c r="N5" s="41">
        <f t="shared" ref="N5:N23" si="10">($C5*D5)</f>
        <v>1059.66</v>
      </c>
      <c r="O5" s="41">
        <f t="shared" ref="O5:O23" si="11">($C5*E5)</f>
        <v>1059.66</v>
      </c>
      <c r="P5" s="41">
        <f t="shared" ref="P5:P23" si="12">($C5*F5)</f>
        <v>958.74</v>
      </c>
      <c r="Q5" s="41">
        <f t="shared" ref="Q5:Q23" si="13">($C5*G5)</f>
        <v>983.97</v>
      </c>
      <c r="R5" s="41">
        <f t="shared" ref="R5:R23" si="14">($C5*H5)</f>
        <v>1135.35</v>
      </c>
      <c r="S5" s="44">
        <f t="shared" ref="S5:S23" si="15">0.5*C5*I5</f>
        <v>25.23</v>
      </c>
      <c r="T5" s="44">
        <f t="shared" ref="T5:T23" si="16">0.5*$C5*J5</f>
        <v>25.23</v>
      </c>
      <c r="U5" s="44">
        <f t="shared" ref="U5:U23" si="17">0.5*$C5*K5</f>
        <v>0</v>
      </c>
      <c r="V5" s="44">
        <f t="shared" ref="V5:V23" si="18">0.5*$C5*L5</f>
        <v>0</v>
      </c>
      <c r="W5" s="44">
        <f t="shared" ref="W5:W23" si="19">0.5*$C5*M5</f>
        <v>63.075</v>
      </c>
      <c r="X5" s="45">
        <f t="shared" si="4"/>
        <v>1084.89</v>
      </c>
      <c r="Y5" s="45">
        <f t="shared" si="5"/>
        <v>1084.89</v>
      </c>
      <c r="Z5" s="45">
        <f t="shared" si="6"/>
        <v>958.74</v>
      </c>
      <c r="AA5" s="45">
        <f t="shared" si="7"/>
        <v>983.97</v>
      </c>
      <c r="AB5" s="45">
        <f t="shared" si="8"/>
        <v>1198.425</v>
      </c>
      <c r="AD5" s="4">
        <f t="shared" ref="AD5:AD23" si="20">SUM(X5:AB5)</f>
        <v>5310.915</v>
      </c>
    </row>
    <row r="6" spans="1:30">
      <c r="A6" s="29" t="s">
        <v>15</v>
      </c>
      <c r="B6" s="29" t="s">
        <v>16</v>
      </c>
      <c r="C6" s="33">
        <v>10</v>
      </c>
      <c r="D6" s="34">
        <v>49</v>
      </c>
      <c r="E6" s="34">
        <v>44</v>
      </c>
      <c r="F6" s="34">
        <v>33</v>
      </c>
      <c r="G6" s="34">
        <v>36</v>
      </c>
      <c r="H6" s="34">
        <v>43</v>
      </c>
      <c r="I6" s="40">
        <f t="shared" si="0"/>
        <v>9</v>
      </c>
      <c r="J6" s="40">
        <f t="shared" si="9"/>
        <v>4</v>
      </c>
      <c r="K6" s="40">
        <f t="shared" si="1"/>
        <v>0</v>
      </c>
      <c r="L6" s="40">
        <f t="shared" si="2"/>
        <v>0</v>
      </c>
      <c r="M6" s="40">
        <f t="shared" si="3"/>
        <v>3</v>
      </c>
      <c r="N6" s="41">
        <f t="shared" si="10"/>
        <v>490</v>
      </c>
      <c r="O6" s="41">
        <f t="shared" si="11"/>
        <v>440</v>
      </c>
      <c r="P6" s="41">
        <f t="shared" si="12"/>
        <v>330</v>
      </c>
      <c r="Q6" s="41">
        <f t="shared" si="13"/>
        <v>360</v>
      </c>
      <c r="R6" s="41">
        <f t="shared" si="14"/>
        <v>430</v>
      </c>
      <c r="S6" s="44">
        <f t="shared" si="15"/>
        <v>45</v>
      </c>
      <c r="T6" s="44">
        <f t="shared" si="16"/>
        <v>20</v>
      </c>
      <c r="U6" s="44">
        <f t="shared" si="17"/>
        <v>0</v>
      </c>
      <c r="V6" s="44">
        <f t="shared" si="18"/>
        <v>0</v>
      </c>
      <c r="W6" s="44">
        <f t="shared" si="19"/>
        <v>15</v>
      </c>
      <c r="X6" s="45">
        <f t="shared" si="4"/>
        <v>535</v>
      </c>
      <c r="Y6" s="45">
        <f t="shared" si="5"/>
        <v>460</v>
      </c>
      <c r="Z6" s="45">
        <f t="shared" si="6"/>
        <v>330</v>
      </c>
      <c r="AA6" s="45">
        <f t="shared" si="7"/>
        <v>360</v>
      </c>
      <c r="AB6" s="45">
        <f t="shared" si="8"/>
        <v>445</v>
      </c>
      <c r="AD6" s="4">
        <f t="shared" si="20"/>
        <v>2130</v>
      </c>
    </row>
    <row r="7" spans="1:30">
      <c r="A7" s="29" t="s">
        <v>17</v>
      </c>
      <c r="B7" s="29" t="s">
        <v>18</v>
      </c>
      <c r="C7" s="33">
        <v>13</v>
      </c>
      <c r="D7" s="34">
        <v>41</v>
      </c>
      <c r="E7" s="34">
        <v>25</v>
      </c>
      <c r="F7" s="34">
        <v>36</v>
      </c>
      <c r="G7" s="34">
        <v>38</v>
      </c>
      <c r="H7" s="34">
        <v>34</v>
      </c>
      <c r="I7" s="40">
        <f t="shared" si="0"/>
        <v>1</v>
      </c>
      <c r="J7" s="40">
        <f t="shared" si="9"/>
        <v>0</v>
      </c>
      <c r="K7" s="40">
        <f t="shared" si="1"/>
        <v>0</v>
      </c>
      <c r="L7" s="40">
        <f t="shared" si="2"/>
        <v>0</v>
      </c>
      <c r="M7" s="40">
        <f t="shared" si="3"/>
        <v>0</v>
      </c>
      <c r="N7" s="41">
        <f t="shared" si="10"/>
        <v>533</v>
      </c>
      <c r="O7" s="41">
        <f t="shared" si="11"/>
        <v>325</v>
      </c>
      <c r="P7" s="41">
        <f t="shared" si="12"/>
        <v>468</v>
      </c>
      <c r="Q7" s="41">
        <f t="shared" si="13"/>
        <v>494</v>
      </c>
      <c r="R7" s="41">
        <f t="shared" si="14"/>
        <v>442</v>
      </c>
      <c r="S7" s="44">
        <f t="shared" si="15"/>
        <v>6.5</v>
      </c>
      <c r="T7" s="44">
        <f t="shared" si="16"/>
        <v>0</v>
      </c>
      <c r="U7" s="44">
        <f t="shared" si="17"/>
        <v>0</v>
      </c>
      <c r="V7" s="44">
        <f t="shared" si="18"/>
        <v>0</v>
      </c>
      <c r="W7" s="44">
        <f t="shared" si="19"/>
        <v>0</v>
      </c>
      <c r="X7" s="45">
        <f t="shared" si="4"/>
        <v>539.5</v>
      </c>
      <c r="Y7" s="45">
        <f t="shared" si="5"/>
        <v>325</v>
      </c>
      <c r="Z7" s="45">
        <f t="shared" si="6"/>
        <v>468</v>
      </c>
      <c r="AA7" s="45">
        <f t="shared" si="7"/>
        <v>494</v>
      </c>
      <c r="AB7" s="45">
        <f t="shared" si="8"/>
        <v>442</v>
      </c>
      <c r="AD7" s="4">
        <f t="shared" si="20"/>
        <v>2268.5</v>
      </c>
    </row>
    <row r="8" spans="1:30">
      <c r="A8" s="29" t="s">
        <v>19</v>
      </c>
      <c r="B8" s="29" t="s">
        <v>20</v>
      </c>
      <c r="C8" s="33">
        <v>12.31</v>
      </c>
      <c r="D8" s="34">
        <v>39</v>
      </c>
      <c r="E8" s="34">
        <v>40</v>
      </c>
      <c r="F8" s="34">
        <v>45</v>
      </c>
      <c r="G8" s="34">
        <v>44</v>
      </c>
      <c r="H8" s="34">
        <v>33</v>
      </c>
      <c r="I8" s="40">
        <f t="shared" si="0"/>
        <v>0</v>
      </c>
      <c r="J8" s="40">
        <f t="shared" si="9"/>
        <v>0</v>
      </c>
      <c r="K8" s="40">
        <f t="shared" si="1"/>
        <v>5</v>
      </c>
      <c r="L8" s="40">
        <f t="shared" si="2"/>
        <v>4</v>
      </c>
      <c r="M8" s="40">
        <f t="shared" si="3"/>
        <v>0</v>
      </c>
      <c r="N8" s="41">
        <f t="shared" si="10"/>
        <v>480.09</v>
      </c>
      <c r="O8" s="41">
        <f t="shared" si="11"/>
        <v>492.4</v>
      </c>
      <c r="P8" s="41">
        <f t="shared" si="12"/>
        <v>553.95</v>
      </c>
      <c r="Q8" s="41">
        <f t="shared" si="13"/>
        <v>541.64</v>
      </c>
      <c r="R8" s="41">
        <f t="shared" si="14"/>
        <v>406.23</v>
      </c>
      <c r="S8" s="44">
        <f t="shared" si="15"/>
        <v>0</v>
      </c>
      <c r="T8" s="44">
        <f t="shared" si="16"/>
        <v>0</v>
      </c>
      <c r="U8" s="44">
        <f t="shared" si="17"/>
        <v>30.775</v>
      </c>
      <c r="V8" s="44">
        <f t="shared" si="18"/>
        <v>24.62</v>
      </c>
      <c r="W8" s="44">
        <f t="shared" si="19"/>
        <v>0</v>
      </c>
      <c r="X8" s="45">
        <f t="shared" si="4"/>
        <v>480.09</v>
      </c>
      <c r="Y8" s="45">
        <f t="shared" si="5"/>
        <v>492.4</v>
      </c>
      <c r="Z8" s="45">
        <f t="shared" si="6"/>
        <v>584.725</v>
      </c>
      <c r="AA8" s="45">
        <f t="shared" si="7"/>
        <v>566.26</v>
      </c>
      <c r="AB8" s="45">
        <f t="shared" si="8"/>
        <v>406.23</v>
      </c>
      <c r="AD8" s="4">
        <f t="shared" si="20"/>
        <v>2529.705</v>
      </c>
    </row>
    <row r="9" spans="1:30">
      <c r="A9" s="29" t="s">
        <v>21</v>
      </c>
      <c r="B9" s="29" t="s">
        <v>22</v>
      </c>
      <c r="C9" s="33">
        <v>14.42</v>
      </c>
      <c r="D9" s="34">
        <v>44</v>
      </c>
      <c r="E9" s="34">
        <v>33</v>
      </c>
      <c r="F9" s="34">
        <v>35</v>
      </c>
      <c r="G9" s="34">
        <v>36</v>
      </c>
      <c r="H9" s="34">
        <v>32</v>
      </c>
      <c r="I9" s="40">
        <f t="shared" si="0"/>
        <v>4</v>
      </c>
      <c r="J9" s="40">
        <f t="shared" si="9"/>
        <v>0</v>
      </c>
      <c r="K9" s="40">
        <f t="shared" si="1"/>
        <v>0</v>
      </c>
      <c r="L9" s="40">
        <f t="shared" si="2"/>
        <v>0</v>
      </c>
      <c r="M9" s="40">
        <f t="shared" si="3"/>
        <v>0</v>
      </c>
      <c r="N9" s="41">
        <f t="shared" si="10"/>
        <v>634.48</v>
      </c>
      <c r="O9" s="41">
        <f t="shared" si="11"/>
        <v>475.86</v>
      </c>
      <c r="P9" s="41">
        <f t="shared" si="12"/>
        <v>504.7</v>
      </c>
      <c r="Q9" s="41">
        <f t="shared" si="13"/>
        <v>519.12</v>
      </c>
      <c r="R9" s="41">
        <f t="shared" si="14"/>
        <v>461.44</v>
      </c>
      <c r="S9" s="44">
        <f t="shared" si="15"/>
        <v>28.84</v>
      </c>
      <c r="T9" s="44">
        <f t="shared" si="16"/>
        <v>0</v>
      </c>
      <c r="U9" s="44">
        <f t="shared" si="17"/>
        <v>0</v>
      </c>
      <c r="V9" s="44">
        <f t="shared" si="18"/>
        <v>0</v>
      </c>
      <c r="W9" s="44">
        <f t="shared" si="19"/>
        <v>0</v>
      </c>
      <c r="X9" s="45">
        <f t="shared" si="4"/>
        <v>663.32</v>
      </c>
      <c r="Y9" s="45">
        <f t="shared" si="5"/>
        <v>475.86</v>
      </c>
      <c r="Z9" s="45">
        <f t="shared" si="6"/>
        <v>504.7</v>
      </c>
      <c r="AA9" s="45">
        <f t="shared" si="7"/>
        <v>519.12</v>
      </c>
      <c r="AB9" s="45">
        <f t="shared" si="8"/>
        <v>461.44</v>
      </c>
      <c r="AD9" s="4">
        <f t="shared" si="20"/>
        <v>2624.44</v>
      </c>
    </row>
    <row r="10" spans="1:30">
      <c r="A10" s="29" t="s">
        <v>23</v>
      </c>
      <c r="B10" s="29" t="s">
        <v>24</v>
      </c>
      <c r="C10" s="33">
        <v>25.44</v>
      </c>
      <c r="D10" s="34">
        <v>55</v>
      </c>
      <c r="E10" s="34">
        <v>45</v>
      </c>
      <c r="F10" s="34">
        <v>44</v>
      </c>
      <c r="G10" s="34">
        <v>40</v>
      </c>
      <c r="H10" s="34">
        <v>30</v>
      </c>
      <c r="I10" s="40">
        <f t="shared" si="0"/>
        <v>15</v>
      </c>
      <c r="J10" s="40">
        <f t="shared" si="9"/>
        <v>5</v>
      </c>
      <c r="K10" s="40">
        <f t="shared" si="1"/>
        <v>4</v>
      </c>
      <c r="L10" s="40">
        <f t="shared" si="2"/>
        <v>0</v>
      </c>
      <c r="M10" s="40">
        <f t="shared" si="3"/>
        <v>0</v>
      </c>
      <c r="N10" s="41">
        <f t="shared" si="10"/>
        <v>1399.2</v>
      </c>
      <c r="O10" s="41">
        <f t="shared" si="11"/>
        <v>1144.8</v>
      </c>
      <c r="P10" s="41">
        <f t="shared" si="12"/>
        <v>1119.36</v>
      </c>
      <c r="Q10" s="41">
        <f t="shared" si="13"/>
        <v>1017.6</v>
      </c>
      <c r="R10" s="41">
        <f t="shared" si="14"/>
        <v>763.2</v>
      </c>
      <c r="S10" s="44">
        <f t="shared" si="15"/>
        <v>190.8</v>
      </c>
      <c r="T10" s="44">
        <f t="shared" si="16"/>
        <v>63.6</v>
      </c>
      <c r="U10" s="44">
        <f t="shared" si="17"/>
        <v>50.88</v>
      </c>
      <c r="V10" s="44">
        <f t="shared" si="18"/>
        <v>0</v>
      </c>
      <c r="W10" s="44">
        <f t="shared" si="19"/>
        <v>0</v>
      </c>
      <c r="X10" s="45">
        <f t="shared" si="4"/>
        <v>1590</v>
      </c>
      <c r="Y10" s="45">
        <f t="shared" si="5"/>
        <v>1208.4</v>
      </c>
      <c r="Z10" s="45">
        <f t="shared" si="6"/>
        <v>1170.24</v>
      </c>
      <c r="AA10" s="45">
        <f t="shared" si="7"/>
        <v>1017.6</v>
      </c>
      <c r="AB10" s="45">
        <f t="shared" si="8"/>
        <v>763.2</v>
      </c>
      <c r="AD10" s="4">
        <f t="shared" si="20"/>
        <v>5749.44</v>
      </c>
    </row>
    <row r="11" spans="1:30">
      <c r="A11" s="29" t="s">
        <v>25</v>
      </c>
      <c r="B11" s="29" t="s">
        <v>26</v>
      </c>
      <c r="C11" s="33">
        <v>19.33</v>
      </c>
      <c r="D11" s="34">
        <v>33</v>
      </c>
      <c r="E11" s="34">
        <v>32</v>
      </c>
      <c r="F11" s="34">
        <v>45</v>
      </c>
      <c r="G11" s="34">
        <v>34</v>
      </c>
      <c r="H11" s="34">
        <v>35</v>
      </c>
      <c r="I11" s="40">
        <f t="shared" si="0"/>
        <v>0</v>
      </c>
      <c r="J11" s="40">
        <f t="shared" si="9"/>
        <v>0</v>
      </c>
      <c r="K11" s="40">
        <f t="shared" si="1"/>
        <v>5</v>
      </c>
      <c r="L11" s="40">
        <f t="shared" si="2"/>
        <v>0</v>
      </c>
      <c r="M11" s="40">
        <f t="shared" si="3"/>
        <v>0</v>
      </c>
      <c r="N11" s="41">
        <f t="shared" si="10"/>
        <v>637.89</v>
      </c>
      <c r="O11" s="41">
        <f t="shared" si="11"/>
        <v>618.56</v>
      </c>
      <c r="P11" s="41">
        <f t="shared" si="12"/>
        <v>869.85</v>
      </c>
      <c r="Q11" s="41">
        <f t="shared" si="13"/>
        <v>657.22</v>
      </c>
      <c r="R11" s="41">
        <f t="shared" si="14"/>
        <v>676.55</v>
      </c>
      <c r="S11" s="44">
        <f t="shared" si="15"/>
        <v>0</v>
      </c>
      <c r="T11" s="44">
        <f t="shared" si="16"/>
        <v>0</v>
      </c>
      <c r="U11" s="44">
        <f t="shared" si="17"/>
        <v>48.325</v>
      </c>
      <c r="V11" s="44">
        <f t="shared" si="18"/>
        <v>0</v>
      </c>
      <c r="W11" s="44">
        <f t="shared" si="19"/>
        <v>0</v>
      </c>
      <c r="X11" s="45">
        <f t="shared" si="4"/>
        <v>637.89</v>
      </c>
      <c r="Y11" s="45">
        <f t="shared" si="5"/>
        <v>618.56</v>
      </c>
      <c r="Z11" s="45">
        <f t="shared" si="6"/>
        <v>918.175</v>
      </c>
      <c r="AA11" s="45">
        <f t="shared" si="7"/>
        <v>657.22</v>
      </c>
      <c r="AB11" s="45">
        <f t="shared" si="8"/>
        <v>676.55</v>
      </c>
      <c r="AD11" s="4">
        <f t="shared" si="20"/>
        <v>3508.395</v>
      </c>
    </row>
    <row r="12" spans="1:30">
      <c r="A12" s="29" t="s">
        <v>27</v>
      </c>
      <c r="B12" s="29" t="s">
        <v>28</v>
      </c>
      <c r="C12" s="33">
        <v>22.56</v>
      </c>
      <c r="D12" s="34">
        <v>29</v>
      </c>
      <c r="E12" s="34">
        <v>40</v>
      </c>
      <c r="F12" s="34">
        <v>44</v>
      </c>
      <c r="G12" s="34">
        <v>39</v>
      </c>
      <c r="H12" s="34">
        <v>41</v>
      </c>
      <c r="I12" s="40">
        <f t="shared" si="0"/>
        <v>0</v>
      </c>
      <c r="J12" s="40">
        <f t="shared" si="9"/>
        <v>0</v>
      </c>
      <c r="K12" s="40">
        <f t="shared" si="1"/>
        <v>4</v>
      </c>
      <c r="L12" s="40">
        <f t="shared" si="2"/>
        <v>0</v>
      </c>
      <c r="M12" s="40">
        <f t="shared" si="3"/>
        <v>1</v>
      </c>
      <c r="N12" s="41">
        <f t="shared" si="10"/>
        <v>654.24</v>
      </c>
      <c r="O12" s="41">
        <f t="shared" si="11"/>
        <v>902.4</v>
      </c>
      <c r="P12" s="41">
        <f t="shared" si="12"/>
        <v>992.64</v>
      </c>
      <c r="Q12" s="41">
        <f t="shared" si="13"/>
        <v>879.84</v>
      </c>
      <c r="R12" s="41">
        <f t="shared" si="14"/>
        <v>924.96</v>
      </c>
      <c r="S12" s="44">
        <f t="shared" si="15"/>
        <v>0</v>
      </c>
      <c r="T12" s="44">
        <f t="shared" si="16"/>
        <v>0</v>
      </c>
      <c r="U12" s="44">
        <f t="shared" si="17"/>
        <v>45.12</v>
      </c>
      <c r="V12" s="44">
        <f t="shared" si="18"/>
        <v>0</v>
      </c>
      <c r="W12" s="44">
        <f t="shared" si="19"/>
        <v>11.28</v>
      </c>
      <c r="X12" s="45">
        <f t="shared" si="4"/>
        <v>654.24</v>
      </c>
      <c r="Y12" s="45">
        <f t="shared" si="5"/>
        <v>902.4</v>
      </c>
      <c r="Z12" s="45">
        <f t="shared" si="6"/>
        <v>1037.76</v>
      </c>
      <c r="AA12" s="45">
        <f t="shared" si="7"/>
        <v>879.84</v>
      </c>
      <c r="AB12" s="45">
        <f t="shared" si="8"/>
        <v>936.24</v>
      </c>
      <c r="AD12" s="4">
        <f t="shared" si="20"/>
        <v>4410.48</v>
      </c>
    </row>
    <row r="13" spans="1:30">
      <c r="A13" s="29" t="s">
        <v>29</v>
      </c>
      <c r="B13" s="29" t="s">
        <v>12</v>
      </c>
      <c r="C13" s="33">
        <v>33.72</v>
      </c>
      <c r="D13" s="34">
        <v>40</v>
      </c>
      <c r="E13" s="34">
        <v>37</v>
      </c>
      <c r="F13" s="34">
        <v>38</v>
      </c>
      <c r="G13" s="34">
        <v>39</v>
      </c>
      <c r="H13" s="34">
        <v>42</v>
      </c>
      <c r="I13" s="40">
        <f t="shared" si="0"/>
        <v>0</v>
      </c>
      <c r="J13" s="40">
        <f t="shared" si="9"/>
        <v>0</v>
      </c>
      <c r="K13" s="40">
        <f t="shared" si="1"/>
        <v>0</v>
      </c>
      <c r="L13" s="40">
        <f t="shared" si="2"/>
        <v>0</v>
      </c>
      <c r="M13" s="40">
        <f t="shared" si="3"/>
        <v>2</v>
      </c>
      <c r="N13" s="41">
        <f t="shared" si="10"/>
        <v>1348.8</v>
      </c>
      <c r="O13" s="41">
        <f t="shared" si="11"/>
        <v>1247.64</v>
      </c>
      <c r="P13" s="41">
        <f t="shared" si="12"/>
        <v>1281.36</v>
      </c>
      <c r="Q13" s="41">
        <f t="shared" si="13"/>
        <v>1315.08</v>
      </c>
      <c r="R13" s="41">
        <f t="shared" si="14"/>
        <v>1416.24</v>
      </c>
      <c r="S13" s="44">
        <f t="shared" si="15"/>
        <v>0</v>
      </c>
      <c r="T13" s="44">
        <f t="shared" si="16"/>
        <v>0</v>
      </c>
      <c r="U13" s="44">
        <f t="shared" si="17"/>
        <v>0</v>
      </c>
      <c r="V13" s="44">
        <f t="shared" si="18"/>
        <v>0</v>
      </c>
      <c r="W13" s="44">
        <f t="shared" si="19"/>
        <v>33.72</v>
      </c>
      <c r="X13" s="45">
        <f t="shared" si="4"/>
        <v>1348.8</v>
      </c>
      <c r="Y13" s="45">
        <f t="shared" si="5"/>
        <v>1247.64</v>
      </c>
      <c r="Z13" s="45">
        <f t="shared" si="6"/>
        <v>1281.36</v>
      </c>
      <c r="AA13" s="45">
        <f t="shared" si="7"/>
        <v>1315.08</v>
      </c>
      <c r="AB13" s="45">
        <f t="shared" si="8"/>
        <v>1449.96</v>
      </c>
      <c r="AD13" s="4">
        <f t="shared" si="20"/>
        <v>6642.84</v>
      </c>
    </row>
    <row r="14" spans="1:30">
      <c r="A14" s="29" t="s">
        <v>30</v>
      </c>
      <c r="B14" s="29" t="s">
        <v>31</v>
      </c>
      <c r="C14" s="33">
        <v>40.32</v>
      </c>
      <c r="D14" s="34">
        <v>40</v>
      </c>
      <c r="E14" s="34">
        <v>44</v>
      </c>
      <c r="F14" s="34">
        <v>44</v>
      </c>
      <c r="G14" s="34">
        <v>43</v>
      </c>
      <c r="H14" s="34">
        <v>37</v>
      </c>
      <c r="I14" s="40">
        <f t="shared" si="0"/>
        <v>0</v>
      </c>
      <c r="J14" s="40">
        <f t="shared" si="9"/>
        <v>4</v>
      </c>
      <c r="K14" s="40">
        <f t="shared" si="1"/>
        <v>4</v>
      </c>
      <c r="L14" s="40">
        <f t="shared" si="2"/>
        <v>3</v>
      </c>
      <c r="M14" s="40">
        <f t="shared" si="3"/>
        <v>0</v>
      </c>
      <c r="N14" s="41">
        <f t="shared" si="10"/>
        <v>1612.8</v>
      </c>
      <c r="O14" s="41">
        <f t="shared" si="11"/>
        <v>1774.08</v>
      </c>
      <c r="P14" s="41">
        <f t="shared" si="12"/>
        <v>1774.08</v>
      </c>
      <c r="Q14" s="41">
        <f t="shared" si="13"/>
        <v>1733.76</v>
      </c>
      <c r="R14" s="41">
        <f t="shared" si="14"/>
        <v>1491.84</v>
      </c>
      <c r="S14" s="44">
        <f t="shared" si="15"/>
        <v>0</v>
      </c>
      <c r="T14" s="44">
        <f t="shared" si="16"/>
        <v>80.64</v>
      </c>
      <c r="U14" s="44">
        <f t="shared" si="17"/>
        <v>80.64</v>
      </c>
      <c r="V14" s="44">
        <f t="shared" si="18"/>
        <v>60.48</v>
      </c>
      <c r="W14" s="44">
        <f t="shared" si="19"/>
        <v>0</v>
      </c>
      <c r="X14" s="45">
        <f t="shared" si="4"/>
        <v>1612.8</v>
      </c>
      <c r="Y14" s="45">
        <f t="shared" si="5"/>
        <v>1854.72</v>
      </c>
      <c r="Z14" s="45">
        <f t="shared" si="6"/>
        <v>1854.72</v>
      </c>
      <c r="AA14" s="45">
        <f t="shared" si="7"/>
        <v>1794.24</v>
      </c>
      <c r="AB14" s="45">
        <f t="shared" si="8"/>
        <v>1491.84</v>
      </c>
      <c r="AD14" s="4">
        <f t="shared" si="20"/>
        <v>8608.32</v>
      </c>
    </row>
    <row r="15" spans="1:30">
      <c r="A15" s="29" t="s">
        <v>32</v>
      </c>
      <c r="B15" s="29" t="s">
        <v>33</v>
      </c>
      <c r="C15" s="33">
        <v>45.33</v>
      </c>
      <c r="D15" s="34">
        <v>40</v>
      </c>
      <c r="E15" s="34">
        <v>38</v>
      </c>
      <c r="F15" s="34">
        <v>39</v>
      </c>
      <c r="G15" s="34">
        <v>42</v>
      </c>
      <c r="H15" s="34">
        <v>38</v>
      </c>
      <c r="I15" s="40">
        <f t="shared" si="0"/>
        <v>0</v>
      </c>
      <c r="J15" s="40">
        <f t="shared" si="9"/>
        <v>0</v>
      </c>
      <c r="K15" s="40">
        <f t="shared" si="1"/>
        <v>0</v>
      </c>
      <c r="L15" s="40">
        <f t="shared" si="2"/>
        <v>2</v>
      </c>
      <c r="M15" s="40">
        <f t="shared" si="3"/>
        <v>0</v>
      </c>
      <c r="N15" s="41">
        <f t="shared" si="10"/>
        <v>1813.2</v>
      </c>
      <c r="O15" s="41">
        <f t="shared" si="11"/>
        <v>1722.54</v>
      </c>
      <c r="P15" s="41">
        <f t="shared" si="12"/>
        <v>1767.87</v>
      </c>
      <c r="Q15" s="41">
        <f t="shared" si="13"/>
        <v>1903.86</v>
      </c>
      <c r="R15" s="41">
        <f t="shared" si="14"/>
        <v>1722.54</v>
      </c>
      <c r="S15" s="44">
        <f t="shared" si="15"/>
        <v>0</v>
      </c>
      <c r="T15" s="44">
        <f t="shared" si="16"/>
        <v>0</v>
      </c>
      <c r="U15" s="44">
        <f t="shared" si="17"/>
        <v>0</v>
      </c>
      <c r="V15" s="44">
        <f t="shared" si="18"/>
        <v>45.33</v>
      </c>
      <c r="W15" s="44">
        <f t="shared" si="19"/>
        <v>0</v>
      </c>
      <c r="X15" s="45">
        <f t="shared" si="4"/>
        <v>1813.2</v>
      </c>
      <c r="Y15" s="45">
        <f t="shared" si="5"/>
        <v>1722.54</v>
      </c>
      <c r="Z15" s="45">
        <f t="shared" si="6"/>
        <v>1767.87</v>
      </c>
      <c r="AA15" s="45">
        <f t="shared" si="7"/>
        <v>1949.19</v>
      </c>
      <c r="AB15" s="45">
        <f t="shared" si="8"/>
        <v>1722.54</v>
      </c>
      <c r="AD15" s="4">
        <f t="shared" si="20"/>
        <v>8975.34</v>
      </c>
    </row>
    <row r="16" spans="1:30">
      <c r="A16" s="29" t="s">
        <v>34</v>
      </c>
      <c r="B16" s="29" t="s">
        <v>35</v>
      </c>
      <c r="C16" s="33">
        <v>2.34</v>
      </c>
      <c r="D16" s="34">
        <v>42</v>
      </c>
      <c r="E16" s="34">
        <v>38</v>
      </c>
      <c r="F16" s="34">
        <v>40</v>
      </c>
      <c r="G16" s="34">
        <v>41</v>
      </c>
      <c r="H16" s="34">
        <v>34</v>
      </c>
      <c r="I16" s="40">
        <f t="shared" si="0"/>
        <v>2</v>
      </c>
      <c r="J16" s="40">
        <f t="shared" si="9"/>
        <v>0</v>
      </c>
      <c r="K16" s="40">
        <f t="shared" si="1"/>
        <v>0</v>
      </c>
      <c r="L16" s="40">
        <f t="shared" si="2"/>
        <v>1</v>
      </c>
      <c r="M16" s="40">
        <f t="shared" si="3"/>
        <v>0</v>
      </c>
      <c r="N16" s="41">
        <f t="shared" si="10"/>
        <v>98.28</v>
      </c>
      <c r="O16" s="41">
        <f t="shared" si="11"/>
        <v>88.92</v>
      </c>
      <c r="P16" s="41">
        <f t="shared" si="12"/>
        <v>93.6</v>
      </c>
      <c r="Q16" s="41">
        <f t="shared" si="13"/>
        <v>95.94</v>
      </c>
      <c r="R16" s="41">
        <f t="shared" si="14"/>
        <v>79.56</v>
      </c>
      <c r="S16" s="44">
        <f t="shared" si="15"/>
        <v>2.34</v>
      </c>
      <c r="T16" s="44">
        <f t="shared" si="16"/>
        <v>0</v>
      </c>
      <c r="U16" s="44">
        <f t="shared" si="17"/>
        <v>0</v>
      </c>
      <c r="V16" s="44">
        <f t="shared" si="18"/>
        <v>1.17</v>
      </c>
      <c r="W16" s="44">
        <f t="shared" si="19"/>
        <v>0</v>
      </c>
      <c r="X16" s="45">
        <f t="shared" si="4"/>
        <v>100.62</v>
      </c>
      <c r="Y16" s="45">
        <f t="shared" si="5"/>
        <v>88.92</v>
      </c>
      <c r="Z16" s="45">
        <f t="shared" si="6"/>
        <v>93.6</v>
      </c>
      <c r="AA16" s="45">
        <f t="shared" si="7"/>
        <v>97.11</v>
      </c>
      <c r="AB16" s="45">
        <f t="shared" si="8"/>
        <v>79.56</v>
      </c>
      <c r="AD16" s="4">
        <f t="shared" si="20"/>
        <v>459.81</v>
      </c>
    </row>
    <row r="17" spans="1:30">
      <c r="A17" s="29" t="s">
        <v>36</v>
      </c>
      <c r="B17" s="29" t="s">
        <v>37</v>
      </c>
      <c r="C17" s="33">
        <v>2.23</v>
      </c>
      <c r="D17" s="34">
        <v>45</v>
      </c>
      <c r="E17" s="34">
        <v>39</v>
      </c>
      <c r="F17" s="34">
        <v>40</v>
      </c>
      <c r="G17" s="34">
        <v>44</v>
      </c>
      <c r="H17" s="34">
        <v>35</v>
      </c>
      <c r="I17" s="40">
        <f t="shared" si="0"/>
        <v>5</v>
      </c>
      <c r="J17" s="40">
        <f t="shared" si="9"/>
        <v>0</v>
      </c>
      <c r="K17" s="40">
        <f t="shared" si="1"/>
        <v>0</v>
      </c>
      <c r="L17" s="40">
        <f t="shared" si="2"/>
        <v>4</v>
      </c>
      <c r="M17" s="40">
        <f t="shared" si="3"/>
        <v>0</v>
      </c>
      <c r="N17" s="41">
        <f t="shared" si="10"/>
        <v>100.35</v>
      </c>
      <c r="O17" s="41">
        <f t="shared" si="11"/>
        <v>86.97</v>
      </c>
      <c r="P17" s="41">
        <f t="shared" si="12"/>
        <v>89.2</v>
      </c>
      <c r="Q17" s="41">
        <f t="shared" si="13"/>
        <v>98.12</v>
      </c>
      <c r="R17" s="41">
        <f t="shared" si="14"/>
        <v>78.05</v>
      </c>
      <c r="S17" s="44">
        <f t="shared" si="15"/>
        <v>5.575</v>
      </c>
      <c r="T17" s="44">
        <f t="shared" si="16"/>
        <v>0</v>
      </c>
      <c r="U17" s="44">
        <f t="shared" si="17"/>
        <v>0</v>
      </c>
      <c r="V17" s="44">
        <f t="shared" si="18"/>
        <v>4.46</v>
      </c>
      <c r="W17" s="44">
        <f t="shared" si="19"/>
        <v>0</v>
      </c>
      <c r="X17" s="45">
        <f t="shared" si="4"/>
        <v>105.925</v>
      </c>
      <c r="Y17" s="45">
        <f t="shared" si="5"/>
        <v>86.97</v>
      </c>
      <c r="Z17" s="45">
        <f t="shared" si="6"/>
        <v>89.2</v>
      </c>
      <c r="AA17" s="45">
        <f t="shared" si="7"/>
        <v>102.58</v>
      </c>
      <c r="AB17" s="45">
        <f t="shared" si="8"/>
        <v>78.05</v>
      </c>
      <c r="AD17" s="4">
        <f t="shared" si="20"/>
        <v>462.725</v>
      </c>
    </row>
    <row r="18" spans="1:30">
      <c r="A18" s="29" t="s">
        <v>38</v>
      </c>
      <c r="B18" s="29" t="s">
        <v>39</v>
      </c>
      <c r="C18" s="33">
        <v>2.21</v>
      </c>
      <c r="D18" s="34">
        <v>46</v>
      </c>
      <c r="E18" s="34">
        <v>45</v>
      </c>
      <c r="F18" s="34">
        <v>24</v>
      </c>
      <c r="G18" s="34">
        <v>45</v>
      </c>
      <c r="H18" s="34">
        <v>42</v>
      </c>
      <c r="I18" s="40">
        <f t="shared" si="0"/>
        <v>6</v>
      </c>
      <c r="J18" s="40">
        <f t="shared" si="9"/>
        <v>5</v>
      </c>
      <c r="K18" s="40">
        <f t="shared" si="1"/>
        <v>0</v>
      </c>
      <c r="L18" s="40">
        <f t="shared" si="2"/>
        <v>5</v>
      </c>
      <c r="M18" s="40">
        <f t="shared" si="3"/>
        <v>2</v>
      </c>
      <c r="N18" s="41">
        <f t="shared" si="10"/>
        <v>101.66</v>
      </c>
      <c r="O18" s="41">
        <f t="shared" si="11"/>
        <v>99.45</v>
      </c>
      <c r="P18" s="41">
        <f t="shared" si="12"/>
        <v>53.04</v>
      </c>
      <c r="Q18" s="41">
        <f t="shared" si="13"/>
        <v>99.45</v>
      </c>
      <c r="R18" s="41">
        <f t="shared" si="14"/>
        <v>92.82</v>
      </c>
      <c r="S18" s="44">
        <f t="shared" si="15"/>
        <v>6.63</v>
      </c>
      <c r="T18" s="44">
        <f t="shared" si="16"/>
        <v>5.525</v>
      </c>
      <c r="U18" s="44">
        <f t="shared" si="17"/>
        <v>0</v>
      </c>
      <c r="V18" s="44">
        <f t="shared" si="18"/>
        <v>5.525</v>
      </c>
      <c r="W18" s="44">
        <f t="shared" si="19"/>
        <v>2.21</v>
      </c>
      <c r="X18" s="45">
        <f t="shared" si="4"/>
        <v>108.29</v>
      </c>
      <c r="Y18" s="45">
        <f t="shared" si="5"/>
        <v>104.975</v>
      </c>
      <c r="Z18" s="45">
        <f t="shared" si="6"/>
        <v>53.04</v>
      </c>
      <c r="AA18" s="45">
        <f t="shared" si="7"/>
        <v>104.975</v>
      </c>
      <c r="AB18" s="45">
        <f t="shared" si="8"/>
        <v>95.03</v>
      </c>
      <c r="AD18" s="4">
        <f t="shared" si="20"/>
        <v>466.31</v>
      </c>
    </row>
    <row r="19" spans="1:30">
      <c r="A19" s="29" t="s">
        <v>40</v>
      </c>
      <c r="B19" s="29" t="s">
        <v>41</v>
      </c>
      <c r="C19" s="33">
        <v>22.3</v>
      </c>
      <c r="D19" s="34">
        <v>48</v>
      </c>
      <c r="E19" s="34">
        <v>48</v>
      </c>
      <c r="F19" s="34">
        <v>42</v>
      </c>
      <c r="G19" s="34">
        <v>43</v>
      </c>
      <c r="H19" s="34">
        <v>39</v>
      </c>
      <c r="I19" s="40">
        <f t="shared" si="0"/>
        <v>8</v>
      </c>
      <c r="J19" s="40">
        <f t="shared" si="9"/>
        <v>8</v>
      </c>
      <c r="K19" s="40">
        <f t="shared" si="1"/>
        <v>2</v>
      </c>
      <c r="L19" s="40">
        <f t="shared" si="2"/>
        <v>3</v>
      </c>
      <c r="M19" s="40">
        <f t="shared" si="3"/>
        <v>0</v>
      </c>
      <c r="N19" s="41">
        <f t="shared" si="10"/>
        <v>1070.4</v>
      </c>
      <c r="O19" s="41">
        <f t="shared" si="11"/>
        <v>1070.4</v>
      </c>
      <c r="P19" s="41">
        <f t="shared" si="12"/>
        <v>936.6</v>
      </c>
      <c r="Q19" s="41">
        <f t="shared" si="13"/>
        <v>958.9</v>
      </c>
      <c r="R19" s="41">
        <f t="shared" si="14"/>
        <v>869.7</v>
      </c>
      <c r="S19" s="44">
        <f t="shared" si="15"/>
        <v>89.2</v>
      </c>
      <c r="T19" s="44">
        <f t="shared" si="16"/>
        <v>89.2</v>
      </c>
      <c r="U19" s="44">
        <f t="shared" si="17"/>
        <v>22.3</v>
      </c>
      <c r="V19" s="44">
        <f t="shared" si="18"/>
        <v>33.45</v>
      </c>
      <c r="W19" s="44">
        <f t="shared" si="19"/>
        <v>0</v>
      </c>
      <c r="X19" s="45">
        <f t="shared" si="4"/>
        <v>1159.6</v>
      </c>
      <c r="Y19" s="45">
        <f t="shared" si="5"/>
        <v>1159.6</v>
      </c>
      <c r="Z19" s="45">
        <f t="shared" si="6"/>
        <v>958.9</v>
      </c>
      <c r="AA19" s="45">
        <f t="shared" si="7"/>
        <v>992.35</v>
      </c>
      <c r="AB19" s="45">
        <f t="shared" si="8"/>
        <v>869.7</v>
      </c>
      <c r="AD19" s="4">
        <f t="shared" si="20"/>
        <v>5140.15</v>
      </c>
    </row>
    <row r="20" spans="1:30">
      <c r="A20" s="29" t="s">
        <v>42</v>
      </c>
      <c r="B20" s="29" t="s">
        <v>43</v>
      </c>
      <c r="C20" s="33">
        <v>4.55</v>
      </c>
      <c r="D20" s="34">
        <v>53</v>
      </c>
      <c r="E20" s="34">
        <v>43</v>
      </c>
      <c r="F20" s="34">
        <v>43</v>
      </c>
      <c r="G20" s="34">
        <v>44</v>
      </c>
      <c r="H20" s="34">
        <v>35</v>
      </c>
      <c r="I20" s="40">
        <f t="shared" si="0"/>
        <v>13</v>
      </c>
      <c r="J20" s="40">
        <f t="shared" si="9"/>
        <v>3</v>
      </c>
      <c r="K20" s="40">
        <f t="shared" si="1"/>
        <v>3</v>
      </c>
      <c r="L20" s="40">
        <f t="shared" si="2"/>
        <v>4</v>
      </c>
      <c r="M20" s="40">
        <f t="shared" si="3"/>
        <v>0</v>
      </c>
      <c r="N20" s="41">
        <f t="shared" si="10"/>
        <v>241.15</v>
      </c>
      <c r="O20" s="41">
        <f t="shared" si="11"/>
        <v>195.65</v>
      </c>
      <c r="P20" s="41">
        <f t="shared" si="12"/>
        <v>195.65</v>
      </c>
      <c r="Q20" s="41">
        <f t="shared" si="13"/>
        <v>200.2</v>
      </c>
      <c r="R20" s="41">
        <f t="shared" si="14"/>
        <v>159.25</v>
      </c>
      <c r="S20" s="44">
        <f t="shared" si="15"/>
        <v>29.575</v>
      </c>
      <c r="T20" s="44">
        <f t="shared" si="16"/>
        <v>6.825</v>
      </c>
      <c r="U20" s="44">
        <f t="shared" si="17"/>
        <v>6.825</v>
      </c>
      <c r="V20" s="44">
        <f t="shared" si="18"/>
        <v>9.1</v>
      </c>
      <c r="W20" s="44">
        <f t="shared" si="19"/>
        <v>0</v>
      </c>
      <c r="X20" s="45">
        <f t="shared" si="4"/>
        <v>270.725</v>
      </c>
      <c r="Y20" s="45">
        <f t="shared" si="5"/>
        <v>202.475</v>
      </c>
      <c r="Z20" s="45">
        <f t="shared" si="6"/>
        <v>202.475</v>
      </c>
      <c r="AA20" s="45">
        <f t="shared" si="7"/>
        <v>209.3</v>
      </c>
      <c r="AB20" s="45">
        <f t="shared" si="8"/>
        <v>159.25</v>
      </c>
      <c r="AD20" s="4">
        <f t="shared" si="20"/>
        <v>1044.225</v>
      </c>
    </row>
    <row r="21" spans="1:30">
      <c r="A21" s="29" t="s">
        <v>44</v>
      </c>
      <c r="B21" s="29" t="s">
        <v>45</v>
      </c>
      <c r="C21" s="33">
        <v>21.33</v>
      </c>
      <c r="D21" s="34">
        <v>43</v>
      </c>
      <c r="E21" s="34">
        <v>43</v>
      </c>
      <c r="F21" s="34">
        <v>34</v>
      </c>
      <c r="G21" s="34">
        <v>34</v>
      </c>
      <c r="H21" s="34">
        <v>43</v>
      </c>
      <c r="I21" s="40">
        <f t="shared" si="0"/>
        <v>3</v>
      </c>
      <c r="J21" s="40">
        <f t="shared" si="9"/>
        <v>3</v>
      </c>
      <c r="K21" s="40">
        <f t="shared" si="1"/>
        <v>0</v>
      </c>
      <c r="L21" s="40">
        <f t="shared" si="2"/>
        <v>0</v>
      </c>
      <c r="M21" s="40">
        <f t="shared" si="3"/>
        <v>3</v>
      </c>
      <c r="N21" s="41">
        <f t="shared" si="10"/>
        <v>917.19</v>
      </c>
      <c r="O21" s="41">
        <f t="shared" si="11"/>
        <v>917.19</v>
      </c>
      <c r="P21" s="41">
        <f t="shared" si="12"/>
        <v>725.22</v>
      </c>
      <c r="Q21" s="41">
        <f t="shared" si="13"/>
        <v>725.22</v>
      </c>
      <c r="R21" s="41">
        <f t="shared" si="14"/>
        <v>917.19</v>
      </c>
      <c r="S21" s="44">
        <f t="shared" si="15"/>
        <v>31.995</v>
      </c>
      <c r="T21" s="44">
        <f t="shared" si="16"/>
        <v>31.995</v>
      </c>
      <c r="U21" s="44">
        <f t="shared" si="17"/>
        <v>0</v>
      </c>
      <c r="V21" s="44">
        <f t="shared" si="18"/>
        <v>0</v>
      </c>
      <c r="W21" s="44">
        <f t="shared" si="19"/>
        <v>31.995</v>
      </c>
      <c r="X21" s="45">
        <f t="shared" si="4"/>
        <v>949.185</v>
      </c>
      <c r="Y21" s="45">
        <f t="shared" si="5"/>
        <v>949.185</v>
      </c>
      <c r="Z21" s="45">
        <f t="shared" si="6"/>
        <v>725.22</v>
      </c>
      <c r="AA21" s="45">
        <f t="shared" si="7"/>
        <v>725.22</v>
      </c>
      <c r="AB21" s="45">
        <f t="shared" si="8"/>
        <v>949.185</v>
      </c>
      <c r="AD21" s="4">
        <f t="shared" si="20"/>
        <v>4297.995</v>
      </c>
    </row>
    <row r="22" spans="1:30">
      <c r="A22" s="29" t="s">
        <v>46</v>
      </c>
      <c r="B22" s="29" t="s">
        <v>47</v>
      </c>
      <c r="C22" s="33">
        <v>4</v>
      </c>
      <c r="D22" s="34">
        <v>21</v>
      </c>
      <c r="E22" s="34">
        <v>25</v>
      </c>
      <c r="F22" s="34">
        <v>44</v>
      </c>
      <c r="G22" s="34">
        <v>23</v>
      </c>
      <c r="H22" s="34">
        <v>38</v>
      </c>
      <c r="I22" s="40">
        <f t="shared" si="0"/>
        <v>0</v>
      </c>
      <c r="J22" s="40">
        <f t="shared" si="9"/>
        <v>0</v>
      </c>
      <c r="K22" s="40">
        <f t="shared" si="1"/>
        <v>4</v>
      </c>
      <c r="L22" s="40">
        <f t="shared" si="2"/>
        <v>0</v>
      </c>
      <c r="M22" s="40">
        <f t="shared" si="3"/>
        <v>0</v>
      </c>
      <c r="N22" s="41">
        <f t="shared" si="10"/>
        <v>84</v>
      </c>
      <c r="O22" s="41">
        <f t="shared" si="11"/>
        <v>100</v>
      </c>
      <c r="P22" s="41">
        <f t="shared" si="12"/>
        <v>176</v>
      </c>
      <c r="Q22" s="41">
        <f t="shared" si="13"/>
        <v>92</v>
      </c>
      <c r="R22" s="41">
        <f t="shared" si="14"/>
        <v>152</v>
      </c>
      <c r="S22" s="44">
        <f t="shared" si="15"/>
        <v>0</v>
      </c>
      <c r="T22" s="44">
        <f t="shared" si="16"/>
        <v>0</v>
      </c>
      <c r="U22" s="44">
        <f t="shared" si="17"/>
        <v>8</v>
      </c>
      <c r="V22" s="44">
        <f t="shared" si="18"/>
        <v>0</v>
      </c>
      <c r="W22" s="44">
        <f t="shared" si="19"/>
        <v>0</v>
      </c>
      <c r="X22" s="45">
        <f t="shared" si="4"/>
        <v>84</v>
      </c>
      <c r="Y22" s="45">
        <f t="shared" si="5"/>
        <v>100</v>
      </c>
      <c r="Z22" s="45">
        <f t="shared" si="6"/>
        <v>184</v>
      </c>
      <c r="AA22" s="45">
        <f t="shared" si="7"/>
        <v>92</v>
      </c>
      <c r="AB22" s="45">
        <f t="shared" si="8"/>
        <v>152</v>
      </c>
      <c r="AD22" s="4">
        <f t="shared" si="20"/>
        <v>612</v>
      </c>
    </row>
    <row r="23" spans="1:30">
      <c r="A23" s="29" t="s">
        <v>48</v>
      </c>
      <c r="B23" s="29" t="s">
        <v>49</v>
      </c>
      <c r="C23" s="33">
        <v>23.44</v>
      </c>
      <c r="D23" s="34">
        <v>39</v>
      </c>
      <c r="E23" s="34">
        <v>34</v>
      </c>
      <c r="F23" s="34">
        <v>45</v>
      </c>
      <c r="G23" s="34">
        <v>32</v>
      </c>
      <c r="H23" s="34">
        <v>37</v>
      </c>
      <c r="I23" s="40">
        <f t="shared" si="0"/>
        <v>0</v>
      </c>
      <c r="J23" s="40">
        <f t="shared" si="9"/>
        <v>0</v>
      </c>
      <c r="K23" s="40">
        <f t="shared" si="1"/>
        <v>5</v>
      </c>
      <c r="L23" s="40">
        <f t="shared" si="2"/>
        <v>0</v>
      </c>
      <c r="M23" s="40">
        <f t="shared" si="3"/>
        <v>0</v>
      </c>
      <c r="N23" s="41">
        <f t="shared" si="10"/>
        <v>914.16</v>
      </c>
      <c r="O23" s="41">
        <f t="shared" si="11"/>
        <v>796.96</v>
      </c>
      <c r="P23" s="41">
        <f t="shared" si="12"/>
        <v>1054.8</v>
      </c>
      <c r="Q23" s="41">
        <f t="shared" si="13"/>
        <v>750.08</v>
      </c>
      <c r="R23" s="41">
        <f t="shared" si="14"/>
        <v>867.28</v>
      </c>
      <c r="S23" s="44">
        <f t="shared" si="15"/>
        <v>0</v>
      </c>
      <c r="T23" s="44">
        <f t="shared" si="16"/>
        <v>0</v>
      </c>
      <c r="U23" s="44">
        <f t="shared" si="17"/>
        <v>58.6</v>
      </c>
      <c r="V23" s="44">
        <f t="shared" si="18"/>
        <v>0</v>
      </c>
      <c r="W23" s="44">
        <f t="shared" si="19"/>
        <v>0</v>
      </c>
      <c r="X23" s="45">
        <f t="shared" si="4"/>
        <v>914.16</v>
      </c>
      <c r="Y23" s="45">
        <f t="shared" si="5"/>
        <v>796.96</v>
      </c>
      <c r="Z23" s="45">
        <f t="shared" si="6"/>
        <v>1113.4</v>
      </c>
      <c r="AA23" s="45">
        <f t="shared" si="7"/>
        <v>750.08</v>
      </c>
      <c r="AB23" s="45">
        <f t="shared" si="8"/>
        <v>867.28</v>
      </c>
      <c r="AD23" s="4">
        <f t="shared" si="20"/>
        <v>4441.88</v>
      </c>
    </row>
    <row r="24" spans="1:1">
      <c r="A24" s="31"/>
    </row>
    <row r="25" spans="1:30">
      <c r="A25" s="28" t="s">
        <v>50</v>
      </c>
      <c r="C25" s="33">
        <f>MAX(C4:C23)</f>
        <v>45.33</v>
      </c>
      <c r="D25" s="35">
        <f>MAX(D4:D23)</f>
        <v>55</v>
      </c>
      <c r="E25" s="35"/>
      <c r="F25" s="35"/>
      <c r="G25" s="35"/>
      <c r="H25" s="35"/>
      <c r="I25" s="35"/>
      <c r="J25" s="35"/>
      <c r="K25" s="35"/>
      <c r="L25" s="35"/>
      <c r="M25" s="35"/>
      <c r="N25" s="33">
        <f>MAX(N4:N23)</f>
        <v>1813.2</v>
      </c>
      <c r="O25" s="33"/>
      <c r="P25" s="33"/>
      <c r="Q25" s="33"/>
      <c r="R25" s="33"/>
      <c r="S25" s="35">
        <f>MAX(S4:S23)</f>
        <v>190.8</v>
      </c>
      <c r="T25" s="35">
        <f t="shared" ref="T25:AB25" si="21">MAX(T4:T23)</f>
        <v>89.2</v>
      </c>
      <c r="U25" s="35">
        <f t="shared" si="21"/>
        <v>80.64</v>
      </c>
      <c r="V25" s="35">
        <f t="shared" si="21"/>
        <v>60.63</v>
      </c>
      <c r="W25" s="35">
        <f t="shared" si="21"/>
        <v>63.075</v>
      </c>
      <c r="X25" s="35">
        <f t="shared" si="21"/>
        <v>1813.2</v>
      </c>
      <c r="Y25" s="35">
        <f t="shared" si="21"/>
        <v>1854.72</v>
      </c>
      <c r="Z25" s="35">
        <f t="shared" si="21"/>
        <v>1854.72</v>
      </c>
      <c r="AA25" s="35">
        <f t="shared" si="21"/>
        <v>1949.19</v>
      </c>
      <c r="AB25" s="35">
        <f t="shared" si="21"/>
        <v>1722.54</v>
      </c>
      <c r="AC25" s="35"/>
      <c r="AD25" s="35">
        <f t="shared" ref="AD25" si="22">MAX(AD4:AD23)</f>
        <v>8975.34</v>
      </c>
    </row>
    <row r="26" spans="1:30">
      <c r="A26" s="28" t="s">
        <v>51</v>
      </c>
      <c r="C26" s="33">
        <f>MIN(C4:C23)</f>
        <v>2.21</v>
      </c>
      <c r="D26" s="29">
        <f>MIN(D4:D23)</f>
        <v>21</v>
      </c>
      <c r="E26" s="29"/>
      <c r="F26" s="29"/>
      <c r="G26" s="29"/>
      <c r="H26" s="29"/>
      <c r="I26" s="29"/>
      <c r="J26" s="29"/>
      <c r="K26" s="29"/>
      <c r="L26" s="29"/>
      <c r="M26" s="29"/>
      <c r="N26" s="33">
        <f>MIN(N4:N23)</f>
        <v>84</v>
      </c>
      <c r="O26" s="33"/>
      <c r="P26" s="33"/>
      <c r="Q26" s="33"/>
      <c r="R26" s="33"/>
      <c r="S26" s="29">
        <f>MIN(S4:S23)</f>
        <v>0</v>
      </c>
      <c r="T26" s="29">
        <f t="shared" ref="T26:AB26" si="23">MIN(T4:T23)</f>
        <v>0</v>
      </c>
      <c r="U26" s="29">
        <f t="shared" si="23"/>
        <v>0</v>
      </c>
      <c r="V26" s="29">
        <f t="shared" si="23"/>
        <v>0</v>
      </c>
      <c r="W26" s="29">
        <f t="shared" si="23"/>
        <v>0</v>
      </c>
      <c r="X26" s="29">
        <f t="shared" si="23"/>
        <v>84</v>
      </c>
      <c r="Y26" s="29">
        <f t="shared" si="23"/>
        <v>86.97</v>
      </c>
      <c r="Z26" s="29">
        <f t="shared" si="23"/>
        <v>53.04</v>
      </c>
      <c r="AA26" s="29">
        <f t="shared" si="23"/>
        <v>92</v>
      </c>
      <c r="AB26" s="29">
        <f t="shared" si="23"/>
        <v>78.05</v>
      </c>
      <c r="AC26" s="29"/>
      <c r="AD26" s="29">
        <f t="shared" ref="AD26" si="24">MIN(AD4:AD23)</f>
        <v>459.81</v>
      </c>
    </row>
    <row r="27" spans="1:30">
      <c r="A27" s="28" t="s">
        <v>52</v>
      </c>
      <c r="C27" s="33">
        <f>AVERAGE(C4:C23)</f>
        <v>18.2135</v>
      </c>
      <c r="D27" s="29">
        <f>AVERAGE(D4:D23)</f>
        <v>41.5</v>
      </c>
      <c r="E27" s="29"/>
      <c r="F27" s="29"/>
      <c r="G27" s="29"/>
      <c r="H27" s="29"/>
      <c r="I27" s="29"/>
      <c r="J27" s="29"/>
      <c r="K27" s="29"/>
      <c r="L27" s="29"/>
      <c r="M27" s="29"/>
      <c r="N27" s="33">
        <f>AVERAGE(N4:N23)</f>
        <v>750.958</v>
      </c>
      <c r="O27" s="33"/>
      <c r="P27" s="33"/>
      <c r="Q27" s="33"/>
      <c r="R27" s="33"/>
      <c r="S27" s="29">
        <f>AVERAGE(S4:S23)</f>
        <v>23.5895</v>
      </c>
      <c r="T27" s="29">
        <f t="shared" ref="T27:AB27" si="25">AVERAGE(T4:T23)</f>
        <v>16.15075</v>
      </c>
      <c r="U27" s="29">
        <f t="shared" si="25"/>
        <v>19.59425</v>
      </c>
      <c r="V27" s="29">
        <f t="shared" si="25"/>
        <v>12.23825</v>
      </c>
      <c r="W27" s="29">
        <f t="shared" si="25"/>
        <v>9.885</v>
      </c>
      <c r="X27" s="29">
        <f t="shared" si="25"/>
        <v>774.5475</v>
      </c>
      <c r="Y27" s="29">
        <f t="shared" si="25"/>
        <v>734.49475</v>
      </c>
      <c r="Z27" s="29">
        <f t="shared" si="25"/>
        <v>761.28925</v>
      </c>
      <c r="AA27" s="29">
        <f t="shared" si="25"/>
        <v>730.02125</v>
      </c>
      <c r="AB27" s="29">
        <f t="shared" si="25"/>
        <v>708.657</v>
      </c>
      <c r="AC27" s="29"/>
      <c r="AD27" s="29">
        <f t="shared" ref="AD27" si="26">AVERAGE(AD4:AD23)</f>
        <v>3709.00975</v>
      </c>
    </row>
    <row r="28" spans="1:30">
      <c r="A28" s="28" t="s">
        <v>53</v>
      </c>
      <c r="D28" s="36">
        <v>830</v>
      </c>
      <c r="E28" s="36"/>
      <c r="F28" s="36"/>
      <c r="G28" s="36"/>
      <c r="H28" s="36"/>
      <c r="I28" s="33"/>
      <c r="J28" s="33"/>
      <c r="K28" s="33"/>
      <c r="L28" s="33"/>
      <c r="M28" s="33"/>
      <c r="N28" s="33">
        <f>SUM(N4:N23)</f>
        <v>15019.16</v>
      </c>
      <c r="O28" s="33"/>
      <c r="P28" s="33"/>
      <c r="Q28" s="33"/>
      <c r="R28" s="33"/>
      <c r="S28" s="33">
        <f>SUM(N4:N23)</f>
        <v>15019.16</v>
      </c>
      <c r="T28" s="33">
        <f t="shared" ref="T28:AB28" si="27">SUM(O4:O23)</f>
        <v>14366.88</v>
      </c>
      <c r="U28" s="33">
        <f t="shared" si="27"/>
        <v>14833.9</v>
      </c>
      <c r="V28" s="33">
        <f t="shared" si="27"/>
        <v>14355.66</v>
      </c>
      <c r="W28" s="33">
        <f t="shared" si="27"/>
        <v>13975.44</v>
      </c>
      <c r="X28" s="33">
        <f t="shared" si="27"/>
        <v>471.79</v>
      </c>
      <c r="Y28" s="33">
        <f t="shared" si="27"/>
        <v>323.015</v>
      </c>
      <c r="Z28" s="33">
        <f t="shared" si="27"/>
        <v>391.885</v>
      </c>
      <c r="AA28" s="33">
        <f t="shared" si="27"/>
        <v>244.765</v>
      </c>
      <c r="AB28" s="33">
        <f t="shared" si="27"/>
        <v>197.7</v>
      </c>
      <c r="AC28" s="33"/>
      <c r="AD28" s="33">
        <f t="shared" ref="AD28" si="28">SUM(Y4:Y23)</f>
        <v>14689.895</v>
      </c>
    </row>
    <row r="33" spans="21:21">
      <c r="U33" t="s">
        <v>55</v>
      </c>
    </row>
  </sheetData>
  <pageMargins left="0.75" right="0.75" top="1" bottom="1" header="0.5" footer="0.5"/>
  <pageSetup paperSize="9" scale="3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27"/>
  <sheetViews>
    <sheetView topLeftCell="A3" workbookViewId="0">
      <selection activeCell="AD29" sqref="AD29"/>
    </sheetView>
  </sheetViews>
  <sheetFormatPr defaultColWidth="9" defaultRowHeight="14.4"/>
  <cols>
    <col min="1" max="1" width="11.6666666666667" customWidth="1"/>
    <col min="3" max="3" width="8" customWidth="1"/>
    <col min="4" max="4" width="6" customWidth="1"/>
    <col min="5" max="5" width="5.11111111111111" customWidth="1"/>
    <col min="6" max="6" width="4.11111111111111" customWidth="1"/>
  </cols>
  <sheetData>
    <row r="1" ht="116.45" spans="1:13">
      <c r="A1" s="26" t="s">
        <v>56</v>
      </c>
      <c r="C1" s="27" t="s">
        <v>57</v>
      </c>
      <c r="D1" s="27" t="s">
        <v>58</v>
      </c>
      <c r="E1" s="27" t="s">
        <v>59</v>
      </c>
      <c r="F1" s="27" t="s">
        <v>60</v>
      </c>
      <c r="H1" s="27" t="s">
        <v>57</v>
      </c>
      <c r="I1" s="27" t="s">
        <v>58</v>
      </c>
      <c r="J1" s="27" t="s">
        <v>59</v>
      </c>
      <c r="K1" s="27" t="s">
        <v>60</v>
      </c>
      <c r="M1" s="27" t="s">
        <v>61</v>
      </c>
    </row>
    <row r="2" spans="2:6">
      <c r="B2" s="11" t="s">
        <v>62</v>
      </c>
      <c r="C2">
        <v>10</v>
      </c>
      <c r="D2">
        <v>20</v>
      </c>
      <c r="E2">
        <v>100</v>
      </c>
      <c r="F2">
        <v>1</v>
      </c>
    </row>
    <row r="3" spans="1:2">
      <c r="A3" s="28" t="s">
        <v>3</v>
      </c>
      <c r="B3" s="28" t="s">
        <v>4</v>
      </c>
    </row>
    <row r="4" spans="1:13">
      <c r="A4" s="29" t="s">
        <v>11</v>
      </c>
      <c r="B4" s="29" t="s">
        <v>12</v>
      </c>
      <c r="C4">
        <v>10</v>
      </c>
      <c r="D4">
        <v>19</v>
      </c>
      <c r="E4">
        <v>98</v>
      </c>
      <c r="F4">
        <v>1</v>
      </c>
      <c r="H4" s="30">
        <f>C4/C$2</f>
        <v>1</v>
      </c>
      <c r="I4" s="30">
        <f t="shared" ref="I4:K19" si="0">D4/D$2</f>
        <v>0.95</v>
      </c>
      <c r="J4" s="30">
        <f t="shared" si="0"/>
        <v>0.98</v>
      </c>
      <c r="K4" s="30">
        <f t="shared" si="0"/>
        <v>1</v>
      </c>
      <c r="M4" s="30" t="b">
        <f>OR(H4&lt;0.5,I4&lt;0.5,J4&lt;0.5,K4&lt;0.5)</f>
        <v>0</v>
      </c>
    </row>
    <row r="5" spans="1:13">
      <c r="A5" s="29" t="s">
        <v>13</v>
      </c>
      <c r="B5" s="29" t="s">
        <v>14</v>
      </c>
      <c r="C5">
        <v>9</v>
      </c>
      <c r="D5">
        <v>18</v>
      </c>
      <c r="E5">
        <v>89</v>
      </c>
      <c r="F5">
        <v>1</v>
      </c>
      <c r="H5" s="30">
        <f t="shared" ref="H5:H23" si="1">C5/C$2</f>
        <v>0.9</v>
      </c>
      <c r="I5" s="30">
        <f t="shared" si="0"/>
        <v>0.9</v>
      </c>
      <c r="J5" s="30">
        <f t="shared" si="0"/>
        <v>0.89</v>
      </c>
      <c r="K5" s="30">
        <f t="shared" si="0"/>
        <v>1</v>
      </c>
      <c r="M5" s="30" t="b">
        <f t="shared" ref="M5:M23" si="2">OR(H5&lt;0.5,I5&lt;0.5,J5&lt;0.5,K5&lt;0.5)</f>
        <v>0</v>
      </c>
    </row>
    <row r="6" spans="1:13">
      <c r="A6" s="29" t="s">
        <v>15</v>
      </c>
      <c r="B6" s="29" t="s">
        <v>16</v>
      </c>
      <c r="C6">
        <v>7</v>
      </c>
      <c r="D6">
        <v>17</v>
      </c>
      <c r="E6">
        <v>78</v>
      </c>
      <c r="F6">
        <v>1</v>
      </c>
      <c r="H6" s="30">
        <f t="shared" si="1"/>
        <v>0.7</v>
      </c>
      <c r="I6" s="30">
        <f t="shared" si="0"/>
        <v>0.85</v>
      </c>
      <c r="J6" s="30">
        <f t="shared" si="0"/>
        <v>0.78</v>
      </c>
      <c r="K6" s="30">
        <f t="shared" si="0"/>
        <v>1</v>
      </c>
      <c r="M6" s="30" t="b">
        <f t="shared" si="2"/>
        <v>0</v>
      </c>
    </row>
    <row r="7" spans="1:13">
      <c r="A7" s="29" t="s">
        <v>17</v>
      </c>
      <c r="B7" s="29" t="s">
        <v>18</v>
      </c>
      <c r="C7">
        <v>6</v>
      </c>
      <c r="D7">
        <v>16</v>
      </c>
      <c r="E7">
        <v>87</v>
      </c>
      <c r="F7">
        <v>1</v>
      </c>
      <c r="H7" s="30">
        <f t="shared" si="1"/>
        <v>0.6</v>
      </c>
      <c r="I7" s="30">
        <f t="shared" si="0"/>
        <v>0.8</v>
      </c>
      <c r="J7" s="30">
        <f t="shared" si="0"/>
        <v>0.87</v>
      </c>
      <c r="K7" s="30">
        <f t="shared" si="0"/>
        <v>1</v>
      </c>
      <c r="M7" s="30" t="b">
        <f t="shared" si="2"/>
        <v>0</v>
      </c>
    </row>
    <row r="8" spans="1:13">
      <c r="A8" s="29" t="s">
        <v>19</v>
      </c>
      <c r="B8" s="29" t="s">
        <v>20</v>
      </c>
      <c r="C8">
        <v>5</v>
      </c>
      <c r="D8">
        <v>15</v>
      </c>
      <c r="E8">
        <v>67</v>
      </c>
      <c r="F8">
        <v>1</v>
      </c>
      <c r="H8" s="30">
        <f t="shared" si="1"/>
        <v>0.5</v>
      </c>
      <c r="I8" s="30">
        <f t="shared" si="0"/>
        <v>0.75</v>
      </c>
      <c r="J8" s="30">
        <f t="shared" si="0"/>
        <v>0.67</v>
      </c>
      <c r="K8" s="30">
        <f t="shared" si="0"/>
        <v>1</v>
      </c>
      <c r="M8" s="30" t="b">
        <f t="shared" si="2"/>
        <v>0</v>
      </c>
    </row>
    <row r="9" spans="1:13">
      <c r="A9" s="29" t="s">
        <v>21</v>
      </c>
      <c r="B9" s="29" t="s">
        <v>22</v>
      </c>
      <c r="C9">
        <v>5</v>
      </c>
      <c r="D9">
        <v>14</v>
      </c>
      <c r="E9">
        <v>76</v>
      </c>
      <c r="F9">
        <v>0</v>
      </c>
      <c r="H9" s="30">
        <f t="shared" si="1"/>
        <v>0.5</v>
      </c>
      <c r="I9" s="30">
        <f t="shared" si="0"/>
        <v>0.7</v>
      </c>
      <c r="J9" s="30">
        <f t="shared" si="0"/>
        <v>0.76</v>
      </c>
      <c r="K9" s="30">
        <f t="shared" si="0"/>
        <v>0</v>
      </c>
      <c r="M9" s="30" t="b">
        <f t="shared" si="2"/>
        <v>1</v>
      </c>
    </row>
    <row r="10" spans="1:13">
      <c r="A10" s="29" t="s">
        <v>23</v>
      </c>
      <c r="B10" s="29" t="s">
        <v>24</v>
      </c>
      <c r="C10">
        <v>6</v>
      </c>
      <c r="D10">
        <v>13</v>
      </c>
      <c r="E10">
        <v>87</v>
      </c>
      <c r="F10">
        <v>1</v>
      </c>
      <c r="H10" s="30">
        <f t="shared" si="1"/>
        <v>0.6</v>
      </c>
      <c r="I10" s="30">
        <f t="shared" si="0"/>
        <v>0.65</v>
      </c>
      <c r="J10" s="30">
        <f t="shared" si="0"/>
        <v>0.87</v>
      </c>
      <c r="K10" s="30">
        <f t="shared" si="0"/>
        <v>1</v>
      </c>
      <c r="M10" s="30" t="b">
        <f t="shared" si="2"/>
        <v>0</v>
      </c>
    </row>
    <row r="11" spans="1:13">
      <c r="A11" s="29" t="s">
        <v>25</v>
      </c>
      <c r="B11" s="29" t="s">
        <v>26</v>
      </c>
      <c r="C11">
        <v>7</v>
      </c>
      <c r="D11">
        <v>12</v>
      </c>
      <c r="E11">
        <v>78</v>
      </c>
      <c r="F11">
        <v>1</v>
      </c>
      <c r="H11" s="30">
        <f t="shared" si="1"/>
        <v>0.7</v>
      </c>
      <c r="I11" s="30">
        <f t="shared" si="0"/>
        <v>0.6</v>
      </c>
      <c r="J11" s="30">
        <f t="shared" si="0"/>
        <v>0.78</v>
      </c>
      <c r="K11" s="30">
        <f t="shared" si="0"/>
        <v>1</v>
      </c>
      <c r="M11" s="30" t="b">
        <f t="shared" si="2"/>
        <v>0</v>
      </c>
    </row>
    <row r="12" spans="1:13">
      <c r="A12" s="29" t="s">
        <v>27</v>
      </c>
      <c r="B12" s="29" t="s">
        <v>28</v>
      </c>
      <c r="C12">
        <v>8</v>
      </c>
      <c r="D12">
        <v>11</v>
      </c>
      <c r="E12">
        <v>79</v>
      </c>
      <c r="F12">
        <v>1</v>
      </c>
      <c r="H12" s="30">
        <f t="shared" si="1"/>
        <v>0.8</v>
      </c>
      <c r="I12" s="30">
        <f t="shared" si="0"/>
        <v>0.55</v>
      </c>
      <c r="J12" s="30">
        <f t="shared" si="0"/>
        <v>0.79</v>
      </c>
      <c r="K12" s="30">
        <f t="shared" si="0"/>
        <v>1</v>
      </c>
      <c r="M12" s="30" t="b">
        <f t="shared" si="2"/>
        <v>0</v>
      </c>
    </row>
    <row r="13" spans="1:13">
      <c r="A13" s="29" t="s">
        <v>29</v>
      </c>
      <c r="B13" s="29" t="s">
        <v>12</v>
      </c>
      <c r="C13">
        <v>9</v>
      </c>
      <c r="D13">
        <v>10</v>
      </c>
      <c r="E13">
        <v>98</v>
      </c>
      <c r="F13">
        <v>0</v>
      </c>
      <c r="H13" s="30">
        <f t="shared" si="1"/>
        <v>0.9</v>
      </c>
      <c r="I13" s="30">
        <f t="shared" si="0"/>
        <v>0.5</v>
      </c>
      <c r="J13" s="30">
        <f t="shared" si="0"/>
        <v>0.98</v>
      </c>
      <c r="K13" s="30">
        <f t="shared" si="0"/>
        <v>0</v>
      </c>
      <c r="M13" s="30" t="b">
        <f t="shared" si="2"/>
        <v>1</v>
      </c>
    </row>
    <row r="14" spans="1:13">
      <c r="A14" s="29" t="s">
        <v>30</v>
      </c>
      <c r="B14" s="29" t="s">
        <v>31</v>
      </c>
      <c r="C14">
        <v>1</v>
      </c>
      <c r="D14">
        <v>9</v>
      </c>
      <c r="E14">
        <v>97</v>
      </c>
      <c r="F14">
        <v>1</v>
      </c>
      <c r="H14" s="30">
        <f t="shared" si="1"/>
        <v>0.1</v>
      </c>
      <c r="I14" s="30">
        <f t="shared" si="0"/>
        <v>0.45</v>
      </c>
      <c r="J14" s="30">
        <f t="shared" si="0"/>
        <v>0.97</v>
      </c>
      <c r="K14" s="30">
        <f t="shared" si="0"/>
        <v>1</v>
      </c>
      <c r="M14" s="30" t="b">
        <f t="shared" si="2"/>
        <v>1</v>
      </c>
    </row>
    <row r="15" spans="1:13">
      <c r="A15" s="29" t="s">
        <v>32</v>
      </c>
      <c r="B15" s="29" t="s">
        <v>33</v>
      </c>
      <c r="C15">
        <v>10</v>
      </c>
      <c r="D15">
        <v>20</v>
      </c>
      <c r="E15">
        <v>98</v>
      </c>
      <c r="F15">
        <v>1</v>
      </c>
      <c r="H15" s="30">
        <f t="shared" si="1"/>
        <v>1</v>
      </c>
      <c r="I15" s="30">
        <f t="shared" si="0"/>
        <v>1</v>
      </c>
      <c r="J15" s="30">
        <f t="shared" si="0"/>
        <v>0.98</v>
      </c>
      <c r="K15" s="30">
        <f t="shared" si="0"/>
        <v>1</v>
      </c>
      <c r="M15" s="30" t="b">
        <f t="shared" si="2"/>
        <v>0</v>
      </c>
    </row>
    <row r="16" spans="1:13">
      <c r="A16" s="29" t="s">
        <v>34</v>
      </c>
      <c r="B16" s="29" t="s">
        <v>35</v>
      </c>
      <c r="C16">
        <v>10</v>
      </c>
      <c r="D16">
        <v>20</v>
      </c>
      <c r="E16">
        <v>97</v>
      </c>
      <c r="F16">
        <v>1</v>
      </c>
      <c r="H16" s="30">
        <f t="shared" si="1"/>
        <v>1</v>
      </c>
      <c r="I16" s="30">
        <f t="shared" si="0"/>
        <v>1</v>
      </c>
      <c r="J16" s="30">
        <f t="shared" si="0"/>
        <v>0.97</v>
      </c>
      <c r="K16" s="30">
        <f t="shared" si="0"/>
        <v>1</v>
      </c>
      <c r="M16" s="30" t="b">
        <f t="shared" si="2"/>
        <v>0</v>
      </c>
    </row>
    <row r="17" spans="1:13">
      <c r="A17" s="29" t="s">
        <v>36</v>
      </c>
      <c r="B17" s="29" t="s">
        <v>37</v>
      </c>
      <c r="C17">
        <v>9</v>
      </c>
      <c r="D17">
        <v>19</v>
      </c>
      <c r="E17">
        <v>79</v>
      </c>
      <c r="F17">
        <v>1</v>
      </c>
      <c r="H17" s="30">
        <f t="shared" si="1"/>
        <v>0.9</v>
      </c>
      <c r="I17" s="30">
        <f t="shared" si="0"/>
        <v>0.95</v>
      </c>
      <c r="J17" s="30">
        <f t="shared" si="0"/>
        <v>0.79</v>
      </c>
      <c r="K17" s="30">
        <f t="shared" si="0"/>
        <v>1</v>
      </c>
      <c r="M17" s="30" t="b">
        <f t="shared" si="2"/>
        <v>0</v>
      </c>
    </row>
    <row r="18" spans="1:13">
      <c r="A18" s="29" t="s">
        <v>38</v>
      </c>
      <c r="B18" s="29" t="s">
        <v>39</v>
      </c>
      <c r="C18">
        <v>8</v>
      </c>
      <c r="D18">
        <v>20</v>
      </c>
      <c r="E18">
        <v>87</v>
      </c>
      <c r="F18">
        <v>0</v>
      </c>
      <c r="H18" s="30">
        <f t="shared" si="1"/>
        <v>0.8</v>
      </c>
      <c r="I18" s="30">
        <f t="shared" si="0"/>
        <v>1</v>
      </c>
      <c r="J18" s="30">
        <f t="shared" si="0"/>
        <v>0.87</v>
      </c>
      <c r="K18" s="30">
        <f t="shared" si="0"/>
        <v>0</v>
      </c>
      <c r="M18" s="30" t="b">
        <f t="shared" si="2"/>
        <v>1</v>
      </c>
    </row>
    <row r="19" spans="1:13">
      <c r="A19" s="29" t="s">
        <v>40</v>
      </c>
      <c r="B19" s="29" t="s">
        <v>41</v>
      </c>
      <c r="C19">
        <v>7</v>
      </c>
      <c r="D19">
        <v>6</v>
      </c>
      <c r="E19">
        <v>88</v>
      </c>
      <c r="F19">
        <v>1</v>
      </c>
      <c r="H19" s="30">
        <f t="shared" si="1"/>
        <v>0.7</v>
      </c>
      <c r="I19" s="30">
        <f t="shared" si="0"/>
        <v>0.3</v>
      </c>
      <c r="J19" s="30">
        <f t="shared" si="0"/>
        <v>0.88</v>
      </c>
      <c r="K19" s="30">
        <f t="shared" si="0"/>
        <v>1</v>
      </c>
      <c r="M19" s="30" t="b">
        <f t="shared" si="2"/>
        <v>1</v>
      </c>
    </row>
    <row r="20" spans="1:13">
      <c r="A20" s="29" t="s">
        <v>42</v>
      </c>
      <c r="B20" s="29" t="s">
        <v>43</v>
      </c>
      <c r="C20">
        <v>5</v>
      </c>
      <c r="D20">
        <v>5</v>
      </c>
      <c r="E20">
        <v>55</v>
      </c>
      <c r="F20">
        <v>1</v>
      </c>
      <c r="H20" s="30">
        <f t="shared" si="1"/>
        <v>0.5</v>
      </c>
      <c r="I20" s="30">
        <f t="shared" ref="I20:I23" si="3">D20/D$2</f>
        <v>0.25</v>
      </c>
      <c r="J20" s="30">
        <f t="shared" ref="J20:J23" si="4">E20/E$2</f>
        <v>0.55</v>
      </c>
      <c r="K20" s="30">
        <f t="shared" ref="K20:K23" si="5">F20/F$2</f>
        <v>1</v>
      </c>
      <c r="M20" s="30" t="b">
        <f t="shared" si="2"/>
        <v>1</v>
      </c>
    </row>
    <row r="21" spans="1:13">
      <c r="A21" s="29" t="s">
        <v>44</v>
      </c>
      <c r="B21" s="29" t="s">
        <v>45</v>
      </c>
      <c r="C21">
        <v>6</v>
      </c>
      <c r="D21">
        <v>9</v>
      </c>
      <c r="E21">
        <v>66</v>
      </c>
      <c r="F21">
        <v>1</v>
      </c>
      <c r="H21" s="30">
        <f t="shared" si="1"/>
        <v>0.6</v>
      </c>
      <c r="I21" s="30">
        <f t="shared" si="3"/>
        <v>0.45</v>
      </c>
      <c r="J21" s="30">
        <f t="shared" si="4"/>
        <v>0.66</v>
      </c>
      <c r="K21" s="30">
        <f t="shared" si="5"/>
        <v>1</v>
      </c>
      <c r="M21" s="30" t="b">
        <f t="shared" si="2"/>
        <v>1</v>
      </c>
    </row>
    <row r="22" spans="1:13">
      <c r="A22" s="29" t="s">
        <v>46</v>
      </c>
      <c r="B22" s="29" t="s">
        <v>47</v>
      </c>
      <c r="C22">
        <v>7</v>
      </c>
      <c r="D22">
        <v>8</v>
      </c>
      <c r="E22">
        <v>78</v>
      </c>
      <c r="F22">
        <v>1</v>
      </c>
      <c r="H22" s="30">
        <f t="shared" si="1"/>
        <v>0.7</v>
      </c>
      <c r="I22" s="30">
        <f t="shared" si="3"/>
        <v>0.4</v>
      </c>
      <c r="J22" s="30">
        <f t="shared" si="4"/>
        <v>0.78</v>
      </c>
      <c r="K22" s="30">
        <f t="shared" si="5"/>
        <v>1</v>
      </c>
      <c r="M22" s="30" t="b">
        <f t="shared" si="2"/>
        <v>1</v>
      </c>
    </row>
    <row r="23" spans="1:13">
      <c r="A23" s="29" t="s">
        <v>48</v>
      </c>
      <c r="B23" s="29" t="s">
        <v>49</v>
      </c>
      <c r="C23">
        <v>8</v>
      </c>
      <c r="D23">
        <v>10</v>
      </c>
      <c r="E23">
        <v>78</v>
      </c>
      <c r="F23">
        <v>1</v>
      </c>
      <c r="H23" s="30">
        <f t="shared" si="1"/>
        <v>0.8</v>
      </c>
      <c r="I23" s="30">
        <f t="shared" si="3"/>
        <v>0.5</v>
      </c>
      <c r="J23" s="30">
        <f t="shared" si="4"/>
        <v>0.78</v>
      </c>
      <c r="K23" s="30">
        <f t="shared" si="5"/>
        <v>1</v>
      </c>
      <c r="M23" s="30" t="b">
        <f t="shared" si="2"/>
        <v>0</v>
      </c>
    </row>
    <row r="25" spans="2:11">
      <c r="B25" s="11" t="s">
        <v>50</v>
      </c>
      <c r="C25">
        <f>MAX(C4:C23)</f>
        <v>10</v>
      </c>
      <c r="D25">
        <f t="shared" ref="D25:F25" si="6">MAX(D4:D23)</f>
        <v>20</v>
      </c>
      <c r="E25">
        <f t="shared" si="6"/>
        <v>98</v>
      </c>
      <c r="F25">
        <f t="shared" si="6"/>
        <v>1</v>
      </c>
      <c r="H25" s="30">
        <f t="shared" ref="H25:K25" si="7">MAX(H4:H23)</f>
        <v>1</v>
      </c>
      <c r="I25" s="30">
        <f t="shared" si="7"/>
        <v>1</v>
      </c>
      <c r="J25" s="30">
        <f t="shared" si="7"/>
        <v>0.98</v>
      </c>
      <c r="K25" s="30">
        <f t="shared" si="7"/>
        <v>1</v>
      </c>
    </row>
    <row r="26" spans="2:11">
      <c r="B26" s="11" t="s">
        <v>51</v>
      </c>
      <c r="C26">
        <f>MIN(C4:C23)</f>
        <v>1</v>
      </c>
      <c r="D26">
        <f t="shared" ref="D26:F26" si="8">MIN(D4:D23)</f>
        <v>5</v>
      </c>
      <c r="E26">
        <f t="shared" si="8"/>
        <v>55</v>
      </c>
      <c r="F26">
        <f t="shared" si="8"/>
        <v>0</v>
      </c>
      <c r="H26" s="30">
        <f t="shared" ref="H26:K26" si="9">MIN(H4:H23)</f>
        <v>0.1</v>
      </c>
      <c r="I26" s="30">
        <f t="shared" si="9"/>
        <v>0.25</v>
      </c>
      <c r="J26" s="30">
        <f t="shared" si="9"/>
        <v>0.55</v>
      </c>
      <c r="K26" s="30">
        <f t="shared" si="9"/>
        <v>0</v>
      </c>
    </row>
    <row r="27" spans="2:11">
      <c r="B27" s="11" t="s">
        <v>52</v>
      </c>
      <c r="C27">
        <f>AVERAGE(C4:C23)</f>
        <v>7.15</v>
      </c>
      <c r="D27">
        <f t="shared" ref="D27:F27" si="10">AVERAGE(D4:D23)</f>
        <v>13.55</v>
      </c>
      <c r="E27">
        <f t="shared" si="10"/>
        <v>83</v>
      </c>
      <c r="F27">
        <f t="shared" si="10"/>
        <v>0.85</v>
      </c>
      <c r="H27" s="30">
        <f t="shared" ref="H27:K27" si="11">AVERAGE(H4:H23)</f>
        <v>0.715</v>
      </c>
      <c r="I27" s="30">
        <f t="shared" si="11"/>
        <v>0.6775</v>
      </c>
      <c r="J27" s="30">
        <f t="shared" si="11"/>
        <v>0.83</v>
      </c>
      <c r="K27" s="30">
        <f t="shared" si="11"/>
        <v>0.85</v>
      </c>
    </row>
  </sheetData>
  <conditionalFormatting sqref="C4:C23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3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3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3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M4:M23">
    <cfRule type="cellIs" dxfId="1" priority="1" operator="equal">
      <formula>TRUE</formula>
    </cfRule>
  </conditionalFormatting>
  <conditionalFormatting sqref="H4:K23 M4:M23">
    <cfRule type="cellIs" dxfId="1" priority="2" operator="lessThan">
      <formula>0.5</formula>
    </cfRule>
  </conditionalFormatting>
  <pageMargins left="0.7" right="0.7" top="0.75" bottom="0.75" header="0.3" footer="0.3"/>
  <pageSetup paperSize="1" scale="62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zoomScale="80" zoomScaleNormal="80" workbookViewId="0">
      <selection activeCell="D33" sqref="D33"/>
    </sheetView>
  </sheetViews>
  <sheetFormatPr defaultColWidth="9" defaultRowHeight="14.4"/>
  <cols>
    <col min="1" max="1" width="18" customWidth="1"/>
    <col min="4" max="5" width="10.1111111111111" customWidth="1"/>
    <col min="6" max="7" width="9.66666666666667" customWidth="1"/>
  </cols>
  <sheetData>
    <row r="1" spans="1:4">
      <c r="A1" t="s">
        <v>63</v>
      </c>
      <c r="D1" t="s">
        <v>64</v>
      </c>
    </row>
    <row r="4" spans="1:12">
      <c r="A4" t="s">
        <v>65</v>
      </c>
      <c r="B4" s="20" t="s">
        <v>66</v>
      </c>
      <c r="C4" s="21">
        <v>3</v>
      </c>
      <c r="D4" s="22" t="s">
        <v>67</v>
      </c>
      <c r="E4" s="22">
        <v>5</v>
      </c>
      <c r="F4" s="23" t="s">
        <v>68</v>
      </c>
      <c r="G4" s="23">
        <v>4</v>
      </c>
      <c r="H4" s="24" t="s">
        <v>69</v>
      </c>
      <c r="I4" s="24">
        <v>3</v>
      </c>
      <c r="J4" s="25" t="s">
        <v>70</v>
      </c>
      <c r="K4" s="25">
        <v>1</v>
      </c>
      <c r="L4" t="s">
        <v>53</v>
      </c>
    </row>
    <row r="5" spans="1:13">
      <c r="A5" t="s">
        <v>71</v>
      </c>
      <c r="B5" s="21">
        <v>1</v>
      </c>
      <c r="C5" s="21">
        <f>C$4*B5</f>
        <v>3</v>
      </c>
      <c r="D5" s="22">
        <v>5</v>
      </c>
      <c r="E5" s="22">
        <f>E$4*D5</f>
        <v>25</v>
      </c>
      <c r="F5" s="23">
        <v>1</v>
      </c>
      <c r="G5" s="23">
        <f>G$4*F5</f>
        <v>4</v>
      </c>
      <c r="H5" s="24">
        <v>4</v>
      </c>
      <c r="I5" s="24">
        <f>I$4*H5</f>
        <v>12</v>
      </c>
      <c r="J5" s="25">
        <v>5</v>
      </c>
      <c r="K5" s="25">
        <f>K$4*J5</f>
        <v>5</v>
      </c>
      <c r="L5">
        <f>C5+E5+G5+I5+K5</f>
        <v>49</v>
      </c>
      <c r="M5">
        <f>SUM(B5:J5)</f>
        <v>60</v>
      </c>
    </row>
    <row r="6" spans="1:13">
      <c r="A6" t="s">
        <v>72</v>
      </c>
      <c r="B6" s="21">
        <v>4</v>
      </c>
      <c r="C6" s="21">
        <f t="shared" ref="C6:K9" si="0">C$4*B6</f>
        <v>12</v>
      </c>
      <c r="D6" s="22">
        <v>4</v>
      </c>
      <c r="E6" s="22">
        <f t="shared" si="0"/>
        <v>20</v>
      </c>
      <c r="F6" s="23">
        <v>3</v>
      </c>
      <c r="G6" s="23">
        <f t="shared" si="0"/>
        <v>12</v>
      </c>
      <c r="H6" s="24">
        <v>2</v>
      </c>
      <c r="I6" s="24">
        <f t="shared" si="0"/>
        <v>6</v>
      </c>
      <c r="J6" s="25">
        <v>1</v>
      </c>
      <c r="K6" s="25">
        <f t="shared" si="0"/>
        <v>1</v>
      </c>
      <c r="L6">
        <f t="shared" ref="L6:L9" si="1">C6+E6+G6+I6+K6</f>
        <v>51</v>
      </c>
      <c r="M6">
        <f>SUM(B6:J6)</f>
        <v>64</v>
      </c>
    </row>
    <row r="7" spans="1:13">
      <c r="A7" t="s">
        <v>73</v>
      </c>
      <c r="B7" s="21">
        <v>5</v>
      </c>
      <c r="C7" s="21">
        <f t="shared" si="0"/>
        <v>15</v>
      </c>
      <c r="D7" s="22">
        <v>1</v>
      </c>
      <c r="E7" s="22">
        <f t="shared" si="0"/>
        <v>5</v>
      </c>
      <c r="F7" s="23">
        <v>5</v>
      </c>
      <c r="G7" s="23">
        <f t="shared" si="0"/>
        <v>20</v>
      </c>
      <c r="H7" s="24">
        <v>3</v>
      </c>
      <c r="I7" s="24">
        <f t="shared" si="0"/>
        <v>9</v>
      </c>
      <c r="J7" s="25">
        <v>3</v>
      </c>
      <c r="K7" s="25">
        <f t="shared" si="0"/>
        <v>3</v>
      </c>
      <c r="L7">
        <f t="shared" si="1"/>
        <v>52</v>
      </c>
      <c r="M7">
        <f>SUM(B7:J7)</f>
        <v>66</v>
      </c>
    </row>
    <row r="8" spans="1:13">
      <c r="A8" t="s">
        <v>74</v>
      </c>
      <c r="B8" s="21">
        <v>3</v>
      </c>
      <c r="C8" s="21">
        <f t="shared" si="0"/>
        <v>9</v>
      </c>
      <c r="D8" s="22">
        <v>5</v>
      </c>
      <c r="E8" s="22">
        <f t="shared" si="0"/>
        <v>25</v>
      </c>
      <c r="F8" s="23">
        <v>4</v>
      </c>
      <c r="G8" s="23">
        <f t="shared" si="0"/>
        <v>16</v>
      </c>
      <c r="H8" s="24">
        <v>4</v>
      </c>
      <c r="I8" s="24">
        <f t="shared" si="0"/>
        <v>12</v>
      </c>
      <c r="J8" s="25">
        <v>3</v>
      </c>
      <c r="K8" s="25">
        <f t="shared" si="0"/>
        <v>3</v>
      </c>
      <c r="L8">
        <f t="shared" si="1"/>
        <v>65</v>
      </c>
      <c r="M8">
        <f>SUM(B8:J8)</f>
        <v>81</v>
      </c>
    </row>
    <row r="9" spans="1:13">
      <c r="A9" t="s">
        <v>75</v>
      </c>
      <c r="B9" s="21">
        <v>3</v>
      </c>
      <c r="C9" s="21">
        <f t="shared" si="0"/>
        <v>9</v>
      </c>
      <c r="D9" s="22">
        <v>5</v>
      </c>
      <c r="E9" s="22">
        <f t="shared" si="0"/>
        <v>25</v>
      </c>
      <c r="F9" s="23">
        <v>2</v>
      </c>
      <c r="G9" s="23">
        <f t="shared" si="0"/>
        <v>8</v>
      </c>
      <c r="H9" s="24">
        <v>2</v>
      </c>
      <c r="I9" s="24">
        <f t="shared" si="0"/>
        <v>6</v>
      </c>
      <c r="J9" s="25">
        <v>5</v>
      </c>
      <c r="K9" s="25">
        <f t="shared" si="0"/>
        <v>5</v>
      </c>
      <c r="L9">
        <f t="shared" si="1"/>
        <v>53</v>
      </c>
      <c r="M9">
        <f>SUM(B9:J9)</f>
        <v>65</v>
      </c>
    </row>
  </sheetData>
  <conditionalFormatting sqref="L5:L9">
    <cfRule type="top10" dxfId="2" priority="1" percent="1" rank="10"/>
  </conditionalFormatting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6"/>
  <sheetViews>
    <sheetView zoomScale="80" zoomScaleNormal="80" topLeftCell="A141" workbookViewId="0">
      <selection activeCell="A1" sqref="A1:K172"/>
    </sheetView>
  </sheetViews>
  <sheetFormatPr defaultColWidth="9" defaultRowHeight="14.4"/>
  <cols>
    <col min="1" max="1" width="6.44444444444444" customWidth="1"/>
    <col min="2" max="2" width="17.7777777777778" customWidth="1"/>
    <col min="3" max="3" width="12" customWidth="1"/>
    <col min="4" max="4" width="17.2222222222222" customWidth="1"/>
    <col min="5" max="5" width="9.66666666666667" customWidth="1"/>
    <col min="6" max="6" width="11.2222222222222" customWidth="1"/>
    <col min="7" max="7" width="8.77777777777778" customWidth="1"/>
    <col min="8" max="8" width="14.1111111111111" customWidth="1"/>
    <col min="9" max="10" width="13.8888888888889" customWidth="1"/>
    <col min="11" max="11" width="11.8888888888889" customWidth="1"/>
  </cols>
  <sheetData>
    <row r="1" s="14" customFormat="1" ht="72" spans="1:11">
      <c r="A1" s="5" t="s">
        <v>76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15" t="s">
        <v>83</v>
      </c>
      <c r="I1" s="19" t="s">
        <v>84</v>
      </c>
      <c r="J1" s="19" t="s">
        <v>3</v>
      </c>
      <c r="K1" s="5" t="s">
        <v>85</v>
      </c>
    </row>
    <row r="2" spans="1:11">
      <c r="A2" s="16" t="s">
        <v>86</v>
      </c>
      <c r="B2" s="17">
        <v>1001</v>
      </c>
      <c r="C2" s="5">
        <v>9822</v>
      </c>
      <c r="D2" s="5" t="s">
        <v>87</v>
      </c>
      <c r="E2" s="18">
        <v>58.3</v>
      </c>
      <c r="F2" s="18">
        <v>98.4</v>
      </c>
      <c r="G2" s="18">
        <f t="shared" ref="G2:G65" si="0">F2-E2</f>
        <v>40.1</v>
      </c>
      <c r="H2" s="18">
        <f>IF(F2&gt;50,G2*0.2,G2*0.1)</f>
        <v>8.02</v>
      </c>
      <c r="I2" s="5" t="s">
        <v>88</v>
      </c>
      <c r="J2" s="5" t="s">
        <v>89</v>
      </c>
      <c r="K2" s="5" t="s">
        <v>90</v>
      </c>
    </row>
    <row r="3" spans="1:13">
      <c r="A3" s="16" t="s">
        <v>86</v>
      </c>
      <c r="B3" s="17">
        <v>1002</v>
      </c>
      <c r="C3" s="5">
        <v>2877</v>
      </c>
      <c r="D3" s="5" t="s">
        <v>91</v>
      </c>
      <c r="E3" s="18">
        <v>11.4</v>
      </c>
      <c r="F3" s="18">
        <v>16.3</v>
      </c>
      <c r="G3" s="18">
        <f t="shared" si="0"/>
        <v>4.9</v>
      </c>
      <c r="H3" s="18">
        <f t="shared" ref="H3:H66" si="1">IF(F3&gt;50,E3*0.2,G3*0.1)</f>
        <v>0.49</v>
      </c>
      <c r="I3" s="5" t="s">
        <v>92</v>
      </c>
      <c r="J3" s="5" t="s">
        <v>93</v>
      </c>
      <c r="K3" s="5" t="s">
        <v>94</v>
      </c>
      <c r="M3" s="11" t="s">
        <v>95</v>
      </c>
    </row>
    <row r="4" spans="1:13">
      <c r="A4" s="16" t="s">
        <v>86</v>
      </c>
      <c r="B4" s="17">
        <v>1003</v>
      </c>
      <c r="C4" s="5">
        <v>2499</v>
      </c>
      <c r="D4" s="5" t="s">
        <v>96</v>
      </c>
      <c r="E4" s="18">
        <v>6.2</v>
      </c>
      <c r="F4" s="18">
        <v>9.2</v>
      </c>
      <c r="G4" s="18">
        <f t="shared" si="0"/>
        <v>3</v>
      </c>
      <c r="H4" s="18">
        <f t="shared" si="1"/>
        <v>0.3</v>
      </c>
      <c r="I4" s="5" t="s">
        <v>97</v>
      </c>
      <c r="J4" s="5" t="s">
        <v>98</v>
      </c>
      <c r="K4" s="5" t="s">
        <v>99</v>
      </c>
      <c r="M4" s="11" t="s">
        <v>100</v>
      </c>
    </row>
    <row r="5" spans="1:13">
      <c r="A5" s="16" t="s">
        <v>86</v>
      </c>
      <c r="B5" s="17">
        <v>1004</v>
      </c>
      <c r="C5" s="5">
        <v>8722</v>
      </c>
      <c r="D5" s="5" t="s">
        <v>101</v>
      </c>
      <c r="E5" s="18">
        <v>344</v>
      </c>
      <c r="F5" s="18">
        <v>502</v>
      </c>
      <c r="G5" s="18">
        <f t="shared" si="0"/>
        <v>158</v>
      </c>
      <c r="H5" s="18">
        <f t="shared" si="1"/>
        <v>68.8</v>
      </c>
      <c r="I5" s="5" t="s">
        <v>88</v>
      </c>
      <c r="J5" s="5" t="s">
        <v>89</v>
      </c>
      <c r="K5" s="5" t="s">
        <v>99</v>
      </c>
      <c r="M5" s="11" t="s">
        <v>102</v>
      </c>
    </row>
    <row r="6" spans="1:13">
      <c r="A6" s="16" t="s">
        <v>86</v>
      </c>
      <c r="B6" s="17">
        <v>1005</v>
      </c>
      <c r="C6" s="5">
        <v>1109</v>
      </c>
      <c r="D6" s="5" t="s">
        <v>103</v>
      </c>
      <c r="E6" s="18">
        <v>3</v>
      </c>
      <c r="F6" s="18">
        <v>8</v>
      </c>
      <c r="G6" s="18">
        <f t="shared" si="0"/>
        <v>5</v>
      </c>
      <c r="H6" s="18">
        <f t="shared" si="1"/>
        <v>0.5</v>
      </c>
      <c r="I6" s="5" t="s">
        <v>97</v>
      </c>
      <c r="J6" s="5" t="s">
        <v>98</v>
      </c>
      <c r="K6" s="5" t="s">
        <v>99</v>
      </c>
      <c r="M6" s="11" t="s">
        <v>104</v>
      </c>
    </row>
    <row r="7" spans="1:13">
      <c r="A7" s="16" t="s">
        <v>86</v>
      </c>
      <c r="B7" s="17">
        <v>1006</v>
      </c>
      <c r="C7" s="5">
        <v>9822</v>
      </c>
      <c r="D7" s="5" t="s">
        <v>87</v>
      </c>
      <c r="E7" s="18">
        <v>58.3</v>
      </c>
      <c r="F7" s="18">
        <v>98.4</v>
      </c>
      <c r="G7" s="18">
        <f t="shared" si="0"/>
        <v>40.1</v>
      </c>
      <c r="H7" s="18">
        <f t="shared" si="1"/>
        <v>11.66</v>
      </c>
      <c r="I7" s="5" t="s">
        <v>97</v>
      </c>
      <c r="J7" s="5" t="s">
        <v>98</v>
      </c>
      <c r="K7" s="5" t="s">
        <v>99</v>
      </c>
      <c r="M7" s="11" t="s">
        <v>105</v>
      </c>
    </row>
    <row r="8" spans="1:13">
      <c r="A8" s="16" t="s">
        <v>86</v>
      </c>
      <c r="B8" s="17">
        <v>1007</v>
      </c>
      <c r="C8" s="5">
        <v>1109</v>
      </c>
      <c r="D8" s="5" t="s">
        <v>103</v>
      </c>
      <c r="E8" s="18">
        <v>3</v>
      </c>
      <c r="F8" s="18">
        <v>8</v>
      </c>
      <c r="G8" s="18">
        <f t="shared" si="0"/>
        <v>5</v>
      </c>
      <c r="H8" s="18">
        <f t="shared" si="1"/>
        <v>0.5</v>
      </c>
      <c r="I8" s="5" t="s">
        <v>106</v>
      </c>
      <c r="J8" s="5" t="s">
        <v>107</v>
      </c>
      <c r="K8" s="5" t="s">
        <v>90</v>
      </c>
      <c r="M8" s="11" t="s">
        <v>108</v>
      </c>
    </row>
    <row r="9" spans="1:13">
      <c r="A9" s="16" t="s">
        <v>86</v>
      </c>
      <c r="B9" s="17">
        <v>1008</v>
      </c>
      <c r="C9" s="5">
        <v>2877</v>
      </c>
      <c r="D9" s="5" t="s">
        <v>91</v>
      </c>
      <c r="E9" s="18">
        <v>11.4</v>
      </c>
      <c r="F9" s="18">
        <v>16.3</v>
      </c>
      <c r="G9" s="18">
        <f t="shared" si="0"/>
        <v>4.9</v>
      </c>
      <c r="H9" s="18">
        <f t="shared" si="1"/>
        <v>0.49</v>
      </c>
      <c r="I9" s="5" t="s">
        <v>97</v>
      </c>
      <c r="J9" s="5" t="s">
        <v>98</v>
      </c>
      <c r="K9" s="5" t="s">
        <v>90</v>
      </c>
      <c r="M9" s="11" t="s">
        <v>109</v>
      </c>
    </row>
    <row r="10" spans="1:11">
      <c r="A10" s="16" t="s">
        <v>86</v>
      </c>
      <c r="B10" s="17">
        <v>1009</v>
      </c>
      <c r="C10" s="5">
        <v>1109</v>
      </c>
      <c r="D10" s="5" t="s">
        <v>103</v>
      </c>
      <c r="E10" s="18">
        <v>3</v>
      </c>
      <c r="F10" s="18">
        <v>8</v>
      </c>
      <c r="G10" s="18">
        <f t="shared" si="0"/>
        <v>5</v>
      </c>
      <c r="H10" s="18">
        <f t="shared" si="1"/>
        <v>0.5</v>
      </c>
      <c r="I10" s="5" t="s">
        <v>97</v>
      </c>
      <c r="J10" s="5" t="s">
        <v>98</v>
      </c>
      <c r="K10" s="5" t="s">
        <v>99</v>
      </c>
    </row>
    <row r="11" spans="1:11">
      <c r="A11" s="16" t="s">
        <v>86</v>
      </c>
      <c r="B11" s="17">
        <v>1010</v>
      </c>
      <c r="C11" s="5">
        <v>2877</v>
      </c>
      <c r="D11" s="5" t="s">
        <v>91</v>
      </c>
      <c r="E11" s="18">
        <v>11.4</v>
      </c>
      <c r="F11" s="18">
        <v>16.3</v>
      </c>
      <c r="G11" s="18">
        <f t="shared" si="0"/>
        <v>4.9</v>
      </c>
      <c r="H11" s="18">
        <f t="shared" si="1"/>
        <v>0.49</v>
      </c>
      <c r="I11" s="5" t="s">
        <v>92</v>
      </c>
      <c r="J11" s="5" t="s">
        <v>93</v>
      </c>
      <c r="K11" s="5" t="s">
        <v>110</v>
      </c>
    </row>
    <row r="12" spans="1:11">
      <c r="A12" s="16" t="s">
        <v>86</v>
      </c>
      <c r="B12" s="17">
        <v>1011</v>
      </c>
      <c r="C12" s="5">
        <v>2877</v>
      </c>
      <c r="D12" s="5" t="s">
        <v>91</v>
      </c>
      <c r="E12" s="18">
        <v>11.4</v>
      </c>
      <c r="F12" s="18">
        <v>16.3</v>
      </c>
      <c r="G12" s="18">
        <f t="shared" si="0"/>
        <v>4.9</v>
      </c>
      <c r="H12" s="18">
        <f t="shared" si="1"/>
        <v>0.49</v>
      </c>
      <c r="I12" s="5" t="s">
        <v>92</v>
      </c>
      <c r="J12" s="5" t="s">
        <v>93</v>
      </c>
      <c r="K12" s="5" t="s">
        <v>99</v>
      </c>
    </row>
    <row r="13" spans="1:11">
      <c r="A13" s="16" t="s">
        <v>86</v>
      </c>
      <c r="B13" s="17">
        <v>1012</v>
      </c>
      <c r="C13" s="5">
        <v>4421</v>
      </c>
      <c r="D13" s="5" t="s">
        <v>111</v>
      </c>
      <c r="E13" s="18">
        <v>45</v>
      </c>
      <c r="F13" s="18">
        <v>87</v>
      </c>
      <c r="G13" s="18">
        <f t="shared" si="0"/>
        <v>42</v>
      </c>
      <c r="H13" s="18">
        <f t="shared" si="1"/>
        <v>9</v>
      </c>
      <c r="I13" s="5" t="s">
        <v>97</v>
      </c>
      <c r="J13" s="5" t="s">
        <v>98</v>
      </c>
      <c r="K13" s="5" t="s">
        <v>90</v>
      </c>
    </row>
    <row r="14" spans="1:11">
      <c r="A14" s="16" t="s">
        <v>86</v>
      </c>
      <c r="B14" s="17">
        <v>1013</v>
      </c>
      <c r="C14" s="5">
        <v>9212</v>
      </c>
      <c r="D14" s="5" t="s">
        <v>112</v>
      </c>
      <c r="E14" s="18">
        <v>4</v>
      </c>
      <c r="F14" s="18">
        <v>7</v>
      </c>
      <c r="G14" s="18">
        <f t="shared" si="0"/>
        <v>3</v>
      </c>
      <c r="H14" s="18">
        <f t="shared" si="1"/>
        <v>0.3</v>
      </c>
      <c r="I14" s="5" t="s">
        <v>106</v>
      </c>
      <c r="J14" s="5" t="s">
        <v>107</v>
      </c>
      <c r="K14" s="5" t="s">
        <v>110</v>
      </c>
    </row>
    <row r="15" spans="1:11">
      <c r="A15" s="16" t="s">
        <v>86</v>
      </c>
      <c r="B15" s="17">
        <v>1014</v>
      </c>
      <c r="C15" s="5">
        <v>8722</v>
      </c>
      <c r="D15" s="5" t="s">
        <v>101</v>
      </c>
      <c r="E15" s="18">
        <v>344</v>
      </c>
      <c r="F15" s="18">
        <v>502</v>
      </c>
      <c r="G15" s="18">
        <f t="shared" si="0"/>
        <v>158</v>
      </c>
      <c r="H15" s="18">
        <f t="shared" si="1"/>
        <v>68.8</v>
      </c>
      <c r="I15" s="5" t="s">
        <v>88</v>
      </c>
      <c r="J15" s="5" t="s">
        <v>89</v>
      </c>
      <c r="K15" s="5" t="s">
        <v>94</v>
      </c>
    </row>
    <row r="16" spans="1:11">
      <c r="A16" s="16" t="s">
        <v>86</v>
      </c>
      <c r="B16" s="17">
        <v>1015</v>
      </c>
      <c r="C16" s="5">
        <v>2877</v>
      </c>
      <c r="D16" s="5" t="s">
        <v>91</v>
      </c>
      <c r="E16" s="18">
        <v>11.4</v>
      </c>
      <c r="F16" s="18">
        <v>16.3</v>
      </c>
      <c r="G16" s="18">
        <f t="shared" si="0"/>
        <v>4.9</v>
      </c>
      <c r="H16" s="18">
        <f t="shared" si="1"/>
        <v>0.49</v>
      </c>
      <c r="I16" s="5" t="s">
        <v>106</v>
      </c>
      <c r="J16" s="5" t="s">
        <v>107</v>
      </c>
      <c r="K16" s="5" t="s">
        <v>99</v>
      </c>
    </row>
    <row r="17" spans="1:11">
      <c r="A17" s="16" t="s">
        <v>86</v>
      </c>
      <c r="B17" s="17">
        <v>1016</v>
      </c>
      <c r="C17" s="5">
        <v>2499</v>
      </c>
      <c r="D17" s="5" t="s">
        <v>96</v>
      </c>
      <c r="E17" s="18">
        <v>6.2</v>
      </c>
      <c r="F17" s="18">
        <v>9.2</v>
      </c>
      <c r="G17" s="18">
        <f t="shared" si="0"/>
        <v>3</v>
      </c>
      <c r="H17" s="18">
        <f t="shared" si="1"/>
        <v>0.3</v>
      </c>
      <c r="I17" s="5" t="s">
        <v>97</v>
      </c>
      <c r="J17" s="5" t="s">
        <v>98</v>
      </c>
      <c r="K17" s="5" t="s">
        <v>94</v>
      </c>
    </row>
    <row r="18" spans="1:11">
      <c r="A18" s="16" t="s">
        <v>113</v>
      </c>
      <c r="B18" s="17">
        <v>1017</v>
      </c>
      <c r="C18" s="5">
        <v>2242</v>
      </c>
      <c r="D18" s="5" t="s">
        <v>114</v>
      </c>
      <c r="E18" s="18">
        <v>60</v>
      </c>
      <c r="F18" s="18">
        <v>124</v>
      </c>
      <c r="G18" s="18">
        <f t="shared" si="0"/>
        <v>64</v>
      </c>
      <c r="H18" s="18">
        <f t="shared" si="1"/>
        <v>12</v>
      </c>
      <c r="I18" s="5" t="s">
        <v>92</v>
      </c>
      <c r="J18" s="5" t="s">
        <v>93</v>
      </c>
      <c r="K18" s="5" t="s">
        <v>90</v>
      </c>
    </row>
    <row r="19" spans="1:11">
      <c r="A19" s="16" t="s">
        <v>113</v>
      </c>
      <c r="B19" s="17">
        <v>1018</v>
      </c>
      <c r="C19" s="5">
        <v>1109</v>
      </c>
      <c r="D19" s="5" t="s">
        <v>103</v>
      </c>
      <c r="E19" s="18">
        <v>3</v>
      </c>
      <c r="F19" s="18">
        <v>8</v>
      </c>
      <c r="G19" s="18">
        <f t="shared" si="0"/>
        <v>5</v>
      </c>
      <c r="H19" s="18">
        <f t="shared" si="1"/>
        <v>0.5</v>
      </c>
      <c r="I19" s="5" t="s">
        <v>97</v>
      </c>
      <c r="J19" s="5" t="s">
        <v>98</v>
      </c>
      <c r="K19" s="5" t="s">
        <v>94</v>
      </c>
    </row>
    <row r="20" spans="1:11">
      <c r="A20" s="16" t="s">
        <v>113</v>
      </c>
      <c r="B20" s="17">
        <v>1019</v>
      </c>
      <c r="C20" s="5">
        <v>2499</v>
      </c>
      <c r="D20" s="5" t="s">
        <v>96</v>
      </c>
      <c r="E20" s="18">
        <v>6.2</v>
      </c>
      <c r="F20" s="18">
        <v>9.2</v>
      </c>
      <c r="G20" s="18">
        <f t="shared" si="0"/>
        <v>3</v>
      </c>
      <c r="H20" s="18">
        <f t="shared" si="1"/>
        <v>0.3</v>
      </c>
      <c r="I20" s="5" t="s">
        <v>97</v>
      </c>
      <c r="J20" s="5" t="s">
        <v>98</v>
      </c>
      <c r="K20" s="5" t="s">
        <v>110</v>
      </c>
    </row>
    <row r="21" spans="1:11">
      <c r="A21" s="16" t="s">
        <v>113</v>
      </c>
      <c r="B21" s="17">
        <v>1020</v>
      </c>
      <c r="C21" s="5">
        <v>2499</v>
      </c>
      <c r="D21" s="5" t="s">
        <v>96</v>
      </c>
      <c r="E21" s="18">
        <v>6.2</v>
      </c>
      <c r="F21" s="18">
        <v>9.2</v>
      </c>
      <c r="G21" s="18">
        <f t="shared" si="0"/>
        <v>3</v>
      </c>
      <c r="H21" s="18">
        <f t="shared" si="1"/>
        <v>0.3</v>
      </c>
      <c r="I21" s="5" t="s">
        <v>97</v>
      </c>
      <c r="J21" s="5" t="s">
        <v>98</v>
      </c>
      <c r="K21" s="5" t="s">
        <v>115</v>
      </c>
    </row>
    <row r="22" spans="1:11">
      <c r="A22" s="16" t="s">
        <v>113</v>
      </c>
      <c r="B22" s="17">
        <v>1021</v>
      </c>
      <c r="C22" s="5">
        <v>1109</v>
      </c>
      <c r="D22" s="5" t="s">
        <v>103</v>
      </c>
      <c r="E22" s="18">
        <v>3</v>
      </c>
      <c r="F22" s="18">
        <v>8</v>
      </c>
      <c r="G22" s="18">
        <f t="shared" si="0"/>
        <v>5</v>
      </c>
      <c r="H22" s="18">
        <f t="shared" si="1"/>
        <v>0.5</v>
      </c>
      <c r="I22" s="5" t="s">
        <v>92</v>
      </c>
      <c r="J22" s="5" t="s">
        <v>93</v>
      </c>
      <c r="K22" s="5" t="s">
        <v>110</v>
      </c>
    </row>
    <row r="23" spans="1:11">
      <c r="A23" s="16" t="s">
        <v>113</v>
      </c>
      <c r="B23" s="17">
        <v>1022</v>
      </c>
      <c r="C23" s="5">
        <v>2877</v>
      </c>
      <c r="D23" s="5" t="s">
        <v>91</v>
      </c>
      <c r="E23" s="18">
        <v>11.4</v>
      </c>
      <c r="F23" s="18">
        <v>16.3</v>
      </c>
      <c r="G23" s="18">
        <f t="shared" si="0"/>
        <v>4.9</v>
      </c>
      <c r="H23" s="18">
        <f t="shared" si="1"/>
        <v>0.49</v>
      </c>
      <c r="I23" s="5" t="s">
        <v>97</v>
      </c>
      <c r="J23" s="5" t="s">
        <v>98</v>
      </c>
      <c r="K23" s="5" t="s">
        <v>116</v>
      </c>
    </row>
    <row r="24" spans="1:11">
      <c r="A24" s="16" t="s">
        <v>113</v>
      </c>
      <c r="B24" s="17">
        <v>1023</v>
      </c>
      <c r="C24" s="5">
        <v>1109</v>
      </c>
      <c r="D24" s="5" t="s">
        <v>103</v>
      </c>
      <c r="E24" s="18">
        <v>3</v>
      </c>
      <c r="F24" s="18">
        <v>8</v>
      </c>
      <c r="G24" s="18">
        <f t="shared" si="0"/>
        <v>5</v>
      </c>
      <c r="H24" s="18">
        <f t="shared" si="1"/>
        <v>0.5</v>
      </c>
      <c r="I24" s="5" t="s">
        <v>106</v>
      </c>
      <c r="J24" s="5" t="s">
        <v>107</v>
      </c>
      <c r="K24" s="5" t="s">
        <v>90</v>
      </c>
    </row>
    <row r="25" spans="1:11">
      <c r="A25" s="16" t="s">
        <v>113</v>
      </c>
      <c r="B25" s="17">
        <v>1024</v>
      </c>
      <c r="C25" s="5">
        <v>9212</v>
      </c>
      <c r="D25" s="5" t="s">
        <v>112</v>
      </c>
      <c r="E25" s="18">
        <v>4</v>
      </c>
      <c r="F25" s="18">
        <v>7</v>
      </c>
      <c r="G25" s="18">
        <f t="shared" si="0"/>
        <v>3</v>
      </c>
      <c r="H25" s="18">
        <f t="shared" si="1"/>
        <v>0.3</v>
      </c>
      <c r="I25" s="5" t="s">
        <v>92</v>
      </c>
      <c r="J25" s="5" t="s">
        <v>93</v>
      </c>
      <c r="K25" s="5" t="s">
        <v>116</v>
      </c>
    </row>
    <row r="26" spans="1:11">
      <c r="A26" s="16" t="s">
        <v>113</v>
      </c>
      <c r="B26" s="17">
        <v>1025</v>
      </c>
      <c r="C26" s="5">
        <v>2877</v>
      </c>
      <c r="D26" s="5" t="s">
        <v>91</v>
      </c>
      <c r="E26" s="18">
        <v>11.4</v>
      </c>
      <c r="F26" s="18">
        <v>16.3</v>
      </c>
      <c r="G26" s="18">
        <f t="shared" si="0"/>
        <v>4.9</v>
      </c>
      <c r="H26" s="18">
        <f t="shared" si="1"/>
        <v>0.49</v>
      </c>
      <c r="I26" s="5" t="s">
        <v>106</v>
      </c>
      <c r="J26" s="5" t="s">
        <v>107</v>
      </c>
      <c r="K26" s="5" t="s">
        <v>115</v>
      </c>
    </row>
    <row r="27" spans="1:11">
      <c r="A27" s="16" t="s">
        <v>113</v>
      </c>
      <c r="B27" s="17">
        <v>1026</v>
      </c>
      <c r="C27" s="5">
        <v>6119</v>
      </c>
      <c r="D27" s="5" t="s">
        <v>117</v>
      </c>
      <c r="E27" s="18">
        <v>9</v>
      </c>
      <c r="F27" s="18">
        <v>14</v>
      </c>
      <c r="G27" s="18">
        <f t="shared" si="0"/>
        <v>5</v>
      </c>
      <c r="H27" s="18">
        <f t="shared" si="1"/>
        <v>0.5</v>
      </c>
      <c r="I27" s="5" t="s">
        <v>106</v>
      </c>
      <c r="J27" s="5" t="s">
        <v>107</v>
      </c>
      <c r="K27" s="5" t="s">
        <v>90</v>
      </c>
    </row>
    <row r="28" spans="1:11">
      <c r="A28" s="16" t="s">
        <v>113</v>
      </c>
      <c r="B28" s="17">
        <v>1027</v>
      </c>
      <c r="C28" s="5">
        <v>6119</v>
      </c>
      <c r="D28" s="5" t="s">
        <v>117</v>
      </c>
      <c r="E28" s="18">
        <v>9</v>
      </c>
      <c r="F28" s="18">
        <v>14</v>
      </c>
      <c r="G28" s="18">
        <f t="shared" si="0"/>
        <v>5</v>
      </c>
      <c r="H28" s="18">
        <f t="shared" si="1"/>
        <v>0.5</v>
      </c>
      <c r="I28" s="5" t="s">
        <v>88</v>
      </c>
      <c r="J28" s="5" t="s">
        <v>89</v>
      </c>
      <c r="K28" s="5" t="s">
        <v>115</v>
      </c>
    </row>
    <row r="29" spans="1:11">
      <c r="A29" s="16" t="s">
        <v>113</v>
      </c>
      <c r="B29" s="17">
        <v>1028</v>
      </c>
      <c r="C29" s="5">
        <v>8722</v>
      </c>
      <c r="D29" s="5" t="s">
        <v>101</v>
      </c>
      <c r="E29" s="18">
        <v>344</v>
      </c>
      <c r="F29" s="18">
        <v>502</v>
      </c>
      <c r="G29" s="18">
        <f t="shared" si="0"/>
        <v>158</v>
      </c>
      <c r="H29" s="18">
        <f t="shared" si="1"/>
        <v>68.8</v>
      </c>
      <c r="I29" s="5" t="s">
        <v>88</v>
      </c>
      <c r="J29" s="5" t="s">
        <v>89</v>
      </c>
      <c r="K29" s="5" t="s">
        <v>99</v>
      </c>
    </row>
    <row r="30" spans="1:11">
      <c r="A30" s="16" t="s">
        <v>113</v>
      </c>
      <c r="B30" s="17">
        <v>1029</v>
      </c>
      <c r="C30" s="5">
        <v>2499</v>
      </c>
      <c r="D30" s="5" t="s">
        <v>96</v>
      </c>
      <c r="E30" s="18">
        <v>6.2</v>
      </c>
      <c r="F30" s="18">
        <v>9.2</v>
      </c>
      <c r="G30" s="18">
        <f t="shared" si="0"/>
        <v>3</v>
      </c>
      <c r="H30" s="18">
        <f t="shared" si="1"/>
        <v>0.3</v>
      </c>
      <c r="I30" s="5" t="s">
        <v>92</v>
      </c>
      <c r="J30" s="5" t="s">
        <v>93</v>
      </c>
      <c r="K30" s="5" t="s">
        <v>99</v>
      </c>
    </row>
    <row r="31" spans="1:11">
      <c r="A31" s="16" t="s">
        <v>113</v>
      </c>
      <c r="B31" s="17">
        <v>1030</v>
      </c>
      <c r="C31" s="5">
        <v>4421</v>
      </c>
      <c r="D31" s="5" t="s">
        <v>111</v>
      </c>
      <c r="E31" s="18">
        <v>45</v>
      </c>
      <c r="F31" s="18">
        <v>87</v>
      </c>
      <c r="G31" s="18">
        <f t="shared" si="0"/>
        <v>42</v>
      </c>
      <c r="H31" s="18">
        <f t="shared" si="1"/>
        <v>9</v>
      </c>
      <c r="I31" s="5" t="s">
        <v>92</v>
      </c>
      <c r="J31" s="5" t="s">
        <v>93</v>
      </c>
      <c r="K31" s="5" t="s">
        <v>115</v>
      </c>
    </row>
    <row r="32" spans="1:11">
      <c r="A32" s="16" t="s">
        <v>113</v>
      </c>
      <c r="B32" s="17">
        <v>1031</v>
      </c>
      <c r="C32" s="5">
        <v>1109</v>
      </c>
      <c r="D32" s="5" t="s">
        <v>103</v>
      </c>
      <c r="E32" s="18">
        <v>3</v>
      </c>
      <c r="F32" s="18">
        <v>8</v>
      </c>
      <c r="G32" s="18">
        <f t="shared" si="0"/>
        <v>5</v>
      </c>
      <c r="H32" s="18">
        <f t="shared" si="1"/>
        <v>0.5</v>
      </c>
      <c r="I32" s="5" t="s">
        <v>92</v>
      </c>
      <c r="J32" s="5" t="s">
        <v>93</v>
      </c>
      <c r="K32" s="5" t="s">
        <v>94</v>
      </c>
    </row>
    <row r="33" spans="1:11">
      <c r="A33" s="16" t="s">
        <v>113</v>
      </c>
      <c r="B33" s="17">
        <v>1032</v>
      </c>
      <c r="C33" s="5">
        <v>2877</v>
      </c>
      <c r="D33" s="5" t="s">
        <v>91</v>
      </c>
      <c r="E33" s="18">
        <v>11.4</v>
      </c>
      <c r="F33" s="18">
        <v>16.3</v>
      </c>
      <c r="G33" s="18">
        <f t="shared" si="0"/>
        <v>4.9</v>
      </c>
      <c r="H33" s="18">
        <f t="shared" si="1"/>
        <v>0.49</v>
      </c>
      <c r="I33" s="5" t="s">
        <v>88</v>
      </c>
      <c r="J33" s="5" t="s">
        <v>89</v>
      </c>
      <c r="K33" s="5" t="s">
        <v>99</v>
      </c>
    </row>
    <row r="34" spans="1:11">
      <c r="A34" s="16" t="s">
        <v>113</v>
      </c>
      <c r="B34" s="17">
        <v>1033</v>
      </c>
      <c r="C34" s="5">
        <v>9822</v>
      </c>
      <c r="D34" s="5" t="s">
        <v>87</v>
      </c>
      <c r="E34" s="18">
        <v>58.3</v>
      </c>
      <c r="F34" s="18">
        <v>98.4</v>
      </c>
      <c r="G34" s="18">
        <f t="shared" si="0"/>
        <v>40.1</v>
      </c>
      <c r="H34" s="18">
        <f t="shared" si="1"/>
        <v>11.66</v>
      </c>
      <c r="I34" s="5" t="s">
        <v>92</v>
      </c>
      <c r="J34" s="5" t="s">
        <v>93</v>
      </c>
      <c r="K34" s="5" t="s">
        <v>94</v>
      </c>
    </row>
    <row r="35" spans="1:11">
      <c r="A35" s="16" t="s">
        <v>113</v>
      </c>
      <c r="B35" s="17">
        <v>1034</v>
      </c>
      <c r="C35" s="5">
        <v>2877</v>
      </c>
      <c r="D35" s="5" t="s">
        <v>91</v>
      </c>
      <c r="E35" s="18">
        <v>11.4</v>
      </c>
      <c r="F35" s="18">
        <v>16.3</v>
      </c>
      <c r="G35" s="18">
        <f t="shared" si="0"/>
        <v>4.9</v>
      </c>
      <c r="H35" s="18">
        <f t="shared" si="1"/>
        <v>0.49</v>
      </c>
      <c r="I35" s="5" t="s">
        <v>92</v>
      </c>
      <c r="J35" s="5" t="s">
        <v>93</v>
      </c>
      <c r="K35" s="5" t="s">
        <v>110</v>
      </c>
    </row>
    <row r="36" spans="1:11">
      <c r="A36" s="16" t="s">
        <v>118</v>
      </c>
      <c r="B36" s="17">
        <v>1035</v>
      </c>
      <c r="C36" s="5">
        <v>2499</v>
      </c>
      <c r="D36" s="5" t="s">
        <v>96</v>
      </c>
      <c r="E36" s="18">
        <v>6.2</v>
      </c>
      <c r="F36" s="18">
        <v>9.2</v>
      </c>
      <c r="G36" s="18">
        <f t="shared" si="0"/>
        <v>3</v>
      </c>
      <c r="H36" s="18">
        <f t="shared" si="1"/>
        <v>0.3</v>
      </c>
      <c r="I36" s="5" t="s">
        <v>106</v>
      </c>
      <c r="J36" s="5" t="s">
        <v>107</v>
      </c>
      <c r="K36" s="5" t="s">
        <v>94</v>
      </c>
    </row>
    <row r="37" spans="1:11">
      <c r="A37" s="16" t="s">
        <v>118</v>
      </c>
      <c r="B37" s="17">
        <v>1036</v>
      </c>
      <c r="C37" s="5">
        <v>2499</v>
      </c>
      <c r="D37" s="5" t="s">
        <v>96</v>
      </c>
      <c r="E37" s="18">
        <v>6.2</v>
      </c>
      <c r="F37" s="18">
        <v>9.2</v>
      </c>
      <c r="G37" s="18">
        <f t="shared" si="0"/>
        <v>3</v>
      </c>
      <c r="H37" s="18">
        <f t="shared" si="1"/>
        <v>0.3</v>
      </c>
      <c r="I37" s="5" t="s">
        <v>92</v>
      </c>
      <c r="J37" s="5" t="s">
        <v>93</v>
      </c>
      <c r="K37" s="5" t="s">
        <v>115</v>
      </c>
    </row>
    <row r="38" spans="1:11">
      <c r="A38" s="16" t="s">
        <v>118</v>
      </c>
      <c r="B38" s="17">
        <v>1037</v>
      </c>
      <c r="C38" s="5">
        <v>6622</v>
      </c>
      <c r="D38" s="5" t="s">
        <v>119</v>
      </c>
      <c r="E38" s="18">
        <v>42</v>
      </c>
      <c r="F38" s="18">
        <v>77</v>
      </c>
      <c r="G38" s="18">
        <f t="shared" si="0"/>
        <v>35</v>
      </c>
      <c r="H38" s="18">
        <f t="shared" si="1"/>
        <v>8.4</v>
      </c>
      <c r="I38" s="5" t="s">
        <v>92</v>
      </c>
      <c r="J38" s="5" t="s">
        <v>93</v>
      </c>
      <c r="K38" s="5" t="s">
        <v>115</v>
      </c>
    </row>
    <row r="39" spans="1:11">
      <c r="A39" s="16" t="s">
        <v>118</v>
      </c>
      <c r="B39" s="17">
        <v>1038</v>
      </c>
      <c r="C39" s="5">
        <v>2499</v>
      </c>
      <c r="D39" s="5" t="s">
        <v>96</v>
      </c>
      <c r="E39" s="18">
        <v>6.2</v>
      </c>
      <c r="F39" s="18">
        <v>9.2</v>
      </c>
      <c r="G39" s="18">
        <f t="shared" si="0"/>
        <v>3</v>
      </c>
      <c r="H39" s="18">
        <f t="shared" si="1"/>
        <v>0.3</v>
      </c>
      <c r="I39" s="5" t="s">
        <v>92</v>
      </c>
      <c r="J39" s="5" t="s">
        <v>93</v>
      </c>
      <c r="K39" s="5" t="s">
        <v>115</v>
      </c>
    </row>
    <row r="40" spans="1:11">
      <c r="A40" s="16" t="s">
        <v>118</v>
      </c>
      <c r="B40" s="17">
        <v>1039</v>
      </c>
      <c r="C40" s="5">
        <v>2877</v>
      </c>
      <c r="D40" s="5" t="s">
        <v>91</v>
      </c>
      <c r="E40" s="18">
        <v>11.4</v>
      </c>
      <c r="F40" s="18">
        <v>16.3</v>
      </c>
      <c r="G40" s="18">
        <f t="shared" si="0"/>
        <v>4.9</v>
      </c>
      <c r="H40" s="18">
        <f t="shared" si="1"/>
        <v>0.49</v>
      </c>
      <c r="I40" s="5" t="s">
        <v>92</v>
      </c>
      <c r="J40" s="5" t="s">
        <v>93</v>
      </c>
      <c r="K40" s="5" t="s">
        <v>94</v>
      </c>
    </row>
    <row r="41" spans="1:11">
      <c r="A41" s="16" t="s">
        <v>118</v>
      </c>
      <c r="B41" s="17">
        <v>1040</v>
      </c>
      <c r="C41" s="5">
        <v>1109</v>
      </c>
      <c r="D41" s="5" t="s">
        <v>103</v>
      </c>
      <c r="E41" s="18">
        <v>3</v>
      </c>
      <c r="F41" s="18">
        <v>8</v>
      </c>
      <c r="G41" s="18">
        <f t="shared" si="0"/>
        <v>5</v>
      </c>
      <c r="H41" s="18">
        <f t="shared" si="1"/>
        <v>0.5</v>
      </c>
      <c r="I41" s="5" t="s">
        <v>92</v>
      </c>
      <c r="J41" s="5" t="s">
        <v>93</v>
      </c>
      <c r="K41" s="5" t="s">
        <v>99</v>
      </c>
    </row>
    <row r="42" spans="1:11">
      <c r="A42" s="16" t="s">
        <v>118</v>
      </c>
      <c r="B42" s="17">
        <v>1041</v>
      </c>
      <c r="C42" s="5">
        <v>2499</v>
      </c>
      <c r="D42" s="5" t="s">
        <v>96</v>
      </c>
      <c r="E42" s="18">
        <v>6.2</v>
      </c>
      <c r="F42" s="18">
        <v>9.2</v>
      </c>
      <c r="G42" s="18">
        <f t="shared" si="0"/>
        <v>3</v>
      </c>
      <c r="H42" s="18">
        <f t="shared" si="1"/>
        <v>0.3</v>
      </c>
      <c r="I42" s="5" t="s">
        <v>88</v>
      </c>
      <c r="J42" s="5" t="s">
        <v>89</v>
      </c>
      <c r="K42" s="5" t="s">
        <v>90</v>
      </c>
    </row>
    <row r="43" spans="1:11">
      <c r="A43" s="16" t="s">
        <v>118</v>
      </c>
      <c r="B43" s="17">
        <v>1042</v>
      </c>
      <c r="C43" s="5">
        <v>8722</v>
      </c>
      <c r="D43" s="5" t="s">
        <v>101</v>
      </c>
      <c r="E43" s="18">
        <v>344</v>
      </c>
      <c r="F43" s="18">
        <v>502</v>
      </c>
      <c r="G43" s="18">
        <f t="shared" si="0"/>
        <v>158</v>
      </c>
      <c r="H43" s="18">
        <f t="shared" si="1"/>
        <v>68.8</v>
      </c>
      <c r="I43" s="5" t="s">
        <v>97</v>
      </c>
      <c r="J43" s="5" t="s">
        <v>98</v>
      </c>
      <c r="K43" s="5" t="s">
        <v>90</v>
      </c>
    </row>
    <row r="44" spans="1:11">
      <c r="A44" s="16" t="s">
        <v>118</v>
      </c>
      <c r="B44" s="17">
        <v>1043</v>
      </c>
      <c r="C44" s="5">
        <v>2242</v>
      </c>
      <c r="D44" s="5" t="s">
        <v>114</v>
      </c>
      <c r="E44" s="18">
        <v>60</v>
      </c>
      <c r="F44" s="18">
        <v>124</v>
      </c>
      <c r="G44" s="18">
        <f t="shared" si="0"/>
        <v>64</v>
      </c>
      <c r="H44" s="18">
        <f t="shared" si="1"/>
        <v>12</v>
      </c>
      <c r="I44" s="5" t="s">
        <v>97</v>
      </c>
      <c r="J44" s="5" t="s">
        <v>98</v>
      </c>
      <c r="K44" s="5" t="s">
        <v>94</v>
      </c>
    </row>
    <row r="45" spans="1:11">
      <c r="A45" s="16" t="s">
        <v>118</v>
      </c>
      <c r="B45" s="17">
        <v>1044</v>
      </c>
      <c r="C45" s="5">
        <v>2877</v>
      </c>
      <c r="D45" s="5" t="s">
        <v>91</v>
      </c>
      <c r="E45" s="18">
        <v>11.4</v>
      </c>
      <c r="F45" s="18">
        <v>16.3</v>
      </c>
      <c r="G45" s="18">
        <f t="shared" si="0"/>
        <v>4.9</v>
      </c>
      <c r="H45" s="18">
        <f t="shared" si="1"/>
        <v>0.49</v>
      </c>
      <c r="I45" s="5" t="s">
        <v>97</v>
      </c>
      <c r="J45" s="5" t="s">
        <v>98</v>
      </c>
      <c r="K45" s="5" t="s">
        <v>94</v>
      </c>
    </row>
    <row r="46" spans="1:11">
      <c r="A46" s="16" t="s">
        <v>118</v>
      </c>
      <c r="B46" s="17">
        <v>1045</v>
      </c>
      <c r="C46" s="5">
        <v>8722</v>
      </c>
      <c r="D46" s="5" t="s">
        <v>101</v>
      </c>
      <c r="E46" s="18">
        <v>344</v>
      </c>
      <c r="F46" s="18">
        <v>502</v>
      </c>
      <c r="G46" s="18">
        <f t="shared" si="0"/>
        <v>158</v>
      </c>
      <c r="H46" s="18">
        <f t="shared" si="1"/>
        <v>68.8</v>
      </c>
      <c r="I46" s="5" t="s">
        <v>106</v>
      </c>
      <c r="J46" s="5" t="s">
        <v>107</v>
      </c>
      <c r="K46" s="5" t="s">
        <v>99</v>
      </c>
    </row>
    <row r="47" spans="1:11">
      <c r="A47" s="16" t="s">
        <v>118</v>
      </c>
      <c r="B47" s="17">
        <v>1046</v>
      </c>
      <c r="C47" s="5">
        <v>6119</v>
      </c>
      <c r="D47" s="5" t="s">
        <v>117</v>
      </c>
      <c r="E47" s="18">
        <v>9</v>
      </c>
      <c r="F47" s="18">
        <v>14</v>
      </c>
      <c r="G47" s="18">
        <f t="shared" si="0"/>
        <v>5</v>
      </c>
      <c r="H47" s="18">
        <f t="shared" si="1"/>
        <v>0.5</v>
      </c>
      <c r="I47" s="5" t="s">
        <v>92</v>
      </c>
      <c r="J47" s="5" t="s">
        <v>93</v>
      </c>
      <c r="K47" s="5" t="s">
        <v>116</v>
      </c>
    </row>
    <row r="48" spans="1:11">
      <c r="A48" s="16" t="s">
        <v>118</v>
      </c>
      <c r="B48" s="17">
        <v>1047</v>
      </c>
      <c r="C48" s="5">
        <v>6622</v>
      </c>
      <c r="D48" s="5" t="s">
        <v>119</v>
      </c>
      <c r="E48" s="18">
        <v>42</v>
      </c>
      <c r="F48" s="18">
        <v>77</v>
      </c>
      <c r="G48" s="18">
        <f t="shared" si="0"/>
        <v>35</v>
      </c>
      <c r="H48" s="18">
        <f t="shared" si="1"/>
        <v>8.4</v>
      </c>
      <c r="I48" s="5" t="s">
        <v>106</v>
      </c>
      <c r="J48" s="5" t="s">
        <v>107</v>
      </c>
      <c r="K48" s="5" t="s">
        <v>99</v>
      </c>
    </row>
    <row r="49" spans="1:11">
      <c r="A49" s="16" t="s">
        <v>118</v>
      </c>
      <c r="B49" s="17">
        <v>1048</v>
      </c>
      <c r="C49" s="5">
        <v>8722</v>
      </c>
      <c r="D49" s="5" t="s">
        <v>101</v>
      </c>
      <c r="E49" s="18">
        <v>344</v>
      </c>
      <c r="F49" s="18">
        <v>502</v>
      </c>
      <c r="G49" s="18">
        <f t="shared" si="0"/>
        <v>158</v>
      </c>
      <c r="H49" s="18">
        <f t="shared" si="1"/>
        <v>68.8</v>
      </c>
      <c r="I49" s="5" t="s">
        <v>88</v>
      </c>
      <c r="J49" s="5" t="s">
        <v>89</v>
      </c>
      <c r="K49" s="5" t="s">
        <v>99</v>
      </c>
    </row>
    <row r="50" spans="1:11">
      <c r="A50" s="16" t="s">
        <v>120</v>
      </c>
      <c r="B50" s="17">
        <v>1049</v>
      </c>
      <c r="C50" s="5">
        <v>2499</v>
      </c>
      <c r="D50" s="5" t="s">
        <v>96</v>
      </c>
      <c r="E50" s="18">
        <v>6.2</v>
      </c>
      <c r="F50" s="18">
        <v>9.2</v>
      </c>
      <c r="G50" s="18">
        <f t="shared" si="0"/>
        <v>3</v>
      </c>
      <c r="H50" s="18">
        <f t="shared" si="1"/>
        <v>0.3</v>
      </c>
      <c r="I50" s="5" t="s">
        <v>88</v>
      </c>
      <c r="J50" s="5" t="s">
        <v>89</v>
      </c>
      <c r="K50" s="5" t="s">
        <v>110</v>
      </c>
    </row>
    <row r="51" spans="1:11">
      <c r="A51" s="16" t="s">
        <v>120</v>
      </c>
      <c r="B51" s="17">
        <v>1050</v>
      </c>
      <c r="C51" s="5">
        <v>2877</v>
      </c>
      <c r="D51" s="5" t="s">
        <v>91</v>
      </c>
      <c r="E51" s="18">
        <v>11.4</v>
      </c>
      <c r="F51" s="18">
        <v>16.3</v>
      </c>
      <c r="G51" s="18">
        <f t="shared" si="0"/>
        <v>4.9</v>
      </c>
      <c r="H51" s="18">
        <f t="shared" si="1"/>
        <v>0.49</v>
      </c>
      <c r="I51" s="5" t="s">
        <v>88</v>
      </c>
      <c r="J51" s="5" t="s">
        <v>89</v>
      </c>
      <c r="K51" s="5" t="s">
        <v>99</v>
      </c>
    </row>
    <row r="52" spans="1:11">
      <c r="A52" s="16" t="s">
        <v>120</v>
      </c>
      <c r="B52" s="17">
        <v>1051</v>
      </c>
      <c r="C52" s="5">
        <v>6119</v>
      </c>
      <c r="D52" s="5" t="s">
        <v>117</v>
      </c>
      <c r="E52" s="18">
        <v>9</v>
      </c>
      <c r="F52" s="18">
        <v>14</v>
      </c>
      <c r="G52" s="18">
        <f t="shared" si="0"/>
        <v>5</v>
      </c>
      <c r="H52" s="18">
        <f t="shared" si="1"/>
        <v>0.5</v>
      </c>
      <c r="I52" s="5" t="s">
        <v>97</v>
      </c>
      <c r="J52" s="5" t="s">
        <v>98</v>
      </c>
      <c r="K52" s="5" t="s">
        <v>116</v>
      </c>
    </row>
    <row r="53" spans="1:11">
      <c r="A53" s="16" t="s">
        <v>120</v>
      </c>
      <c r="B53" s="17">
        <v>1052</v>
      </c>
      <c r="C53" s="5">
        <v>6622</v>
      </c>
      <c r="D53" s="5" t="s">
        <v>119</v>
      </c>
      <c r="E53" s="18">
        <v>42</v>
      </c>
      <c r="F53" s="18">
        <v>77</v>
      </c>
      <c r="G53" s="18">
        <f t="shared" si="0"/>
        <v>35</v>
      </c>
      <c r="H53" s="18">
        <f t="shared" si="1"/>
        <v>8.4</v>
      </c>
      <c r="I53" s="5" t="s">
        <v>97</v>
      </c>
      <c r="J53" s="5" t="s">
        <v>98</v>
      </c>
      <c r="K53" s="5" t="s">
        <v>99</v>
      </c>
    </row>
    <row r="54" spans="1:11">
      <c r="A54" s="16" t="s">
        <v>120</v>
      </c>
      <c r="B54" s="17">
        <v>1053</v>
      </c>
      <c r="C54" s="5">
        <v>2242</v>
      </c>
      <c r="D54" s="5" t="s">
        <v>114</v>
      </c>
      <c r="E54" s="18">
        <v>60</v>
      </c>
      <c r="F54" s="18">
        <v>124</v>
      </c>
      <c r="G54" s="18">
        <f t="shared" si="0"/>
        <v>64</v>
      </c>
      <c r="H54" s="18">
        <f t="shared" si="1"/>
        <v>12</v>
      </c>
      <c r="I54" s="5" t="s">
        <v>88</v>
      </c>
      <c r="J54" s="5" t="s">
        <v>89</v>
      </c>
      <c r="K54" s="5" t="s">
        <v>94</v>
      </c>
    </row>
    <row r="55" spans="1:11">
      <c r="A55" s="16" t="s">
        <v>120</v>
      </c>
      <c r="B55" s="17">
        <v>1054</v>
      </c>
      <c r="C55" s="5">
        <v>4421</v>
      </c>
      <c r="D55" s="5" t="s">
        <v>111</v>
      </c>
      <c r="E55" s="18">
        <v>45</v>
      </c>
      <c r="F55" s="18">
        <v>87</v>
      </c>
      <c r="G55" s="18">
        <f t="shared" si="0"/>
        <v>42</v>
      </c>
      <c r="H55" s="18">
        <f t="shared" si="1"/>
        <v>9</v>
      </c>
      <c r="I55" s="5" t="s">
        <v>97</v>
      </c>
      <c r="J55" s="5" t="s">
        <v>98</v>
      </c>
      <c r="K55" s="5" t="s">
        <v>115</v>
      </c>
    </row>
    <row r="56" spans="1:11">
      <c r="A56" s="16" t="s">
        <v>120</v>
      </c>
      <c r="B56" s="17">
        <v>1055</v>
      </c>
      <c r="C56" s="5">
        <v>6119</v>
      </c>
      <c r="D56" s="5" t="s">
        <v>117</v>
      </c>
      <c r="E56" s="18">
        <v>9</v>
      </c>
      <c r="F56" s="18">
        <v>14</v>
      </c>
      <c r="G56" s="18">
        <f t="shared" si="0"/>
        <v>5</v>
      </c>
      <c r="H56" s="18">
        <f t="shared" si="1"/>
        <v>0.5</v>
      </c>
      <c r="I56" s="5" t="s">
        <v>92</v>
      </c>
      <c r="J56" s="5" t="s">
        <v>93</v>
      </c>
      <c r="K56" s="5" t="s">
        <v>115</v>
      </c>
    </row>
    <row r="57" spans="1:11">
      <c r="A57" s="16" t="s">
        <v>120</v>
      </c>
      <c r="B57" s="17">
        <v>1056</v>
      </c>
      <c r="C57" s="5">
        <v>1109</v>
      </c>
      <c r="D57" s="5" t="s">
        <v>103</v>
      </c>
      <c r="E57" s="18">
        <v>3</v>
      </c>
      <c r="F57" s="18">
        <v>8</v>
      </c>
      <c r="G57" s="18">
        <f t="shared" si="0"/>
        <v>5</v>
      </c>
      <c r="H57" s="18">
        <f t="shared" si="1"/>
        <v>0.5</v>
      </c>
      <c r="I57" s="5" t="s">
        <v>97</v>
      </c>
      <c r="J57" s="5" t="s">
        <v>98</v>
      </c>
      <c r="K57" s="5" t="s">
        <v>94</v>
      </c>
    </row>
    <row r="58" spans="1:11">
      <c r="A58" s="16" t="s">
        <v>120</v>
      </c>
      <c r="B58" s="17">
        <v>1057</v>
      </c>
      <c r="C58" s="5">
        <v>2499</v>
      </c>
      <c r="D58" s="5" t="s">
        <v>96</v>
      </c>
      <c r="E58" s="18">
        <v>6.2</v>
      </c>
      <c r="F58" s="18">
        <v>9.2</v>
      </c>
      <c r="G58" s="18">
        <f t="shared" si="0"/>
        <v>3</v>
      </c>
      <c r="H58" s="18">
        <f t="shared" si="1"/>
        <v>0.3</v>
      </c>
      <c r="I58" s="5" t="s">
        <v>92</v>
      </c>
      <c r="J58" s="5" t="s">
        <v>93</v>
      </c>
      <c r="K58" s="5" t="s">
        <v>94</v>
      </c>
    </row>
    <row r="59" spans="1:11">
      <c r="A59" s="16" t="s">
        <v>120</v>
      </c>
      <c r="B59" s="17">
        <v>1058</v>
      </c>
      <c r="C59" s="5">
        <v>6119</v>
      </c>
      <c r="D59" s="5" t="s">
        <v>117</v>
      </c>
      <c r="E59" s="18">
        <v>9</v>
      </c>
      <c r="F59" s="18">
        <v>14</v>
      </c>
      <c r="G59" s="18">
        <f t="shared" si="0"/>
        <v>5</v>
      </c>
      <c r="H59" s="18">
        <f t="shared" si="1"/>
        <v>0.5</v>
      </c>
      <c r="I59" s="5" t="s">
        <v>106</v>
      </c>
      <c r="J59" s="5" t="s">
        <v>107</v>
      </c>
      <c r="K59" s="5" t="s">
        <v>99</v>
      </c>
    </row>
    <row r="60" spans="1:11">
      <c r="A60" s="16" t="s">
        <v>120</v>
      </c>
      <c r="B60" s="17">
        <v>1059</v>
      </c>
      <c r="C60" s="5">
        <v>2242</v>
      </c>
      <c r="D60" s="5" t="s">
        <v>114</v>
      </c>
      <c r="E60" s="18">
        <v>60</v>
      </c>
      <c r="F60" s="18">
        <v>124</v>
      </c>
      <c r="G60" s="18">
        <f t="shared" si="0"/>
        <v>64</v>
      </c>
      <c r="H60" s="18">
        <f t="shared" si="1"/>
        <v>12</v>
      </c>
      <c r="I60" s="5" t="s">
        <v>97</v>
      </c>
      <c r="J60" s="5" t="s">
        <v>98</v>
      </c>
      <c r="K60" s="5" t="s">
        <v>99</v>
      </c>
    </row>
    <row r="61" spans="1:11">
      <c r="A61" s="16" t="s">
        <v>120</v>
      </c>
      <c r="B61" s="17">
        <v>1060</v>
      </c>
      <c r="C61" s="5">
        <v>6119</v>
      </c>
      <c r="D61" s="5" t="s">
        <v>117</v>
      </c>
      <c r="E61" s="18">
        <v>9</v>
      </c>
      <c r="F61" s="18">
        <v>14</v>
      </c>
      <c r="G61" s="18">
        <f t="shared" si="0"/>
        <v>5</v>
      </c>
      <c r="H61" s="18">
        <f t="shared" si="1"/>
        <v>0.5</v>
      </c>
      <c r="I61" s="5" t="s">
        <v>97</v>
      </c>
      <c r="J61" s="5" t="s">
        <v>98</v>
      </c>
      <c r="K61" s="5" t="s">
        <v>115</v>
      </c>
    </row>
    <row r="62" spans="1:11">
      <c r="A62" s="16" t="s">
        <v>121</v>
      </c>
      <c r="B62" s="17">
        <v>1061</v>
      </c>
      <c r="C62" s="5">
        <v>1109</v>
      </c>
      <c r="D62" s="5" t="s">
        <v>103</v>
      </c>
      <c r="E62" s="18">
        <v>3</v>
      </c>
      <c r="F62" s="18">
        <v>8</v>
      </c>
      <c r="G62" s="18">
        <f t="shared" si="0"/>
        <v>5</v>
      </c>
      <c r="H62" s="18">
        <f t="shared" si="1"/>
        <v>0.5</v>
      </c>
      <c r="I62" s="5" t="s">
        <v>97</v>
      </c>
      <c r="J62" s="5" t="s">
        <v>98</v>
      </c>
      <c r="K62" s="5" t="s">
        <v>115</v>
      </c>
    </row>
    <row r="63" spans="1:11">
      <c r="A63" s="16" t="s">
        <v>121</v>
      </c>
      <c r="B63" s="17">
        <v>1062</v>
      </c>
      <c r="C63" s="5">
        <v>2499</v>
      </c>
      <c r="D63" s="5" t="s">
        <v>96</v>
      </c>
      <c r="E63" s="18">
        <v>6.2</v>
      </c>
      <c r="F63" s="18">
        <v>9.2</v>
      </c>
      <c r="G63" s="18">
        <f t="shared" si="0"/>
        <v>3</v>
      </c>
      <c r="H63" s="18">
        <f t="shared" si="1"/>
        <v>0.3</v>
      </c>
      <c r="I63" s="5" t="s">
        <v>88</v>
      </c>
      <c r="J63" s="5" t="s">
        <v>89</v>
      </c>
      <c r="K63" s="5" t="s">
        <v>99</v>
      </c>
    </row>
    <row r="64" spans="1:11">
      <c r="A64" s="16" t="s">
        <v>121</v>
      </c>
      <c r="B64" s="17">
        <v>1063</v>
      </c>
      <c r="C64" s="5">
        <v>1109</v>
      </c>
      <c r="D64" s="5" t="s">
        <v>103</v>
      </c>
      <c r="E64" s="18">
        <v>3</v>
      </c>
      <c r="F64" s="18">
        <v>8</v>
      </c>
      <c r="G64" s="18">
        <f t="shared" si="0"/>
        <v>5</v>
      </c>
      <c r="H64" s="18">
        <f t="shared" si="1"/>
        <v>0.5</v>
      </c>
      <c r="I64" s="5" t="s">
        <v>97</v>
      </c>
      <c r="J64" s="5" t="s">
        <v>98</v>
      </c>
      <c r="K64" s="5" t="s">
        <v>94</v>
      </c>
    </row>
    <row r="65" spans="1:11">
      <c r="A65" s="16" t="s">
        <v>121</v>
      </c>
      <c r="B65" s="17">
        <v>1064</v>
      </c>
      <c r="C65" s="5">
        <v>2499</v>
      </c>
      <c r="D65" s="5" t="s">
        <v>96</v>
      </c>
      <c r="E65" s="18">
        <v>6.2</v>
      </c>
      <c r="F65" s="18">
        <v>9.2</v>
      </c>
      <c r="G65" s="18">
        <f t="shared" si="0"/>
        <v>3</v>
      </c>
      <c r="H65" s="18">
        <f t="shared" si="1"/>
        <v>0.3</v>
      </c>
      <c r="I65" s="5" t="s">
        <v>106</v>
      </c>
      <c r="J65" s="5" t="s">
        <v>107</v>
      </c>
      <c r="K65" s="5" t="s">
        <v>99</v>
      </c>
    </row>
    <row r="66" spans="1:11">
      <c r="A66" s="16" t="s">
        <v>121</v>
      </c>
      <c r="B66" s="17">
        <v>1065</v>
      </c>
      <c r="C66" s="5">
        <v>2499</v>
      </c>
      <c r="D66" s="5" t="s">
        <v>96</v>
      </c>
      <c r="E66" s="18">
        <v>6.2</v>
      </c>
      <c r="F66" s="18">
        <v>9.2</v>
      </c>
      <c r="G66" s="18">
        <f t="shared" ref="G66:G129" si="2">F66-E66</f>
        <v>3</v>
      </c>
      <c r="H66" s="18">
        <f t="shared" si="1"/>
        <v>0.3</v>
      </c>
      <c r="I66" s="5" t="s">
        <v>97</v>
      </c>
      <c r="J66" s="5" t="s">
        <v>98</v>
      </c>
      <c r="K66" s="5" t="s">
        <v>90</v>
      </c>
    </row>
    <row r="67" spans="1:11">
      <c r="A67" s="16" t="s">
        <v>121</v>
      </c>
      <c r="B67" s="17">
        <v>1066</v>
      </c>
      <c r="C67" s="5">
        <v>2877</v>
      </c>
      <c r="D67" s="5" t="s">
        <v>91</v>
      </c>
      <c r="E67" s="18">
        <v>11.4</v>
      </c>
      <c r="F67" s="18">
        <v>16.3</v>
      </c>
      <c r="G67" s="18">
        <f t="shared" si="2"/>
        <v>4.9</v>
      </c>
      <c r="H67" s="18">
        <f t="shared" ref="H67:H130" si="3">IF(F67&gt;50,E67*0.2,G67*0.1)</f>
        <v>0.49</v>
      </c>
      <c r="I67" s="5" t="s">
        <v>97</v>
      </c>
      <c r="J67" s="5" t="s">
        <v>98</v>
      </c>
      <c r="K67" s="5" t="s">
        <v>115</v>
      </c>
    </row>
    <row r="68" spans="1:11">
      <c r="A68" s="16" t="s">
        <v>121</v>
      </c>
      <c r="B68" s="17">
        <v>1067</v>
      </c>
      <c r="C68" s="5">
        <v>2877</v>
      </c>
      <c r="D68" s="5" t="s">
        <v>91</v>
      </c>
      <c r="E68" s="18">
        <v>11.4</v>
      </c>
      <c r="F68" s="18">
        <v>16.3</v>
      </c>
      <c r="G68" s="18">
        <f t="shared" si="2"/>
        <v>4.9</v>
      </c>
      <c r="H68" s="18">
        <f t="shared" si="3"/>
        <v>0.49</v>
      </c>
      <c r="I68" s="5" t="s">
        <v>97</v>
      </c>
      <c r="J68" s="5" t="s">
        <v>98</v>
      </c>
      <c r="K68" s="5" t="s">
        <v>116</v>
      </c>
    </row>
    <row r="69" spans="1:11">
      <c r="A69" s="16" t="s">
        <v>121</v>
      </c>
      <c r="B69" s="17">
        <v>1068</v>
      </c>
      <c r="C69" s="5">
        <v>6119</v>
      </c>
      <c r="D69" s="5" t="s">
        <v>117</v>
      </c>
      <c r="E69" s="18">
        <v>9</v>
      </c>
      <c r="F69" s="18">
        <v>14</v>
      </c>
      <c r="G69" s="18">
        <f t="shared" si="2"/>
        <v>5</v>
      </c>
      <c r="H69" s="18">
        <f t="shared" si="3"/>
        <v>0.5</v>
      </c>
      <c r="I69" s="5" t="s">
        <v>92</v>
      </c>
      <c r="J69" s="5" t="s">
        <v>93</v>
      </c>
      <c r="K69" s="5" t="s">
        <v>94</v>
      </c>
    </row>
    <row r="70" spans="1:11">
      <c r="A70" s="16" t="s">
        <v>121</v>
      </c>
      <c r="B70" s="17">
        <v>1069</v>
      </c>
      <c r="C70" s="5">
        <v>1109</v>
      </c>
      <c r="D70" s="5" t="s">
        <v>103</v>
      </c>
      <c r="E70" s="18">
        <v>3</v>
      </c>
      <c r="F70" s="18">
        <v>8</v>
      </c>
      <c r="G70" s="18">
        <f t="shared" si="2"/>
        <v>5</v>
      </c>
      <c r="H70" s="18">
        <f t="shared" si="3"/>
        <v>0.5</v>
      </c>
      <c r="I70" s="5" t="s">
        <v>97</v>
      </c>
      <c r="J70" s="5" t="s">
        <v>98</v>
      </c>
      <c r="K70" s="5" t="s">
        <v>99</v>
      </c>
    </row>
    <row r="71" spans="1:11">
      <c r="A71" s="16" t="s">
        <v>121</v>
      </c>
      <c r="B71" s="17">
        <v>1070</v>
      </c>
      <c r="C71" s="5">
        <v>2499</v>
      </c>
      <c r="D71" s="5" t="s">
        <v>96</v>
      </c>
      <c r="E71" s="18">
        <v>6.2</v>
      </c>
      <c r="F71" s="18">
        <v>9.2</v>
      </c>
      <c r="G71" s="18">
        <f t="shared" si="2"/>
        <v>3</v>
      </c>
      <c r="H71" s="18">
        <f t="shared" si="3"/>
        <v>0.3</v>
      </c>
      <c r="I71" s="5" t="s">
        <v>106</v>
      </c>
      <c r="J71" s="5" t="s">
        <v>107</v>
      </c>
      <c r="K71" s="5" t="s">
        <v>99</v>
      </c>
    </row>
    <row r="72" spans="1:11">
      <c r="A72" s="16" t="s">
        <v>121</v>
      </c>
      <c r="B72" s="17">
        <v>1071</v>
      </c>
      <c r="C72" s="5">
        <v>1109</v>
      </c>
      <c r="D72" s="5" t="s">
        <v>103</v>
      </c>
      <c r="E72" s="18">
        <v>3</v>
      </c>
      <c r="F72" s="18">
        <v>8</v>
      </c>
      <c r="G72" s="18">
        <f t="shared" si="2"/>
        <v>5</v>
      </c>
      <c r="H72" s="18">
        <f t="shared" si="3"/>
        <v>0.5</v>
      </c>
      <c r="I72" s="5" t="s">
        <v>88</v>
      </c>
      <c r="J72" s="5" t="s">
        <v>89</v>
      </c>
      <c r="K72" s="5" t="s">
        <v>99</v>
      </c>
    </row>
    <row r="73" spans="1:11">
      <c r="A73" s="16" t="s">
        <v>121</v>
      </c>
      <c r="B73" s="17">
        <v>1072</v>
      </c>
      <c r="C73" s="5">
        <v>1109</v>
      </c>
      <c r="D73" s="5" t="s">
        <v>103</v>
      </c>
      <c r="E73" s="18">
        <v>3</v>
      </c>
      <c r="F73" s="18">
        <v>8</v>
      </c>
      <c r="G73" s="18">
        <f t="shared" si="2"/>
        <v>5</v>
      </c>
      <c r="H73" s="18">
        <f t="shared" si="3"/>
        <v>0.5</v>
      </c>
      <c r="I73" s="5" t="s">
        <v>97</v>
      </c>
      <c r="J73" s="5" t="s">
        <v>98</v>
      </c>
      <c r="K73" s="5" t="s">
        <v>115</v>
      </c>
    </row>
    <row r="74" spans="1:11">
      <c r="A74" s="16" t="s">
        <v>121</v>
      </c>
      <c r="B74" s="17">
        <v>1073</v>
      </c>
      <c r="C74" s="5">
        <v>6622</v>
      </c>
      <c r="D74" s="5" t="s">
        <v>119</v>
      </c>
      <c r="E74" s="18">
        <v>42</v>
      </c>
      <c r="F74" s="18">
        <v>77</v>
      </c>
      <c r="G74" s="18">
        <f t="shared" si="2"/>
        <v>35</v>
      </c>
      <c r="H74" s="18">
        <f t="shared" si="3"/>
        <v>8.4</v>
      </c>
      <c r="I74" s="5" t="s">
        <v>97</v>
      </c>
      <c r="J74" s="5" t="s">
        <v>98</v>
      </c>
      <c r="K74" s="5" t="s">
        <v>94</v>
      </c>
    </row>
    <row r="75" spans="1:11">
      <c r="A75" s="16" t="s">
        <v>121</v>
      </c>
      <c r="B75" s="17">
        <v>1074</v>
      </c>
      <c r="C75" s="5">
        <v>2877</v>
      </c>
      <c r="D75" s="5" t="s">
        <v>91</v>
      </c>
      <c r="E75" s="18">
        <v>11.4</v>
      </c>
      <c r="F75" s="18">
        <v>16.3</v>
      </c>
      <c r="G75" s="18">
        <f t="shared" si="2"/>
        <v>4.9</v>
      </c>
      <c r="H75" s="18">
        <f t="shared" si="3"/>
        <v>0.49</v>
      </c>
      <c r="I75" s="5" t="s">
        <v>97</v>
      </c>
      <c r="J75" s="5" t="s">
        <v>98</v>
      </c>
      <c r="K75" s="5" t="s">
        <v>99</v>
      </c>
    </row>
    <row r="76" spans="1:11">
      <c r="A76" s="16" t="s">
        <v>121</v>
      </c>
      <c r="B76" s="17">
        <v>1075</v>
      </c>
      <c r="C76" s="5">
        <v>1109</v>
      </c>
      <c r="D76" s="5" t="s">
        <v>103</v>
      </c>
      <c r="E76" s="18">
        <v>3</v>
      </c>
      <c r="F76" s="18">
        <v>8</v>
      </c>
      <c r="G76" s="18">
        <f t="shared" si="2"/>
        <v>5</v>
      </c>
      <c r="H76" s="18">
        <f t="shared" si="3"/>
        <v>0.5</v>
      </c>
      <c r="I76" s="5" t="s">
        <v>106</v>
      </c>
      <c r="J76" s="5" t="s">
        <v>107</v>
      </c>
      <c r="K76" s="5" t="s">
        <v>94</v>
      </c>
    </row>
    <row r="77" spans="1:11">
      <c r="A77" s="16" t="s">
        <v>121</v>
      </c>
      <c r="B77" s="17">
        <v>1076</v>
      </c>
      <c r="C77" s="5">
        <v>1109</v>
      </c>
      <c r="D77" s="5" t="s">
        <v>103</v>
      </c>
      <c r="E77" s="18">
        <v>3</v>
      </c>
      <c r="F77" s="18">
        <v>8</v>
      </c>
      <c r="G77" s="18">
        <f t="shared" si="2"/>
        <v>5</v>
      </c>
      <c r="H77" s="18">
        <f t="shared" si="3"/>
        <v>0.5</v>
      </c>
      <c r="I77" s="5" t="s">
        <v>92</v>
      </c>
      <c r="J77" s="5" t="s">
        <v>93</v>
      </c>
      <c r="K77" s="5" t="s">
        <v>99</v>
      </c>
    </row>
    <row r="78" spans="1:11">
      <c r="A78" s="16" t="s">
        <v>121</v>
      </c>
      <c r="B78" s="17">
        <v>1077</v>
      </c>
      <c r="C78" s="5">
        <v>9822</v>
      </c>
      <c r="D78" s="5" t="s">
        <v>87</v>
      </c>
      <c r="E78" s="18">
        <v>58.3</v>
      </c>
      <c r="F78" s="18">
        <v>98.4</v>
      </c>
      <c r="G78" s="18">
        <f t="shared" si="2"/>
        <v>40.1</v>
      </c>
      <c r="H78" s="18">
        <f t="shared" si="3"/>
        <v>11.66</v>
      </c>
      <c r="I78" s="5" t="s">
        <v>106</v>
      </c>
      <c r="J78" s="5" t="s">
        <v>107</v>
      </c>
      <c r="K78" s="5" t="s">
        <v>99</v>
      </c>
    </row>
    <row r="79" spans="1:11">
      <c r="A79" s="16" t="s">
        <v>121</v>
      </c>
      <c r="B79" s="17">
        <v>1078</v>
      </c>
      <c r="C79" s="5">
        <v>2877</v>
      </c>
      <c r="D79" s="5" t="s">
        <v>91</v>
      </c>
      <c r="E79" s="18">
        <v>11.4</v>
      </c>
      <c r="F79" s="18">
        <v>16.3</v>
      </c>
      <c r="G79" s="18">
        <f t="shared" si="2"/>
        <v>4.9</v>
      </c>
      <c r="H79" s="18">
        <f t="shared" si="3"/>
        <v>0.49</v>
      </c>
      <c r="I79" s="5" t="s">
        <v>92</v>
      </c>
      <c r="J79" s="5" t="s">
        <v>93</v>
      </c>
      <c r="K79" s="5" t="s">
        <v>115</v>
      </c>
    </row>
    <row r="80" spans="1:11">
      <c r="A80" s="16" t="s">
        <v>122</v>
      </c>
      <c r="B80" s="17">
        <v>1079</v>
      </c>
      <c r="C80" s="5">
        <v>2877</v>
      </c>
      <c r="D80" s="5" t="s">
        <v>91</v>
      </c>
      <c r="E80" s="18">
        <v>11.4</v>
      </c>
      <c r="F80" s="18">
        <v>16.3</v>
      </c>
      <c r="G80" s="18">
        <f t="shared" si="2"/>
        <v>4.9</v>
      </c>
      <c r="H80" s="18">
        <f t="shared" si="3"/>
        <v>0.49</v>
      </c>
      <c r="I80" s="5" t="s">
        <v>92</v>
      </c>
      <c r="J80" s="5" t="s">
        <v>93</v>
      </c>
      <c r="K80" s="5" t="s">
        <v>90</v>
      </c>
    </row>
    <row r="81" spans="1:11">
      <c r="A81" s="16" t="s">
        <v>122</v>
      </c>
      <c r="B81" s="17">
        <v>1080</v>
      </c>
      <c r="C81" s="5">
        <v>4421</v>
      </c>
      <c r="D81" s="5" t="s">
        <v>111</v>
      </c>
      <c r="E81" s="18">
        <v>45</v>
      </c>
      <c r="F81" s="18">
        <v>87</v>
      </c>
      <c r="G81" s="18">
        <f t="shared" si="2"/>
        <v>42</v>
      </c>
      <c r="H81" s="18">
        <f t="shared" si="3"/>
        <v>9</v>
      </c>
      <c r="I81" s="5" t="s">
        <v>97</v>
      </c>
      <c r="J81" s="5" t="s">
        <v>98</v>
      </c>
      <c r="K81" s="5" t="s">
        <v>94</v>
      </c>
    </row>
    <row r="82" spans="1:11">
      <c r="A82" s="16" t="s">
        <v>122</v>
      </c>
      <c r="B82" s="17">
        <v>1081</v>
      </c>
      <c r="C82" s="5">
        <v>6119</v>
      </c>
      <c r="D82" s="5" t="s">
        <v>117</v>
      </c>
      <c r="E82" s="18">
        <v>9</v>
      </c>
      <c r="F82" s="18">
        <v>14</v>
      </c>
      <c r="G82" s="18">
        <f t="shared" si="2"/>
        <v>5</v>
      </c>
      <c r="H82" s="18">
        <f t="shared" si="3"/>
        <v>0.5</v>
      </c>
      <c r="I82" s="5" t="s">
        <v>97</v>
      </c>
      <c r="J82" s="5" t="s">
        <v>98</v>
      </c>
      <c r="K82" s="5" t="s">
        <v>116</v>
      </c>
    </row>
    <row r="83" spans="1:11">
      <c r="A83" s="16" t="s">
        <v>122</v>
      </c>
      <c r="B83" s="17">
        <v>1082</v>
      </c>
      <c r="C83" s="5">
        <v>1109</v>
      </c>
      <c r="D83" s="5" t="s">
        <v>103</v>
      </c>
      <c r="E83" s="18">
        <v>3</v>
      </c>
      <c r="F83" s="18">
        <v>8</v>
      </c>
      <c r="G83" s="18">
        <f t="shared" si="2"/>
        <v>5</v>
      </c>
      <c r="H83" s="18">
        <f t="shared" si="3"/>
        <v>0.5</v>
      </c>
      <c r="I83" s="5" t="s">
        <v>88</v>
      </c>
      <c r="J83" s="5" t="s">
        <v>89</v>
      </c>
      <c r="K83" s="5" t="s">
        <v>94</v>
      </c>
    </row>
    <row r="84" spans="1:11">
      <c r="A84" s="16" t="s">
        <v>122</v>
      </c>
      <c r="B84" s="17">
        <v>1083</v>
      </c>
      <c r="C84" s="5">
        <v>1109</v>
      </c>
      <c r="D84" s="5" t="s">
        <v>103</v>
      </c>
      <c r="E84" s="18">
        <v>3</v>
      </c>
      <c r="F84" s="18">
        <v>8</v>
      </c>
      <c r="G84" s="18">
        <f t="shared" si="2"/>
        <v>5</v>
      </c>
      <c r="H84" s="18">
        <f t="shared" si="3"/>
        <v>0.5</v>
      </c>
      <c r="I84" s="5" t="s">
        <v>88</v>
      </c>
      <c r="J84" s="5" t="s">
        <v>89</v>
      </c>
      <c r="K84" s="5" t="s">
        <v>115</v>
      </c>
    </row>
    <row r="85" spans="1:11">
      <c r="A85" s="16" t="s">
        <v>122</v>
      </c>
      <c r="B85" s="17">
        <v>1084</v>
      </c>
      <c r="C85" s="5">
        <v>6119</v>
      </c>
      <c r="D85" s="5" t="s">
        <v>117</v>
      </c>
      <c r="E85" s="18">
        <v>9</v>
      </c>
      <c r="F85" s="18">
        <v>14</v>
      </c>
      <c r="G85" s="18">
        <f t="shared" si="2"/>
        <v>5</v>
      </c>
      <c r="H85" s="18">
        <f t="shared" si="3"/>
        <v>0.5</v>
      </c>
      <c r="I85" s="5" t="s">
        <v>88</v>
      </c>
      <c r="J85" s="5" t="s">
        <v>89</v>
      </c>
      <c r="K85" s="5" t="s">
        <v>99</v>
      </c>
    </row>
    <row r="86" spans="1:11">
      <c r="A86" s="16" t="s">
        <v>122</v>
      </c>
      <c r="B86" s="17">
        <v>1085</v>
      </c>
      <c r="C86" s="5">
        <v>9822</v>
      </c>
      <c r="D86" s="5" t="s">
        <v>87</v>
      </c>
      <c r="E86" s="18">
        <v>58.3</v>
      </c>
      <c r="F86" s="18">
        <v>98.4</v>
      </c>
      <c r="G86" s="18">
        <f t="shared" si="2"/>
        <v>40.1</v>
      </c>
      <c r="H86" s="18">
        <f t="shared" si="3"/>
        <v>11.66</v>
      </c>
      <c r="I86" s="5" t="s">
        <v>97</v>
      </c>
      <c r="J86" s="5" t="s">
        <v>98</v>
      </c>
      <c r="K86" s="5" t="s">
        <v>115</v>
      </c>
    </row>
    <row r="87" spans="1:11">
      <c r="A87" s="16" t="s">
        <v>122</v>
      </c>
      <c r="B87" s="17">
        <v>1086</v>
      </c>
      <c r="C87" s="5">
        <v>1109</v>
      </c>
      <c r="D87" s="5" t="s">
        <v>103</v>
      </c>
      <c r="E87" s="18">
        <v>3</v>
      </c>
      <c r="F87" s="18">
        <v>8</v>
      </c>
      <c r="G87" s="18">
        <f t="shared" si="2"/>
        <v>5</v>
      </c>
      <c r="H87" s="18">
        <f t="shared" si="3"/>
        <v>0.5</v>
      </c>
      <c r="I87" s="5" t="s">
        <v>106</v>
      </c>
      <c r="J87" s="5" t="s">
        <v>107</v>
      </c>
      <c r="K87" s="5" t="s">
        <v>99</v>
      </c>
    </row>
    <row r="88" spans="1:11">
      <c r="A88" s="16" t="s">
        <v>122</v>
      </c>
      <c r="B88" s="17">
        <v>1087</v>
      </c>
      <c r="C88" s="5">
        <v>2499</v>
      </c>
      <c r="D88" s="5" t="s">
        <v>96</v>
      </c>
      <c r="E88" s="18">
        <v>6.2</v>
      </c>
      <c r="F88" s="18">
        <v>9.2</v>
      </c>
      <c r="G88" s="18">
        <f t="shared" si="2"/>
        <v>3</v>
      </c>
      <c r="H88" s="18">
        <f t="shared" si="3"/>
        <v>0.3</v>
      </c>
      <c r="I88" s="5" t="s">
        <v>88</v>
      </c>
      <c r="J88" s="5" t="s">
        <v>89</v>
      </c>
      <c r="K88" s="5" t="s">
        <v>94</v>
      </c>
    </row>
    <row r="89" spans="1:11">
      <c r="A89" s="16" t="s">
        <v>122</v>
      </c>
      <c r="B89" s="17">
        <v>1088</v>
      </c>
      <c r="C89" s="5">
        <v>2499</v>
      </c>
      <c r="D89" s="5" t="s">
        <v>96</v>
      </c>
      <c r="E89" s="18">
        <v>6.2</v>
      </c>
      <c r="F89" s="18">
        <v>9.2</v>
      </c>
      <c r="G89" s="18">
        <f t="shared" si="2"/>
        <v>3</v>
      </c>
      <c r="H89" s="18">
        <f t="shared" si="3"/>
        <v>0.3</v>
      </c>
      <c r="I89" s="5" t="s">
        <v>88</v>
      </c>
      <c r="J89" s="5" t="s">
        <v>89</v>
      </c>
      <c r="K89" s="5" t="s">
        <v>90</v>
      </c>
    </row>
    <row r="90" spans="1:11">
      <c r="A90" s="16" t="s">
        <v>122</v>
      </c>
      <c r="B90" s="17">
        <v>1089</v>
      </c>
      <c r="C90" s="5">
        <v>6119</v>
      </c>
      <c r="D90" s="5" t="s">
        <v>117</v>
      </c>
      <c r="E90" s="18">
        <v>9</v>
      </c>
      <c r="F90" s="18">
        <v>14</v>
      </c>
      <c r="G90" s="18">
        <f t="shared" si="2"/>
        <v>5</v>
      </c>
      <c r="H90" s="18">
        <f t="shared" si="3"/>
        <v>0.5</v>
      </c>
      <c r="I90" s="5" t="s">
        <v>97</v>
      </c>
      <c r="J90" s="5" t="s">
        <v>98</v>
      </c>
      <c r="K90" s="5" t="s">
        <v>115</v>
      </c>
    </row>
    <row r="91" spans="1:11">
      <c r="A91" s="16" t="s">
        <v>122</v>
      </c>
      <c r="B91" s="17">
        <v>1090</v>
      </c>
      <c r="C91" s="5">
        <v>2877</v>
      </c>
      <c r="D91" s="5" t="s">
        <v>91</v>
      </c>
      <c r="E91" s="18">
        <v>11.4</v>
      </c>
      <c r="F91" s="18">
        <v>16.3</v>
      </c>
      <c r="G91" s="18">
        <f t="shared" si="2"/>
        <v>4.9</v>
      </c>
      <c r="H91" s="18">
        <f t="shared" si="3"/>
        <v>0.49</v>
      </c>
      <c r="I91" s="5" t="s">
        <v>88</v>
      </c>
      <c r="J91" s="5" t="s">
        <v>89</v>
      </c>
      <c r="K91" s="5" t="s">
        <v>94</v>
      </c>
    </row>
    <row r="92" spans="1:11">
      <c r="A92" s="16" t="s">
        <v>122</v>
      </c>
      <c r="B92" s="17">
        <v>1091</v>
      </c>
      <c r="C92" s="5">
        <v>2877</v>
      </c>
      <c r="D92" s="5" t="s">
        <v>91</v>
      </c>
      <c r="E92" s="18">
        <v>11.4</v>
      </c>
      <c r="F92" s="18">
        <v>16.3</v>
      </c>
      <c r="G92" s="18">
        <f t="shared" si="2"/>
        <v>4.9</v>
      </c>
      <c r="H92" s="18">
        <f t="shared" si="3"/>
        <v>0.49</v>
      </c>
      <c r="I92" s="5" t="s">
        <v>106</v>
      </c>
      <c r="J92" s="5" t="s">
        <v>107</v>
      </c>
      <c r="K92" s="5" t="s">
        <v>115</v>
      </c>
    </row>
    <row r="93" spans="1:11">
      <c r="A93" s="16" t="s">
        <v>122</v>
      </c>
      <c r="B93" s="17">
        <v>1092</v>
      </c>
      <c r="C93" s="5">
        <v>2877</v>
      </c>
      <c r="D93" s="5" t="s">
        <v>91</v>
      </c>
      <c r="E93" s="18">
        <v>11.4</v>
      </c>
      <c r="F93" s="18">
        <v>16.3</v>
      </c>
      <c r="G93" s="18">
        <f t="shared" si="2"/>
        <v>4.9</v>
      </c>
      <c r="H93" s="18">
        <f t="shared" si="3"/>
        <v>0.49</v>
      </c>
      <c r="I93" s="5" t="s">
        <v>97</v>
      </c>
      <c r="J93" s="5" t="s">
        <v>98</v>
      </c>
      <c r="K93" s="5" t="s">
        <v>94</v>
      </c>
    </row>
    <row r="94" spans="1:11">
      <c r="A94" s="16" t="s">
        <v>122</v>
      </c>
      <c r="B94" s="17">
        <v>1093</v>
      </c>
      <c r="C94" s="5">
        <v>6119</v>
      </c>
      <c r="D94" s="5" t="s">
        <v>117</v>
      </c>
      <c r="E94" s="18">
        <v>9</v>
      </c>
      <c r="F94" s="18">
        <v>14</v>
      </c>
      <c r="G94" s="18">
        <f t="shared" si="2"/>
        <v>5</v>
      </c>
      <c r="H94" s="18">
        <f t="shared" si="3"/>
        <v>0.5</v>
      </c>
      <c r="I94" s="5" t="s">
        <v>92</v>
      </c>
      <c r="J94" s="5" t="s">
        <v>93</v>
      </c>
      <c r="K94" s="5" t="s">
        <v>99</v>
      </c>
    </row>
    <row r="95" spans="1:11">
      <c r="A95" s="16" t="s">
        <v>122</v>
      </c>
      <c r="B95" s="17">
        <v>1094</v>
      </c>
      <c r="C95" s="5">
        <v>6119</v>
      </c>
      <c r="D95" s="5" t="s">
        <v>117</v>
      </c>
      <c r="E95" s="18">
        <v>9</v>
      </c>
      <c r="F95" s="18">
        <v>14</v>
      </c>
      <c r="G95" s="18">
        <f t="shared" si="2"/>
        <v>5</v>
      </c>
      <c r="H95" s="18">
        <f t="shared" si="3"/>
        <v>0.5</v>
      </c>
      <c r="I95" s="5" t="s">
        <v>97</v>
      </c>
      <c r="J95" s="5" t="s">
        <v>98</v>
      </c>
      <c r="K95" s="5" t="s">
        <v>94</v>
      </c>
    </row>
    <row r="96" spans="1:11">
      <c r="A96" s="16" t="s">
        <v>122</v>
      </c>
      <c r="B96" s="17">
        <v>1095</v>
      </c>
      <c r="C96" s="5">
        <v>2499</v>
      </c>
      <c r="D96" s="5" t="s">
        <v>96</v>
      </c>
      <c r="E96" s="18">
        <v>6.2</v>
      </c>
      <c r="F96" s="18">
        <v>9.2</v>
      </c>
      <c r="G96" s="18">
        <f t="shared" si="2"/>
        <v>3</v>
      </c>
      <c r="H96" s="18">
        <f t="shared" si="3"/>
        <v>0.3</v>
      </c>
      <c r="I96" s="5" t="s">
        <v>106</v>
      </c>
      <c r="J96" s="5" t="s">
        <v>107</v>
      </c>
      <c r="K96" s="5" t="s">
        <v>99</v>
      </c>
    </row>
    <row r="97" spans="1:11">
      <c r="A97" s="16" t="s">
        <v>122</v>
      </c>
      <c r="B97" s="17">
        <v>1096</v>
      </c>
      <c r="C97" s="5">
        <v>6119</v>
      </c>
      <c r="D97" s="5" t="s">
        <v>117</v>
      </c>
      <c r="E97" s="18">
        <v>9</v>
      </c>
      <c r="F97" s="18">
        <v>14</v>
      </c>
      <c r="G97" s="18">
        <f t="shared" si="2"/>
        <v>5</v>
      </c>
      <c r="H97" s="18">
        <f t="shared" si="3"/>
        <v>0.5</v>
      </c>
      <c r="I97" s="5" t="s">
        <v>97</v>
      </c>
      <c r="J97" s="5" t="s">
        <v>98</v>
      </c>
      <c r="K97" s="5" t="s">
        <v>99</v>
      </c>
    </row>
    <row r="98" spans="1:11">
      <c r="A98" s="16" t="s">
        <v>122</v>
      </c>
      <c r="B98" s="17">
        <v>1097</v>
      </c>
      <c r="C98" s="5">
        <v>9212</v>
      </c>
      <c r="D98" s="5" t="s">
        <v>112</v>
      </c>
      <c r="E98" s="18">
        <v>4</v>
      </c>
      <c r="F98" s="18">
        <v>7</v>
      </c>
      <c r="G98" s="18">
        <f t="shared" si="2"/>
        <v>3</v>
      </c>
      <c r="H98" s="18">
        <f t="shared" si="3"/>
        <v>0.3</v>
      </c>
      <c r="I98" s="5" t="s">
        <v>106</v>
      </c>
      <c r="J98" s="5" t="s">
        <v>107</v>
      </c>
      <c r="K98" s="5" t="s">
        <v>115</v>
      </c>
    </row>
    <row r="99" spans="1:11">
      <c r="A99" s="16" t="s">
        <v>122</v>
      </c>
      <c r="B99" s="17">
        <v>1098</v>
      </c>
      <c r="C99" s="5">
        <v>2877</v>
      </c>
      <c r="D99" s="5" t="s">
        <v>91</v>
      </c>
      <c r="E99" s="18">
        <v>11.4</v>
      </c>
      <c r="F99" s="18">
        <v>16.3</v>
      </c>
      <c r="G99" s="18">
        <f t="shared" si="2"/>
        <v>4.9</v>
      </c>
      <c r="H99" s="18">
        <f t="shared" si="3"/>
        <v>0.49</v>
      </c>
      <c r="I99" s="5" t="s">
        <v>92</v>
      </c>
      <c r="J99" s="5" t="s">
        <v>93</v>
      </c>
      <c r="K99" s="5" t="s">
        <v>90</v>
      </c>
    </row>
    <row r="100" spans="1:11">
      <c r="A100" s="16" t="s">
        <v>123</v>
      </c>
      <c r="B100" s="17">
        <v>1099</v>
      </c>
      <c r="C100" s="5">
        <v>2877</v>
      </c>
      <c r="D100" s="5" t="s">
        <v>91</v>
      </c>
      <c r="E100" s="18">
        <v>11.4</v>
      </c>
      <c r="F100" s="18">
        <v>16.3</v>
      </c>
      <c r="G100" s="18">
        <f t="shared" si="2"/>
        <v>4.9</v>
      </c>
      <c r="H100" s="18">
        <f t="shared" si="3"/>
        <v>0.49</v>
      </c>
      <c r="I100" s="5" t="s">
        <v>97</v>
      </c>
      <c r="J100" s="5" t="s">
        <v>98</v>
      </c>
      <c r="K100" s="5" t="s">
        <v>94</v>
      </c>
    </row>
    <row r="101" spans="1:11">
      <c r="A101" s="16" t="s">
        <v>123</v>
      </c>
      <c r="B101" s="17">
        <v>1100</v>
      </c>
      <c r="C101" s="5">
        <v>6119</v>
      </c>
      <c r="D101" s="5" t="s">
        <v>117</v>
      </c>
      <c r="E101" s="18">
        <v>9</v>
      </c>
      <c r="F101" s="18">
        <v>14</v>
      </c>
      <c r="G101" s="18">
        <f t="shared" si="2"/>
        <v>5</v>
      </c>
      <c r="H101" s="18">
        <f t="shared" si="3"/>
        <v>0.5</v>
      </c>
      <c r="I101" s="5" t="s">
        <v>88</v>
      </c>
      <c r="J101" s="5" t="s">
        <v>89</v>
      </c>
      <c r="K101" s="5" t="s">
        <v>116</v>
      </c>
    </row>
    <row r="102" spans="1:11">
      <c r="A102" s="16" t="s">
        <v>123</v>
      </c>
      <c r="B102" s="17">
        <v>1101</v>
      </c>
      <c r="C102" s="5">
        <v>2499</v>
      </c>
      <c r="D102" s="5" t="s">
        <v>96</v>
      </c>
      <c r="E102" s="18">
        <v>6.2</v>
      </c>
      <c r="F102" s="18">
        <v>9.2</v>
      </c>
      <c r="G102" s="18">
        <f t="shared" si="2"/>
        <v>3</v>
      </c>
      <c r="H102" s="18">
        <f t="shared" si="3"/>
        <v>0.3</v>
      </c>
      <c r="I102" s="5" t="s">
        <v>97</v>
      </c>
      <c r="J102" s="5" t="s">
        <v>98</v>
      </c>
      <c r="K102" s="5" t="s">
        <v>94</v>
      </c>
    </row>
    <row r="103" spans="1:11">
      <c r="A103" s="16" t="s">
        <v>123</v>
      </c>
      <c r="B103" s="17">
        <v>1102</v>
      </c>
      <c r="C103" s="5">
        <v>2242</v>
      </c>
      <c r="D103" s="5" t="s">
        <v>114</v>
      </c>
      <c r="E103" s="18">
        <v>60</v>
      </c>
      <c r="F103" s="18">
        <v>124</v>
      </c>
      <c r="G103" s="18">
        <f t="shared" si="2"/>
        <v>64</v>
      </c>
      <c r="H103" s="18">
        <f t="shared" si="3"/>
        <v>12</v>
      </c>
      <c r="I103" s="5" t="s">
        <v>92</v>
      </c>
      <c r="J103" s="5" t="s">
        <v>93</v>
      </c>
      <c r="K103" s="5" t="s">
        <v>115</v>
      </c>
    </row>
    <row r="104" spans="1:11">
      <c r="A104" s="16" t="s">
        <v>123</v>
      </c>
      <c r="B104" s="17">
        <v>1103</v>
      </c>
      <c r="C104" s="5">
        <v>2877</v>
      </c>
      <c r="D104" s="5" t="s">
        <v>91</v>
      </c>
      <c r="E104" s="18">
        <v>11.4</v>
      </c>
      <c r="F104" s="18">
        <v>16.3</v>
      </c>
      <c r="G104" s="18">
        <f t="shared" si="2"/>
        <v>4.9</v>
      </c>
      <c r="H104" s="18">
        <f t="shared" si="3"/>
        <v>0.49</v>
      </c>
      <c r="I104" s="5" t="s">
        <v>92</v>
      </c>
      <c r="J104" s="5" t="s">
        <v>93</v>
      </c>
      <c r="K104" s="5" t="s">
        <v>99</v>
      </c>
    </row>
    <row r="105" spans="1:11">
      <c r="A105" s="16" t="s">
        <v>123</v>
      </c>
      <c r="B105" s="17">
        <v>1104</v>
      </c>
      <c r="C105" s="5">
        <v>2877</v>
      </c>
      <c r="D105" s="5" t="s">
        <v>91</v>
      </c>
      <c r="E105" s="18">
        <v>11.4</v>
      </c>
      <c r="F105" s="18">
        <v>16.3</v>
      </c>
      <c r="G105" s="18">
        <f t="shared" si="2"/>
        <v>4.9</v>
      </c>
      <c r="H105" s="18">
        <f t="shared" si="3"/>
        <v>0.49</v>
      </c>
      <c r="I105" s="5" t="s">
        <v>97</v>
      </c>
      <c r="J105" s="5" t="s">
        <v>98</v>
      </c>
      <c r="K105" s="5" t="s">
        <v>115</v>
      </c>
    </row>
    <row r="106" spans="1:11">
      <c r="A106" s="16" t="s">
        <v>123</v>
      </c>
      <c r="B106" s="17">
        <v>1105</v>
      </c>
      <c r="C106" s="5">
        <v>2499</v>
      </c>
      <c r="D106" s="5" t="s">
        <v>96</v>
      </c>
      <c r="E106" s="18">
        <v>6.2</v>
      </c>
      <c r="F106" s="18">
        <v>9.2</v>
      </c>
      <c r="G106" s="18">
        <f t="shared" si="2"/>
        <v>3</v>
      </c>
      <c r="H106" s="18">
        <f t="shared" si="3"/>
        <v>0.3</v>
      </c>
      <c r="I106" s="5" t="s">
        <v>92</v>
      </c>
      <c r="J106" s="5" t="s">
        <v>93</v>
      </c>
      <c r="K106" s="5" t="s">
        <v>99</v>
      </c>
    </row>
    <row r="107" spans="1:11">
      <c r="A107" s="16" t="s">
        <v>123</v>
      </c>
      <c r="B107" s="17">
        <v>1106</v>
      </c>
      <c r="C107" s="5">
        <v>9822</v>
      </c>
      <c r="D107" s="5" t="s">
        <v>87</v>
      </c>
      <c r="E107" s="18">
        <v>58.3</v>
      </c>
      <c r="F107" s="18">
        <v>98.4</v>
      </c>
      <c r="G107" s="18">
        <f t="shared" si="2"/>
        <v>40.1</v>
      </c>
      <c r="H107" s="18">
        <f t="shared" si="3"/>
        <v>11.66</v>
      </c>
      <c r="I107" s="5" t="s">
        <v>92</v>
      </c>
      <c r="J107" s="5" t="s">
        <v>93</v>
      </c>
      <c r="K107" s="5" t="s">
        <v>94</v>
      </c>
    </row>
    <row r="108" spans="1:11">
      <c r="A108" s="16" t="s">
        <v>123</v>
      </c>
      <c r="B108" s="17">
        <v>1107</v>
      </c>
      <c r="C108" s="5">
        <v>1109</v>
      </c>
      <c r="D108" s="5" t="s">
        <v>103</v>
      </c>
      <c r="E108" s="18">
        <v>3</v>
      </c>
      <c r="F108" s="18">
        <v>8</v>
      </c>
      <c r="G108" s="18">
        <f t="shared" si="2"/>
        <v>5</v>
      </c>
      <c r="H108" s="18">
        <f t="shared" si="3"/>
        <v>0.5</v>
      </c>
      <c r="I108" s="5" t="s">
        <v>106</v>
      </c>
      <c r="J108" s="5" t="s">
        <v>107</v>
      </c>
      <c r="K108" s="5" t="s">
        <v>90</v>
      </c>
    </row>
    <row r="109" spans="1:11">
      <c r="A109" s="16" t="s">
        <v>123</v>
      </c>
      <c r="B109" s="17">
        <v>1108</v>
      </c>
      <c r="C109" s="5">
        <v>9822</v>
      </c>
      <c r="D109" s="5" t="s">
        <v>87</v>
      </c>
      <c r="E109" s="18">
        <v>58.3</v>
      </c>
      <c r="F109" s="18">
        <v>98.4</v>
      </c>
      <c r="G109" s="18">
        <f t="shared" si="2"/>
        <v>40.1</v>
      </c>
      <c r="H109" s="18">
        <f t="shared" si="3"/>
        <v>11.66</v>
      </c>
      <c r="I109" s="5" t="s">
        <v>97</v>
      </c>
      <c r="J109" s="5" t="s">
        <v>98</v>
      </c>
      <c r="K109" s="5" t="s">
        <v>115</v>
      </c>
    </row>
    <row r="110" spans="1:11">
      <c r="A110" s="16" t="s">
        <v>123</v>
      </c>
      <c r="B110" s="17">
        <v>1109</v>
      </c>
      <c r="C110" s="5">
        <v>8722</v>
      </c>
      <c r="D110" s="5" t="s">
        <v>101</v>
      </c>
      <c r="E110" s="18">
        <v>344</v>
      </c>
      <c r="F110" s="18">
        <v>502</v>
      </c>
      <c r="G110" s="18">
        <f t="shared" si="2"/>
        <v>158</v>
      </c>
      <c r="H110" s="18">
        <f t="shared" si="3"/>
        <v>68.8</v>
      </c>
      <c r="I110" s="5" t="s">
        <v>92</v>
      </c>
      <c r="J110" s="5" t="s">
        <v>93</v>
      </c>
      <c r="K110" s="5" t="s">
        <v>94</v>
      </c>
    </row>
    <row r="111" spans="1:11">
      <c r="A111" s="16" t="s">
        <v>123</v>
      </c>
      <c r="B111" s="17">
        <v>1110</v>
      </c>
      <c r="C111" s="5">
        <v>8722</v>
      </c>
      <c r="D111" s="5" t="s">
        <v>101</v>
      </c>
      <c r="E111" s="18">
        <v>344</v>
      </c>
      <c r="F111" s="18">
        <v>502</v>
      </c>
      <c r="G111" s="18">
        <f t="shared" si="2"/>
        <v>158</v>
      </c>
      <c r="H111" s="18">
        <f t="shared" si="3"/>
        <v>68.8</v>
      </c>
      <c r="I111" s="5" t="s">
        <v>106</v>
      </c>
      <c r="J111" s="5" t="s">
        <v>107</v>
      </c>
      <c r="K111" s="5" t="s">
        <v>115</v>
      </c>
    </row>
    <row r="112" spans="1:11">
      <c r="A112" s="16" t="s">
        <v>123</v>
      </c>
      <c r="B112" s="17">
        <v>1111</v>
      </c>
      <c r="C112" s="5">
        <v>6622</v>
      </c>
      <c r="D112" s="5" t="s">
        <v>119</v>
      </c>
      <c r="E112" s="18">
        <v>42</v>
      </c>
      <c r="F112" s="18">
        <v>77</v>
      </c>
      <c r="G112" s="18">
        <f t="shared" si="2"/>
        <v>35</v>
      </c>
      <c r="H112" s="18">
        <f t="shared" si="3"/>
        <v>8.4</v>
      </c>
      <c r="I112" s="5" t="s">
        <v>106</v>
      </c>
      <c r="J112" s="5" t="s">
        <v>107</v>
      </c>
      <c r="K112" s="5" t="s">
        <v>94</v>
      </c>
    </row>
    <row r="113" spans="1:11">
      <c r="A113" s="16" t="s">
        <v>123</v>
      </c>
      <c r="B113" s="17">
        <v>1112</v>
      </c>
      <c r="C113" s="5">
        <v>6622</v>
      </c>
      <c r="D113" s="5" t="s">
        <v>119</v>
      </c>
      <c r="E113" s="18">
        <v>42</v>
      </c>
      <c r="F113" s="18">
        <v>77</v>
      </c>
      <c r="G113" s="18">
        <f t="shared" si="2"/>
        <v>35</v>
      </c>
      <c r="H113" s="18">
        <f t="shared" si="3"/>
        <v>8.4</v>
      </c>
      <c r="I113" s="5" t="s">
        <v>97</v>
      </c>
      <c r="J113" s="5" t="s">
        <v>98</v>
      </c>
      <c r="K113" s="5" t="s">
        <v>99</v>
      </c>
    </row>
    <row r="114" spans="1:11">
      <c r="A114" s="16" t="s">
        <v>123</v>
      </c>
      <c r="B114" s="17">
        <v>1113</v>
      </c>
      <c r="C114" s="5">
        <v>9822</v>
      </c>
      <c r="D114" s="5" t="s">
        <v>87</v>
      </c>
      <c r="E114" s="18">
        <v>58.3</v>
      </c>
      <c r="F114" s="18">
        <v>98.4</v>
      </c>
      <c r="G114" s="18">
        <f t="shared" si="2"/>
        <v>40.1</v>
      </c>
      <c r="H114" s="18">
        <f t="shared" si="3"/>
        <v>11.66</v>
      </c>
      <c r="I114" s="5" t="s">
        <v>88</v>
      </c>
      <c r="J114" s="5" t="s">
        <v>89</v>
      </c>
      <c r="K114" s="5" t="s">
        <v>94</v>
      </c>
    </row>
    <row r="115" spans="1:11">
      <c r="A115" s="16" t="s">
        <v>123</v>
      </c>
      <c r="B115" s="17">
        <v>1114</v>
      </c>
      <c r="C115" s="5">
        <v>2242</v>
      </c>
      <c r="D115" s="5" t="s">
        <v>114</v>
      </c>
      <c r="E115" s="18">
        <v>60</v>
      </c>
      <c r="F115" s="18">
        <v>124</v>
      </c>
      <c r="G115" s="18">
        <f t="shared" si="2"/>
        <v>64</v>
      </c>
      <c r="H115" s="18">
        <f t="shared" si="3"/>
        <v>12</v>
      </c>
      <c r="I115" s="5" t="s">
        <v>92</v>
      </c>
      <c r="J115" s="5" t="s">
        <v>93</v>
      </c>
      <c r="K115" s="5" t="s">
        <v>99</v>
      </c>
    </row>
    <row r="116" spans="1:11">
      <c r="A116" s="16" t="s">
        <v>123</v>
      </c>
      <c r="B116" s="17">
        <v>1115</v>
      </c>
      <c r="C116" s="5">
        <v>8722</v>
      </c>
      <c r="D116" s="5" t="s">
        <v>101</v>
      </c>
      <c r="E116" s="18">
        <v>344</v>
      </c>
      <c r="F116" s="18">
        <v>502</v>
      </c>
      <c r="G116" s="18">
        <f t="shared" si="2"/>
        <v>158</v>
      </c>
      <c r="H116" s="18">
        <f t="shared" si="3"/>
        <v>68.8</v>
      </c>
      <c r="I116" s="5" t="s">
        <v>88</v>
      </c>
      <c r="J116" s="5" t="s">
        <v>89</v>
      </c>
      <c r="K116" s="5" t="s">
        <v>99</v>
      </c>
    </row>
    <row r="117" spans="1:11">
      <c r="A117" s="16" t="s">
        <v>123</v>
      </c>
      <c r="B117" s="17">
        <v>1116</v>
      </c>
      <c r="C117" s="5">
        <v>6622</v>
      </c>
      <c r="D117" s="5" t="s">
        <v>119</v>
      </c>
      <c r="E117" s="18">
        <v>42</v>
      </c>
      <c r="F117" s="18">
        <v>77</v>
      </c>
      <c r="G117" s="18">
        <f t="shared" si="2"/>
        <v>35</v>
      </c>
      <c r="H117" s="18">
        <f t="shared" si="3"/>
        <v>8.4</v>
      </c>
      <c r="I117" s="5" t="s">
        <v>97</v>
      </c>
      <c r="J117" s="5" t="s">
        <v>98</v>
      </c>
      <c r="K117" s="5" t="s">
        <v>115</v>
      </c>
    </row>
    <row r="118" spans="1:11">
      <c r="A118" s="16" t="s">
        <v>123</v>
      </c>
      <c r="B118" s="17">
        <v>1117</v>
      </c>
      <c r="C118" s="5">
        <v>8722</v>
      </c>
      <c r="D118" s="5" t="s">
        <v>101</v>
      </c>
      <c r="E118" s="18">
        <v>344</v>
      </c>
      <c r="F118" s="18">
        <v>502</v>
      </c>
      <c r="G118" s="18">
        <f t="shared" si="2"/>
        <v>158</v>
      </c>
      <c r="H118" s="18">
        <f t="shared" si="3"/>
        <v>68.8</v>
      </c>
      <c r="I118" s="5" t="s">
        <v>106</v>
      </c>
      <c r="J118" s="5" t="s">
        <v>107</v>
      </c>
      <c r="K118" s="5" t="s">
        <v>90</v>
      </c>
    </row>
    <row r="119" spans="1:11">
      <c r="A119" s="16" t="s">
        <v>123</v>
      </c>
      <c r="B119" s="17">
        <v>1118</v>
      </c>
      <c r="C119" s="5">
        <v>9822</v>
      </c>
      <c r="D119" s="5" t="s">
        <v>87</v>
      </c>
      <c r="E119" s="18">
        <v>58.3</v>
      </c>
      <c r="F119" s="18">
        <v>98.4</v>
      </c>
      <c r="G119" s="18">
        <f t="shared" si="2"/>
        <v>40.1</v>
      </c>
      <c r="H119" s="18">
        <f t="shared" si="3"/>
        <v>11.66</v>
      </c>
      <c r="I119" s="5" t="s">
        <v>92</v>
      </c>
      <c r="J119" s="5" t="s">
        <v>93</v>
      </c>
      <c r="K119" s="5" t="s">
        <v>94</v>
      </c>
    </row>
    <row r="120" spans="1:11">
      <c r="A120" s="16" t="s">
        <v>123</v>
      </c>
      <c r="B120" s="17">
        <v>1119</v>
      </c>
      <c r="C120" s="5">
        <v>2242</v>
      </c>
      <c r="D120" s="5" t="s">
        <v>114</v>
      </c>
      <c r="E120" s="18">
        <v>60</v>
      </c>
      <c r="F120" s="18">
        <v>124</v>
      </c>
      <c r="G120" s="18">
        <f t="shared" si="2"/>
        <v>64</v>
      </c>
      <c r="H120" s="18">
        <f t="shared" si="3"/>
        <v>12</v>
      </c>
      <c r="I120" s="5" t="s">
        <v>88</v>
      </c>
      <c r="J120" s="5" t="s">
        <v>89</v>
      </c>
      <c r="K120" s="5" t="s">
        <v>116</v>
      </c>
    </row>
    <row r="121" spans="1:11">
      <c r="A121" s="16" t="s">
        <v>123</v>
      </c>
      <c r="B121" s="17">
        <v>1120</v>
      </c>
      <c r="C121" s="5">
        <v>2242</v>
      </c>
      <c r="D121" s="5" t="s">
        <v>114</v>
      </c>
      <c r="E121" s="18">
        <v>60</v>
      </c>
      <c r="F121" s="18">
        <v>124</v>
      </c>
      <c r="G121" s="18">
        <f t="shared" si="2"/>
        <v>64</v>
      </c>
      <c r="H121" s="18">
        <f t="shared" si="3"/>
        <v>12</v>
      </c>
      <c r="I121" s="5" t="s">
        <v>97</v>
      </c>
      <c r="J121" s="5" t="s">
        <v>98</v>
      </c>
      <c r="K121" s="5" t="s">
        <v>94</v>
      </c>
    </row>
    <row r="122" spans="1:11">
      <c r="A122" s="16" t="s">
        <v>123</v>
      </c>
      <c r="B122" s="17">
        <v>1121</v>
      </c>
      <c r="C122" s="5">
        <v>4421</v>
      </c>
      <c r="D122" s="5" t="s">
        <v>111</v>
      </c>
      <c r="E122" s="18">
        <v>45</v>
      </c>
      <c r="F122" s="18">
        <v>87</v>
      </c>
      <c r="G122" s="18">
        <f t="shared" si="2"/>
        <v>42</v>
      </c>
      <c r="H122" s="18">
        <f t="shared" si="3"/>
        <v>9</v>
      </c>
      <c r="I122" s="5" t="s">
        <v>97</v>
      </c>
      <c r="J122" s="5" t="s">
        <v>98</v>
      </c>
      <c r="K122" s="5" t="s">
        <v>115</v>
      </c>
    </row>
    <row r="123" spans="1:11">
      <c r="A123" s="16" t="s">
        <v>123</v>
      </c>
      <c r="B123" s="17">
        <v>1122</v>
      </c>
      <c r="C123" s="5">
        <v>8722</v>
      </c>
      <c r="D123" s="5" t="s">
        <v>101</v>
      </c>
      <c r="E123" s="18">
        <v>344</v>
      </c>
      <c r="F123" s="18">
        <v>502</v>
      </c>
      <c r="G123" s="18">
        <f t="shared" si="2"/>
        <v>158</v>
      </c>
      <c r="H123" s="18">
        <f t="shared" si="3"/>
        <v>68.8</v>
      </c>
      <c r="I123" s="5" t="s">
        <v>97</v>
      </c>
      <c r="J123" s="5" t="s">
        <v>98</v>
      </c>
      <c r="K123" s="5" t="s">
        <v>99</v>
      </c>
    </row>
    <row r="124" spans="1:11">
      <c r="A124" s="16" t="s">
        <v>123</v>
      </c>
      <c r="B124" s="17">
        <v>1123</v>
      </c>
      <c r="C124" s="5">
        <v>9822</v>
      </c>
      <c r="D124" s="5" t="s">
        <v>87</v>
      </c>
      <c r="E124" s="18">
        <v>58.3</v>
      </c>
      <c r="F124" s="18">
        <v>98.4</v>
      </c>
      <c r="G124" s="18">
        <f t="shared" si="2"/>
        <v>40.1</v>
      </c>
      <c r="H124" s="18">
        <f t="shared" si="3"/>
        <v>11.66</v>
      </c>
      <c r="I124" s="5" t="s">
        <v>97</v>
      </c>
      <c r="J124" s="5" t="s">
        <v>98</v>
      </c>
      <c r="K124" s="5" t="s">
        <v>115</v>
      </c>
    </row>
    <row r="125" spans="1:11">
      <c r="A125" s="16" t="s">
        <v>123</v>
      </c>
      <c r="B125" s="17">
        <v>1124</v>
      </c>
      <c r="C125" s="5">
        <v>4421</v>
      </c>
      <c r="D125" s="5" t="s">
        <v>111</v>
      </c>
      <c r="E125" s="18">
        <v>45</v>
      </c>
      <c r="F125" s="18">
        <v>87</v>
      </c>
      <c r="G125" s="18">
        <f t="shared" si="2"/>
        <v>42</v>
      </c>
      <c r="H125" s="18">
        <f t="shared" si="3"/>
        <v>9</v>
      </c>
      <c r="I125" s="5" t="s">
        <v>97</v>
      </c>
      <c r="J125" s="5" t="s">
        <v>98</v>
      </c>
      <c r="K125" s="5" t="s">
        <v>99</v>
      </c>
    </row>
    <row r="126" spans="1:11">
      <c r="A126" s="16" t="s">
        <v>124</v>
      </c>
      <c r="B126" s="17">
        <v>1125</v>
      </c>
      <c r="C126" s="5">
        <v>2242</v>
      </c>
      <c r="D126" s="5" t="s">
        <v>114</v>
      </c>
      <c r="E126" s="18">
        <v>60</v>
      </c>
      <c r="F126" s="18">
        <v>124</v>
      </c>
      <c r="G126" s="18">
        <f t="shared" si="2"/>
        <v>64</v>
      </c>
      <c r="H126" s="18">
        <f t="shared" si="3"/>
        <v>12</v>
      </c>
      <c r="I126" s="5" t="s">
        <v>97</v>
      </c>
      <c r="J126" s="5" t="s">
        <v>98</v>
      </c>
      <c r="K126" s="5" t="s">
        <v>94</v>
      </c>
    </row>
    <row r="127" spans="1:11">
      <c r="A127" s="16" t="s">
        <v>124</v>
      </c>
      <c r="B127" s="17">
        <v>1126</v>
      </c>
      <c r="C127" s="5">
        <v>9212</v>
      </c>
      <c r="D127" s="5" t="s">
        <v>112</v>
      </c>
      <c r="E127" s="18">
        <v>4</v>
      </c>
      <c r="F127" s="18">
        <v>7</v>
      </c>
      <c r="G127" s="18">
        <f t="shared" si="2"/>
        <v>3</v>
      </c>
      <c r="H127" s="18">
        <f t="shared" si="3"/>
        <v>0.3</v>
      </c>
      <c r="I127" s="5" t="s">
        <v>97</v>
      </c>
      <c r="J127" s="5" t="s">
        <v>98</v>
      </c>
      <c r="K127" s="5" t="s">
        <v>90</v>
      </c>
    </row>
    <row r="128" spans="1:11">
      <c r="A128" s="16" t="s">
        <v>124</v>
      </c>
      <c r="B128" s="17">
        <v>1127</v>
      </c>
      <c r="C128" s="5">
        <v>8722</v>
      </c>
      <c r="D128" s="5" t="s">
        <v>101</v>
      </c>
      <c r="E128" s="18">
        <v>344</v>
      </c>
      <c r="F128" s="18">
        <v>502</v>
      </c>
      <c r="G128" s="18">
        <f t="shared" si="2"/>
        <v>158</v>
      </c>
      <c r="H128" s="18">
        <f t="shared" si="3"/>
        <v>68.8</v>
      </c>
      <c r="I128" s="5" t="s">
        <v>88</v>
      </c>
      <c r="J128" s="5" t="s">
        <v>89</v>
      </c>
      <c r="K128" s="5" t="s">
        <v>115</v>
      </c>
    </row>
    <row r="129" spans="1:11">
      <c r="A129" s="16" t="s">
        <v>124</v>
      </c>
      <c r="B129" s="17">
        <v>1128</v>
      </c>
      <c r="C129" s="5">
        <v>6622</v>
      </c>
      <c r="D129" s="5" t="s">
        <v>119</v>
      </c>
      <c r="E129" s="18">
        <v>42</v>
      </c>
      <c r="F129" s="18">
        <v>77</v>
      </c>
      <c r="G129" s="18">
        <f t="shared" si="2"/>
        <v>35</v>
      </c>
      <c r="H129" s="18">
        <f t="shared" si="3"/>
        <v>8.4</v>
      </c>
      <c r="I129" s="5" t="s">
        <v>92</v>
      </c>
      <c r="J129" s="5" t="s">
        <v>93</v>
      </c>
      <c r="K129" s="5" t="s">
        <v>94</v>
      </c>
    </row>
    <row r="130" spans="1:11">
      <c r="A130" s="16" t="s">
        <v>124</v>
      </c>
      <c r="B130" s="17">
        <v>1129</v>
      </c>
      <c r="C130" s="5">
        <v>9822</v>
      </c>
      <c r="D130" s="5" t="s">
        <v>87</v>
      </c>
      <c r="E130" s="18">
        <v>58.3</v>
      </c>
      <c r="F130" s="18">
        <v>98.4</v>
      </c>
      <c r="G130" s="18">
        <f t="shared" ref="G130:G172" si="4">F130-E130</f>
        <v>40.1</v>
      </c>
      <c r="H130" s="18">
        <f t="shared" si="3"/>
        <v>11.66</v>
      </c>
      <c r="I130" s="5" t="s">
        <v>106</v>
      </c>
      <c r="J130" s="5" t="s">
        <v>107</v>
      </c>
      <c r="K130" s="5" t="s">
        <v>115</v>
      </c>
    </row>
    <row r="131" spans="1:11">
      <c r="A131" s="16" t="s">
        <v>124</v>
      </c>
      <c r="B131" s="17">
        <v>1130</v>
      </c>
      <c r="C131" s="5">
        <v>4421</v>
      </c>
      <c r="D131" s="5" t="s">
        <v>111</v>
      </c>
      <c r="E131" s="18">
        <v>45</v>
      </c>
      <c r="F131" s="18">
        <v>87</v>
      </c>
      <c r="G131" s="18">
        <f t="shared" si="4"/>
        <v>42</v>
      </c>
      <c r="H131" s="18">
        <f t="shared" ref="H131:H172" si="5">IF(F131&gt;50,E131*0.2,G131*0.1)</f>
        <v>9</v>
      </c>
      <c r="I131" s="5" t="s">
        <v>106</v>
      </c>
      <c r="J131" s="5" t="s">
        <v>107</v>
      </c>
      <c r="K131" s="5" t="s">
        <v>94</v>
      </c>
    </row>
    <row r="132" spans="1:11">
      <c r="A132" s="16" t="s">
        <v>124</v>
      </c>
      <c r="B132" s="17">
        <v>1131</v>
      </c>
      <c r="C132" s="5">
        <v>9212</v>
      </c>
      <c r="D132" s="5" t="s">
        <v>112</v>
      </c>
      <c r="E132" s="18">
        <v>4</v>
      </c>
      <c r="F132" s="18">
        <v>7</v>
      </c>
      <c r="G132" s="18">
        <f t="shared" si="4"/>
        <v>3</v>
      </c>
      <c r="H132" s="18">
        <f t="shared" si="5"/>
        <v>0.3</v>
      </c>
      <c r="I132" s="5" t="s">
        <v>106</v>
      </c>
      <c r="J132" s="5" t="s">
        <v>107</v>
      </c>
      <c r="K132" s="5" t="s">
        <v>99</v>
      </c>
    </row>
    <row r="133" spans="1:11">
      <c r="A133" s="16" t="s">
        <v>124</v>
      </c>
      <c r="B133" s="17">
        <v>1132</v>
      </c>
      <c r="C133" s="5">
        <v>9212</v>
      </c>
      <c r="D133" s="5" t="s">
        <v>112</v>
      </c>
      <c r="E133" s="18">
        <v>4</v>
      </c>
      <c r="F133" s="18">
        <v>7</v>
      </c>
      <c r="G133" s="18">
        <f t="shared" si="4"/>
        <v>3</v>
      </c>
      <c r="H133" s="18">
        <f t="shared" si="5"/>
        <v>0.3</v>
      </c>
      <c r="I133" s="5" t="s">
        <v>106</v>
      </c>
      <c r="J133" s="5" t="s">
        <v>107</v>
      </c>
      <c r="K133" s="5" t="s">
        <v>94</v>
      </c>
    </row>
    <row r="134" spans="1:11">
      <c r="A134" s="16" t="s">
        <v>124</v>
      </c>
      <c r="B134" s="17">
        <v>1133</v>
      </c>
      <c r="C134" s="5">
        <v>9822</v>
      </c>
      <c r="D134" s="5" t="s">
        <v>87</v>
      </c>
      <c r="E134" s="18">
        <v>58.3</v>
      </c>
      <c r="F134" s="18">
        <v>98.4</v>
      </c>
      <c r="G134" s="18">
        <f t="shared" si="4"/>
        <v>40.1</v>
      </c>
      <c r="H134" s="18">
        <f t="shared" si="5"/>
        <v>11.66</v>
      </c>
      <c r="I134" s="5" t="s">
        <v>88</v>
      </c>
      <c r="J134" s="5" t="s">
        <v>89</v>
      </c>
      <c r="K134" s="5" t="s">
        <v>99</v>
      </c>
    </row>
    <row r="135" spans="1:11">
      <c r="A135" s="16" t="s">
        <v>124</v>
      </c>
      <c r="B135" s="17">
        <v>1134</v>
      </c>
      <c r="C135" s="5">
        <v>9822</v>
      </c>
      <c r="D135" s="5" t="s">
        <v>87</v>
      </c>
      <c r="E135" s="18">
        <v>58.3</v>
      </c>
      <c r="F135" s="18">
        <v>98.4</v>
      </c>
      <c r="G135" s="18">
        <f t="shared" si="4"/>
        <v>40.1</v>
      </c>
      <c r="H135" s="18">
        <f t="shared" si="5"/>
        <v>11.66</v>
      </c>
      <c r="I135" s="5" t="s">
        <v>97</v>
      </c>
      <c r="J135" s="5" t="s">
        <v>98</v>
      </c>
      <c r="K135" s="5" t="s">
        <v>99</v>
      </c>
    </row>
    <row r="136" spans="1:11">
      <c r="A136" s="16" t="s">
        <v>124</v>
      </c>
      <c r="B136" s="17">
        <v>1135</v>
      </c>
      <c r="C136" s="5">
        <v>8722</v>
      </c>
      <c r="D136" s="5" t="s">
        <v>101</v>
      </c>
      <c r="E136" s="18">
        <v>344</v>
      </c>
      <c r="F136" s="18">
        <v>502</v>
      </c>
      <c r="G136" s="18">
        <f t="shared" si="4"/>
        <v>158</v>
      </c>
      <c r="H136" s="18">
        <f t="shared" si="5"/>
        <v>68.8</v>
      </c>
      <c r="I136" s="5" t="s">
        <v>88</v>
      </c>
      <c r="J136" s="5" t="s">
        <v>89</v>
      </c>
      <c r="K136" s="5" t="s">
        <v>115</v>
      </c>
    </row>
    <row r="137" spans="1:11">
      <c r="A137" s="16" t="s">
        <v>124</v>
      </c>
      <c r="B137" s="17">
        <v>1136</v>
      </c>
      <c r="C137" s="5">
        <v>2242</v>
      </c>
      <c r="D137" s="5" t="s">
        <v>114</v>
      </c>
      <c r="E137" s="18">
        <v>60</v>
      </c>
      <c r="F137" s="18">
        <v>124</v>
      </c>
      <c r="G137" s="18">
        <f t="shared" si="4"/>
        <v>64</v>
      </c>
      <c r="H137" s="18">
        <f t="shared" si="5"/>
        <v>12</v>
      </c>
      <c r="I137" s="5" t="s">
        <v>97</v>
      </c>
      <c r="J137" s="5" t="s">
        <v>98</v>
      </c>
      <c r="K137" s="5" t="s">
        <v>90</v>
      </c>
    </row>
    <row r="138" spans="1:11">
      <c r="A138" s="16" t="s">
        <v>124</v>
      </c>
      <c r="B138" s="17">
        <v>1137</v>
      </c>
      <c r="C138" s="5">
        <v>9822</v>
      </c>
      <c r="D138" s="5" t="s">
        <v>87</v>
      </c>
      <c r="E138" s="18">
        <v>58.3</v>
      </c>
      <c r="F138" s="18">
        <v>98.4</v>
      </c>
      <c r="G138" s="18">
        <f t="shared" si="4"/>
        <v>40.1</v>
      </c>
      <c r="H138" s="18">
        <f t="shared" si="5"/>
        <v>11.66</v>
      </c>
      <c r="I138" s="5" t="s">
        <v>92</v>
      </c>
      <c r="J138" s="5" t="s">
        <v>93</v>
      </c>
      <c r="K138" s="5" t="s">
        <v>94</v>
      </c>
    </row>
    <row r="139" spans="1:11">
      <c r="A139" s="16" t="s">
        <v>124</v>
      </c>
      <c r="B139" s="17">
        <v>1138</v>
      </c>
      <c r="C139" s="5">
        <v>8722</v>
      </c>
      <c r="D139" s="5" t="s">
        <v>101</v>
      </c>
      <c r="E139" s="18">
        <v>344</v>
      </c>
      <c r="F139" s="18">
        <v>502</v>
      </c>
      <c r="G139" s="18">
        <f t="shared" si="4"/>
        <v>158</v>
      </c>
      <c r="H139" s="18">
        <f t="shared" si="5"/>
        <v>68.8</v>
      </c>
      <c r="I139" s="5" t="s">
        <v>88</v>
      </c>
      <c r="J139" s="5" t="s">
        <v>89</v>
      </c>
      <c r="K139" s="5" t="s">
        <v>116</v>
      </c>
    </row>
    <row r="140" spans="1:11">
      <c r="A140" s="16" t="s">
        <v>124</v>
      </c>
      <c r="B140" s="17">
        <v>1139</v>
      </c>
      <c r="C140" s="5">
        <v>4421</v>
      </c>
      <c r="D140" s="5" t="s">
        <v>111</v>
      </c>
      <c r="E140" s="18">
        <v>45</v>
      </c>
      <c r="F140" s="18">
        <v>87</v>
      </c>
      <c r="G140" s="18">
        <f t="shared" si="4"/>
        <v>42</v>
      </c>
      <c r="H140" s="18">
        <f t="shared" si="5"/>
        <v>9</v>
      </c>
      <c r="I140" s="5" t="s">
        <v>97</v>
      </c>
      <c r="J140" s="5" t="s">
        <v>98</v>
      </c>
      <c r="K140" s="5" t="s">
        <v>94</v>
      </c>
    </row>
    <row r="141" spans="1:11">
      <c r="A141" s="16" t="s">
        <v>124</v>
      </c>
      <c r="B141" s="17">
        <v>1140</v>
      </c>
      <c r="C141" s="5">
        <v>4421</v>
      </c>
      <c r="D141" s="5" t="s">
        <v>111</v>
      </c>
      <c r="E141" s="18">
        <v>45</v>
      </c>
      <c r="F141" s="18">
        <v>87</v>
      </c>
      <c r="G141" s="18">
        <f t="shared" si="4"/>
        <v>42</v>
      </c>
      <c r="H141" s="18">
        <f t="shared" si="5"/>
        <v>9</v>
      </c>
      <c r="I141" s="5" t="s">
        <v>92</v>
      </c>
      <c r="J141" s="5" t="s">
        <v>93</v>
      </c>
      <c r="K141" s="5" t="s">
        <v>115</v>
      </c>
    </row>
    <row r="142" spans="1:11">
      <c r="A142" s="16" t="s">
        <v>124</v>
      </c>
      <c r="B142" s="17">
        <v>1141</v>
      </c>
      <c r="C142" s="5">
        <v>9212</v>
      </c>
      <c r="D142" s="5" t="s">
        <v>112</v>
      </c>
      <c r="E142" s="18">
        <v>4</v>
      </c>
      <c r="F142" s="18">
        <v>7</v>
      </c>
      <c r="G142" s="18">
        <f t="shared" si="4"/>
        <v>3</v>
      </c>
      <c r="H142" s="18">
        <f t="shared" si="5"/>
        <v>0.3</v>
      </c>
      <c r="I142" s="5" t="s">
        <v>92</v>
      </c>
      <c r="J142" s="5" t="s">
        <v>93</v>
      </c>
      <c r="K142" s="5" t="s">
        <v>99</v>
      </c>
    </row>
    <row r="143" spans="1:11">
      <c r="A143" s="16" t="s">
        <v>125</v>
      </c>
      <c r="B143" s="17">
        <v>1142</v>
      </c>
      <c r="C143" s="5">
        <v>2242</v>
      </c>
      <c r="D143" s="5" t="s">
        <v>114</v>
      </c>
      <c r="E143" s="18">
        <v>60</v>
      </c>
      <c r="F143" s="18">
        <v>124</v>
      </c>
      <c r="G143" s="18">
        <f t="shared" si="4"/>
        <v>64</v>
      </c>
      <c r="H143" s="18">
        <f t="shared" si="5"/>
        <v>12</v>
      </c>
      <c r="I143" s="5" t="s">
        <v>92</v>
      </c>
      <c r="J143" s="5" t="s">
        <v>93</v>
      </c>
      <c r="K143" s="5" t="s">
        <v>115</v>
      </c>
    </row>
    <row r="144" spans="1:11">
      <c r="A144" s="16" t="s">
        <v>125</v>
      </c>
      <c r="B144" s="17">
        <v>1143</v>
      </c>
      <c r="C144" s="5">
        <v>9822</v>
      </c>
      <c r="D144" s="5" t="s">
        <v>87</v>
      </c>
      <c r="E144" s="18">
        <v>58.3</v>
      </c>
      <c r="F144" s="18">
        <v>98.4</v>
      </c>
      <c r="G144" s="18">
        <f t="shared" si="4"/>
        <v>40.1</v>
      </c>
      <c r="H144" s="18">
        <f t="shared" si="5"/>
        <v>11.66</v>
      </c>
      <c r="I144" s="5" t="s">
        <v>106</v>
      </c>
      <c r="J144" s="5" t="s">
        <v>107</v>
      </c>
      <c r="K144" s="5" t="s">
        <v>99</v>
      </c>
    </row>
    <row r="145" spans="1:11">
      <c r="A145" s="16" t="s">
        <v>125</v>
      </c>
      <c r="B145" s="17">
        <v>1144</v>
      </c>
      <c r="C145" s="5">
        <v>2242</v>
      </c>
      <c r="D145" s="5" t="s">
        <v>114</v>
      </c>
      <c r="E145" s="18">
        <v>60</v>
      </c>
      <c r="F145" s="18">
        <v>124</v>
      </c>
      <c r="G145" s="18">
        <f t="shared" si="4"/>
        <v>64</v>
      </c>
      <c r="H145" s="18">
        <f t="shared" si="5"/>
        <v>12</v>
      </c>
      <c r="I145" s="5" t="s">
        <v>106</v>
      </c>
      <c r="J145" s="5" t="s">
        <v>107</v>
      </c>
      <c r="K145" s="5" t="s">
        <v>94</v>
      </c>
    </row>
    <row r="146" spans="1:11">
      <c r="A146" s="16" t="s">
        <v>125</v>
      </c>
      <c r="B146" s="17">
        <v>1145</v>
      </c>
      <c r="C146" s="5">
        <v>4421</v>
      </c>
      <c r="D146" s="5" t="s">
        <v>111</v>
      </c>
      <c r="E146" s="18">
        <v>45</v>
      </c>
      <c r="F146" s="18">
        <v>87</v>
      </c>
      <c r="G146" s="18">
        <f t="shared" si="4"/>
        <v>42</v>
      </c>
      <c r="H146" s="18">
        <f t="shared" si="5"/>
        <v>9</v>
      </c>
      <c r="I146" s="5" t="s">
        <v>106</v>
      </c>
      <c r="J146" s="5" t="s">
        <v>107</v>
      </c>
      <c r="K146" s="5" t="s">
        <v>90</v>
      </c>
    </row>
    <row r="147" spans="1:11">
      <c r="A147" s="16" t="s">
        <v>125</v>
      </c>
      <c r="B147" s="17">
        <v>1146</v>
      </c>
      <c r="C147" s="5">
        <v>8722</v>
      </c>
      <c r="D147" s="5" t="s">
        <v>101</v>
      </c>
      <c r="E147" s="18">
        <v>344</v>
      </c>
      <c r="F147" s="18">
        <v>502</v>
      </c>
      <c r="G147" s="18">
        <f t="shared" si="4"/>
        <v>158</v>
      </c>
      <c r="H147" s="18">
        <f t="shared" si="5"/>
        <v>68.8</v>
      </c>
      <c r="I147" s="5" t="s">
        <v>106</v>
      </c>
      <c r="J147" s="5" t="s">
        <v>107</v>
      </c>
      <c r="K147" s="5" t="s">
        <v>115</v>
      </c>
    </row>
    <row r="148" spans="1:11">
      <c r="A148" s="16" t="s">
        <v>125</v>
      </c>
      <c r="B148" s="17">
        <v>1147</v>
      </c>
      <c r="C148" s="5">
        <v>9822</v>
      </c>
      <c r="D148" s="5" t="s">
        <v>87</v>
      </c>
      <c r="E148" s="18">
        <v>58.3</v>
      </c>
      <c r="F148" s="18">
        <v>98.4</v>
      </c>
      <c r="G148" s="18">
        <f t="shared" si="4"/>
        <v>40.1</v>
      </c>
      <c r="H148" s="18">
        <f t="shared" si="5"/>
        <v>11.66</v>
      </c>
      <c r="I148" s="5" t="s">
        <v>88</v>
      </c>
      <c r="J148" s="5" t="s">
        <v>89</v>
      </c>
      <c r="K148" s="5" t="s">
        <v>94</v>
      </c>
    </row>
    <row r="149" spans="1:11">
      <c r="A149" s="16" t="s">
        <v>125</v>
      </c>
      <c r="B149" s="17">
        <v>1148</v>
      </c>
      <c r="C149" s="5">
        <v>9212</v>
      </c>
      <c r="D149" s="5" t="s">
        <v>112</v>
      </c>
      <c r="E149" s="18">
        <v>4</v>
      </c>
      <c r="F149" s="18">
        <v>7</v>
      </c>
      <c r="G149" s="18">
        <f t="shared" si="4"/>
        <v>3</v>
      </c>
      <c r="H149" s="18">
        <f t="shared" si="5"/>
        <v>0.3</v>
      </c>
      <c r="I149" s="5" t="s">
        <v>97</v>
      </c>
      <c r="J149" s="5" t="s">
        <v>98</v>
      </c>
      <c r="K149" s="5" t="s">
        <v>99</v>
      </c>
    </row>
    <row r="150" spans="1:11">
      <c r="A150" s="16" t="s">
        <v>125</v>
      </c>
      <c r="B150" s="17">
        <v>1149</v>
      </c>
      <c r="C150" s="5">
        <v>8722</v>
      </c>
      <c r="D150" s="5" t="s">
        <v>101</v>
      </c>
      <c r="E150" s="18">
        <v>344</v>
      </c>
      <c r="F150" s="18">
        <v>502</v>
      </c>
      <c r="G150" s="18">
        <f t="shared" si="4"/>
        <v>158</v>
      </c>
      <c r="H150" s="18">
        <f t="shared" si="5"/>
        <v>68.8</v>
      </c>
      <c r="I150" s="5" t="s">
        <v>88</v>
      </c>
      <c r="J150" s="5" t="s">
        <v>89</v>
      </c>
      <c r="K150" s="5" t="s">
        <v>99</v>
      </c>
    </row>
    <row r="151" spans="1:11">
      <c r="A151" s="16" t="s">
        <v>126</v>
      </c>
      <c r="B151" s="17">
        <v>1150</v>
      </c>
      <c r="C151" s="5">
        <v>2242</v>
      </c>
      <c r="D151" s="5" t="s">
        <v>114</v>
      </c>
      <c r="E151" s="18">
        <v>60</v>
      </c>
      <c r="F151" s="18">
        <v>124</v>
      </c>
      <c r="G151" s="18">
        <f t="shared" si="4"/>
        <v>64</v>
      </c>
      <c r="H151" s="18">
        <f t="shared" si="5"/>
        <v>12</v>
      </c>
      <c r="I151" s="5" t="s">
        <v>97</v>
      </c>
      <c r="J151" s="5" t="s">
        <v>98</v>
      </c>
      <c r="K151" s="5" t="s">
        <v>116</v>
      </c>
    </row>
    <row r="152" spans="1:11">
      <c r="A152" s="16" t="s">
        <v>126</v>
      </c>
      <c r="B152" s="17">
        <v>1151</v>
      </c>
      <c r="C152" s="5">
        <v>2242</v>
      </c>
      <c r="D152" s="5" t="s">
        <v>114</v>
      </c>
      <c r="E152" s="18">
        <v>60</v>
      </c>
      <c r="F152" s="18">
        <v>124</v>
      </c>
      <c r="G152" s="18">
        <f t="shared" si="4"/>
        <v>64</v>
      </c>
      <c r="H152" s="18">
        <f t="shared" si="5"/>
        <v>12</v>
      </c>
      <c r="I152" s="5" t="s">
        <v>92</v>
      </c>
      <c r="J152" s="5" t="s">
        <v>93</v>
      </c>
      <c r="K152" s="5" t="s">
        <v>94</v>
      </c>
    </row>
    <row r="153" spans="1:11">
      <c r="A153" s="16" t="s">
        <v>126</v>
      </c>
      <c r="B153" s="17">
        <v>1152</v>
      </c>
      <c r="C153" s="5">
        <v>4421</v>
      </c>
      <c r="D153" s="5" t="s">
        <v>111</v>
      </c>
      <c r="E153" s="18">
        <v>45</v>
      </c>
      <c r="F153" s="18">
        <v>87</v>
      </c>
      <c r="G153" s="18">
        <f t="shared" si="4"/>
        <v>42</v>
      </c>
      <c r="H153" s="18">
        <f t="shared" si="5"/>
        <v>9</v>
      </c>
      <c r="I153" s="5" t="s">
        <v>88</v>
      </c>
      <c r="J153" s="5" t="s">
        <v>89</v>
      </c>
      <c r="K153" s="5" t="s">
        <v>115</v>
      </c>
    </row>
    <row r="154" spans="1:11">
      <c r="A154" s="16" t="s">
        <v>126</v>
      </c>
      <c r="B154" s="17">
        <v>1153</v>
      </c>
      <c r="C154" s="5">
        <v>8722</v>
      </c>
      <c r="D154" s="5" t="s">
        <v>101</v>
      </c>
      <c r="E154" s="18">
        <v>344</v>
      </c>
      <c r="F154" s="18">
        <v>502</v>
      </c>
      <c r="G154" s="18">
        <f t="shared" si="4"/>
        <v>158</v>
      </c>
      <c r="H154" s="18">
        <f t="shared" si="5"/>
        <v>68.8</v>
      </c>
      <c r="I154" s="5" t="s">
        <v>97</v>
      </c>
      <c r="J154" s="5" t="s">
        <v>98</v>
      </c>
      <c r="K154" s="5" t="s">
        <v>99</v>
      </c>
    </row>
    <row r="155" spans="1:11">
      <c r="A155" s="16" t="s">
        <v>126</v>
      </c>
      <c r="B155" s="17">
        <v>1154</v>
      </c>
      <c r="C155" s="5">
        <v>9822</v>
      </c>
      <c r="D155" s="5" t="s">
        <v>87</v>
      </c>
      <c r="E155" s="18">
        <v>58.3</v>
      </c>
      <c r="F155" s="18">
        <v>98.4</v>
      </c>
      <c r="G155" s="18">
        <f t="shared" si="4"/>
        <v>40.1</v>
      </c>
      <c r="H155" s="18">
        <f t="shared" si="5"/>
        <v>11.66</v>
      </c>
      <c r="I155" s="5" t="s">
        <v>92</v>
      </c>
      <c r="J155" s="5" t="s">
        <v>93</v>
      </c>
      <c r="K155" s="5" t="s">
        <v>115</v>
      </c>
    </row>
    <row r="156" spans="1:11">
      <c r="A156" s="16" t="s">
        <v>126</v>
      </c>
      <c r="B156" s="17">
        <v>1155</v>
      </c>
      <c r="C156" s="5">
        <v>4421</v>
      </c>
      <c r="D156" s="5" t="s">
        <v>111</v>
      </c>
      <c r="E156" s="18">
        <v>45</v>
      </c>
      <c r="F156" s="18">
        <v>87</v>
      </c>
      <c r="G156" s="18">
        <f t="shared" si="4"/>
        <v>42</v>
      </c>
      <c r="H156" s="18">
        <f t="shared" si="5"/>
        <v>9</v>
      </c>
      <c r="I156" s="5" t="s">
        <v>97</v>
      </c>
      <c r="J156" s="5" t="s">
        <v>98</v>
      </c>
      <c r="K156" s="5" t="s">
        <v>99</v>
      </c>
    </row>
    <row r="157" spans="1:11">
      <c r="A157" s="16" t="s">
        <v>126</v>
      </c>
      <c r="B157" s="17">
        <v>1156</v>
      </c>
      <c r="C157" s="5">
        <v>2242</v>
      </c>
      <c r="D157" s="5" t="s">
        <v>114</v>
      </c>
      <c r="E157" s="18">
        <v>60</v>
      </c>
      <c r="F157" s="18">
        <v>124</v>
      </c>
      <c r="G157" s="18">
        <f t="shared" si="4"/>
        <v>64</v>
      </c>
      <c r="H157" s="18">
        <f t="shared" si="5"/>
        <v>12</v>
      </c>
      <c r="I157" s="5" t="s">
        <v>97</v>
      </c>
      <c r="J157" s="5" t="s">
        <v>98</v>
      </c>
      <c r="K157" s="5" t="s">
        <v>94</v>
      </c>
    </row>
    <row r="158" spans="1:11">
      <c r="A158" s="16" t="s">
        <v>126</v>
      </c>
      <c r="B158" s="17">
        <v>1157</v>
      </c>
      <c r="C158" s="5">
        <v>9212</v>
      </c>
      <c r="D158" s="5" t="s">
        <v>112</v>
      </c>
      <c r="E158" s="18">
        <v>4</v>
      </c>
      <c r="F158" s="18">
        <v>7</v>
      </c>
      <c r="G158" s="18">
        <f t="shared" si="4"/>
        <v>3</v>
      </c>
      <c r="H158" s="18">
        <f t="shared" si="5"/>
        <v>0.3</v>
      </c>
      <c r="I158" s="5" t="s">
        <v>97</v>
      </c>
      <c r="J158" s="5" t="s">
        <v>98</v>
      </c>
      <c r="K158" s="5" t="s">
        <v>90</v>
      </c>
    </row>
    <row r="159" spans="1:11">
      <c r="A159" s="16" t="s">
        <v>127</v>
      </c>
      <c r="B159" s="17">
        <v>1158</v>
      </c>
      <c r="C159" s="5">
        <v>8722</v>
      </c>
      <c r="D159" s="5" t="s">
        <v>101</v>
      </c>
      <c r="E159" s="18">
        <v>344</v>
      </c>
      <c r="F159" s="18">
        <v>502</v>
      </c>
      <c r="G159" s="18">
        <f t="shared" si="4"/>
        <v>158</v>
      </c>
      <c r="H159" s="18">
        <f t="shared" si="5"/>
        <v>68.8</v>
      </c>
      <c r="I159" s="5" t="s">
        <v>88</v>
      </c>
      <c r="J159" s="5" t="s">
        <v>89</v>
      </c>
      <c r="K159" s="5" t="s">
        <v>115</v>
      </c>
    </row>
    <row r="160" spans="1:11">
      <c r="A160" s="16" t="s">
        <v>127</v>
      </c>
      <c r="B160" s="17">
        <v>1159</v>
      </c>
      <c r="C160" s="5">
        <v>6622</v>
      </c>
      <c r="D160" s="5" t="s">
        <v>119</v>
      </c>
      <c r="E160" s="18">
        <v>42</v>
      </c>
      <c r="F160" s="18">
        <v>77</v>
      </c>
      <c r="G160" s="18">
        <f t="shared" si="4"/>
        <v>35</v>
      </c>
      <c r="H160" s="18">
        <f t="shared" si="5"/>
        <v>8.4</v>
      </c>
      <c r="I160" s="5" t="s">
        <v>97</v>
      </c>
      <c r="J160" s="5" t="s">
        <v>98</v>
      </c>
      <c r="K160" s="5" t="s">
        <v>94</v>
      </c>
    </row>
    <row r="161" spans="1:11">
      <c r="A161" s="16" t="s">
        <v>127</v>
      </c>
      <c r="B161" s="17">
        <v>1160</v>
      </c>
      <c r="C161" s="5">
        <v>9822</v>
      </c>
      <c r="D161" s="5" t="s">
        <v>87</v>
      </c>
      <c r="E161" s="18">
        <v>58.3</v>
      </c>
      <c r="F161" s="18">
        <v>98.4</v>
      </c>
      <c r="G161" s="18">
        <f t="shared" si="4"/>
        <v>40.1</v>
      </c>
      <c r="H161" s="18">
        <f t="shared" si="5"/>
        <v>11.66</v>
      </c>
      <c r="I161" s="5" t="s">
        <v>106</v>
      </c>
      <c r="J161" s="5" t="s">
        <v>107</v>
      </c>
      <c r="K161" s="5" t="s">
        <v>115</v>
      </c>
    </row>
    <row r="162" spans="1:11">
      <c r="A162" s="16" t="s">
        <v>127</v>
      </c>
      <c r="B162" s="17">
        <v>1161</v>
      </c>
      <c r="C162" s="5">
        <v>4421</v>
      </c>
      <c r="D162" s="5" t="s">
        <v>111</v>
      </c>
      <c r="E162" s="18">
        <v>45</v>
      </c>
      <c r="F162" s="18">
        <v>87</v>
      </c>
      <c r="G162" s="18">
        <f t="shared" si="4"/>
        <v>42</v>
      </c>
      <c r="H162" s="18">
        <f t="shared" si="5"/>
        <v>9</v>
      </c>
      <c r="I162" s="5" t="s">
        <v>92</v>
      </c>
      <c r="J162" s="5" t="s">
        <v>93</v>
      </c>
      <c r="K162" s="5" t="s">
        <v>94</v>
      </c>
    </row>
    <row r="163" spans="1:11">
      <c r="A163" s="16" t="s">
        <v>127</v>
      </c>
      <c r="B163" s="17">
        <v>1162</v>
      </c>
      <c r="C163" s="5">
        <v>9212</v>
      </c>
      <c r="D163" s="5" t="s">
        <v>112</v>
      </c>
      <c r="E163" s="18">
        <v>4</v>
      </c>
      <c r="F163" s="18">
        <v>7</v>
      </c>
      <c r="G163" s="18">
        <f t="shared" si="4"/>
        <v>3</v>
      </c>
      <c r="H163" s="18">
        <f t="shared" si="5"/>
        <v>0.3</v>
      </c>
      <c r="I163" s="5" t="s">
        <v>88</v>
      </c>
      <c r="J163" s="5" t="s">
        <v>89</v>
      </c>
      <c r="K163" s="5" t="s">
        <v>99</v>
      </c>
    </row>
    <row r="164" spans="1:11">
      <c r="A164" s="16" t="s">
        <v>127</v>
      </c>
      <c r="B164" s="17">
        <v>1163</v>
      </c>
      <c r="C164" s="5">
        <v>9212</v>
      </c>
      <c r="D164" s="5" t="s">
        <v>112</v>
      </c>
      <c r="E164" s="18">
        <v>4</v>
      </c>
      <c r="F164" s="18">
        <v>7</v>
      </c>
      <c r="G164" s="18">
        <f t="shared" si="4"/>
        <v>3</v>
      </c>
      <c r="H164" s="18">
        <f t="shared" si="5"/>
        <v>0.3</v>
      </c>
      <c r="I164" s="5" t="s">
        <v>97</v>
      </c>
      <c r="J164" s="5" t="s">
        <v>98</v>
      </c>
      <c r="K164" s="5" t="s">
        <v>94</v>
      </c>
    </row>
    <row r="165" spans="1:11">
      <c r="A165" s="16" t="s">
        <v>127</v>
      </c>
      <c r="B165" s="17">
        <v>1164</v>
      </c>
      <c r="C165" s="5">
        <v>9822</v>
      </c>
      <c r="D165" s="5" t="s">
        <v>87</v>
      </c>
      <c r="E165" s="18">
        <v>58.3</v>
      </c>
      <c r="F165" s="18">
        <v>98.4</v>
      </c>
      <c r="G165" s="18">
        <f t="shared" si="4"/>
        <v>40.1</v>
      </c>
      <c r="H165" s="18">
        <f t="shared" si="5"/>
        <v>11.66</v>
      </c>
      <c r="I165" s="5" t="s">
        <v>97</v>
      </c>
      <c r="J165" s="5" t="s">
        <v>98</v>
      </c>
      <c r="K165" s="5" t="s">
        <v>99</v>
      </c>
    </row>
    <row r="166" spans="1:11">
      <c r="A166" s="16" t="s">
        <v>127</v>
      </c>
      <c r="B166" s="17">
        <v>1165</v>
      </c>
      <c r="C166" s="5">
        <v>9822</v>
      </c>
      <c r="D166" s="5" t="s">
        <v>87</v>
      </c>
      <c r="E166" s="18">
        <v>58.3</v>
      </c>
      <c r="F166" s="18">
        <v>98.4</v>
      </c>
      <c r="G166" s="18">
        <f t="shared" si="4"/>
        <v>40.1</v>
      </c>
      <c r="H166" s="18">
        <f t="shared" si="5"/>
        <v>11.66</v>
      </c>
      <c r="I166" s="5" t="s">
        <v>97</v>
      </c>
      <c r="J166" s="5" t="s">
        <v>98</v>
      </c>
      <c r="K166" s="5" t="s">
        <v>99</v>
      </c>
    </row>
    <row r="167" spans="1:11">
      <c r="A167" s="16" t="s">
        <v>127</v>
      </c>
      <c r="B167" s="17">
        <v>1166</v>
      </c>
      <c r="C167" s="5">
        <v>8722</v>
      </c>
      <c r="D167" s="5" t="s">
        <v>101</v>
      </c>
      <c r="E167" s="18">
        <v>344</v>
      </c>
      <c r="F167" s="18">
        <v>502</v>
      </c>
      <c r="G167" s="18">
        <f t="shared" si="4"/>
        <v>158</v>
      </c>
      <c r="H167" s="18">
        <f t="shared" si="5"/>
        <v>68.8</v>
      </c>
      <c r="I167" s="5" t="s">
        <v>97</v>
      </c>
      <c r="J167" s="5" t="s">
        <v>98</v>
      </c>
      <c r="K167" s="5" t="s">
        <v>115</v>
      </c>
    </row>
    <row r="168" spans="1:11">
      <c r="A168" s="16" t="s">
        <v>128</v>
      </c>
      <c r="B168" s="17">
        <v>1167</v>
      </c>
      <c r="C168" s="5">
        <v>2242</v>
      </c>
      <c r="D168" s="5" t="s">
        <v>114</v>
      </c>
      <c r="E168" s="18">
        <v>60</v>
      </c>
      <c r="F168" s="18">
        <v>124</v>
      </c>
      <c r="G168" s="18">
        <f t="shared" si="4"/>
        <v>64</v>
      </c>
      <c r="H168" s="18">
        <f t="shared" si="5"/>
        <v>12</v>
      </c>
      <c r="I168" s="5" t="s">
        <v>97</v>
      </c>
      <c r="J168" s="5" t="s">
        <v>98</v>
      </c>
      <c r="K168" s="5" t="s">
        <v>90</v>
      </c>
    </row>
    <row r="169" spans="1:11">
      <c r="A169" s="16" t="s">
        <v>128</v>
      </c>
      <c r="B169" s="17">
        <v>1168</v>
      </c>
      <c r="C169" s="5">
        <v>9822</v>
      </c>
      <c r="D169" s="5" t="s">
        <v>87</v>
      </c>
      <c r="E169" s="18">
        <v>58.3</v>
      </c>
      <c r="F169" s="18">
        <v>98.4</v>
      </c>
      <c r="G169" s="18">
        <f t="shared" si="4"/>
        <v>40.1</v>
      </c>
      <c r="H169" s="18">
        <f t="shared" si="5"/>
        <v>11.66</v>
      </c>
      <c r="I169" s="5" t="s">
        <v>97</v>
      </c>
      <c r="J169" s="5" t="s">
        <v>98</v>
      </c>
      <c r="K169" s="5" t="s">
        <v>94</v>
      </c>
    </row>
    <row r="170" spans="1:11">
      <c r="A170" s="16" t="s">
        <v>128</v>
      </c>
      <c r="B170" s="17">
        <v>1169</v>
      </c>
      <c r="C170" s="5">
        <v>8722</v>
      </c>
      <c r="D170" s="5" t="s">
        <v>101</v>
      </c>
      <c r="E170" s="18">
        <v>344</v>
      </c>
      <c r="F170" s="18">
        <v>502</v>
      </c>
      <c r="G170" s="18">
        <f t="shared" si="4"/>
        <v>158</v>
      </c>
      <c r="H170" s="18">
        <f t="shared" si="5"/>
        <v>68.8</v>
      </c>
      <c r="I170" s="5" t="s">
        <v>97</v>
      </c>
      <c r="J170" s="5" t="s">
        <v>98</v>
      </c>
      <c r="K170" s="5" t="s">
        <v>116</v>
      </c>
    </row>
    <row r="171" spans="1:11">
      <c r="A171" s="16" t="s">
        <v>128</v>
      </c>
      <c r="B171" s="17">
        <v>1170</v>
      </c>
      <c r="C171" s="5">
        <v>4421</v>
      </c>
      <c r="D171" s="5" t="s">
        <v>111</v>
      </c>
      <c r="E171" s="18">
        <v>45</v>
      </c>
      <c r="F171" s="18">
        <v>87</v>
      </c>
      <c r="G171" s="18">
        <f t="shared" si="4"/>
        <v>42</v>
      </c>
      <c r="H171" s="18">
        <f t="shared" si="5"/>
        <v>9</v>
      </c>
      <c r="I171" s="5" t="s">
        <v>88</v>
      </c>
      <c r="J171" s="5" t="s">
        <v>89</v>
      </c>
      <c r="K171" s="5" t="s">
        <v>94</v>
      </c>
    </row>
    <row r="172" spans="1:11">
      <c r="A172" s="16" t="s">
        <v>128</v>
      </c>
      <c r="B172" s="17">
        <v>1171</v>
      </c>
      <c r="C172" s="5">
        <v>4421</v>
      </c>
      <c r="D172" s="5" t="s">
        <v>111</v>
      </c>
      <c r="E172" s="18">
        <v>45</v>
      </c>
      <c r="F172" s="18">
        <v>87</v>
      </c>
      <c r="G172" s="18">
        <f t="shared" si="4"/>
        <v>42</v>
      </c>
      <c r="H172" s="18">
        <f t="shared" si="5"/>
        <v>9</v>
      </c>
      <c r="I172" s="5" t="s">
        <v>92</v>
      </c>
      <c r="J172" s="5" t="s">
        <v>93</v>
      </c>
      <c r="K172" s="5" t="s">
        <v>115</v>
      </c>
    </row>
    <row r="174" spans="1:6">
      <c r="A174" s="11" t="s">
        <v>129</v>
      </c>
      <c r="F174" s="4">
        <f>SUM(F2:F172)</f>
        <v>17110.6</v>
      </c>
    </row>
    <row r="175" spans="1:6">
      <c r="A175" s="11" t="s">
        <v>130</v>
      </c>
      <c r="F175" s="2">
        <f>SUMIF(F2:F172,"&gt;50")</f>
        <v>16088.4</v>
      </c>
    </row>
    <row r="176" spans="1:6">
      <c r="A176" s="11" t="s">
        <v>131</v>
      </c>
      <c r="F176" s="2">
        <f>SUMIF(F2:F172,"&lt;=50")</f>
        <v>1022.2</v>
      </c>
    </row>
  </sheetData>
  <autoFilter ref="A1:K172">
    <extLst/>
  </autoFilter>
  <sortState ref="A2:K172">
    <sortCondition ref="B2:B172"/>
  </sortState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H19" sqref="H19"/>
    </sheetView>
  </sheetViews>
  <sheetFormatPr defaultColWidth="9" defaultRowHeight="14.4" outlineLevelRow="7" outlineLevelCol="1"/>
  <cols>
    <col min="1" max="1" width="12.5555555555556" customWidth="1"/>
    <col min="2" max="2" width="15.5555555555556" customWidth="1"/>
  </cols>
  <sheetData>
    <row r="1" spans="1:1">
      <c r="A1" s="11" t="s">
        <v>132</v>
      </c>
    </row>
    <row r="3" spans="1:2">
      <c r="A3" t="s">
        <v>133</v>
      </c>
      <c r="B3" t="s">
        <v>134</v>
      </c>
    </row>
    <row r="4" spans="1:2">
      <c r="A4" s="12" t="s">
        <v>89</v>
      </c>
      <c r="B4" s="4">
        <v>6003.5</v>
      </c>
    </row>
    <row r="5" spans="1:2">
      <c r="A5" s="12" t="s">
        <v>93</v>
      </c>
      <c r="B5" s="4">
        <v>2410.7</v>
      </c>
    </row>
    <row r="6" spans="1:2">
      <c r="A6" s="12" t="s">
        <v>107</v>
      </c>
      <c r="B6" s="4">
        <v>3035.3</v>
      </c>
    </row>
    <row r="7" spans="1:2">
      <c r="A7" s="12" t="s">
        <v>98</v>
      </c>
      <c r="B7" s="4">
        <v>5661.1</v>
      </c>
    </row>
    <row r="8" spans="1:2">
      <c r="A8" s="12" t="s">
        <v>135</v>
      </c>
      <c r="B8" s="13">
        <v>17110.6</v>
      </c>
    </row>
  </sheetData>
  <pageMargins left="0.7" right="0.7" top="0.75" bottom="0.75" header="0.3" footer="0.3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6"/>
  <sheetViews>
    <sheetView topLeftCell="I29" workbookViewId="0">
      <selection activeCell="P57" sqref="P57"/>
    </sheetView>
  </sheetViews>
  <sheetFormatPr defaultColWidth="9" defaultRowHeight="14.4"/>
  <cols>
    <col min="1" max="1" width="13.2222222222222" style="5" customWidth="1"/>
    <col min="2" max="2" width="8.88888888888889" style="5"/>
    <col min="3" max="3" width="13.8888888888889" style="5" customWidth="1"/>
    <col min="4" max="7" width="8.88888888888889" style="5"/>
    <col min="8" max="8" width="11.1111111111111" style="9" customWidth="1"/>
    <col min="9" max="9" width="12.1111111111111" style="9" customWidth="1"/>
    <col min="10" max="13" width="8.88888888888889" style="5"/>
    <col min="14" max="14" width="16.4444444444444" style="5" customWidth="1"/>
    <col min="15" max="16384" width="8.88888888888889" style="5"/>
  </cols>
  <sheetData>
    <row r="1" s="8" customFormat="1" ht="43.2" spans="1:14">
      <c r="A1" s="8" t="s">
        <v>136</v>
      </c>
      <c r="B1" s="8" t="s">
        <v>137</v>
      </c>
      <c r="C1" s="8" t="s">
        <v>138</v>
      </c>
      <c r="D1" s="8" t="s">
        <v>139</v>
      </c>
      <c r="E1" s="8" t="s">
        <v>140</v>
      </c>
      <c r="F1" s="8" t="s">
        <v>141</v>
      </c>
      <c r="G1" s="8" t="s">
        <v>142</v>
      </c>
      <c r="H1" s="10" t="s">
        <v>143</v>
      </c>
      <c r="I1" s="10" t="s">
        <v>144</v>
      </c>
      <c r="J1" s="8" t="s">
        <v>145</v>
      </c>
      <c r="K1" s="8" t="s">
        <v>146</v>
      </c>
      <c r="L1" s="8" t="s">
        <v>147</v>
      </c>
      <c r="M1" s="8" t="s">
        <v>148</v>
      </c>
      <c r="N1" s="8" t="s">
        <v>149</v>
      </c>
    </row>
    <row r="2" spans="1:14">
      <c r="A2" s="5" t="s">
        <v>150</v>
      </c>
      <c r="B2" s="5" t="str">
        <f t="shared" ref="B2:B53" si="0">LEFT(A2,2)</f>
        <v>TY</v>
      </c>
      <c r="C2" s="5" t="str">
        <f t="shared" ref="C2:C53" si="1">VLOOKUP(B2,B$56:C$61,2)</f>
        <v>Toyota</v>
      </c>
      <c r="D2" s="5" t="str">
        <f t="shared" ref="D2:D53" si="2">MID(A2,5,3)</f>
        <v>COR</v>
      </c>
      <c r="E2" s="5" t="str">
        <f t="shared" ref="E2:E53" si="3">VLOOKUP(D2,D$56:E$66,2)</f>
        <v>Civic</v>
      </c>
      <c r="F2" s="5" t="str">
        <f t="shared" ref="F2:F53" si="4">MID(A2,3,2)</f>
        <v>14</v>
      </c>
      <c r="G2" s="5">
        <f t="shared" ref="G2:G53" si="5">IF(14-F2&lt;0,100-F2+14,14-F2)</f>
        <v>0</v>
      </c>
      <c r="H2" s="9">
        <v>17556.3</v>
      </c>
      <c r="I2" s="9">
        <f t="shared" ref="I2:I53" si="6">H2/(G2+0.5)</f>
        <v>35112.6</v>
      </c>
      <c r="J2" s="5" t="s">
        <v>151</v>
      </c>
      <c r="K2" s="5" t="s">
        <v>152</v>
      </c>
      <c r="L2" s="5">
        <v>100000</v>
      </c>
      <c r="M2" s="5" t="str">
        <f t="shared" ref="M2:M53" si="7">IF(H2&lt;=L2,"Y","Not Covered")</f>
        <v>Y</v>
      </c>
      <c r="N2" s="5" t="str">
        <f t="shared" ref="N2:N53" si="8">CONCATENATE(B2,F2,D2,UPPER(LEFT(J2,3)),RIGHT(A2,3))</f>
        <v>TY14CORBLU027</v>
      </c>
    </row>
    <row r="3" spans="1:14">
      <c r="A3" s="5" t="s">
        <v>153</v>
      </c>
      <c r="B3" s="5" t="str">
        <f t="shared" si="0"/>
        <v>GM</v>
      </c>
      <c r="C3" s="5" t="str">
        <f t="shared" si="1"/>
        <v>General Motors</v>
      </c>
      <c r="D3" s="5" t="str">
        <f t="shared" si="2"/>
        <v>CMR</v>
      </c>
      <c r="E3" s="5" t="str">
        <f t="shared" si="3"/>
        <v>Civic</v>
      </c>
      <c r="F3" s="5" t="str">
        <f t="shared" si="4"/>
        <v>14</v>
      </c>
      <c r="G3" s="5">
        <f t="shared" si="5"/>
        <v>0</v>
      </c>
      <c r="H3" s="9">
        <v>14289.6</v>
      </c>
      <c r="I3" s="9">
        <f t="shared" si="6"/>
        <v>28579.2</v>
      </c>
      <c r="J3" s="5" t="s">
        <v>154</v>
      </c>
      <c r="K3" s="5" t="s">
        <v>155</v>
      </c>
      <c r="L3" s="5">
        <v>100000</v>
      </c>
      <c r="M3" s="5" t="str">
        <f t="shared" si="7"/>
        <v>Y</v>
      </c>
      <c r="N3" s="5" t="str">
        <f t="shared" si="8"/>
        <v>GM14CMRWHI016</v>
      </c>
    </row>
    <row r="4" spans="1:14">
      <c r="A4" s="5" t="s">
        <v>156</v>
      </c>
      <c r="B4" s="5" t="str">
        <f t="shared" si="0"/>
        <v>FD</v>
      </c>
      <c r="C4" s="5" t="str">
        <f t="shared" si="1"/>
        <v>Ford</v>
      </c>
      <c r="D4" s="5" t="str">
        <f t="shared" si="2"/>
        <v>FCS</v>
      </c>
      <c r="E4" s="5" t="str">
        <f t="shared" si="3"/>
        <v>Civic</v>
      </c>
      <c r="F4" s="5" t="str">
        <f t="shared" si="4"/>
        <v>13</v>
      </c>
      <c r="G4" s="5">
        <f t="shared" si="5"/>
        <v>1</v>
      </c>
      <c r="H4" s="9">
        <v>27637.1</v>
      </c>
      <c r="I4" s="9">
        <f t="shared" si="6"/>
        <v>18424.7333333333</v>
      </c>
      <c r="J4" s="5" t="s">
        <v>157</v>
      </c>
      <c r="K4" s="5" t="s">
        <v>98</v>
      </c>
      <c r="L4" s="5">
        <v>75000</v>
      </c>
      <c r="M4" s="5" t="str">
        <f t="shared" si="7"/>
        <v>Y</v>
      </c>
      <c r="N4" s="5" t="str">
        <f t="shared" si="8"/>
        <v>FD13FCSBLA009</v>
      </c>
    </row>
    <row r="5" spans="1:14">
      <c r="A5" s="5" t="s">
        <v>158</v>
      </c>
      <c r="B5" s="5" t="str">
        <f t="shared" si="0"/>
        <v>FD</v>
      </c>
      <c r="C5" s="5" t="str">
        <f t="shared" si="1"/>
        <v>Ford</v>
      </c>
      <c r="D5" s="5" t="str">
        <f t="shared" si="2"/>
        <v>FCS</v>
      </c>
      <c r="E5" s="5" t="str">
        <f t="shared" si="3"/>
        <v>Civic</v>
      </c>
      <c r="F5" s="5" t="str">
        <f t="shared" si="4"/>
        <v>13</v>
      </c>
      <c r="G5" s="5">
        <f t="shared" si="5"/>
        <v>1</v>
      </c>
      <c r="H5" s="9">
        <v>27534.8</v>
      </c>
      <c r="I5" s="9">
        <f t="shared" si="6"/>
        <v>18356.5333333333</v>
      </c>
      <c r="J5" s="5" t="s">
        <v>154</v>
      </c>
      <c r="K5" s="5" t="s">
        <v>152</v>
      </c>
      <c r="L5" s="5">
        <v>75000</v>
      </c>
      <c r="M5" s="5" t="str">
        <f t="shared" si="7"/>
        <v>Y</v>
      </c>
      <c r="N5" s="5" t="str">
        <f t="shared" si="8"/>
        <v>FD13FCSWHI010</v>
      </c>
    </row>
    <row r="6" spans="1:14">
      <c r="A6" s="5" t="s">
        <v>159</v>
      </c>
      <c r="B6" s="5" t="str">
        <f t="shared" si="0"/>
        <v>FD</v>
      </c>
      <c r="C6" s="5" t="str">
        <f t="shared" si="1"/>
        <v>Ford</v>
      </c>
      <c r="D6" s="5" t="str">
        <f t="shared" si="2"/>
        <v>FCS</v>
      </c>
      <c r="E6" s="5" t="str">
        <f t="shared" si="3"/>
        <v>Civic</v>
      </c>
      <c r="F6" s="5" t="str">
        <f t="shared" si="4"/>
        <v>13</v>
      </c>
      <c r="G6" s="5">
        <f t="shared" si="5"/>
        <v>1</v>
      </c>
      <c r="H6" s="9">
        <v>22521.6</v>
      </c>
      <c r="I6" s="9">
        <f t="shared" si="6"/>
        <v>15014.4</v>
      </c>
      <c r="J6" s="5" t="s">
        <v>157</v>
      </c>
      <c r="K6" s="5" t="s">
        <v>160</v>
      </c>
      <c r="L6" s="5">
        <v>75000</v>
      </c>
      <c r="M6" s="5" t="str">
        <f t="shared" si="7"/>
        <v>Y</v>
      </c>
      <c r="N6" s="5" t="str">
        <f t="shared" si="8"/>
        <v>FD13FCSBLA012</v>
      </c>
    </row>
    <row r="7" spans="1:14">
      <c r="A7" s="5" t="s">
        <v>161</v>
      </c>
      <c r="B7" s="5" t="str">
        <f t="shared" si="0"/>
        <v>HY</v>
      </c>
      <c r="C7" s="5" t="str">
        <f t="shared" si="1"/>
        <v>Hundai</v>
      </c>
      <c r="D7" s="5" t="str">
        <f t="shared" si="2"/>
        <v>ELA</v>
      </c>
      <c r="E7" s="5" t="str">
        <f t="shared" si="3"/>
        <v>Civic</v>
      </c>
      <c r="F7" s="5" t="str">
        <f t="shared" si="4"/>
        <v>13</v>
      </c>
      <c r="G7" s="5">
        <f t="shared" si="5"/>
        <v>1</v>
      </c>
      <c r="H7" s="9">
        <v>22188.5</v>
      </c>
      <c r="I7" s="9">
        <f t="shared" si="6"/>
        <v>14792.3333333333</v>
      </c>
      <c r="J7" s="5" t="s">
        <v>151</v>
      </c>
      <c r="K7" s="5" t="s">
        <v>162</v>
      </c>
      <c r="L7" s="5">
        <v>100000</v>
      </c>
      <c r="M7" s="5" t="str">
        <f t="shared" si="7"/>
        <v>Y</v>
      </c>
      <c r="N7" s="5" t="str">
        <f t="shared" si="8"/>
        <v>HY13ELABLU052</v>
      </c>
    </row>
    <row r="8" spans="1:14">
      <c r="A8" s="5" t="s">
        <v>163</v>
      </c>
      <c r="B8" s="5" t="str">
        <f t="shared" si="0"/>
        <v>HY</v>
      </c>
      <c r="C8" s="5" t="str">
        <f t="shared" si="1"/>
        <v>Hundai</v>
      </c>
      <c r="D8" s="5" t="str">
        <f t="shared" si="2"/>
        <v>ELA</v>
      </c>
      <c r="E8" s="5" t="str">
        <f t="shared" si="3"/>
        <v>Civic</v>
      </c>
      <c r="F8" s="5" t="str">
        <f t="shared" si="4"/>
        <v>13</v>
      </c>
      <c r="G8" s="5">
        <f t="shared" si="5"/>
        <v>1</v>
      </c>
      <c r="H8" s="9">
        <v>20223.9</v>
      </c>
      <c r="I8" s="9">
        <f t="shared" si="6"/>
        <v>13482.6</v>
      </c>
      <c r="J8" s="5" t="s">
        <v>157</v>
      </c>
      <c r="K8" s="5" t="s">
        <v>152</v>
      </c>
      <c r="L8" s="5">
        <v>100000</v>
      </c>
      <c r="M8" s="5" t="str">
        <f t="shared" si="7"/>
        <v>Y</v>
      </c>
      <c r="N8" s="5" t="str">
        <f t="shared" si="8"/>
        <v>HY13ELABLA051</v>
      </c>
    </row>
    <row r="9" spans="1:14">
      <c r="A9" s="5" t="s">
        <v>164</v>
      </c>
      <c r="B9" s="5" t="str">
        <f t="shared" si="0"/>
        <v>TY</v>
      </c>
      <c r="C9" s="5" t="str">
        <f t="shared" si="1"/>
        <v>Toyota</v>
      </c>
      <c r="D9" s="5" t="str">
        <f t="shared" si="2"/>
        <v>COR</v>
      </c>
      <c r="E9" s="5" t="str">
        <f t="shared" si="3"/>
        <v>Civic</v>
      </c>
      <c r="F9" s="5" t="str">
        <f t="shared" si="4"/>
        <v>12</v>
      </c>
      <c r="G9" s="5">
        <f t="shared" si="5"/>
        <v>2</v>
      </c>
      <c r="H9" s="9">
        <v>29601.9</v>
      </c>
      <c r="I9" s="9">
        <f t="shared" si="6"/>
        <v>11840.76</v>
      </c>
      <c r="J9" s="5" t="s">
        <v>157</v>
      </c>
      <c r="K9" s="5" t="s">
        <v>165</v>
      </c>
      <c r="L9" s="5">
        <v>100000</v>
      </c>
      <c r="M9" s="5" t="str">
        <f t="shared" si="7"/>
        <v>Y</v>
      </c>
      <c r="N9" s="5" t="str">
        <f t="shared" si="8"/>
        <v>TY12CORBLA028</v>
      </c>
    </row>
    <row r="10" spans="1:14">
      <c r="A10" s="5" t="s">
        <v>166</v>
      </c>
      <c r="B10" s="5" t="str">
        <f t="shared" si="0"/>
        <v>HO</v>
      </c>
      <c r="C10" s="5" t="str">
        <f t="shared" si="1"/>
        <v>Honda</v>
      </c>
      <c r="D10" s="5" t="str">
        <f t="shared" si="2"/>
        <v>CIV</v>
      </c>
      <c r="E10" s="5" t="str">
        <f t="shared" si="3"/>
        <v>Civic</v>
      </c>
      <c r="F10" s="5" t="str">
        <f t="shared" si="4"/>
        <v>12</v>
      </c>
      <c r="G10" s="5">
        <f t="shared" si="5"/>
        <v>2</v>
      </c>
      <c r="H10" s="9">
        <v>24513.2</v>
      </c>
      <c r="I10" s="9">
        <f t="shared" si="6"/>
        <v>9805.28</v>
      </c>
      <c r="J10" s="5" t="s">
        <v>157</v>
      </c>
      <c r="K10" s="5" t="s">
        <v>167</v>
      </c>
      <c r="L10" s="5">
        <v>75000</v>
      </c>
      <c r="M10" s="5" t="str">
        <f t="shared" si="7"/>
        <v>Y</v>
      </c>
      <c r="N10" s="5" t="str">
        <f t="shared" si="8"/>
        <v>HO12CIVBLA035</v>
      </c>
    </row>
    <row r="11" spans="1:14">
      <c r="A11" s="5" t="s">
        <v>168</v>
      </c>
      <c r="B11" s="5" t="str">
        <f t="shared" si="0"/>
        <v>HO</v>
      </c>
      <c r="C11" s="5" t="str">
        <f t="shared" si="1"/>
        <v>Honda</v>
      </c>
      <c r="D11" s="5" t="str">
        <f t="shared" si="2"/>
        <v>CIV</v>
      </c>
      <c r="E11" s="5" t="str">
        <f t="shared" si="3"/>
        <v>Civic</v>
      </c>
      <c r="F11" s="5" t="str">
        <f t="shared" si="4"/>
        <v>13</v>
      </c>
      <c r="G11" s="5">
        <f t="shared" si="5"/>
        <v>1</v>
      </c>
      <c r="H11" s="9">
        <v>13867.6</v>
      </c>
      <c r="I11" s="9">
        <f t="shared" si="6"/>
        <v>9245.06666666667</v>
      </c>
      <c r="J11" s="5" t="s">
        <v>157</v>
      </c>
      <c r="K11" s="5" t="s">
        <v>169</v>
      </c>
      <c r="L11" s="5">
        <v>75000</v>
      </c>
      <c r="M11" s="5" t="str">
        <f t="shared" si="7"/>
        <v>Y</v>
      </c>
      <c r="N11" s="5" t="str">
        <f t="shared" si="8"/>
        <v>HO13CIVBLA036</v>
      </c>
    </row>
    <row r="12" spans="1:14">
      <c r="A12" s="5" t="s">
        <v>170</v>
      </c>
      <c r="B12" s="5" t="str">
        <f t="shared" si="0"/>
        <v>FD</v>
      </c>
      <c r="C12" s="5" t="str">
        <f t="shared" si="1"/>
        <v>Ford</v>
      </c>
      <c r="D12" s="5" t="str">
        <f t="shared" si="2"/>
        <v>FCS</v>
      </c>
      <c r="E12" s="5" t="str">
        <f t="shared" si="3"/>
        <v>Civic</v>
      </c>
      <c r="F12" s="5" t="str">
        <f t="shared" si="4"/>
        <v>13</v>
      </c>
      <c r="G12" s="5">
        <f t="shared" si="5"/>
        <v>1</v>
      </c>
      <c r="H12" s="9">
        <v>13682.9</v>
      </c>
      <c r="I12" s="9">
        <f t="shared" si="6"/>
        <v>9121.93333333333</v>
      </c>
      <c r="J12" s="5" t="s">
        <v>157</v>
      </c>
      <c r="K12" s="5" t="s">
        <v>171</v>
      </c>
      <c r="L12" s="5">
        <v>75000</v>
      </c>
      <c r="M12" s="5" t="str">
        <f t="shared" si="7"/>
        <v>Y</v>
      </c>
      <c r="N12" s="5" t="str">
        <f t="shared" si="8"/>
        <v>FD13FCSBLA013</v>
      </c>
    </row>
    <row r="13" spans="1:14">
      <c r="A13" s="5" t="s">
        <v>172</v>
      </c>
      <c r="B13" s="5" t="str">
        <f t="shared" si="0"/>
        <v>HY</v>
      </c>
      <c r="C13" s="5" t="str">
        <f t="shared" si="1"/>
        <v>Hundai</v>
      </c>
      <c r="D13" s="5" t="str">
        <f t="shared" si="2"/>
        <v>ELA</v>
      </c>
      <c r="E13" s="5" t="str">
        <f t="shared" si="3"/>
        <v>Civic</v>
      </c>
      <c r="F13" s="5" t="str">
        <f t="shared" si="4"/>
        <v>12</v>
      </c>
      <c r="G13" s="5">
        <f t="shared" si="5"/>
        <v>2</v>
      </c>
      <c r="H13" s="9">
        <v>22282</v>
      </c>
      <c r="I13" s="9">
        <f t="shared" si="6"/>
        <v>8912.8</v>
      </c>
      <c r="J13" s="5" t="s">
        <v>151</v>
      </c>
      <c r="K13" s="5" t="s">
        <v>173</v>
      </c>
      <c r="L13" s="5">
        <v>100000</v>
      </c>
      <c r="M13" s="5" t="str">
        <f t="shared" si="7"/>
        <v>Y</v>
      </c>
      <c r="N13" s="5" t="str">
        <f t="shared" si="8"/>
        <v>HY12ELABLU050</v>
      </c>
    </row>
    <row r="14" spans="1:14">
      <c r="A14" s="5" t="s">
        <v>174</v>
      </c>
      <c r="B14" s="5" t="str">
        <f t="shared" si="0"/>
        <v>TY</v>
      </c>
      <c r="C14" s="5" t="str">
        <f t="shared" si="1"/>
        <v>Toyota</v>
      </c>
      <c r="D14" s="5" t="str">
        <f t="shared" si="2"/>
        <v>CAM</v>
      </c>
      <c r="E14" s="5" t="str">
        <f t="shared" si="3"/>
        <v>Camrey</v>
      </c>
      <c r="F14" s="5" t="str">
        <f t="shared" si="4"/>
        <v>12</v>
      </c>
      <c r="G14" s="5">
        <f t="shared" si="5"/>
        <v>2</v>
      </c>
      <c r="H14" s="9">
        <v>22128.2</v>
      </c>
      <c r="I14" s="9">
        <f t="shared" si="6"/>
        <v>8851.28</v>
      </c>
      <c r="J14" s="5" t="s">
        <v>151</v>
      </c>
      <c r="K14" s="5" t="s">
        <v>169</v>
      </c>
      <c r="L14" s="5">
        <v>100000</v>
      </c>
      <c r="M14" s="5" t="str">
        <f t="shared" si="7"/>
        <v>Y</v>
      </c>
      <c r="N14" s="5" t="str">
        <f t="shared" si="8"/>
        <v>TY12CAMBLU029</v>
      </c>
    </row>
    <row r="15" spans="1:14">
      <c r="A15" s="5" t="s">
        <v>175</v>
      </c>
      <c r="B15" s="5" t="str">
        <f t="shared" si="0"/>
        <v>TY</v>
      </c>
      <c r="C15" s="5" t="str">
        <f t="shared" si="1"/>
        <v>Toyota</v>
      </c>
      <c r="D15" s="5" t="str">
        <f t="shared" si="2"/>
        <v>CAM</v>
      </c>
      <c r="E15" s="5" t="str">
        <f t="shared" si="3"/>
        <v>Camrey</v>
      </c>
      <c r="F15" s="5" t="str">
        <f t="shared" si="4"/>
        <v>09</v>
      </c>
      <c r="G15" s="5">
        <f t="shared" si="5"/>
        <v>5</v>
      </c>
      <c r="H15" s="9">
        <v>48114.2</v>
      </c>
      <c r="I15" s="9">
        <f t="shared" si="6"/>
        <v>8748.03636363636</v>
      </c>
      <c r="J15" s="5" t="s">
        <v>154</v>
      </c>
      <c r="K15" s="5" t="s">
        <v>176</v>
      </c>
      <c r="L15" s="5">
        <v>100000</v>
      </c>
      <c r="M15" s="5" t="str">
        <f t="shared" si="7"/>
        <v>Y</v>
      </c>
      <c r="N15" s="5" t="str">
        <f t="shared" si="8"/>
        <v>TY09CAMWHI024</v>
      </c>
    </row>
    <row r="16" spans="1:14">
      <c r="A16" s="5" t="s">
        <v>177</v>
      </c>
      <c r="B16" s="5" t="str">
        <f t="shared" si="0"/>
        <v>HO</v>
      </c>
      <c r="C16" s="5" t="str">
        <f t="shared" si="1"/>
        <v>Honda</v>
      </c>
      <c r="D16" s="5" t="str">
        <f t="shared" si="2"/>
        <v>CIV</v>
      </c>
      <c r="E16" s="5" t="str">
        <f t="shared" si="3"/>
        <v>Civic</v>
      </c>
      <c r="F16" s="5" t="str">
        <f t="shared" si="4"/>
        <v>11</v>
      </c>
      <c r="G16" s="5">
        <f t="shared" si="5"/>
        <v>3</v>
      </c>
      <c r="H16" s="9">
        <v>30555.3</v>
      </c>
      <c r="I16" s="9">
        <f t="shared" si="6"/>
        <v>8730.08571428571</v>
      </c>
      <c r="J16" s="5" t="s">
        <v>157</v>
      </c>
      <c r="K16" s="5" t="s">
        <v>178</v>
      </c>
      <c r="L16" s="5">
        <v>75000</v>
      </c>
      <c r="M16" s="5" t="str">
        <f t="shared" si="7"/>
        <v>Y</v>
      </c>
      <c r="N16" s="5" t="str">
        <f t="shared" si="8"/>
        <v>HO11CIVBLA034</v>
      </c>
    </row>
    <row r="17" spans="1:14">
      <c r="A17" s="5" t="s">
        <v>179</v>
      </c>
      <c r="B17" s="5" t="str">
        <f t="shared" si="0"/>
        <v>HY</v>
      </c>
      <c r="C17" s="5" t="str">
        <f t="shared" si="1"/>
        <v>Hundai</v>
      </c>
      <c r="D17" s="5" t="str">
        <f t="shared" si="2"/>
        <v>ELA</v>
      </c>
      <c r="E17" s="5" t="str">
        <f t="shared" si="3"/>
        <v>Civic</v>
      </c>
      <c r="F17" s="5" t="str">
        <f t="shared" si="4"/>
        <v>11</v>
      </c>
      <c r="G17" s="5">
        <f t="shared" si="5"/>
        <v>3</v>
      </c>
      <c r="H17" s="9">
        <v>29102.3</v>
      </c>
      <c r="I17" s="9">
        <f t="shared" si="6"/>
        <v>8314.94285714286</v>
      </c>
      <c r="J17" s="5" t="s">
        <v>157</v>
      </c>
      <c r="K17" s="5" t="s">
        <v>155</v>
      </c>
      <c r="L17" s="5">
        <v>100000</v>
      </c>
      <c r="M17" s="5" t="str">
        <f t="shared" si="7"/>
        <v>Y</v>
      </c>
      <c r="N17" s="5" t="str">
        <f t="shared" si="8"/>
        <v>HY11ELABLA049</v>
      </c>
    </row>
    <row r="18" spans="1:14">
      <c r="A18" s="5" t="s">
        <v>180</v>
      </c>
      <c r="B18" s="5" t="str">
        <f t="shared" si="0"/>
        <v>CR</v>
      </c>
      <c r="C18" s="5" t="str">
        <f t="shared" si="1"/>
        <v>Chrysler</v>
      </c>
      <c r="D18" s="5" t="str">
        <f t="shared" si="2"/>
        <v>PTC</v>
      </c>
      <c r="E18" s="5" t="str">
        <f t="shared" si="3"/>
        <v>PT Cruisser</v>
      </c>
      <c r="F18" s="5" t="str">
        <f t="shared" si="4"/>
        <v>11</v>
      </c>
      <c r="G18" s="5">
        <f t="shared" si="5"/>
        <v>3</v>
      </c>
      <c r="H18" s="9">
        <v>27394.2</v>
      </c>
      <c r="I18" s="9">
        <f t="shared" si="6"/>
        <v>7826.91428571429</v>
      </c>
      <c r="J18" s="5" t="s">
        <v>157</v>
      </c>
      <c r="K18" s="5" t="s">
        <v>160</v>
      </c>
      <c r="L18" s="5">
        <v>75000</v>
      </c>
      <c r="M18" s="5" t="str">
        <f t="shared" si="7"/>
        <v>Y</v>
      </c>
      <c r="N18" s="5" t="str">
        <f t="shared" si="8"/>
        <v>CR11PTCBLA044</v>
      </c>
    </row>
    <row r="19" spans="1:14">
      <c r="A19" s="5" t="s">
        <v>181</v>
      </c>
      <c r="B19" s="5" t="str">
        <f t="shared" si="0"/>
        <v>GM</v>
      </c>
      <c r="C19" s="5" t="str">
        <f t="shared" si="1"/>
        <v>General Motors</v>
      </c>
      <c r="D19" s="5" t="str">
        <f t="shared" si="2"/>
        <v>CMR</v>
      </c>
      <c r="E19" s="5" t="str">
        <f t="shared" si="3"/>
        <v>Civic</v>
      </c>
      <c r="F19" s="5" t="str">
        <f t="shared" si="4"/>
        <v>12</v>
      </c>
      <c r="G19" s="5">
        <f t="shared" si="5"/>
        <v>2</v>
      </c>
      <c r="H19" s="9">
        <v>19421.1</v>
      </c>
      <c r="I19" s="9">
        <f t="shared" si="6"/>
        <v>7768.44</v>
      </c>
      <c r="J19" s="5" t="s">
        <v>157</v>
      </c>
      <c r="K19" s="5" t="s">
        <v>182</v>
      </c>
      <c r="L19" s="5">
        <v>100000</v>
      </c>
      <c r="M19" s="5" t="str">
        <f t="shared" si="7"/>
        <v>Y</v>
      </c>
      <c r="N19" s="5" t="str">
        <f t="shared" si="8"/>
        <v>GM12CMRBLA015</v>
      </c>
    </row>
    <row r="20" spans="1:14">
      <c r="A20" s="5" t="s">
        <v>183</v>
      </c>
      <c r="B20" s="5" t="str">
        <f t="shared" si="0"/>
        <v>FD</v>
      </c>
      <c r="C20" s="5" t="str">
        <f t="shared" si="1"/>
        <v>Ford</v>
      </c>
      <c r="D20" s="5" t="str">
        <f t="shared" si="2"/>
        <v>FCS</v>
      </c>
      <c r="E20" s="5" t="str">
        <f t="shared" si="3"/>
        <v>Civic</v>
      </c>
      <c r="F20" s="5" t="str">
        <f t="shared" si="4"/>
        <v>12</v>
      </c>
      <c r="G20" s="5">
        <f t="shared" si="5"/>
        <v>2</v>
      </c>
      <c r="H20" s="9">
        <v>19341.7</v>
      </c>
      <c r="I20" s="9">
        <f t="shared" si="6"/>
        <v>7736.68</v>
      </c>
      <c r="J20" s="5" t="s">
        <v>154</v>
      </c>
      <c r="K20" s="5" t="s">
        <v>184</v>
      </c>
      <c r="L20" s="5">
        <v>75000</v>
      </c>
      <c r="M20" s="5" t="str">
        <f t="shared" si="7"/>
        <v>Y</v>
      </c>
      <c r="N20" s="5" t="str">
        <f t="shared" si="8"/>
        <v>FD12FCSWHI011</v>
      </c>
    </row>
    <row r="21" spans="1:14">
      <c r="A21" s="5" t="s">
        <v>185</v>
      </c>
      <c r="B21" s="5" t="str">
        <f t="shared" si="0"/>
        <v>HO</v>
      </c>
      <c r="C21" s="5" t="str">
        <f t="shared" si="1"/>
        <v>Honda</v>
      </c>
      <c r="D21" s="5" t="str">
        <f t="shared" si="2"/>
        <v>CIV</v>
      </c>
      <c r="E21" s="5" t="str">
        <f t="shared" si="3"/>
        <v>Civic</v>
      </c>
      <c r="F21" s="5" t="str">
        <f t="shared" si="4"/>
        <v>10</v>
      </c>
      <c r="G21" s="5">
        <f t="shared" si="5"/>
        <v>4</v>
      </c>
      <c r="H21" s="9">
        <v>33477.2</v>
      </c>
      <c r="I21" s="9">
        <f t="shared" si="6"/>
        <v>7439.37777777778</v>
      </c>
      <c r="J21" s="5" t="s">
        <v>157</v>
      </c>
      <c r="K21" s="5" t="s">
        <v>186</v>
      </c>
      <c r="L21" s="5">
        <v>75000</v>
      </c>
      <c r="M21" s="5" t="str">
        <f t="shared" si="7"/>
        <v>Y</v>
      </c>
      <c r="N21" s="5" t="str">
        <f t="shared" si="8"/>
        <v>HO10CIVBLA033</v>
      </c>
    </row>
    <row r="22" spans="1:14">
      <c r="A22" s="5" t="s">
        <v>187</v>
      </c>
      <c r="B22" s="5" t="str">
        <f t="shared" si="0"/>
        <v>HO</v>
      </c>
      <c r="C22" s="5" t="str">
        <f t="shared" si="1"/>
        <v>Honda</v>
      </c>
      <c r="D22" s="5" t="str">
        <f t="shared" si="2"/>
        <v>ODY</v>
      </c>
      <c r="E22" s="5" t="str">
        <f t="shared" si="3"/>
        <v>Odyssey</v>
      </c>
      <c r="F22" s="5" t="str">
        <f t="shared" si="4"/>
        <v>14</v>
      </c>
      <c r="G22" s="5">
        <f t="shared" si="5"/>
        <v>0</v>
      </c>
      <c r="H22" s="9">
        <v>3708.1</v>
      </c>
      <c r="I22" s="9">
        <f t="shared" si="6"/>
        <v>7416.2</v>
      </c>
      <c r="J22" s="5" t="s">
        <v>157</v>
      </c>
      <c r="K22" s="5" t="s">
        <v>173</v>
      </c>
      <c r="L22" s="5">
        <v>100000</v>
      </c>
      <c r="M22" s="5" t="str">
        <f t="shared" si="7"/>
        <v>Y</v>
      </c>
      <c r="N22" s="5" t="str">
        <f t="shared" si="8"/>
        <v>HO14ODYBLA041</v>
      </c>
    </row>
    <row r="23" spans="1:14">
      <c r="A23" s="5" t="s">
        <v>188</v>
      </c>
      <c r="B23" s="5" t="str">
        <f t="shared" si="0"/>
        <v>GM</v>
      </c>
      <c r="C23" s="5" t="str">
        <f t="shared" si="1"/>
        <v>General Motors</v>
      </c>
      <c r="D23" s="5" t="str">
        <f t="shared" si="2"/>
        <v>SLV</v>
      </c>
      <c r="E23" s="5" t="str">
        <f t="shared" si="3"/>
        <v>Silverado</v>
      </c>
      <c r="F23" s="5" t="str">
        <f t="shared" si="4"/>
        <v>10</v>
      </c>
      <c r="G23" s="5">
        <f t="shared" si="5"/>
        <v>4</v>
      </c>
      <c r="H23" s="9">
        <v>31144.4</v>
      </c>
      <c r="I23" s="9">
        <f t="shared" si="6"/>
        <v>6920.97777777778</v>
      </c>
      <c r="J23" s="5" t="s">
        <v>157</v>
      </c>
      <c r="K23" s="5" t="s">
        <v>167</v>
      </c>
      <c r="L23" s="5">
        <v>100000</v>
      </c>
      <c r="M23" s="5" t="str">
        <f t="shared" si="7"/>
        <v>Y</v>
      </c>
      <c r="N23" s="5" t="str">
        <f t="shared" si="8"/>
        <v>GM10SLVBLA017</v>
      </c>
    </row>
    <row r="24" spans="1:14">
      <c r="A24" s="5" t="s">
        <v>189</v>
      </c>
      <c r="B24" s="5" t="str">
        <f t="shared" si="0"/>
        <v>FD</v>
      </c>
      <c r="C24" s="5" t="str">
        <f t="shared" si="1"/>
        <v>Ford</v>
      </c>
      <c r="D24" s="5" t="str">
        <f t="shared" si="2"/>
        <v>MTG</v>
      </c>
      <c r="E24" s="5" t="str">
        <f t="shared" si="3"/>
        <v>Mustang</v>
      </c>
      <c r="F24" s="5" t="str">
        <f t="shared" si="4"/>
        <v>08</v>
      </c>
      <c r="G24" s="5">
        <f t="shared" si="5"/>
        <v>6</v>
      </c>
      <c r="H24" s="9">
        <v>44946.5</v>
      </c>
      <c r="I24" s="9">
        <f t="shared" si="6"/>
        <v>6914.84615384615</v>
      </c>
      <c r="J24" s="5" t="s">
        <v>190</v>
      </c>
      <c r="K24" s="5" t="s">
        <v>178</v>
      </c>
      <c r="L24" s="5">
        <v>50000</v>
      </c>
      <c r="M24" s="5" t="str">
        <f t="shared" si="7"/>
        <v>Y</v>
      </c>
      <c r="N24" s="5" t="str">
        <f t="shared" si="8"/>
        <v>FD08MTGGRE003</v>
      </c>
    </row>
    <row r="25" spans="1:14">
      <c r="A25" s="5" t="s">
        <v>191</v>
      </c>
      <c r="B25" s="5" t="str">
        <f t="shared" si="0"/>
        <v>CR</v>
      </c>
      <c r="C25" s="5" t="str">
        <f t="shared" si="1"/>
        <v>Chrysler</v>
      </c>
      <c r="D25" s="5" t="str">
        <f t="shared" si="2"/>
        <v>CAR</v>
      </c>
      <c r="E25" s="5" t="str">
        <f t="shared" si="3"/>
        <v>Caravan</v>
      </c>
      <c r="F25" s="5" t="str">
        <f t="shared" si="4"/>
        <v>04</v>
      </c>
      <c r="G25" s="5">
        <f t="shared" si="5"/>
        <v>10</v>
      </c>
      <c r="H25" s="9">
        <v>72527.2</v>
      </c>
      <c r="I25" s="9">
        <f t="shared" si="6"/>
        <v>6907.35238095238</v>
      </c>
      <c r="J25" s="5" t="s">
        <v>154</v>
      </c>
      <c r="K25" s="5" t="s">
        <v>182</v>
      </c>
      <c r="L25" s="5">
        <v>75000</v>
      </c>
      <c r="M25" s="5" t="str">
        <f t="shared" si="7"/>
        <v>Y</v>
      </c>
      <c r="N25" s="5" t="str">
        <f t="shared" si="8"/>
        <v>CR04CARWHI047</v>
      </c>
    </row>
    <row r="26" spans="1:14">
      <c r="A26" s="5" t="s">
        <v>192</v>
      </c>
      <c r="B26" s="5" t="str">
        <f t="shared" si="0"/>
        <v>HO</v>
      </c>
      <c r="C26" s="5" t="str">
        <f t="shared" si="1"/>
        <v>Honda</v>
      </c>
      <c r="D26" s="5" t="str">
        <f t="shared" si="2"/>
        <v>ODY</v>
      </c>
      <c r="E26" s="5" t="str">
        <f t="shared" si="3"/>
        <v>Odyssey</v>
      </c>
      <c r="F26" s="5" t="str">
        <f t="shared" si="4"/>
        <v>07</v>
      </c>
      <c r="G26" s="5">
        <f t="shared" si="5"/>
        <v>7</v>
      </c>
      <c r="H26" s="9">
        <v>50854.1</v>
      </c>
      <c r="I26" s="9">
        <f t="shared" si="6"/>
        <v>6780.54666666667</v>
      </c>
      <c r="J26" s="5" t="s">
        <v>157</v>
      </c>
      <c r="K26" s="5" t="s">
        <v>186</v>
      </c>
      <c r="L26" s="5">
        <v>100000</v>
      </c>
      <c r="M26" s="5" t="str">
        <f t="shared" si="7"/>
        <v>Y</v>
      </c>
      <c r="N26" s="5" t="str">
        <f t="shared" si="8"/>
        <v>HO07ODYBLA038</v>
      </c>
    </row>
    <row r="27" spans="1:14">
      <c r="A27" s="5" t="s">
        <v>193</v>
      </c>
      <c r="B27" s="5" t="str">
        <f t="shared" si="0"/>
        <v>HO</v>
      </c>
      <c r="C27" s="5" t="str">
        <f t="shared" si="1"/>
        <v>Honda</v>
      </c>
      <c r="D27" s="5" t="str">
        <f t="shared" si="2"/>
        <v>ODY</v>
      </c>
      <c r="E27" s="5" t="str">
        <f t="shared" si="3"/>
        <v>Odyssey</v>
      </c>
      <c r="F27" s="5" t="str">
        <f t="shared" si="4"/>
        <v>08</v>
      </c>
      <c r="G27" s="5">
        <f t="shared" si="5"/>
        <v>6</v>
      </c>
      <c r="H27" s="9">
        <v>42504.6</v>
      </c>
      <c r="I27" s="9">
        <f t="shared" si="6"/>
        <v>6539.16923076923</v>
      </c>
      <c r="J27" s="5" t="s">
        <v>154</v>
      </c>
      <c r="K27" s="5" t="s">
        <v>171</v>
      </c>
      <c r="L27" s="5">
        <v>100000</v>
      </c>
      <c r="M27" s="5" t="str">
        <f t="shared" si="7"/>
        <v>Y</v>
      </c>
      <c r="N27" s="5" t="str">
        <f t="shared" si="8"/>
        <v>HO08ODYWHI039</v>
      </c>
    </row>
    <row r="28" spans="1:14">
      <c r="A28" s="5" t="s">
        <v>194</v>
      </c>
      <c r="B28" s="5" t="str">
        <f t="shared" si="0"/>
        <v>FD</v>
      </c>
      <c r="C28" s="5" t="str">
        <f t="shared" si="1"/>
        <v>Ford</v>
      </c>
      <c r="D28" s="5" t="str">
        <f t="shared" si="2"/>
        <v>FCS</v>
      </c>
      <c r="E28" s="5" t="str">
        <f t="shared" si="3"/>
        <v>Civic</v>
      </c>
      <c r="F28" s="5" t="str">
        <f t="shared" si="4"/>
        <v>09</v>
      </c>
      <c r="G28" s="5">
        <f t="shared" si="5"/>
        <v>5</v>
      </c>
      <c r="H28" s="9">
        <v>35137</v>
      </c>
      <c r="I28" s="9">
        <f t="shared" si="6"/>
        <v>6388.54545454545</v>
      </c>
      <c r="J28" s="5" t="s">
        <v>157</v>
      </c>
      <c r="K28" s="5" t="s">
        <v>176</v>
      </c>
      <c r="L28" s="5">
        <v>75000</v>
      </c>
      <c r="M28" s="5" t="str">
        <f t="shared" si="7"/>
        <v>Y</v>
      </c>
      <c r="N28" s="5" t="str">
        <f t="shared" si="8"/>
        <v>FD09FCSBLA008</v>
      </c>
    </row>
    <row r="29" spans="1:14">
      <c r="A29" s="5" t="s">
        <v>195</v>
      </c>
      <c r="B29" s="5" t="str">
        <f t="shared" si="0"/>
        <v>TY</v>
      </c>
      <c r="C29" s="5" t="str">
        <f t="shared" si="1"/>
        <v>Toyota</v>
      </c>
      <c r="D29" s="5" t="str">
        <f t="shared" si="2"/>
        <v>COR</v>
      </c>
      <c r="E29" s="5" t="str">
        <f t="shared" si="3"/>
        <v>Civic</v>
      </c>
      <c r="F29" s="5" t="str">
        <f t="shared" si="4"/>
        <v>03</v>
      </c>
      <c r="G29" s="5">
        <f t="shared" si="5"/>
        <v>11</v>
      </c>
      <c r="H29" s="9">
        <v>73444.4</v>
      </c>
      <c r="I29" s="9">
        <f t="shared" si="6"/>
        <v>6386.46956521739</v>
      </c>
      <c r="J29" s="5" t="s">
        <v>157</v>
      </c>
      <c r="K29" s="5" t="s">
        <v>196</v>
      </c>
      <c r="L29" s="5">
        <v>100000</v>
      </c>
      <c r="M29" s="5" t="str">
        <f t="shared" si="7"/>
        <v>Y</v>
      </c>
      <c r="N29" s="5" t="str">
        <f t="shared" si="8"/>
        <v>TY03CORBLA026</v>
      </c>
    </row>
    <row r="30" spans="1:14">
      <c r="A30" s="5" t="s">
        <v>197</v>
      </c>
      <c r="B30" s="5" t="str">
        <f t="shared" si="0"/>
        <v>HO</v>
      </c>
      <c r="C30" s="5" t="str">
        <f t="shared" si="1"/>
        <v>Honda</v>
      </c>
      <c r="D30" s="5" t="str">
        <f t="shared" si="2"/>
        <v>ODY</v>
      </c>
      <c r="E30" s="5" t="str">
        <f t="shared" si="3"/>
        <v>Odyssey</v>
      </c>
      <c r="F30" s="5" t="str">
        <f t="shared" si="4"/>
        <v>05</v>
      </c>
      <c r="G30" s="5">
        <f t="shared" si="5"/>
        <v>9</v>
      </c>
      <c r="H30" s="9">
        <v>60389.5</v>
      </c>
      <c r="I30" s="9">
        <f t="shared" si="6"/>
        <v>6356.78947368421</v>
      </c>
      <c r="J30" s="5" t="s">
        <v>154</v>
      </c>
      <c r="K30" s="5" t="s">
        <v>176</v>
      </c>
      <c r="L30" s="5">
        <v>100000</v>
      </c>
      <c r="M30" s="5" t="str">
        <f t="shared" si="7"/>
        <v>Y</v>
      </c>
      <c r="N30" s="5" t="str">
        <f t="shared" si="8"/>
        <v>HO05ODYWHI037</v>
      </c>
    </row>
    <row r="31" spans="1:14">
      <c r="A31" s="5" t="s">
        <v>198</v>
      </c>
      <c r="B31" s="5" t="str">
        <f t="shared" si="0"/>
        <v>TY</v>
      </c>
      <c r="C31" s="5" t="str">
        <f t="shared" si="1"/>
        <v>Toyota</v>
      </c>
      <c r="D31" s="5" t="str">
        <f t="shared" si="2"/>
        <v>CAM</v>
      </c>
      <c r="E31" s="5" t="str">
        <f t="shared" si="3"/>
        <v>Camrey</v>
      </c>
      <c r="F31" s="5" t="str">
        <f t="shared" si="4"/>
        <v>96</v>
      </c>
      <c r="G31" s="5">
        <f t="shared" si="5"/>
        <v>18</v>
      </c>
      <c r="H31" s="9">
        <v>114660.6</v>
      </c>
      <c r="I31" s="9">
        <f t="shared" si="6"/>
        <v>6197.87027027027</v>
      </c>
      <c r="J31" s="5" t="s">
        <v>190</v>
      </c>
      <c r="K31" s="5" t="s">
        <v>169</v>
      </c>
      <c r="L31" s="5">
        <v>100000</v>
      </c>
      <c r="M31" s="5" t="str">
        <f t="shared" si="7"/>
        <v>Not Covered</v>
      </c>
      <c r="N31" s="5" t="str">
        <f t="shared" si="8"/>
        <v>TY96CAMGRE020</v>
      </c>
    </row>
    <row r="32" spans="1:14">
      <c r="A32" s="5" t="s">
        <v>199</v>
      </c>
      <c r="B32" s="5" t="str">
        <f t="shared" si="0"/>
        <v>CR</v>
      </c>
      <c r="C32" s="5" t="str">
        <f t="shared" si="1"/>
        <v>Chrysler</v>
      </c>
      <c r="D32" s="5" t="str">
        <f t="shared" si="2"/>
        <v>PTC</v>
      </c>
      <c r="E32" s="5" t="str">
        <f t="shared" si="3"/>
        <v>PT Cruisser</v>
      </c>
      <c r="F32" s="5" t="str">
        <f t="shared" si="4"/>
        <v>04</v>
      </c>
      <c r="G32" s="5">
        <f t="shared" si="5"/>
        <v>10</v>
      </c>
      <c r="H32" s="9">
        <v>64542</v>
      </c>
      <c r="I32" s="9">
        <f t="shared" si="6"/>
        <v>6146.85714285714</v>
      </c>
      <c r="J32" s="5" t="s">
        <v>151</v>
      </c>
      <c r="K32" s="5" t="s">
        <v>98</v>
      </c>
      <c r="L32" s="5">
        <v>75000</v>
      </c>
      <c r="M32" s="5" t="str">
        <f t="shared" si="7"/>
        <v>Y</v>
      </c>
      <c r="N32" s="5" t="str">
        <f t="shared" si="8"/>
        <v>CR04PTCBLU042</v>
      </c>
    </row>
    <row r="33" spans="1:14">
      <c r="A33" s="5" t="s">
        <v>200</v>
      </c>
      <c r="B33" s="5" t="str">
        <f t="shared" si="0"/>
        <v>FD</v>
      </c>
      <c r="C33" s="5" t="str">
        <f t="shared" si="1"/>
        <v>Ford</v>
      </c>
      <c r="D33" s="5" t="str">
        <f t="shared" si="2"/>
        <v>FCS</v>
      </c>
      <c r="E33" s="5" t="str">
        <f t="shared" si="3"/>
        <v>Civic</v>
      </c>
      <c r="F33" s="5" t="str">
        <f t="shared" si="4"/>
        <v>06</v>
      </c>
      <c r="G33" s="5">
        <f t="shared" si="5"/>
        <v>8</v>
      </c>
      <c r="H33" s="9">
        <v>52229.5</v>
      </c>
      <c r="I33" s="9">
        <f t="shared" si="6"/>
        <v>6144.64705882353</v>
      </c>
      <c r="J33" s="5" t="s">
        <v>190</v>
      </c>
      <c r="K33" s="5" t="s">
        <v>178</v>
      </c>
      <c r="L33" s="5">
        <v>75000</v>
      </c>
      <c r="M33" s="5" t="str">
        <f t="shared" si="7"/>
        <v>Y</v>
      </c>
      <c r="N33" s="5" t="str">
        <f t="shared" si="8"/>
        <v>FD06FCSGRE007</v>
      </c>
    </row>
    <row r="34" spans="1:14">
      <c r="A34" s="5" t="s">
        <v>201</v>
      </c>
      <c r="B34" s="5" t="str">
        <f t="shared" si="0"/>
        <v>TY</v>
      </c>
      <c r="C34" s="5" t="str">
        <f t="shared" si="1"/>
        <v>Toyota</v>
      </c>
      <c r="D34" s="5" t="str">
        <f t="shared" si="2"/>
        <v>CAM</v>
      </c>
      <c r="E34" s="5" t="str">
        <f t="shared" si="3"/>
        <v>Camrey</v>
      </c>
      <c r="F34" s="5" t="str">
        <f t="shared" si="4"/>
        <v>00</v>
      </c>
      <c r="G34" s="5">
        <f t="shared" si="5"/>
        <v>14</v>
      </c>
      <c r="H34" s="9">
        <v>85928</v>
      </c>
      <c r="I34" s="9">
        <f t="shared" si="6"/>
        <v>5926.06896551724</v>
      </c>
      <c r="J34" s="5" t="s">
        <v>190</v>
      </c>
      <c r="K34" s="5" t="s">
        <v>162</v>
      </c>
      <c r="L34" s="5">
        <v>100000</v>
      </c>
      <c r="M34" s="5" t="str">
        <f t="shared" si="7"/>
        <v>Y</v>
      </c>
      <c r="N34" s="5" t="str">
        <f t="shared" si="8"/>
        <v>TY00CAMGRE022</v>
      </c>
    </row>
    <row r="35" spans="1:14">
      <c r="A35" s="5" t="s">
        <v>202</v>
      </c>
      <c r="B35" s="5" t="str">
        <f t="shared" si="0"/>
        <v>FD</v>
      </c>
      <c r="C35" s="5" t="str">
        <f t="shared" si="1"/>
        <v>Ford</v>
      </c>
      <c r="D35" s="5" t="str">
        <f t="shared" si="2"/>
        <v>MTG</v>
      </c>
      <c r="E35" s="5" t="str">
        <f t="shared" si="3"/>
        <v>Mustang</v>
      </c>
      <c r="F35" s="5" t="str">
        <f t="shared" si="4"/>
        <v>08</v>
      </c>
      <c r="G35" s="5">
        <f t="shared" si="5"/>
        <v>6</v>
      </c>
      <c r="H35" s="9">
        <v>37558.8</v>
      </c>
      <c r="I35" s="9">
        <f t="shared" si="6"/>
        <v>5778.27692307692</v>
      </c>
      <c r="J35" s="5" t="s">
        <v>157</v>
      </c>
      <c r="K35" s="5" t="s">
        <v>203</v>
      </c>
      <c r="L35" s="5">
        <v>50000</v>
      </c>
      <c r="M35" s="5" t="str">
        <f t="shared" si="7"/>
        <v>Y</v>
      </c>
      <c r="N35" s="5" t="str">
        <f t="shared" si="8"/>
        <v>FD08MTGBLA004</v>
      </c>
    </row>
    <row r="36" spans="1:14">
      <c r="A36" s="5" t="s">
        <v>204</v>
      </c>
      <c r="B36" s="5" t="str">
        <f t="shared" si="0"/>
        <v>TY</v>
      </c>
      <c r="C36" s="5" t="str">
        <f t="shared" si="1"/>
        <v>Toyota</v>
      </c>
      <c r="D36" s="5" t="str">
        <f t="shared" si="2"/>
        <v>CAM</v>
      </c>
      <c r="E36" s="5" t="str">
        <f t="shared" si="3"/>
        <v>Camrey</v>
      </c>
      <c r="F36" s="5" t="str">
        <f t="shared" si="4"/>
        <v>98</v>
      </c>
      <c r="G36" s="5">
        <f t="shared" si="5"/>
        <v>16</v>
      </c>
      <c r="H36" s="9">
        <v>93382.6</v>
      </c>
      <c r="I36" s="9">
        <f t="shared" si="6"/>
        <v>5659.55151515152</v>
      </c>
      <c r="J36" s="5" t="s">
        <v>157</v>
      </c>
      <c r="K36" s="5" t="s">
        <v>186</v>
      </c>
      <c r="L36" s="5">
        <v>100000</v>
      </c>
      <c r="M36" s="5" t="str">
        <f t="shared" si="7"/>
        <v>Y</v>
      </c>
      <c r="N36" s="5" t="str">
        <f t="shared" si="8"/>
        <v>TY98CAMBLA021</v>
      </c>
    </row>
    <row r="37" spans="1:14">
      <c r="A37" s="5" t="s">
        <v>205</v>
      </c>
      <c r="B37" s="5" t="str">
        <f t="shared" si="0"/>
        <v>CR</v>
      </c>
      <c r="C37" s="5" t="str">
        <f t="shared" si="1"/>
        <v>Chrysler</v>
      </c>
      <c r="D37" s="5" t="str">
        <f t="shared" si="2"/>
        <v>PTC</v>
      </c>
      <c r="E37" s="5" t="str">
        <f t="shared" si="3"/>
        <v>PT Cruisser</v>
      </c>
      <c r="F37" s="5" t="str">
        <f t="shared" si="4"/>
        <v>07</v>
      </c>
      <c r="G37" s="5">
        <f t="shared" si="5"/>
        <v>7</v>
      </c>
      <c r="H37" s="9">
        <v>42074.2</v>
      </c>
      <c r="I37" s="9">
        <f t="shared" si="6"/>
        <v>5609.89333333333</v>
      </c>
      <c r="J37" s="5" t="s">
        <v>190</v>
      </c>
      <c r="K37" s="5" t="s">
        <v>196</v>
      </c>
      <c r="L37" s="5">
        <v>75000</v>
      </c>
      <c r="M37" s="5" t="str">
        <f t="shared" si="7"/>
        <v>Y</v>
      </c>
      <c r="N37" s="5" t="str">
        <f t="shared" si="8"/>
        <v>CR07PTCGRE043</v>
      </c>
    </row>
    <row r="38" spans="1:14">
      <c r="A38" s="5" t="s">
        <v>206</v>
      </c>
      <c r="B38" s="5" t="str">
        <f t="shared" si="0"/>
        <v>FD</v>
      </c>
      <c r="C38" s="5" t="str">
        <f t="shared" si="1"/>
        <v>Ford</v>
      </c>
      <c r="D38" s="5" t="str">
        <f t="shared" si="2"/>
        <v>MTG</v>
      </c>
      <c r="E38" s="5" t="str">
        <f t="shared" si="3"/>
        <v>Mustang</v>
      </c>
      <c r="F38" s="5" t="str">
        <f t="shared" si="4"/>
        <v>08</v>
      </c>
      <c r="G38" s="5">
        <f t="shared" si="5"/>
        <v>6</v>
      </c>
      <c r="H38" s="9">
        <v>36438.5</v>
      </c>
      <c r="I38" s="9">
        <f t="shared" si="6"/>
        <v>5605.92307692308</v>
      </c>
      <c r="J38" s="5" t="s">
        <v>154</v>
      </c>
      <c r="K38" s="5" t="s">
        <v>98</v>
      </c>
      <c r="L38" s="5">
        <v>50000</v>
      </c>
      <c r="M38" s="5" t="str">
        <f t="shared" si="7"/>
        <v>Y</v>
      </c>
      <c r="N38" s="5" t="str">
        <f t="shared" si="8"/>
        <v>FD08MTGWHI005</v>
      </c>
    </row>
    <row r="39" spans="1:14">
      <c r="A39" s="5" t="s">
        <v>207</v>
      </c>
      <c r="B39" s="5" t="str">
        <f t="shared" si="0"/>
        <v>GM</v>
      </c>
      <c r="C39" s="5" t="str">
        <f t="shared" si="1"/>
        <v>General Motors</v>
      </c>
      <c r="D39" s="5" t="str">
        <f t="shared" si="2"/>
        <v>SLV</v>
      </c>
      <c r="E39" s="5" t="str">
        <f t="shared" si="3"/>
        <v>Silverado</v>
      </c>
      <c r="F39" s="5" t="str">
        <f t="shared" si="4"/>
        <v>00</v>
      </c>
      <c r="G39" s="5">
        <f t="shared" si="5"/>
        <v>14</v>
      </c>
      <c r="H39" s="9">
        <v>80685.8</v>
      </c>
      <c r="I39" s="9">
        <f t="shared" si="6"/>
        <v>5564.53793103448</v>
      </c>
      <c r="J39" s="5" t="s">
        <v>151</v>
      </c>
      <c r="K39" s="5" t="s">
        <v>160</v>
      </c>
      <c r="L39" s="5">
        <v>100000</v>
      </c>
      <c r="M39" s="5" t="str">
        <f t="shared" si="7"/>
        <v>Y</v>
      </c>
      <c r="N39" s="5" t="str">
        <f t="shared" si="8"/>
        <v>GM00SLVBLU019</v>
      </c>
    </row>
    <row r="40" spans="1:14">
      <c r="A40" s="5" t="s">
        <v>208</v>
      </c>
      <c r="B40" s="5" t="str">
        <f t="shared" si="0"/>
        <v>FD</v>
      </c>
      <c r="C40" s="5" t="str">
        <f t="shared" si="1"/>
        <v>Ford</v>
      </c>
      <c r="D40" s="5" t="str">
        <f t="shared" si="2"/>
        <v>FCS</v>
      </c>
      <c r="E40" s="5" t="str">
        <f t="shared" si="3"/>
        <v>Civic</v>
      </c>
      <c r="F40" s="5" t="str">
        <f t="shared" si="4"/>
        <v>06</v>
      </c>
      <c r="G40" s="5">
        <f t="shared" si="5"/>
        <v>8</v>
      </c>
      <c r="H40" s="9">
        <v>46311.4</v>
      </c>
      <c r="I40" s="9">
        <f t="shared" si="6"/>
        <v>5448.4</v>
      </c>
      <c r="J40" s="5" t="s">
        <v>190</v>
      </c>
      <c r="K40" s="5" t="s">
        <v>162</v>
      </c>
      <c r="L40" s="5">
        <v>75000</v>
      </c>
      <c r="M40" s="5" t="str">
        <f t="shared" si="7"/>
        <v>Y</v>
      </c>
      <c r="N40" s="5" t="str">
        <f t="shared" si="8"/>
        <v>FD06FCSGRE006</v>
      </c>
    </row>
    <row r="41" spans="1:14">
      <c r="A41" s="5" t="s">
        <v>209</v>
      </c>
      <c r="B41" s="5" t="str">
        <f t="shared" si="0"/>
        <v>TY</v>
      </c>
      <c r="C41" s="5" t="str">
        <f t="shared" si="1"/>
        <v>Toyota</v>
      </c>
      <c r="D41" s="5" t="str">
        <f t="shared" si="2"/>
        <v>CAM</v>
      </c>
      <c r="E41" s="5" t="str">
        <f t="shared" si="3"/>
        <v>Camrey</v>
      </c>
      <c r="F41" s="5" t="str">
        <f t="shared" si="4"/>
        <v>02</v>
      </c>
      <c r="G41" s="5">
        <f t="shared" si="5"/>
        <v>12</v>
      </c>
      <c r="H41" s="9">
        <v>67829.1</v>
      </c>
      <c r="I41" s="9">
        <f t="shared" si="6"/>
        <v>5426.328</v>
      </c>
      <c r="J41" s="5" t="s">
        <v>157</v>
      </c>
      <c r="K41" s="5" t="s">
        <v>98</v>
      </c>
      <c r="L41" s="5">
        <v>100000</v>
      </c>
      <c r="M41" s="5" t="str">
        <f t="shared" si="7"/>
        <v>Y</v>
      </c>
      <c r="N41" s="5" t="str">
        <f t="shared" si="8"/>
        <v>TY02CAMBLA023</v>
      </c>
    </row>
    <row r="42" spans="1:14">
      <c r="A42" s="5" t="s">
        <v>210</v>
      </c>
      <c r="B42" s="5" t="str">
        <f t="shared" si="0"/>
        <v>CR</v>
      </c>
      <c r="C42" s="5" t="str">
        <f t="shared" si="1"/>
        <v>Chrysler</v>
      </c>
      <c r="D42" s="5" t="str">
        <f t="shared" si="2"/>
        <v>CAR</v>
      </c>
      <c r="E42" s="5" t="str">
        <f t="shared" si="3"/>
        <v>Caravan</v>
      </c>
      <c r="F42" s="5" t="str">
        <f t="shared" si="4"/>
        <v>00</v>
      </c>
      <c r="G42" s="5">
        <f t="shared" si="5"/>
        <v>14</v>
      </c>
      <c r="H42" s="9">
        <v>77243.1</v>
      </c>
      <c r="I42" s="9">
        <f t="shared" si="6"/>
        <v>5327.11034482759</v>
      </c>
      <c r="J42" s="5" t="s">
        <v>157</v>
      </c>
      <c r="K42" s="5" t="s">
        <v>203</v>
      </c>
      <c r="L42" s="5">
        <v>75000</v>
      </c>
      <c r="M42" s="5" t="str">
        <f t="shared" si="7"/>
        <v>Not Covered</v>
      </c>
      <c r="N42" s="5" t="str">
        <f t="shared" si="8"/>
        <v>CR00CARBLA046</v>
      </c>
    </row>
    <row r="43" spans="1:14">
      <c r="A43" s="5" t="s">
        <v>211</v>
      </c>
      <c r="B43" s="5" t="str">
        <f t="shared" si="0"/>
        <v>HO</v>
      </c>
      <c r="C43" s="5" t="str">
        <f t="shared" si="1"/>
        <v>Honda</v>
      </c>
      <c r="D43" s="5" t="str">
        <f t="shared" si="2"/>
        <v>CIV</v>
      </c>
      <c r="E43" s="5" t="str">
        <f t="shared" si="3"/>
        <v>Civic</v>
      </c>
      <c r="F43" s="5" t="str">
        <f t="shared" si="4"/>
        <v>99</v>
      </c>
      <c r="G43" s="5">
        <f t="shared" si="5"/>
        <v>15</v>
      </c>
      <c r="H43" s="9">
        <v>82374</v>
      </c>
      <c r="I43" s="9">
        <f t="shared" si="6"/>
        <v>5314.45161290323</v>
      </c>
      <c r="J43" s="5" t="s">
        <v>154</v>
      </c>
      <c r="K43" s="5" t="s">
        <v>171</v>
      </c>
      <c r="L43" s="5">
        <v>75000</v>
      </c>
      <c r="M43" s="5" t="str">
        <f t="shared" si="7"/>
        <v>Not Covered</v>
      </c>
      <c r="N43" s="5" t="str">
        <f t="shared" si="8"/>
        <v>HO99CIVWHI030</v>
      </c>
    </row>
    <row r="44" spans="1:14">
      <c r="A44" s="5" t="s">
        <v>212</v>
      </c>
      <c r="B44" s="5" t="str">
        <f t="shared" si="0"/>
        <v>FD</v>
      </c>
      <c r="C44" s="5" t="str">
        <f t="shared" si="1"/>
        <v>Ford</v>
      </c>
      <c r="D44" s="5" t="str">
        <f t="shared" si="2"/>
        <v>MTG</v>
      </c>
      <c r="E44" s="5" t="str">
        <f t="shared" si="3"/>
        <v>Mustang</v>
      </c>
      <c r="F44" s="5" t="str">
        <f t="shared" si="4"/>
        <v>06</v>
      </c>
      <c r="G44" s="5">
        <f t="shared" si="5"/>
        <v>8</v>
      </c>
      <c r="H44" s="9">
        <v>44974.8</v>
      </c>
      <c r="I44" s="9">
        <f t="shared" si="6"/>
        <v>5291.15294117647</v>
      </c>
      <c r="J44" s="5" t="s">
        <v>154</v>
      </c>
      <c r="K44" s="5" t="s">
        <v>173</v>
      </c>
      <c r="L44" s="5">
        <v>50000</v>
      </c>
      <c r="M44" s="5" t="str">
        <f t="shared" si="7"/>
        <v>Y</v>
      </c>
      <c r="N44" s="5" t="str">
        <f t="shared" si="8"/>
        <v>FD06MTGWHI002</v>
      </c>
    </row>
    <row r="45" spans="1:14">
      <c r="A45" s="5" t="s">
        <v>213</v>
      </c>
      <c r="B45" s="5" t="str">
        <f t="shared" si="0"/>
        <v>HO</v>
      </c>
      <c r="C45" s="5" t="str">
        <f t="shared" si="1"/>
        <v>Honda</v>
      </c>
      <c r="D45" s="5" t="str">
        <f t="shared" si="2"/>
        <v>CIV</v>
      </c>
      <c r="E45" s="5" t="str">
        <f t="shared" si="3"/>
        <v>Civic</v>
      </c>
      <c r="F45" s="5" t="str">
        <f t="shared" si="4"/>
        <v>01</v>
      </c>
      <c r="G45" s="5">
        <f t="shared" si="5"/>
        <v>13</v>
      </c>
      <c r="H45" s="9">
        <v>69891.9</v>
      </c>
      <c r="I45" s="9">
        <f t="shared" si="6"/>
        <v>5177.17777777778</v>
      </c>
      <c r="J45" s="5" t="s">
        <v>151</v>
      </c>
      <c r="K45" s="5" t="s">
        <v>203</v>
      </c>
      <c r="L45" s="5">
        <v>75000</v>
      </c>
      <c r="M45" s="5" t="str">
        <f t="shared" si="7"/>
        <v>Y</v>
      </c>
      <c r="N45" s="5" t="str">
        <f t="shared" si="8"/>
        <v>HO01CIVBLU031</v>
      </c>
    </row>
    <row r="46" spans="1:14">
      <c r="A46" s="5" t="s">
        <v>214</v>
      </c>
      <c r="B46" s="5" t="str">
        <f t="shared" si="0"/>
        <v>GM</v>
      </c>
      <c r="C46" s="5" t="str">
        <f t="shared" si="1"/>
        <v>General Motors</v>
      </c>
      <c r="D46" s="5" t="str">
        <f t="shared" si="2"/>
        <v>CMR</v>
      </c>
      <c r="E46" s="5" t="str">
        <f t="shared" si="3"/>
        <v>Civic</v>
      </c>
      <c r="F46" s="5" t="str">
        <f t="shared" si="4"/>
        <v>09</v>
      </c>
      <c r="G46" s="5">
        <f t="shared" si="5"/>
        <v>5</v>
      </c>
      <c r="H46" s="9">
        <v>28464.8</v>
      </c>
      <c r="I46" s="9">
        <f t="shared" si="6"/>
        <v>5175.41818181818</v>
      </c>
      <c r="J46" s="5" t="s">
        <v>154</v>
      </c>
      <c r="K46" s="5" t="s">
        <v>165</v>
      </c>
      <c r="L46" s="5">
        <v>100000</v>
      </c>
      <c r="M46" s="5" t="str">
        <f t="shared" si="7"/>
        <v>Y</v>
      </c>
      <c r="N46" s="5" t="str">
        <f t="shared" si="8"/>
        <v>GM09CMRWHI014</v>
      </c>
    </row>
    <row r="47" spans="1:14">
      <c r="A47" s="5" t="s">
        <v>215</v>
      </c>
      <c r="B47" s="5" t="str">
        <f t="shared" si="0"/>
        <v>TY</v>
      </c>
      <c r="C47" s="5" t="str">
        <f t="shared" si="1"/>
        <v>Toyota</v>
      </c>
      <c r="D47" s="5" t="str">
        <f t="shared" si="2"/>
        <v>COR</v>
      </c>
      <c r="E47" s="5" t="str">
        <f t="shared" si="3"/>
        <v>Civic</v>
      </c>
      <c r="F47" s="5" t="str">
        <f t="shared" si="4"/>
        <v>02</v>
      </c>
      <c r="G47" s="5">
        <f t="shared" si="5"/>
        <v>12</v>
      </c>
      <c r="H47" s="9">
        <v>64467.4</v>
      </c>
      <c r="I47" s="9">
        <f t="shared" si="6"/>
        <v>5157.392</v>
      </c>
      <c r="J47" s="5" t="s">
        <v>216</v>
      </c>
      <c r="K47" s="5" t="s">
        <v>196</v>
      </c>
      <c r="L47" s="5">
        <v>100000</v>
      </c>
      <c r="M47" s="5" t="str">
        <f t="shared" si="7"/>
        <v>Y</v>
      </c>
      <c r="N47" s="5" t="str">
        <f t="shared" si="8"/>
        <v>TY02CORRED025</v>
      </c>
    </row>
    <row r="48" spans="1:14">
      <c r="A48" s="5" t="s">
        <v>217</v>
      </c>
      <c r="B48" s="5" t="str">
        <f t="shared" si="0"/>
        <v>CR</v>
      </c>
      <c r="C48" s="5" t="str">
        <f t="shared" si="1"/>
        <v>Chrysler</v>
      </c>
      <c r="D48" s="5" t="str">
        <f t="shared" si="2"/>
        <v>CAR</v>
      </c>
      <c r="E48" s="5" t="str">
        <f t="shared" si="3"/>
        <v>Caravan</v>
      </c>
      <c r="F48" s="5" t="str">
        <f t="shared" si="4"/>
        <v>99</v>
      </c>
      <c r="G48" s="5">
        <f t="shared" si="5"/>
        <v>15</v>
      </c>
      <c r="H48" s="9">
        <v>79420.6</v>
      </c>
      <c r="I48" s="9">
        <f t="shared" si="6"/>
        <v>5123.90967741935</v>
      </c>
      <c r="J48" s="5" t="s">
        <v>190</v>
      </c>
      <c r="K48" s="5" t="s">
        <v>167</v>
      </c>
      <c r="L48" s="5">
        <v>75000</v>
      </c>
      <c r="M48" s="5" t="str">
        <f t="shared" si="7"/>
        <v>Not Covered</v>
      </c>
      <c r="N48" s="5" t="str">
        <f t="shared" si="8"/>
        <v>CR99CARGRE045</v>
      </c>
    </row>
    <row r="49" spans="1:14">
      <c r="A49" s="5" t="s">
        <v>218</v>
      </c>
      <c r="B49" s="5" t="str">
        <f t="shared" si="0"/>
        <v>HO</v>
      </c>
      <c r="C49" s="5" t="str">
        <f t="shared" si="1"/>
        <v>Honda</v>
      </c>
      <c r="D49" s="5" t="str">
        <f t="shared" si="2"/>
        <v>OOD</v>
      </c>
      <c r="E49" s="5" t="str">
        <f t="shared" si="3"/>
        <v>Odyssey</v>
      </c>
      <c r="F49" s="5" t="str">
        <f t="shared" si="4"/>
        <v>01</v>
      </c>
      <c r="G49" s="5">
        <f t="shared" si="5"/>
        <v>13</v>
      </c>
      <c r="H49" s="9">
        <v>68658.9</v>
      </c>
      <c r="I49" s="9">
        <f t="shared" si="6"/>
        <v>5085.84444444444</v>
      </c>
      <c r="J49" s="5" t="s">
        <v>157</v>
      </c>
      <c r="K49" s="5" t="s">
        <v>98</v>
      </c>
      <c r="L49" s="5">
        <v>100000</v>
      </c>
      <c r="M49" s="5" t="str">
        <f t="shared" si="7"/>
        <v>Y</v>
      </c>
      <c r="N49" s="5" t="str">
        <f t="shared" si="8"/>
        <v>HO01OODBLA040</v>
      </c>
    </row>
    <row r="50" spans="1:14">
      <c r="A50" s="5" t="s">
        <v>219</v>
      </c>
      <c r="B50" s="5" t="str">
        <f t="shared" si="0"/>
        <v>GM</v>
      </c>
      <c r="C50" s="5" t="str">
        <f t="shared" si="1"/>
        <v>General Motors</v>
      </c>
      <c r="D50" s="5" t="str">
        <f t="shared" si="2"/>
        <v>SLV</v>
      </c>
      <c r="E50" s="5" t="str">
        <f t="shared" si="3"/>
        <v>Silverado</v>
      </c>
      <c r="F50" s="5" t="str">
        <f t="shared" si="4"/>
        <v>98</v>
      </c>
      <c r="G50" s="5">
        <f t="shared" si="5"/>
        <v>16</v>
      </c>
      <c r="H50" s="9">
        <v>83162.7</v>
      </c>
      <c r="I50" s="9">
        <f t="shared" si="6"/>
        <v>5040.16363636364</v>
      </c>
      <c r="J50" s="5" t="s">
        <v>157</v>
      </c>
      <c r="K50" s="5" t="s">
        <v>165</v>
      </c>
      <c r="L50" s="5">
        <v>100000</v>
      </c>
      <c r="M50" s="5" t="str">
        <f t="shared" si="7"/>
        <v>Y</v>
      </c>
      <c r="N50" s="5" t="str">
        <f t="shared" si="8"/>
        <v>GM98SLVBLA018</v>
      </c>
    </row>
    <row r="51" spans="1:14">
      <c r="A51" s="5" t="s">
        <v>220</v>
      </c>
      <c r="B51" s="5" t="str">
        <f t="shared" si="0"/>
        <v>CR</v>
      </c>
      <c r="C51" s="5" t="str">
        <f t="shared" si="1"/>
        <v>Chrysler</v>
      </c>
      <c r="D51" s="5" t="str">
        <f t="shared" si="2"/>
        <v>CAR</v>
      </c>
      <c r="E51" s="5" t="str">
        <f t="shared" si="3"/>
        <v>Caravan</v>
      </c>
      <c r="F51" s="5" t="str">
        <f t="shared" si="4"/>
        <v>04</v>
      </c>
      <c r="G51" s="5">
        <f t="shared" si="5"/>
        <v>10</v>
      </c>
      <c r="H51" s="9">
        <v>52699.4</v>
      </c>
      <c r="I51" s="9">
        <f t="shared" si="6"/>
        <v>5018.99047619048</v>
      </c>
      <c r="J51" s="5" t="s">
        <v>216</v>
      </c>
      <c r="K51" s="5" t="s">
        <v>182</v>
      </c>
      <c r="L51" s="5">
        <v>75000</v>
      </c>
      <c r="M51" s="5" t="str">
        <f t="shared" si="7"/>
        <v>Y</v>
      </c>
      <c r="N51" s="5" t="str">
        <f t="shared" si="8"/>
        <v>CR04CARRED048</v>
      </c>
    </row>
    <row r="52" spans="1:14">
      <c r="A52" s="5" t="s">
        <v>221</v>
      </c>
      <c r="B52" s="5" t="str">
        <f t="shared" si="0"/>
        <v>HO</v>
      </c>
      <c r="C52" s="5" t="str">
        <f t="shared" si="1"/>
        <v>Honda</v>
      </c>
      <c r="D52" s="5" t="str">
        <f t="shared" si="2"/>
        <v>CIV</v>
      </c>
      <c r="E52" s="5" t="str">
        <f t="shared" si="3"/>
        <v>Civic</v>
      </c>
      <c r="F52" s="5" t="str">
        <f t="shared" si="4"/>
        <v>10</v>
      </c>
      <c r="G52" s="5">
        <f t="shared" si="5"/>
        <v>4</v>
      </c>
      <c r="H52" s="9">
        <v>22573</v>
      </c>
      <c r="I52" s="9">
        <f t="shared" si="6"/>
        <v>5016.22222222222</v>
      </c>
      <c r="J52" s="5" t="s">
        <v>151</v>
      </c>
      <c r="K52" s="5" t="s">
        <v>155</v>
      </c>
      <c r="L52" s="5">
        <v>75000</v>
      </c>
      <c r="M52" s="5" t="str">
        <f t="shared" si="7"/>
        <v>Y</v>
      </c>
      <c r="N52" s="5" t="str">
        <f t="shared" si="8"/>
        <v>HO10CIVBLU032</v>
      </c>
    </row>
    <row r="53" spans="1:14">
      <c r="A53" s="5" t="s">
        <v>222</v>
      </c>
      <c r="B53" s="5" t="str">
        <f t="shared" si="0"/>
        <v>FD</v>
      </c>
      <c r="C53" s="5" t="str">
        <f t="shared" si="1"/>
        <v>Ford</v>
      </c>
      <c r="D53" s="5" t="str">
        <f t="shared" si="2"/>
        <v>MTG</v>
      </c>
      <c r="E53" s="5" t="str">
        <f t="shared" si="3"/>
        <v>Mustang</v>
      </c>
      <c r="F53" s="5" t="str">
        <f t="shared" si="4"/>
        <v>06</v>
      </c>
      <c r="G53" s="5">
        <f t="shared" si="5"/>
        <v>8</v>
      </c>
      <c r="H53" s="9">
        <v>40326.8</v>
      </c>
      <c r="I53" s="9">
        <f t="shared" si="6"/>
        <v>4744.32941176471</v>
      </c>
      <c r="J53" s="5" t="s">
        <v>157</v>
      </c>
      <c r="K53" s="5" t="s">
        <v>98</v>
      </c>
      <c r="L53" s="5">
        <v>50000</v>
      </c>
      <c r="M53" s="5" t="str">
        <f t="shared" si="7"/>
        <v>Y</v>
      </c>
      <c r="N53" s="5" t="str">
        <f t="shared" si="8"/>
        <v>FD06MTGBLA001</v>
      </c>
    </row>
    <row r="56" spans="2:5">
      <c r="B56" s="5" t="s">
        <v>223</v>
      </c>
      <c r="C56" s="5" t="s">
        <v>224</v>
      </c>
      <c r="D56" s="5" t="s">
        <v>225</v>
      </c>
      <c r="E56" s="5" t="s">
        <v>226</v>
      </c>
    </row>
    <row r="57" spans="2:5">
      <c r="B57" s="5" t="s">
        <v>227</v>
      </c>
      <c r="C57" s="5" t="s">
        <v>228</v>
      </c>
      <c r="D57" s="5" t="s">
        <v>229</v>
      </c>
      <c r="E57" s="5" t="s">
        <v>230</v>
      </c>
    </row>
    <row r="58" spans="2:5">
      <c r="B58" s="5" t="s">
        <v>231</v>
      </c>
      <c r="C58" s="5" t="s">
        <v>232</v>
      </c>
      <c r="D58" s="5" t="s">
        <v>233</v>
      </c>
      <c r="E58" s="5" t="s">
        <v>234</v>
      </c>
    </row>
    <row r="59" spans="2:5">
      <c r="B59" s="5" t="s">
        <v>235</v>
      </c>
      <c r="C59" s="5" t="s">
        <v>236</v>
      </c>
      <c r="D59" s="5" t="s">
        <v>237</v>
      </c>
      <c r="E59" s="5" t="s">
        <v>238</v>
      </c>
    </row>
    <row r="60" spans="2:5">
      <c r="B60" s="5" t="s">
        <v>239</v>
      </c>
      <c r="C60" s="5" t="s">
        <v>240</v>
      </c>
      <c r="D60" s="5" t="s">
        <v>241</v>
      </c>
      <c r="E60" s="5" t="s">
        <v>242</v>
      </c>
    </row>
    <row r="61" spans="2:5">
      <c r="B61" s="5" t="s">
        <v>243</v>
      </c>
      <c r="C61" s="5" t="s">
        <v>244</v>
      </c>
      <c r="D61" s="5" t="s">
        <v>245</v>
      </c>
      <c r="E61" s="5" t="s">
        <v>246</v>
      </c>
    </row>
    <row r="62" spans="4:5">
      <c r="D62" s="5" t="s">
        <v>247</v>
      </c>
      <c r="E62" s="5" t="s">
        <v>248</v>
      </c>
    </row>
    <row r="63" spans="4:5">
      <c r="D63" s="5" t="s">
        <v>249</v>
      </c>
      <c r="E63" s="5" t="s">
        <v>250</v>
      </c>
    </row>
    <row r="64" spans="4:5">
      <c r="D64" s="5" t="s">
        <v>251</v>
      </c>
      <c r="E64" s="5" t="s">
        <v>252</v>
      </c>
    </row>
    <row r="65" spans="4:5">
      <c r="D65" s="5" t="s">
        <v>253</v>
      </c>
      <c r="E65" s="5" t="s">
        <v>254</v>
      </c>
    </row>
    <row r="66" spans="4:5">
      <c r="D66" s="5" t="s">
        <v>255</v>
      </c>
      <c r="E66" s="5" t="s">
        <v>256</v>
      </c>
    </row>
  </sheetData>
  <conditionalFormatting sqref="I$1:I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1"/>
  <sheetViews>
    <sheetView workbookViewId="0">
      <selection activeCell="Q24" sqref="Q24"/>
    </sheetView>
  </sheetViews>
  <sheetFormatPr defaultColWidth="9" defaultRowHeight="14.4" outlineLevelCol="1"/>
  <cols>
    <col min="1" max="1" width="12.5555555555556" style="5" customWidth="1"/>
    <col min="2" max="2" width="11.8888888888889" style="5" customWidth="1"/>
    <col min="3" max="16384" width="8.88888888888889" style="5"/>
  </cols>
  <sheetData>
    <row r="3" spans="1:2">
      <c r="A3" s="5" t="s">
        <v>133</v>
      </c>
      <c r="B3" s="5" t="s">
        <v>257</v>
      </c>
    </row>
    <row r="4" spans="1:2">
      <c r="A4" s="6" t="s">
        <v>182</v>
      </c>
      <c r="B4" s="7">
        <v>144647.7</v>
      </c>
    </row>
    <row r="5" spans="1:2">
      <c r="A5" s="6" t="s">
        <v>169</v>
      </c>
      <c r="B5" s="7">
        <v>150656.4</v>
      </c>
    </row>
    <row r="6" spans="1:2">
      <c r="A6" s="6" t="s">
        <v>162</v>
      </c>
      <c r="B6" s="7">
        <v>154427.9</v>
      </c>
    </row>
    <row r="7" spans="1:2">
      <c r="A7" s="6" t="s">
        <v>196</v>
      </c>
      <c r="B7" s="7">
        <v>179986</v>
      </c>
    </row>
    <row r="8" spans="1:2">
      <c r="A8" s="6" t="s">
        <v>176</v>
      </c>
      <c r="B8" s="7">
        <v>143640.7</v>
      </c>
    </row>
    <row r="9" spans="1:2">
      <c r="A9" s="6" t="s">
        <v>167</v>
      </c>
      <c r="B9" s="7">
        <v>135078.2</v>
      </c>
    </row>
    <row r="10" spans="1:2">
      <c r="A10" s="6" t="s">
        <v>203</v>
      </c>
      <c r="B10" s="7">
        <v>184693.8</v>
      </c>
    </row>
    <row r="11" spans="1:2">
      <c r="A11" s="6" t="s">
        <v>178</v>
      </c>
      <c r="B11" s="7">
        <v>127731.3</v>
      </c>
    </row>
    <row r="12" spans="1:2">
      <c r="A12" s="6" t="s">
        <v>173</v>
      </c>
      <c r="B12" s="7">
        <v>70964.9</v>
      </c>
    </row>
    <row r="13" spans="1:2">
      <c r="A13" s="6" t="s">
        <v>152</v>
      </c>
      <c r="B13" s="7">
        <v>65315</v>
      </c>
    </row>
    <row r="14" spans="1:2">
      <c r="A14" s="6" t="s">
        <v>171</v>
      </c>
      <c r="B14" s="7">
        <v>138561.5</v>
      </c>
    </row>
    <row r="15" spans="1:2">
      <c r="A15" s="6" t="s">
        <v>165</v>
      </c>
      <c r="B15" s="7">
        <v>141229.4</v>
      </c>
    </row>
    <row r="16" spans="1:2">
      <c r="A16" s="6" t="s">
        <v>98</v>
      </c>
      <c r="B16" s="7">
        <v>305432.4</v>
      </c>
    </row>
    <row r="17" spans="1:2">
      <c r="A17" s="6" t="s">
        <v>186</v>
      </c>
      <c r="B17" s="7">
        <v>177713.9</v>
      </c>
    </row>
    <row r="18" spans="1:2">
      <c r="A18" s="6" t="s">
        <v>155</v>
      </c>
      <c r="B18" s="7">
        <v>65964.9</v>
      </c>
    </row>
    <row r="19" spans="1:2">
      <c r="A19" s="6" t="s">
        <v>160</v>
      </c>
      <c r="B19" s="7">
        <v>130601.6</v>
      </c>
    </row>
    <row r="20" spans="1:2">
      <c r="A20" s="6" t="s">
        <v>184</v>
      </c>
      <c r="B20" s="7">
        <v>19341.7</v>
      </c>
    </row>
    <row r="21" spans="1:2">
      <c r="A21" s="6" t="s">
        <v>135</v>
      </c>
      <c r="B21" s="7">
        <v>2335987.3</v>
      </c>
    </row>
  </sheetData>
  <pageMargins left="0.7" right="0.7" top="0.75" bottom="0.75" header="0.3" footer="0.3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M1" sqref="M1"/>
    </sheetView>
  </sheetViews>
  <sheetFormatPr defaultColWidth="9" defaultRowHeight="14.4" outlineLevelRow="4" outlineLevelCol="6"/>
  <cols>
    <col min="1" max="1" width="6.66666666666667" customWidth="1"/>
    <col min="2" max="2" width="11.1111111111111" customWidth="1"/>
    <col min="3" max="3" width="12" customWidth="1"/>
    <col min="4" max="4" width="7.22222222222222" customWidth="1"/>
    <col min="5" max="5" width="11.2222222222222" customWidth="1"/>
    <col min="6" max="6" width="13.6666666666667" customWidth="1"/>
    <col min="7" max="7" width="16.1111111111111" customWidth="1"/>
  </cols>
  <sheetData>
    <row r="1" spans="2:7">
      <c r="B1" t="s">
        <v>258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</row>
    <row r="2" spans="1:7">
      <c r="A2" t="s">
        <v>264</v>
      </c>
      <c r="B2" s="2">
        <v>20000</v>
      </c>
      <c r="C2" s="3">
        <v>0.09</v>
      </c>
      <c r="D2">
        <v>12</v>
      </c>
      <c r="E2" s="4">
        <f>B2*C2</f>
        <v>1800</v>
      </c>
      <c r="F2" s="4">
        <f>B2+E2</f>
        <v>21800</v>
      </c>
      <c r="G2" s="4">
        <f>F2/D2</f>
        <v>1816.66666666667</v>
      </c>
    </row>
    <row r="3" spans="1:7">
      <c r="A3" t="s">
        <v>265</v>
      </c>
      <c r="B3" s="2">
        <v>20000</v>
      </c>
      <c r="C3" s="3">
        <v>0.08</v>
      </c>
      <c r="D3">
        <v>12</v>
      </c>
      <c r="E3" s="4">
        <f t="shared" ref="E3:E5" si="0">B3*C3</f>
        <v>1600</v>
      </c>
      <c r="F3" s="4">
        <f t="shared" ref="F3:F5" si="1">B3+E3</f>
        <v>21600</v>
      </c>
      <c r="G3" s="4">
        <f t="shared" ref="G3:G5" si="2">F3/D3</f>
        <v>1800</v>
      </c>
    </row>
    <row r="4" spans="1:7">
      <c r="A4" t="s">
        <v>266</v>
      </c>
      <c r="B4" s="2">
        <v>20000</v>
      </c>
      <c r="C4" s="3">
        <v>0.07</v>
      </c>
      <c r="D4">
        <v>12</v>
      </c>
      <c r="E4" s="4">
        <f t="shared" si="0"/>
        <v>1400</v>
      </c>
      <c r="F4" s="4">
        <f t="shared" si="1"/>
        <v>21400</v>
      </c>
      <c r="G4" s="4">
        <f t="shared" si="2"/>
        <v>1783.33333333333</v>
      </c>
    </row>
    <row r="5" spans="1:7">
      <c r="A5" t="s">
        <v>267</v>
      </c>
      <c r="B5" s="2">
        <v>20000</v>
      </c>
      <c r="C5" s="3">
        <v>0.06</v>
      </c>
      <c r="D5">
        <v>12</v>
      </c>
      <c r="E5" s="4">
        <f t="shared" si="0"/>
        <v>1200</v>
      </c>
      <c r="F5" s="4">
        <f t="shared" si="1"/>
        <v>21200</v>
      </c>
      <c r="G5" s="4">
        <f t="shared" si="2"/>
        <v>1766.66666666667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Payroll</vt:lpstr>
      <vt:lpstr>With Overtime and Bonus</vt:lpstr>
      <vt:lpstr>GRADEBOOK</vt:lpstr>
      <vt:lpstr>Career Decision</vt:lpstr>
      <vt:lpstr>Sales Report</vt:lpstr>
      <vt:lpstr>Pivot Table</vt:lpstr>
      <vt:lpstr>Car Database</vt:lpstr>
      <vt:lpstr>Pivot Table 2</vt:lpstr>
      <vt:lpstr>Loan</vt:lpstr>
      <vt:lpstr>Problem Solving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PiusNelson</cp:lastModifiedBy>
  <dcterms:created xsi:type="dcterms:W3CDTF">2024-03-04T07:31:00Z</dcterms:created>
  <cp:lastPrinted>2024-03-04T21:59:00Z</cp:lastPrinted>
  <dcterms:modified xsi:type="dcterms:W3CDTF">2024-03-06T20:02:10Z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AE130F8CF66A484792833804A9ACCB5E_11</vt:lpwstr>
  </property>
  <property fmtid="{D5CDD505-2E9C-101B-9397-08002B2CF9AE}" pid="3" name="KSOProductBuildVer">
    <vt:lpwstr>1033-12.2.0.13489</vt:lpwstr>
  </property>
</Properties>
</file>