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0" i="2" l="1"/>
  <c r="F8" i="2"/>
  <c r="F6" i="2"/>
  <c r="E6" i="2"/>
  <c r="D6" i="2"/>
  <c r="D5" i="2"/>
  <c r="E8" i="2"/>
  <c r="D8" i="2"/>
  <c r="C8" i="2"/>
  <c r="E7" i="2"/>
  <c r="D7" i="2"/>
  <c r="A7" i="2"/>
  <c r="J11" i="1" l="1"/>
  <c r="J12" i="1"/>
  <c r="J10" i="1"/>
  <c r="I13" i="1"/>
  <c r="I12" i="1"/>
  <c r="I11" i="1"/>
  <c r="I10" i="1"/>
  <c r="I9" i="1"/>
  <c r="H18" i="1" l="1"/>
  <c r="H17" i="1"/>
  <c r="H16" i="1"/>
  <c r="J2" i="1"/>
  <c r="J3" i="1" l="1"/>
  <c r="J4" i="1"/>
  <c r="J5" i="1"/>
  <c r="J6" i="1"/>
</calcChain>
</file>

<file path=xl/sharedStrings.xml><?xml version="1.0" encoding="utf-8"?>
<sst xmlns="http://schemas.openxmlformats.org/spreadsheetml/2006/main" count="149" uniqueCount="57">
  <si>
    <t>S</t>
    <phoneticPr fontId="1" type="noConversion"/>
  </si>
  <si>
    <t>500/500</t>
    <phoneticPr fontId="1" type="noConversion"/>
  </si>
  <si>
    <t>50/500</t>
    <phoneticPr fontId="1" type="noConversion"/>
  </si>
  <si>
    <t>500/500</t>
    <phoneticPr fontId="1" type="noConversion"/>
  </si>
  <si>
    <t>500/500(交换)</t>
    <phoneticPr fontId="1" type="noConversion"/>
  </si>
  <si>
    <t>500/500</t>
    <phoneticPr fontId="1" type="noConversion"/>
  </si>
  <si>
    <t>$R_0(\Omega )$</t>
    <phoneticPr fontId="1" type="noConversion"/>
  </si>
  <si>
    <t>$R_0'(\Omega )$</t>
    <phoneticPr fontId="1" type="noConversion"/>
  </si>
  <si>
    <t>$\Delta n(格)$</t>
    <phoneticPr fontId="1" type="noConversion"/>
  </si>
  <si>
    <t>$R_x(\Omega )$</t>
    <phoneticPr fontId="1" type="noConversion"/>
  </si>
  <si>
    <t>$\Delta R_0(\Omega )$</t>
    <phoneticPr fontId="1" type="noConversion"/>
  </si>
  <si>
    <t>$5.8 \times 10^2$</t>
    <phoneticPr fontId="1" type="noConversion"/>
  </si>
  <si>
    <t>$1.4 \times 10^3$</t>
    <phoneticPr fontId="1" type="noConversion"/>
  </si>
  <si>
    <t>$3.0\times 10^2$</t>
    <phoneticPr fontId="1" type="noConversion"/>
  </si>
  <si>
    <t>$R_{x1}$</t>
    <phoneticPr fontId="1" type="noConversion"/>
  </si>
  <si>
    <t>$R_{x2}$</t>
    <phoneticPr fontId="1" type="noConversion"/>
  </si>
  <si>
    <t>$R_{x3}$</t>
    <phoneticPr fontId="1" type="noConversion"/>
  </si>
  <si>
    <t>E=2.0V \\ $R_h=0(\Omega )$\\ $R_1/R_2=500/500$</t>
    <phoneticPr fontId="1" type="noConversion"/>
  </si>
  <si>
    <t>E=4.0V \\ $R_h=0(\Omega )$\\ $R_1/R_2=500/5000$</t>
    <phoneticPr fontId="1" type="noConversion"/>
  </si>
  <si>
    <t>E=4.0V \\ $R_h=3.0(k\Omega )$\\ $R_1/R_2=500/500$</t>
    <phoneticPr fontId="1" type="noConversion"/>
  </si>
  <si>
    <t>$7.2 \times 10^2$</t>
    <phoneticPr fontId="1" type="noConversion"/>
  </si>
  <si>
    <t>$2.9 \times 10^2$</t>
    <phoneticPr fontId="1" type="noConversion"/>
  </si>
  <si>
    <t>$2.0 \times 10^2$</t>
    <phoneticPr fontId="1" type="noConversion"/>
  </si>
  <si>
    <t>$1.9 \times 10^3$</t>
    <phoneticPr fontId="1" type="noConversion"/>
  </si>
  <si>
    <t>$1.8 \times 10^3$</t>
    <phoneticPr fontId="1" type="noConversion"/>
  </si>
  <si>
    <t>$6.2 \times 10^2$</t>
    <phoneticPr fontId="1" type="noConversion"/>
  </si>
  <si>
    <t>$1.6 \times 10^3$</t>
    <phoneticPr fontId="1" type="noConversion"/>
  </si>
  <si>
    <t>$3.2\times 10^2$</t>
    <phoneticPr fontId="1" type="noConversion"/>
  </si>
  <si>
    <t>S</t>
    <phoneticPr fontId="1" type="noConversion"/>
  </si>
  <si>
    <t>$R_1/R_2$</t>
    <phoneticPr fontId="1" type="noConversion"/>
  </si>
  <si>
    <t>$R_x$</t>
    <phoneticPr fontId="1" type="noConversion"/>
  </si>
  <si>
    <t>条件</t>
    <phoneticPr fontId="1" type="noConversion"/>
  </si>
  <si>
    <t>$\sigma$</t>
    <phoneticPr fontId="1" type="noConversion"/>
  </si>
  <si>
    <t>$R_{x2}$</t>
  </si>
  <si>
    <t>$R_{x2}$</t>
    <phoneticPr fontId="1" type="noConversion"/>
  </si>
  <si>
    <t>E=4.0V \\ $R_h=0(\Omega )$\\ $R_1/R_2=500/500$</t>
    <phoneticPr fontId="1" type="noConversion"/>
  </si>
  <si>
    <t>E=4.0V \&amp; $R_h=0(\Omega )$ \&amp; $R_1/R_2=500/500$</t>
    <phoneticPr fontId="1" type="noConversion"/>
  </si>
  <si>
    <t>E=4.0V \&amp; $R_h=0(\Omega )$ \&amp; $R_1/R_2=50/500$</t>
    <phoneticPr fontId="1" type="noConversion"/>
  </si>
  <si>
    <t>E=2.0V \&amp; $R_h=0(\Omega )$ \&amp; $R_1/R_2=500/500$</t>
    <phoneticPr fontId="1" type="noConversion"/>
  </si>
  <si>
    <t>E=4.0V \&amp; $R_h=0(\Omega )$ \&amp; $R_1/R_2=500/5000$</t>
    <phoneticPr fontId="1" type="noConversion"/>
  </si>
  <si>
    <t>E=4.0V \&amp; $R_h=3(k\Omega )$ \&amp; $R_1/R_2=500/500$</t>
    <phoneticPr fontId="1" type="noConversion"/>
  </si>
  <si>
    <t>实验\Ronum[2]</t>
    <phoneticPr fontId="1" type="noConversion"/>
  </si>
  <si>
    <t>实验\Ronum1]</t>
    <phoneticPr fontId="1" type="noConversion"/>
  </si>
  <si>
    <t>实验\Ronum1</t>
    <phoneticPr fontId="1" type="noConversion"/>
  </si>
  <si>
    <t>实验\Ronum2</t>
    <phoneticPr fontId="1" type="noConversion"/>
  </si>
  <si>
    <t>S</t>
    <phoneticPr fontId="1" type="noConversion"/>
  </si>
  <si>
    <t>$8.0 \times 10^2$</t>
    <phoneticPr fontId="1" type="noConversion"/>
  </si>
  <si>
    <t>$3.2 \times 10^2$</t>
    <phoneticPr fontId="1" type="noConversion"/>
  </si>
  <si>
    <t>$2.2 \times 10^2$</t>
    <phoneticPr fontId="1" type="noConversion"/>
  </si>
  <si>
    <t>实验\Ronum2(与\Ronum1中相同实验条件省略)</t>
    <phoneticPr fontId="1" type="noConversion"/>
  </si>
  <si>
    <t>$S_{\mbox{理论}}$</t>
    <phoneticPr fontId="1" type="noConversion"/>
  </si>
  <si>
    <t>$S_{\mbox{实际}}$</t>
    <phoneticPr fontId="1" type="noConversion"/>
  </si>
  <si>
    <t>i</t>
    <phoneticPr fontId="1" type="noConversion"/>
  </si>
  <si>
    <t>T</t>
    <phoneticPr fontId="1" type="noConversion"/>
  </si>
  <si>
    <t>$U_{out}$</t>
    <phoneticPr fontId="1" type="noConversion"/>
  </si>
  <si>
    <t>I=4.007</t>
    <phoneticPr fontId="1" type="noConversion"/>
  </si>
  <si>
    <t>R=100.1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</si>
</sst>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17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/>
    <xf numFmtId="176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3"/>
  <sheetViews>
    <sheetView topLeftCell="A19" workbookViewId="0">
      <selection activeCell="J12" sqref="J12"/>
    </sheetView>
  </sheetViews>
  <sheetFormatPr defaultRowHeight="13.9" x14ac:dyDescent="0.4"/>
  <cols>
    <col min="2" max="2" width="9.46484375" bestFit="1" customWidth="1"/>
    <col min="3" max="3" width="10.53125" bestFit="1" customWidth="1"/>
    <col min="8" max="8" width="9.46484375" bestFit="1" customWidth="1"/>
    <col min="10" max="10" width="12.46484375" bestFit="1" customWidth="1"/>
  </cols>
  <sheetData>
    <row r="1" spans="1:11" x14ac:dyDescent="0.4">
      <c r="A1" s="11"/>
      <c r="B1" s="11"/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0</v>
      </c>
    </row>
    <row r="2" spans="1:11" x14ac:dyDescent="0.4">
      <c r="A2" s="1" t="s">
        <v>14</v>
      </c>
      <c r="B2" s="1" t="s">
        <v>1</v>
      </c>
      <c r="C2" s="1">
        <v>47.9</v>
      </c>
      <c r="D2" s="1">
        <v>47.8</v>
      </c>
      <c r="E2" s="3">
        <v>4</v>
      </c>
      <c r="F2" s="1">
        <v>47.9</v>
      </c>
      <c r="G2" s="1">
        <v>0.1</v>
      </c>
      <c r="H2" s="1" t="s">
        <v>23</v>
      </c>
      <c r="J2">
        <f>(4)/(1.3*10^-6*(500+500+C2+F2+(47+0)*(2+500/F2+C2/500)))</f>
        <v>1826.1667852702674</v>
      </c>
      <c r="K2" t="s">
        <v>24</v>
      </c>
    </row>
    <row r="3" spans="1:11" x14ac:dyDescent="0.4">
      <c r="A3" s="11" t="s">
        <v>15</v>
      </c>
      <c r="B3" s="1" t="s">
        <v>2</v>
      </c>
      <c r="C3" s="1">
        <v>3600</v>
      </c>
      <c r="D3" s="1">
        <v>3575</v>
      </c>
      <c r="E3" s="3">
        <v>4</v>
      </c>
      <c r="F3" s="3">
        <v>360</v>
      </c>
      <c r="G3" s="1">
        <v>25</v>
      </c>
      <c r="H3" s="1" t="s">
        <v>11</v>
      </c>
      <c r="J3">
        <f>(4)/(1.3*10^-6*(50+500+C3+F3+(47+0)*(2+50/F3+C3/500)))</f>
        <v>621.7352960250131</v>
      </c>
      <c r="K3" s="2" t="s">
        <v>25</v>
      </c>
    </row>
    <row r="4" spans="1:11" x14ac:dyDescent="0.4">
      <c r="A4" s="11"/>
      <c r="B4" s="1" t="s">
        <v>3</v>
      </c>
      <c r="C4" s="3">
        <v>360</v>
      </c>
      <c r="D4" s="3">
        <v>361</v>
      </c>
      <c r="E4" s="3">
        <v>4</v>
      </c>
      <c r="F4" s="3">
        <v>360</v>
      </c>
      <c r="G4" s="3">
        <v>1</v>
      </c>
      <c r="H4" s="1" t="s">
        <v>12</v>
      </c>
      <c r="J4">
        <f t="shared" ref="J4:J6" si="0">(4)/(1.3*10^-6*(500+500+C4+F4+(47+0)*(2+500/F4+C4/500)))</f>
        <v>1608.3291434869952</v>
      </c>
      <c r="K4" s="2" t="s">
        <v>26</v>
      </c>
    </row>
    <row r="5" spans="1:11" x14ac:dyDescent="0.4">
      <c r="A5" s="11"/>
      <c r="B5" s="1" t="s">
        <v>4</v>
      </c>
      <c r="C5" s="3">
        <v>360</v>
      </c>
      <c r="D5" s="3">
        <v>361</v>
      </c>
      <c r="E5" s="3">
        <v>4</v>
      </c>
      <c r="F5" s="3">
        <v>360</v>
      </c>
      <c r="G5" s="3">
        <v>1</v>
      </c>
      <c r="H5" s="1" t="s">
        <v>12</v>
      </c>
      <c r="J5">
        <f t="shared" si="0"/>
        <v>1608.3291434869952</v>
      </c>
      <c r="K5" s="2" t="s">
        <v>26</v>
      </c>
    </row>
    <row r="6" spans="1:11" x14ac:dyDescent="0.4">
      <c r="A6" s="1" t="s">
        <v>16</v>
      </c>
      <c r="B6" s="1" t="s">
        <v>5</v>
      </c>
      <c r="C6" s="1">
        <v>4059</v>
      </c>
      <c r="D6" s="1">
        <v>4005</v>
      </c>
      <c r="E6" s="3">
        <v>4</v>
      </c>
      <c r="F6" s="3">
        <v>4059</v>
      </c>
      <c r="G6" s="1">
        <v>54</v>
      </c>
      <c r="H6" s="1" t="s">
        <v>13</v>
      </c>
      <c r="J6">
        <f t="shared" si="0"/>
        <v>320.53500409435617</v>
      </c>
      <c r="K6" s="2" t="s">
        <v>27</v>
      </c>
    </row>
    <row r="8" spans="1:11" x14ac:dyDescent="0.4">
      <c r="A8" s="1"/>
      <c r="B8" s="1" t="s">
        <v>6</v>
      </c>
      <c r="C8" s="1" t="s">
        <v>7</v>
      </c>
      <c r="D8" s="1" t="s">
        <v>8</v>
      </c>
      <c r="E8" s="1" t="s">
        <v>9</v>
      </c>
      <c r="F8" s="1" t="s">
        <v>10</v>
      </c>
      <c r="G8" s="1" t="s">
        <v>0</v>
      </c>
    </row>
    <row r="9" spans="1:11" x14ac:dyDescent="0.4">
      <c r="A9" s="1" t="s">
        <v>35</v>
      </c>
      <c r="B9" s="3">
        <v>360</v>
      </c>
      <c r="C9" s="3">
        <v>361</v>
      </c>
      <c r="D9" s="3">
        <v>4</v>
      </c>
      <c r="E9" s="3">
        <v>360</v>
      </c>
      <c r="F9" s="3">
        <v>1</v>
      </c>
      <c r="G9" s="1" t="s">
        <v>12</v>
      </c>
      <c r="I9">
        <f>SQRT(3*(0.001*F2)^2+(0.2*F2/1900)^2)</f>
        <v>8.3118306199565714E-2</v>
      </c>
    </row>
    <row r="10" spans="1:11" x14ac:dyDescent="0.4">
      <c r="A10" s="1" t="s">
        <v>17</v>
      </c>
      <c r="B10" s="3">
        <v>360</v>
      </c>
      <c r="C10" s="3">
        <v>362</v>
      </c>
      <c r="D10" s="3">
        <v>4</v>
      </c>
      <c r="E10" s="3">
        <v>360</v>
      </c>
      <c r="F10" s="3">
        <v>2</v>
      </c>
      <c r="G10" s="1" t="s">
        <v>20</v>
      </c>
      <c r="I10">
        <f>SQRT(3*(0.001*F3)^2+(0.2*F3/580)^2)</f>
        <v>0.63577529514878295</v>
      </c>
      <c r="J10">
        <f>SQRT(3*(0.001*B10)^2+(0.2*B10/720)^2)</f>
        <v>0.63150613615387774</v>
      </c>
    </row>
    <row r="11" spans="1:11" x14ac:dyDescent="0.4">
      <c r="A11" s="1" t="s">
        <v>18</v>
      </c>
      <c r="B11" s="1">
        <v>3600</v>
      </c>
      <c r="C11" s="1">
        <v>3650</v>
      </c>
      <c r="D11" s="3">
        <v>4</v>
      </c>
      <c r="E11" s="3">
        <v>360</v>
      </c>
      <c r="F11" s="3">
        <v>50</v>
      </c>
      <c r="G11" s="1" t="s">
        <v>21</v>
      </c>
      <c r="I11">
        <f>SQRT(3*(0.001*F4)^2+(0.2*F4/J4)^2)</f>
        <v>0.62514324786364439</v>
      </c>
      <c r="J11">
        <f>SQRT(3*(0.001*E11)^2+(0.2*E11/300)^2)</f>
        <v>0.6681317235396026</v>
      </c>
    </row>
    <row r="12" spans="1:11" x14ac:dyDescent="0.4">
      <c r="A12" s="1" t="s">
        <v>19</v>
      </c>
      <c r="B12" s="1">
        <v>360</v>
      </c>
      <c r="C12" s="1">
        <v>340</v>
      </c>
      <c r="D12" s="3">
        <v>5.5</v>
      </c>
      <c r="E12" s="3">
        <v>360</v>
      </c>
      <c r="F12" s="3">
        <v>10</v>
      </c>
      <c r="G12" s="1" t="s">
        <v>22</v>
      </c>
      <c r="I12">
        <f>SQRT(3*(0.001*F5)^2+(0.2*F5/J5)^2)</f>
        <v>0.62514324786364439</v>
      </c>
      <c r="J12">
        <f>SQRT(3*(0.001*B12)^2+(0.2*B12/200)^2)</f>
        <v>0.72</v>
      </c>
    </row>
    <row r="13" spans="1:11" x14ac:dyDescent="0.4">
      <c r="I13">
        <f>SQRT(3*(0.001*F6)^2+(0.2*F6/300)^2)</f>
        <v>7.53318518290902</v>
      </c>
    </row>
    <row r="15" spans="1:11" x14ac:dyDescent="0.4">
      <c r="A15" s="2" t="s">
        <v>30</v>
      </c>
      <c r="B15" s="2" t="s">
        <v>14</v>
      </c>
      <c r="C15" s="11" t="s">
        <v>15</v>
      </c>
      <c r="D15" s="11"/>
      <c r="E15" s="11"/>
      <c r="F15" s="2" t="s">
        <v>16</v>
      </c>
    </row>
    <row r="16" spans="1:11" x14ac:dyDescent="0.4">
      <c r="A16" s="2" t="s">
        <v>29</v>
      </c>
      <c r="B16" s="2" t="s">
        <v>1</v>
      </c>
      <c r="C16" s="2" t="s">
        <v>2</v>
      </c>
      <c r="D16" s="2" t="s">
        <v>3</v>
      </c>
      <c r="E16" s="2" t="s">
        <v>4</v>
      </c>
      <c r="F16" s="2" t="s">
        <v>3</v>
      </c>
      <c r="H16">
        <f>(2)/(1.3*10^-6*(500+500+B10+E10+(47+0)*(2+500/E10+B10/500)))</f>
        <v>804.16457174349762</v>
      </c>
    </row>
    <row r="17" spans="1:9" x14ac:dyDescent="0.4">
      <c r="A17" s="2" t="s">
        <v>28</v>
      </c>
      <c r="B17" s="2" t="s">
        <v>24</v>
      </c>
      <c r="C17" s="2" t="s">
        <v>25</v>
      </c>
      <c r="D17" s="2" t="s">
        <v>26</v>
      </c>
      <c r="E17" s="2" t="s">
        <v>26</v>
      </c>
      <c r="F17" s="2" t="s">
        <v>27</v>
      </c>
      <c r="H17">
        <f>(4)/(1.3*10^-6*(500+5000+B11+E11+(47+0)*(2+500/E11+B11/5000)))</f>
        <v>318.74914900617824</v>
      </c>
    </row>
    <row r="18" spans="1:9" x14ac:dyDescent="0.4">
      <c r="B18" s="11" t="s">
        <v>42</v>
      </c>
      <c r="C18" s="11"/>
      <c r="D18" s="11"/>
      <c r="E18" s="11" t="s">
        <v>41</v>
      </c>
      <c r="F18" s="11"/>
      <c r="G18" s="11"/>
      <c r="H18">
        <f>(4)/(1.3*10^-6*(500+500+B12+E12+(47+3000)*(2+500/E12+B12/500)))</f>
        <v>216.07932963644808</v>
      </c>
    </row>
    <row r="19" spans="1:9" x14ac:dyDescent="0.4">
      <c r="A19" s="4" t="s">
        <v>30</v>
      </c>
      <c r="B19" s="4" t="s">
        <v>14</v>
      </c>
      <c r="C19" t="s">
        <v>33</v>
      </c>
      <c r="D19" s="4" t="s">
        <v>16</v>
      </c>
      <c r="E19" s="11" t="s">
        <v>34</v>
      </c>
      <c r="F19" s="11"/>
      <c r="G19" s="11"/>
    </row>
    <row r="20" spans="1:9" x14ac:dyDescent="0.4">
      <c r="A20" s="4" t="s">
        <v>31</v>
      </c>
      <c r="B20" t="s">
        <v>36</v>
      </c>
      <c r="C20" t="s">
        <v>37</v>
      </c>
      <c r="D20" t="s">
        <v>36</v>
      </c>
      <c r="E20" t="s">
        <v>38</v>
      </c>
      <c r="F20" t="s">
        <v>39</v>
      </c>
      <c r="G20" t="s">
        <v>40</v>
      </c>
    </row>
    <row r="21" spans="1:9" x14ac:dyDescent="0.4">
      <c r="A21" s="4" t="s">
        <v>32</v>
      </c>
      <c r="B21" s="5">
        <v>4.8186409996345429E-2</v>
      </c>
      <c r="C21" s="6">
        <v>0.37816765750141579</v>
      </c>
      <c r="D21" s="7">
        <v>4.7843233545014652</v>
      </c>
      <c r="E21" s="6">
        <v>0.37363083384538809</v>
      </c>
      <c r="F21" s="6">
        <v>0.43266615305567868</v>
      </c>
      <c r="G21" s="6">
        <v>0.50911688245431419</v>
      </c>
    </row>
    <row r="23" spans="1:9" x14ac:dyDescent="0.4">
      <c r="A23" s="4"/>
      <c r="B23" s="4" t="s">
        <v>30</v>
      </c>
      <c r="C23" s="4" t="s">
        <v>31</v>
      </c>
      <c r="D23" s="4" t="s">
        <v>32</v>
      </c>
      <c r="F23" s="4"/>
      <c r="G23" s="4" t="s">
        <v>30</v>
      </c>
      <c r="H23" s="4" t="s">
        <v>31</v>
      </c>
      <c r="I23" s="4" t="s">
        <v>45</v>
      </c>
    </row>
    <row r="24" spans="1:9" x14ac:dyDescent="0.4">
      <c r="A24" s="11" t="s">
        <v>43</v>
      </c>
      <c r="B24" s="4" t="s">
        <v>14</v>
      </c>
      <c r="C24" s="4" t="s">
        <v>36</v>
      </c>
      <c r="D24" s="8">
        <v>4.8186409996345429E-2</v>
      </c>
      <c r="F24" s="11"/>
      <c r="G24" s="11" t="s">
        <v>34</v>
      </c>
      <c r="H24" s="4" t="s">
        <v>38</v>
      </c>
      <c r="I24" s="3" t="s">
        <v>46</v>
      </c>
    </row>
    <row r="25" spans="1:9" x14ac:dyDescent="0.4">
      <c r="A25" s="11"/>
      <c r="B25" s="4" t="s">
        <v>33</v>
      </c>
      <c r="C25" s="4" t="s">
        <v>37</v>
      </c>
      <c r="D25" s="3">
        <v>0.37816765750141579</v>
      </c>
      <c r="F25" s="11"/>
      <c r="G25" s="11"/>
      <c r="H25" s="4" t="s">
        <v>39</v>
      </c>
      <c r="I25" s="3" t="s">
        <v>47</v>
      </c>
    </row>
    <row r="26" spans="1:9" x14ac:dyDescent="0.4">
      <c r="A26" s="11"/>
      <c r="B26" s="4" t="s">
        <v>16</v>
      </c>
      <c r="C26" s="4" t="s">
        <v>36</v>
      </c>
      <c r="D26" s="9">
        <v>4.7843233545014652</v>
      </c>
      <c r="F26" s="11"/>
      <c r="G26" s="11"/>
      <c r="H26" s="4" t="s">
        <v>40</v>
      </c>
      <c r="I26" s="3" t="s">
        <v>48</v>
      </c>
    </row>
    <row r="27" spans="1:9" x14ac:dyDescent="0.4">
      <c r="A27" s="11" t="s">
        <v>44</v>
      </c>
      <c r="B27" s="11" t="s">
        <v>34</v>
      </c>
      <c r="C27" s="4" t="s">
        <v>38</v>
      </c>
      <c r="D27" s="3">
        <v>0.37363083384538809</v>
      </c>
      <c r="F27" s="11"/>
    </row>
    <row r="28" spans="1:9" x14ac:dyDescent="0.4">
      <c r="A28" s="11"/>
      <c r="B28" s="11"/>
      <c r="C28" s="4" t="s">
        <v>39</v>
      </c>
      <c r="D28" s="3">
        <v>0.43266615305567868</v>
      </c>
      <c r="F28" s="11"/>
    </row>
    <row r="29" spans="1:9" x14ac:dyDescent="0.4">
      <c r="A29" s="11"/>
      <c r="B29" s="11"/>
      <c r="C29" s="4" t="s">
        <v>40</v>
      </c>
      <c r="D29" s="3">
        <v>0.50911688245431419</v>
      </c>
      <c r="F29" s="11"/>
    </row>
    <row r="31" spans="1:9" x14ac:dyDescent="0.4">
      <c r="A31" s="4" t="s">
        <v>30</v>
      </c>
      <c r="B31" s="4" t="s">
        <v>14</v>
      </c>
      <c r="C31" s="11" t="s">
        <v>15</v>
      </c>
      <c r="D31" s="11"/>
      <c r="E31" s="11"/>
      <c r="F31" s="4" t="s">
        <v>16</v>
      </c>
    </row>
    <row r="32" spans="1:9" x14ac:dyDescent="0.4">
      <c r="A32" s="4" t="s">
        <v>29</v>
      </c>
      <c r="B32" s="4" t="s">
        <v>1</v>
      </c>
      <c r="C32" s="4" t="s">
        <v>2</v>
      </c>
      <c r="D32" s="4" t="s">
        <v>3</v>
      </c>
      <c r="E32" s="4" t="s">
        <v>4</v>
      </c>
      <c r="F32" s="4" t="s">
        <v>3</v>
      </c>
    </row>
    <row r="33" spans="1:12" x14ac:dyDescent="0.4">
      <c r="A33" s="4" t="s">
        <v>0</v>
      </c>
      <c r="B33" s="4" t="s">
        <v>24</v>
      </c>
      <c r="C33" s="4" t="s">
        <v>25</v>
      </c>
      <c r="D33" s="4" t="s">
        <v>26</v>
      </c>
      <c r="E33" s="4" t="s">
        <v>26</v>
      </c>
      <c r="F33" s="4" t="s">
        <v>27</v>
      </c>
    </row>
    <row r="34" spans="1:12" x14ac:dyDescent="0.4">
      <c r="J34" s="10"/>
      <c r="K34" s="10"/>
      <c r="L34" s="4"/>
    </row>
    <row r="35" spans="1:12" x14ac:dyDescent="0.4">
      <c r="A35" s="4"/>
      <c r="B35" s="4" t="s">
        <v>30</v>
      </c>
      <c r="C35" s="4" t="s">
        <v>31</v>
      </c>
      <c r="D35" s="4" t="s">
        <v>50</v>
      </c>
      <c r="E35" s="4" t="s">
        <v>51</v>
      </c>
      <c r="J35" s="10"/>
      <c r="K35" s="10"/>
      <c r="L35" s="4"/>
    </row>
    <row r="36" spans="1:12" x14ac:dyDescent="0.4">
      <c r="A36" s="11" t="s">
        <v>43</v>
      </c>
      <c r="B36" s="4" t="s">
        <v>14</v>
      </c>
      <c r="C36" s="4" t="s">
        <v>36</v>
      </c>
      <c r="D36" t="s">
        <v>24</v>
      </c>
      <c r="E36" s="4" t="s">
        <v>23</v>
      </c>
      <c r="J36" s="10"/>
      <c r="K36" s="10"/>
      <c r="L36" s="4"/>
    </row>
    <row r="37" spans="1:12" x14ac:dyDescent="0.4">
      <c r="A37" s="11"/>
      <c r="B37" s="11" t="s">
        <v>33</v>
      </c>
      <c r="C37" s="4" t="s">
        <v>37</v>
      </c>
      <c r="D37" s="4" t="s">
        <v>25</v>
      </c>
      <c r="E37" s="4" t="s">
        <v>11</v>
      </c>
    </row>
    <row r="38" spans="1:12" x14ac:dyDescent="0.4">
      <c r="A38" s="11"/>
      <c r="B38" s="11"/>
      <c r="C38" s="4" t="s">
        <v>36</v>
      </c>
      <c r="D38" s="4" t="s">
        <v>26</v>
      </c>
      <c r="E38" s="4" t="s">
        <v>12</v>
      </c>
    </row>
    <row r="39" spans="1:12" x14ac:dyDescent="0.4">
      <c r="A39" s="11"/>
      <c r="B39" s="11"/>
      <c r="C39" s="4" t="s">
        <v>36</v>
      </c>
      <c r="D39" s="4" t="s">
        <v>26</v>
      </c>
      <c r="E39" s="4" t="s">
        <v>12</v>
      </c>
    </row>
    <row r="40" spans="1:12" x14ac:dyDescent="0.4">
      <c r="A40" s="11"/>
      <c r="B40" s="4" t="s">
        <v>16</v>
      </c>
      <c r="C40" s="4" t="s">
        <v>36</v>
      </c>
      <c r="D40" s="4" t="s">
        <v>27</v>
      </c>
      <c r="E40" s="4" t="s">
        <v>13</v>
      </c>
    </row>
    <row r="41" spans="1:12" x14ac:dyDescent="0.4">
      <c r="A41" s="11" t="s">
        <v>49</v>
      </c>
      <c r="B41" s="11" t="s">
        <v>34</v>
      </c>
      <c r="C41" s="4" t="s">
        <v>38</v>
      </c>
      <c r="D41" s="3" t="s">
        <v>46</v>
      </c>
      <c r="E41" s="4" t="s">
        <v>20</v>
      </c>
    </row>
    <row r="42" spans="1:12" x14ac:dyDescent="0.4">
      <c r="A42" s="11"/>
      <c r="B42" s="11"/>
      <c r="C42" s="4" t="s">
        <v>39</v>
      </c>
      <c r="D42" s="3" t="s">
        <v>47</v>
      </c>
      <c r="E42" s="4" t="s">
        <v>21</v>
      </c>
    </row>
    <row r="43" spans="1:12" x14ac:dyDescent="0.4">
      <c r="A43" s="11"/>
      <c r="B43" s="11"/>
      <c r="C43" s="4" t="s">
        <v>40</v>
      </c>
      <c r="D43" s="3" t="s">
        <v>48</v>
      </c>
      <c r="E43" s="4" t="s">
        <v>22</v>
      </c>
    </row>
  </sheetData>
  <mergeCells count="17">
    <mergeCell ref="A1:B1"/>
    <mergeCell ref="A3:A5"/>
    <mergeCell ref="C15:E15"/>
    <mergeCell ref="E19:G19"/>
    <mergeCell ref="B18:D18"/>
    <mergeCell ref="E18:G18"/>
    <mergeCell ref="A41:A43"/>
    <mergeCell ref="B41:B43"/>
    <mergeCell ref="G24:G26"/>
    <mergeCell ref="B37:B39"/>
    <mergeCell ref="A36:A40"/>
    <mergeCell ref="A24:A26"/>
    <mergeCell ref="A27:A29"/>
    <mergeCell ref="B27:B29"/>
    <mergeCell ref="C31:E31"/>
    <mergeCell ref="F24:F26"/>
    <mergeCell ref="F27:F29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0"/>
  <sheetViews>
    <sheetView tabSelected="1" workbookViewId="0">
      <selection activeCell="D11" sqref="D11"/>
    </sheetView>
  </sheetViews>
  <sheetFormatPr defaultRowHeight="13.9" x14ac:dyDescent="0.4"/>
  <cols>
    <col min="4" max="4" width="12.46484375" bestFit="1" customWidth="1"/>
    <col min="5" max="5" width="11.3984375" bestFit="1" customWidth="1"/>
    <col min="6" max="6" width="12.46484375" bestFit="1" customWidth="1"/>
  </cols>
  <sheetData>
    <row r="1" spans="1:11" x14ac:dyDescent="0.4">
      <c r="A1" t="s">
        <v>52</v>
      </c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</row>
    <row r="2" spans="1:11" x14ac:dyDescent="0.4">
      <c r="A2" t="s">
        <v>53</v>
      </c>
      <c r="B2">
        <v>0.1</v>
      </c>
      <c r="C2">
        <v>24.4</v>
      </c>
      <c r="D2">
        <v>39.200000000000003</v>
      </c>
      <c r="E2">
        <v>56.1</v>
      </c>
      <c r="F2">
        <v>69.400000000000006</v>
      </c>
      <c r="G2">
        <v>85.3</v>
      </c>
      <c r="H2" s="6">
        <v>100</v>
      </c>
      <c r="J2">
        <v>0.1</v>
      </c>
      <c r="K2" s="5">
        <v>0</v>
      </c>
    </row>
    <row r="3" spans="1:11" x14ac:dyDescent="0.4">
      <c r="A3" t="s">
        <v>54</v>
      </c>
      <c r="B3" s="5">
        <v>0</v>
      </c>
      <c r="C3">
        <v>18.66</v>
      </c>
      <c r="D3">
        <v>29.93</v>
      </c>
      <c r="E3">
        <v>42.91</v>
      </c>
      <c r="F3">
        <v>52.88</v>
      </c>
      <c r="G3">
        <v>64.92</v>
      </c>
      <c r="H3">
        <v>75.97</v>
      </c>
      <c r="J3">
        <v>24.4</v>
      </c>
      <c r="K3">
        <v>18.66</v>
      </c>
    </row>
    <row r="4" spans="1:11" x14ac:dyDescent="0.4">
      <c r="J4">
        <v>39.200000000000003</v>
      </c>
      <c r="K4">
        <v>29.93</v>
      </c>
    </row>
    <row r="5" spans="1:11" x14ac:dyDescent="0.4">
      <c r="A5" t="s">
        <v>55</v>
      </c>
      <c r="B5" t="s">
        <v>56</v>
      </c>
      <c r="D5">
        <f>_xlfn.STDEV.S(B3:H3)</f>
        <v>26.589605559494935</v>
      </c>
      <c r="J5">
        <v>56.1</v>
      </c>
      <c r="K5">
        <v>42.91</v>
      </c>
    </row>
    <row r="6" spans="1:11" x14ac:dyDescent="0.4">
      <c r="D6">
        <f>_xlfn.STDEV.P(B3:H3)</f>
        <v>24.617191272004391</v>
      </c>
      <c r="E6">
        <f>_xlfn.STDEV.S(B2:H2)</f>
        <v>34.966460120139892</v>
      </c>
      <c r="F6">
        <f>E6*7</f>
        <v>244.76522084097925</v>
      </c>
      <c r="J6">
        <v>69.400000000000006</v>
      </c>
      <c r="K6">
        <v>52.88</v>
      </c>
    </row>
    <row r="7" spans="1:11" x14ac:dyDescent="0.4">
      <c r="A7">
        <f>SLOPE(B3:H3,B2:H2)</f>
        <v>0.76042459568806631</v>
      </c>
      <c r="C7">
        <v>4.0069999999999997</v>
      </c>
      <c r="D7">
        <f>4.007/2</f>
        <v>2.0034999999999998</v>
      </c>
      <c r="E7">
        <f>100.1</f>
        <v>100.1</v>
      </c>
      <c r="J7">
        <v>85.3</v>
      </c>
      <c r="K7">
        <v>64.92</v>
      </c>
    </row>
    <row r="8" spans="1:11" x14ac:dyDescent="0.4">
      <c r="C8">
        <f>A7/D7/E7</f>
        <v>3.791689197690587E-3</v>
      </c>
      <c r="D8">
        <f>(C8/D7)^2/12*(0.5%*C7+0.004)^2</f>
        <v>1.7242243574843545E-10</v>
      </c>
      <c r="E8">
        <f>(C8/E7)^2*(0.001*E7)^2/3</f>
        <v>4.7923023239611636E-12</v>
      </c>
      <c r="F8">
        <f>(C8/A7)^2*(0.0014)^2</f>
        <v>4.8731437532852294E-11</v>
      </c>
      <c r="J8" s="6">
        <v>100</v>
      </c>
      <c r="K8">
        <v>75.97</v>
      </c>
    </row>
    <row r="10" spans="1:11" x14ac:dyDescent="0.4">
      <c r="D10">
        <f>SQRT(D8+E8+F8)</f>
        <v>1.5031506099032422E-5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2017-12-12T16:52:10Z</dcterms:modified>
</cp:coreProperties>
</file>