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M13" i="1"/>
  <c r="M12" i="1"/>
  <c r="M16" i="1"/>
  <c r="L16" i="1"/>
  <c r="K16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M2" i="1" l="1"/>
  <c r="I2" i="1"/>
  <c r="J8" i="1"/>
  <c r="K8" i="1" s="1"/>
  <c r="L8" i="1" s="1"/>
  <c r="M3" i="1" s="1"/>
  <c r="M4" i="1" s="1"/>
  <c r="H2" i="1"/>
  <c r="H21" i="1" l="1"/>
  <c r="H22" i="1"/>
  <c r="H23" i="1"/>
  <c r="H24" i="1"/>
  <c r="H20" i="1"/>
  <c r="F21" i="1" l="1"/>
  <c r="G21" i="1" s="1"/>
  <c r="F22" i="1"/>
  <c r="G22" i="1" s="1"/>
  <c r="F23" i="1"/>
  <c r="G23" i="1" s="1"/>
  <c r="F24" i="1"/>
  <c r="G24" i="1" s="1"/>
  <c r="F20" i="1"/>
  <c r="G20" i="1" s="1"/>
  <c r="E13" i="1"/>
  <c r="F13" i="1" s="1"/>
  <c r="G13" i="1" s="1"/>
  <c r="E14" i="1"/>
  <c r="F14" i="1" s="1"/>
  <c r="G14" i="1" s="1"/>
  <c r="E15" i="1"/>
  <c r="F15" i="1" s="1"/>
  <c r="G15" i="1" s="1"/>
  <c r="E16" i="1"/>
  <c r="F16" i="1" s="1"/>
  <c r="G16" i="1" s="1"/>
  <c r="E12" i="1"/>
  <c r="F12" i="1"/>
  <c r="G12" i="1" s="1"/>
  <c r="G4" i="1"/>
  <c r="G5" i="1"/>
  <c r="G8" i="1"/>
  <c r="G2" i="1"/>
  <c r="F3" i="1"/>
  <c r="G3" i="1" s="1"/>
  <c r="F4" i="1"/>
  <c r="F5" i="1"/>
  <c r="F6" i="1"/>
  <c r="G6" i="1" s="1"/>
  <c r="F7" i="1"/>
  <c r="G7" i="1" s="1"/>
  <c r="F8" i="1"/>
  <c r="F2" i="1"/>
  <c r="B3" i="1"/>
  <c r="B4" i="1" s="1"/>
  <c r="B5" i="1" s="1"/>
  <c r="B6" i="1" s="1"/>
  <c r="B7" i="1" s="1"/>
  <c r="B8" i="1" s="1"/>
  <c r="B2" i="1"/>
  <c r="A9" i="1" s="1"/>
  <c r="B9" i="1" l="1"/>
  <c r="J4" i="1" s="1"/>
  <c r="B17" i="1"/>
  <c r="J12" i="1" s="1"/>
  <c r="B25" i="1"/>
  <c r="A17" i="1"/>
</calcChain>
</file>

<file path=xl/sharedStrings.xml><?xml version="1.0" encoding="utf-8"?>
<sst xmlns="http://schemas.openxmlformats.org/spreadsheetml/2006/main" count="24" uniqueCount="15">
  <si>
    <t>$\frac{1}{t^2}s^{-2}$</t>
    <phoneticPr fontId="1" type="noConversion"/>
  </si>
  <si>
    <t>下落时间/$\bar{t}s$</t>
    <phoneticPr fontId="1" type="noConversion"/>
  </si>
  <si>
    <t>下落时间/$t_1s$</t>
    <phoneticPr fontId="1" type="noConversion"/>
  </si>
  <si>
    <t>下落时间/$t_2s$</t>
  </si>
  <si>
    <t>下落时间/$t_3s$</t>
  </si>
  <si>
    <t>添加砝码质量/$\Delta m_ig$</t>
    <phoneticPr fontId="1" type="noConversion"/>
  </si>
  <si>
    <t>总砝码质量/$m_ig$</t>
    <phoneticPr fontId="1" type="noConversion"/>
  </si>
  <si>
    <t>选用半径/$rcm$</t>
    <phoneticPr fontId="1" type="noConversion"/>
  </si>
  <si>
    <t>选用位置/$i$</t>
    <phoneticPr fontId="1" type="noConversion"/>
  </si>
  <si>
    <t>$h=86.0cm$</t>
    <phoneticPr fontId="1" type="noConversion"/>
  </si>
  <si>
    <t>$\frac{1}{rt^2}s^{-2}cm^{-1}$</t>
    <phoneticPr fontId="1" type="noConversion"/>
  </si>
  <si>
    <t>$m=19.98g$</t>
    <phoneticPr fontId="1" type="noConversion"/>
  </si>
  <si>
    <t>$x_i/cm$</t>
    <phoneticPr fontId="1" type="noConversion"/>
  </si>
  <si>
    <t>$t^2/s^2$</t>
    <phoneticPr fontId="1" type="noConversion"/>
  </si>
  <si>
    <t>$x_i^2/cm^2$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</si>
</sst>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 "/>
    <numFmt numFmtId="177" formatCode="0.000_ "/>
    <numFmt numFmtId="178" formatCode="0.000000_ "/>
    <numFmt numFmtId="179" formatCode="0.0000000_ "/>
    <numFmt numFmtId="180" formatCode="0.000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topLeftCell="B1" workbookViewId="0">
      <selection activeCell="M14" sqref="M14"/>
    </sheetView>
  </sheetViews>
  <sheetFormatPr defaultRowHeight="13.9" x14ac:dyDescent="0.4"/>
  <cols>
    <col min="2" max="2" width="10" bestFit="1" customWidth="1"/>
    <col min="12" max="13" width="12.46484375" bestFit="1" customWidth="1"/>
  </cols>
  <sheetData>
    <row r="1" spans="1:13" x14ac:dyDescent="0.4">
      <c r="A1" t="s">
        <v>5</v>
      </c>
      <c r="B1" t="s">
        <v>6</v>
      </c>
      <c r="C1" t="s">
        <v>2</v>
      </c>
      <c r="D1" t="s">
        <v>3</v>
      </c>
      <c r="E1" t="s">
        <v>4</v>
      </c>
      <c r="F1" t="s">
        <v>1</v>
      </c>
      <c r="G1" t="s">
        <v>0</v>
      </c>
    </row>
    <row r="2" spans="1:13" x14ac:dyDescent="0.4">
      <c r="A2" s="1">
        <v>4.99</v>
      </c>
      <c r="B2" s="2">
        <f>0+A2</f>
        <v>4.99</v>
      </c>
      <c r="C2" s="1">
        <v>17.63</v>
      </c>
      <c r="D2" s="1">
        <v>17.649999999999999</v>
      </c>
      <c r="E2" s="1">
        <v>17.63</v>
      </c>
      <c r="F2" s="1">
        <f>AVERAGE(C2:E2)</f>
        <v>17.636666666666667</v>
      </c>
      <c r="G2">
        <f>F2^(-2)</f>
        <v>3.2148964297896449E-3</v>
      </c>
      <c r="H2">
        <f>_xlfn.STDEV.P(C2:E2)</f>
        <v>9.428090415820432E-3</v>
      </c>
      <c r="I2">
        <f>_xlfn.STDEV.S(C2:E2)</f>
        <v>1.154700538379227E-2</v>
      </c>
      <c r="M2">
        <f>_xlfn.STDEV.S(B2:B8)*SQRT(6)</f>
        <v>26.470757450439514</v>
      </c>
    </row>
    <row r="3" spans="1:13" x14ac:dyDescent="0.4">
      <c r="A3" s="1">
        <v>5</v>
      </c>
      <c r="B3" s="2">
        <f>B2+A3</f>
        <v>9.99</v>
      </c>
      <c r="C3" s="1">
        <v>11.13</v>
      </c>
      <c r="D3" s="1">
        <v>11.16</v>
      </c>
      <c r="E3" s="1">
        <v>11.12</v>
      </c>
      <c r="F3" s="1">
        <f t="shared" ref="F3:F8" si="0">AVERAGE(C3:E3)</f>
        <v>11.136666666666665</v>
      </c>
      <c r="G3">
        <f t="shared" ref="G3:G8" si="1">F3^(-2)</f>
        <v>8.0628681539194388E-3</v>
      </c>
      <c r="H3">
        <f t="shared" ref="H3:H16" si="2">_xlfn.STDEV.P(C3:E3)</f>
        <v>1.6996731711976167E-2</v>
      </c>
      <c r="I3">
        <f t="shared" ref="I3:I16" si="3">_xlfn.STDEV.S(C3:E3)</f>
        <v>2.0816659994661594E-2</v>
      </c>
      <c r="J3" t="s">
        <v>9</v>
      </c>
      <c r="M3">
        <f>L8/M2</f>
        <v>3.7672886310166699E-6</v>
      </c>
    </row>
    <row r="4" spans="1:13" x14ac:dyDescent="0.4">
      <c r="A4" s="1">
        <v>4.9800000000000004</v>
      </c>
      <c r="B4" s="2">
        <f t="shared" ref="B4:B8" si="4">B3+A4</f>
        <v>14.97</v>
      </c>
      <c r="C4" s="1">
        <v>8.85</v>
      </c>
      <c r="D4" s="1">
        <v>8.98</v>
      </c>
      <c r="E4" s="1">
        <v>8.9499999999999993</v>
      </c>
      <c r="F4" s="1">
        <f t="shared" si="0"/>
        <v>8.9266666666666659</v>
      </c>
      <c r="G4">
        <f t="shared" si="1"/>
        <v>1.2549353819828094E-2</v>
      </c>
      <c r="H4">
        <f t="shared" si="2"/>
        <v>5.5577773335110416E-2</v>
      </c>
      <c r="I4">
        <f t="shared" si="3"/>
        <v>6.8068592855540691E-2</v>
      </c>
      <c r="J4">
        <f>0.02505^2*9.8/B9/2/0.86</f>
        <v>3.7103910502332531</v>
      </c>
      <c r="M4">
        <f>SQRT(M3^2+0.00000000012)</f>
        <v>1.1584147082517015E-5</v>
      </c>
    </row>
    <row r="5" spans="1:13" x14ac:dyDescent="0.4">
      <c r="A5" s="1">
        <v>5.01</v>
      </c>
      <c r="B5" s="2">
        <f t="shared" si="4"/>
        <v>19.98</v>
      </c>
      <c r="C5" s="1">
        <v>7.5</v>
      </c>
      <c r="D5" s="1">
        <v>7.5</v>
      </c>
      <c r="E5" s="1">
        <v>7.5</v>
      </c>
      <c r="F5" s="1">
        <f t="shared" si="0"/>
        <v>7.5</v>
      </c>
      <c r="G5">
        <f t="shared" si="1"/>
        <v>1.7777777777777778E-2</v>
      </c>
      <c r="H5">
        <f t="shared" si="2"/>
        <v>0</v>
      </c>
      <c r="I5">
        <f t="shared" si="3"/>
        <v>0</v>
      </c>
    </row>
    <row r="6" spans="1:13" x14ac:dyDescent="0.4">
      <c r="A6" s="1">
        <v>5.0199999999999996</v>
      </c>
      <c r="B6" s="2">
        <f t="shared" si="4"/>
        <v>25</v>
      </c>
      <c r="C6" s="1">
        <v>6.65</v>
      </c>
      <c r="D6" s="1">
        <v>6.72</v>
      </c>
      <c r="E6" s="1">
        <v>6.62</v>
      </c>
      <c r="F6" s="1">
        <f t="shared" si="0"/>
        <v>6.663333333333334</v>
      </c>
      <c r="G6">
        <f t="shared" si="1"/>
        <v>2.2522516886257032E-2</v>
      </c>
      <c r="H6">
        <f t="shared" si="2"/>
        <v>4.1899350299921596E-2</v>
      </c>
      <c r="I6">
        <f t="shared" si="3"/>
        <v>5.1316014394468618E-2</v>
      </c>
    </row>
    <row r="7" spans="1:13" x14ac:dyDescent="0.4">
      <c r="A7" s="1">
        <v>5.01</v>
      </c>
      <c r="B7" s="2">
        <f t="shared" si="4"/>
        <v>30.009999999999998</v>
      </c>
      <c r="C7" s="1">
        <v>6</v>
      </c>
      <c r="D7" s="1">
        <v>6</v>
      </c>
      <c r="E7" s="1">
        <v>6</v>
      </c>
      <c r="F7" s="1">
        <f t="shared" si="0"/>
        <v>6</v>
      </c>
      <c r="G7">
        <f t="shared" si="1"/>
        <v>2.7777777777777776E-2</v>
      </c>
      <c r="H7">
        <f t="shared" si="2"/>
        <v>0</v>
      </c>
      <c r="I7">
        <f t="shared" si="3"/>
        <v>0</v>
      </c>
    </row>
    <row r="8" spans="1:13" x14ac:dyDescent="0.4">
      <c r="A8" s="1">
        <v>4.9800000000000004</v>
      </c>
      <c r="B8" s="2">
        <f t="shared" si="4"/>
        <v>34.989999999999995</v>
      </c>
      <c r="C8" s="1">
        <v>5.62</v>
      </c>
      <c r="D8" s="1">
        <v>5.6</v>
      </c>
      <c r="E8" s="1">
        <v>5.62</v>
      </c>
      <c r="F8" s="1">
        <f t="shared" si="0"/>
        <v>5.6133333333333333</v>
      </c>
      <c r="G8">
        <f t="shared" si="1"/>
        <v>3.1736449241428343E-2</v>
      </c>
      <c r="H8">
        <f t="shared" si="2"/>
        <v>9.4280904158208518E-3</v>
      </c>
      <c r="I8">
        <f t="shared" si="3"/>
        <v>1.1547005383792781E-2</v>
      </c>
      <c r="J8">
        <f>I8/SQRT(3)</f>
        <v>6.6666666666668206E-3</v>
      </c>
      <c r="K8">
        <f>SQRT(J8^2+0.0001/3)</f>
        <v>8.8191710368820848E-3</v>
      </c>
      <c r="L8">
        <f>2*K8/F8^3</f>
        <v>9.9722983597440589E-5</v>
      </c>
    </row>
    <row r="9" spans="1:13" x14ac:dyDescent="0.4">
      <c r="A9">
        <f>CORREL(B2:B8,G2:G8)</f>
        <v>0.99965422352973299</v>
      </c>
      <c r="B9" s="5">
        <f>SLOPE(G2:G8,B2:B8)</f>
        <v>9.6359248754540432E-4</v>
      </c>
      <c r="H9" t="e">
        <f t="shared" si="2"/>
        <v>#DIV/0!</v>
      </c>
      <c r="I9" t="e">
        <f t="shared" si="3"/>
        <v>#DIV/0!</v>
      </c>
    </row>
    <row r="10" spans="1:13" x14ac:dyDescent="0.4">
      <c r="H10" t="e">
        <f t="shared" si="2"/>
        <v>#DIV/0!</v>
      </c>
      <c r="I10" t="e">
        <f t="shared" si="3"/>
        <v>#DIV/0!</v>
      </c>
    </row>
    <row r="11" spans="1:13" x14ac:dyDescent="0.4">
      <c r="A11" t="s">
        <v>7</v>
      </c>
      <c r="B11" t="s">
        <v>2</v>
      </c>
      <c r="C11" t="s">
        <v>3</v>
      </c>
      <c r="D11" t="s">
        <v>4</v>
      </c>
      <c r="E11" t="s">
        <v>1</v>
      </c>
      <c r="F11" t="s">
        <v>0</v>
      </c>
      <c r="G11" t="s">
        <v>10</v>
      </c>
      <c r="H11" t="e">
        <f t="shared" si="2"/>
        <v>#DIV/0!</v>
      </c>
      <c r="I11" t="e">
        <f t="shared" si="3"/>
        <v>#DIV/0!</v>
      </c>
      <c r="J11" t="s">
        <v>11</v>
      </c>
    </row>
    <row r="12" spans="1:13" x14ac:dyDescent="0.4">
      <c r="A12" s="3">
        <v>1.0009999999999999</v>
      </c>
      <c r="B12" s="1">
        <v>18.82</v>
      </c>
      <c r="C12" s="1">
        <v>18.809999999999999</v>
      </c>
      <c r="D12" s="1">
        <v>18.850000000000001</v>
      </c>
      <c r="E12" s="1">
        <f>AVERAGE(B12:D12)</f>
        <v>18.826666666666664</v>
      </c>
      <c r="F12">
        <f>E12^(-2)</f>
        <v>2.8213251049282163E-3</v>
      </c>
      <c r="G12">
        <f>F12/A12</f>
        <v>2.8185065983298866E-3</v>
      </c>
      <c r="H12">
        <f t="shared" si="2"/>
        <v>1.6405358955816091E-2</v>
      </c>
      <c r="I12">
        <f t="shared" si="3"/>
        <v>2.0092379244473831E-2</v>
      </c>
      <c r="J12">
        <f>0.01998*9.8/2/0.86/B17</f>
        <v>40.41341671170882</v>
      </c>
      <c r="M12">
        <f>_xlfn.STDEV.S(A12:A16)*2</f>
        <v>1.5849458034898218</v>
      </c>
    </row>
    <row r="13" spans="1:13" x14ac:dyDescent="0.4">
      <c r="A13" s="3">
        <v>1.4950000000000001</v>
      </c>
      <c r="B13">
        <v>12.709999999999999</v>
      </c>
      <c r="C13">
        <v>12.729999999999999</v>
      </c>
      <c r="D13">
        <v>12.79</v>
      </c>
      <c r="E13" s="1">
        <f t="shared" ref="E13:E16" si="5">AVERAGE(B13:D13)</f>
        <v>12.743333333333332</v>
      </c>
      <c r="F13">
        <f t="shared" ref="F13:F16" si="6">E13^(-2)</f>
        <v>6.157918169341246E-3</v>
      </c>
      <c r="G13">
        <f t="shared" ref="G13:G16" si="7">F13/A13</f>
        <v>4.11900880892391E-3</v>
      </c>
      <c r="H13">
        <f t="shared" si="2"/>
        <v>2.5724082006200688E-2</v>
      </c>
      <c r="I13">
        <f t="shared" si="3"/>
        <v>3.1505437508350949E-2</v>
      </c>
      <c r="M13">
        <f>L16/M12</f>
        <v>1.4896804859718938E-5</v>
      </c>
    </row>
    <row r="14" spans="1:13" x14ac:dyDescent="0.4">
      <c r="A14" s="3">
        <v>2</v>
      </c>
      <c r="B14">
        <v>9.5499999999999989</v>
      </c>
      <c r="C14">
        <v>9.5299999999999994</v>
      </c>
      <c r="D14">
        <v>9.49</v>
      </c>
      <c r="E14" s="1">
        <f t="shared" si="5"/>
        <v>9.5233333333333334</v>
      </c>
      <c r="F14">
        <f t="shared" si="6"/>
        <v>1.1026102582693011E-2</v>
      </c>
      <c r="G14">
        <f t="shared" si="7"/>
        <v>5.5130512913465057E-3</v>
      </c>
      <c r="H14">
        <f t="shared" si="2"/>
        <v>1.749779527558153E-2</v>
      </c>
      <c r="I14">
        <f t="shared" si="3"/>
        <v>2.1430335024428454E-2</v>
      </c>
      <c r="M14">
        <f>SQRT(M13^2+0.00000000133)</f>
        <v>3.9394349785578969E-5</v>
      </c>
    </row>
    <row r="15" spans="1:13" x14ac:dyDescent="0.4">
      <c r="A15" s="3">
        <v>2.5049999999999999</v>
      </c>
      <c r="B15" s="1">
        <v>7.51</v>
      </c>
      <c r="C15" s="1">
        <v>7.56</v>
      </c>
      <c r="D15" s="1">
        <v>7.53</v>
      </c>
      <c r="E15" s="1">
        <f t="shared" si="5"/>
        <v>7.5333333333333341</v>
      </c>
      <c r="F15">
        <f t="shared" si="6"/>
        <v>1.7620800375910406E-2</v>
      </c>
      <c r="G15">
        <f t="shared" si="7"/>
        <v>7.0342516470700226E-3</v>
      </c>
      <c r="H15">
        <f t="shared" si="2"/>
        <v>1.3425606637326901E-2</v>
      </c>
      <c r="I15">
        <f t="shared" si="3"/>
        <v>1.6442942874386999E-2</v>
      </c>
    </row>
    <row r="16" spans="1:13" x14ac:dyDescent="0.4">
      <c r="A16" s="3">
        <v>3.0019999999999998</v>
      </c>
      <c r="B16" s="1">
        <v>6.31</v>
      </c>
      <c r="C16" s="1">
        <v>6.29</v>
      </c>
      <c r="D16" s="1">
        <v>6.27</v>
      </c>
      <c r="E16" s="1">
        <f t="shared" si="5"/>
        <v>6.2899999999999991</v>
      </c>
      <c r="F16">
        <f t="shared" si="6"/>
        <v>2.527543909756573E-2</v>
      </c>
      <c r="G16">
        <f t="shared" si="7"/>
        <v>8.4195333436261604E-3</v>
      </c>
      <c r="H16">
        <f t="shared" si="2"/>
        <v>9.4280904158206419E-3</v>
      </c>
      <c r="I16">
        <f t="shared" si="3"/>
        <v>1.1547005383792526E-2</v>
      </c>
      <c r="J16">
        <v>6.6670000000000002E-3</v>
      </c>
      <c r="K16">
        <f>SQRT(J16^2+0.0001/3)</f>
        <v>8.819423015896978E-3</v>
      </c>
      <c r="L16">
        <f>2*K16/E16^3/A16</f>
        <v>2.3610628347818315E-5</v>
      </c>
      <c r="M16">
        <f>0.001/A16^2/E16^2</f>
        <v>2.804641353639627E-6</v>
      </c>
    </row>
    <row r="17" spans="1:8" x14ac:dyDescent="0.4">
      <c r="A17" s="4">
        <f>CORREL(A12:A16,G12:G16)</f>
        <v>0.99974878970116143</v>
      </c>
      <c r="B17" s="6">
        <f>SLOPE(G12:G16,A12:A16)</f>
        <v>2.8168747942249254E-3</v>
      </c>
      <c r="C17" s="1"/>
      <c r="D17" s="1"/>
      <c r="E17" s="1"/>
    </row>
    <row r="18" spans="1:8" x14ac:dyDescent="0.4">
      <c r="A18" s="2"/>
      <c r="B18" s="1"/>
      <c r="C18" s="1"/>
      <c r="D18" s="1"/>
      <c r="E18" s="1"/>
    </row>
    <row r="19" spans="1:8" x14ac:dyDescent="0.4">
      <c r="A19" t="s">
        <v>8</v>
      </c>
      <c r="B19" t="s">
        <v>12</v>
      </c>
      <c r="C19" t="s">
        <v>2</v>
      </c>
      <c r="D19" t="s">
        <v>3</v>
      </c>
      <c r="E19" t="s">
        <v>4</v>
      </c>
      <c r="F19" t="s">
        <v>1</v>
      </c>
      <c r="G19" t="s">
        <v>13</v>
      </c>
      <c r="H19" t="s">
        <v>14</v>
      </c>
    </row>
    <row r="20" spans="1:8" x14ac:dyDescent="0.4">
      <c r="A20">
        <v>1</v>
      </c>
      <c r="B20">
        <v>3.3540000000000001</v>
      </c>
      <c r="C20">
        <v>6.56</v>
      </c>
      <c r="D20">
        <v>6.41</v>
      </c>
      <c r="E20">
        <v>6.47</v>
      </c>
      <c r="F20">
        <f>AVERAGE(C20:E20)</f>
        <v>6.4799999999999995</v>
      </c>
      <c r="G20">
        <f>F20^2</f>
        <v>41.990399999999994</v>
      </c>
      <c r="H20">
        <f>B20^2</f>
        <v>11.249316</v>
      </c>
    </row>
    <row r="21" spans="1:8" x14ac:dyDescent="0.4">
      <c r="A21">
        <v>2</v>
      </c>
      <c r="B21">
        <v>5.7770000000000001</v>
      </c>
      <c r="C21">
        <v>7.44</v>
      </c>
      <c r="D21">
        <v>7.44</v>
      </c>
      <c r="E21">
        <v>7.53</v>
      </c>
      <c r="F21">
        <f>AVERAGE(C21:E21)</f>
        <v>7.47</v>
      </c>
      <c r="G21">
        <f>F21^2</f>
        <v>55.800899999999999</v>
      </c>
      <c r="H21">
        <f>B21^2</f>
        <v>33.373729000000004</v>
      </c>
    </row>
    <row r="22" spans="1:8" x14ac:dyDescent="0.4">
      <c r="A22">
        <v>3</v>
      </c>
      <c r="B22">
        <v>8.1630000000000003</v>
      </c>
      <c r="C22">
        <v>8.6199999999999992</v>
      </c>
      <c r="D22">
        <v>8.59</v>
      </c>
      <c r="E22">
        <v>8.5299999999999994</v>
      </c>
      <c r="F22">
        <f>AVERAGE(C22:E22)</f>
        <v>8.58</v>
      </c>
      <c r="G22">
        <f>F22^2</f>
        <v>73.616399999999999</v>
      </c>
      <c r="H22">
        <f>B22^2</f>
        <v>66.634568999999999</v>
      </c>
    </row>
    <row r="23" spans="1:8" x14ac:dyDescent="0.4">
      <c r="A23">
        <v>4</v>
      </c>
      <c r="B23">
        <v>10.792</v>
      </c>
      <c r="C23">
        <v>10.039999999999999</v>
      </c>
      <c r="D23">
        <v>9.99</v>
      </c>
      <c r="E23">
        <v>9.91</v>
      </c>
      <c r="F23">
        <f>AVERAGE(C23:E23)</f>
        <v>9.98</v>
      </c>
      <c r="G23">
        <f>F23^2</f>
        <v>99.600400000000008</v>
      </c>
      <c r="H23">
        <f>B23^2</f>
        <v>116.467264</v>
      </c>
    </row>
    <row r="24" spans="1:8" x14ac:dyDescent="0.4">
      <c r="A24">
        <v>5</v>
      </c>
      <c r="B24">
        <v>13.041</v>
      </c>
      <c r="C24">
        <v>11.16</v>
      </c>
      <c r="D24">
        <v>11.2</v>
      </c>
      <c r="E24">
        <v>11.12</v>
      </c>
      <c r="F24">
        <f>AVERAGE(C24:E24)</f>
        <v>11.159999999999998</v>
      </c>
      <c r="G24">
        <f>F24^2</f>
        <v>124.54559999999996</v>
      </c>
      <c r="H24">
        <f>B24^2</f>
        <v>170.06768100000002</v>
      </c>
    </row>
    <row r="25" spans="1:8" x14ac:dyDescent="0.4">
      <c r="B25">
        <f>CORREL(G20:G24,H20:H24)</f>
        <v>0.99900658033547618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2017-12-24T08:50:34Z</dcterms:modified>
</cp:coreProperties>
</file>