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3" sheetId="3" r:id="rId1"/>
    <sheet name="Sheet2" sheetId="2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J13" i="1"/>
  <c r="I13" i="1"/>
  <c r="H13" i="1"/>
  <c r="E13" i="1"/>
  <c r="D13" i="1"/>
  <c r="C20" i="1"/>
  <c r="D20" i="1"/>
  <c r="E20" i="1"/>
  <c r="F20" i="1"/>
  <c r="G20" i="1"/>
  <c r="H20" i="1"/>
  <c r="I20" i="1"/>
  <c r="J20" i="1"/>
  <c r="K20" i="1"/>
  <c r="B20" i="1"/>
  <c r="A25" i="2" l="1"/>
  <c r="L9" i="1" l="1"/>
  <c r="K5" i="1"/>
  <c r="K5" i="3"/>
  <c r="K3" i="3"/>
  <c r="Q19" i="3"/>
  <c r="F3" i="3"/>
  <c r="F4" i="3"/>
  <c r="G4" i="3" s="1"/>
  <c r="F5" i="3"/>
  <c r="F6" i="3"/>
  <c r="F7" i="3"/>
  <c r="F2" i="3"/>
  <c r="B13" i="3"/>
  <c r="A13" i="3"/>
  <c r="C13" i="3" s="1"/>
  <c r="C3" i="3"/>
  <c r="C4" i="3" s="1"/>
  <c r="C5" i="3" s="1"/>
  <c r="C6" i="3" s="1"/>
  <c r="C7" i="3" s="1"/>
  <c r="C2" i="3"/>
  <c r="G3" i="3" l="1"/>
  <c r="C25" i="3"/>
  <c r="A25" i="3"/>
  <c r="B25" i="3" s="1"/>
  <c r="G2" i="3"/>
  <c r="H3" i="3" s="1"/>
  <c r="C25" i="2"/>
  <c r="C16" i="2" l="1"/>
  <c r="A16" i="2"/>
  <c r="B13" i="2"/>
  <c r="A13" i="2"/>
  <c r="C13" i="2" s="1"/>
  <c r="F11" i="2"/>
  <c r="F10" i="2"/>
  <c r="F9" i="2"/>
  <c r="F8" i="2"/>
  <c r="G3" i="2" s="1"/>
  <c r="F7" i="2"/>
  <c r="F6" i="2"/>
  <c r="F5" i="2"/>
  <c r="F4" i="2"/>
  <c r="F3" i="2"/>
  <c r="F2" i="2"/>
  <c r="C2" i="2"/>
  <c r="C3" i="2" s="1"/>
  <c r="C4" i="2" s="1"/>
  <c r="C5" i="2" s="1"/>
  <c r="C6" i="2" s="1"/>
  <c r="C7" i="2" s="1"/>
  <c r="C8" i="2" s="1"/>
  <c r="C9" i="2" s="1"/>
  <c r="C10" i="2" s="1"/>
  <c r="C11" i="2" s="1"/>
  <c r="C3" i="1"/>
  <c r="C4" i="1" s="1"/>
  <c r="C5" i="1" s="1"/>
  <c r="C6" i="1" s="1"/>
  <c r="C7" i="1" s="1"/>
  <c r="C8" i="1" s="1"/>
  <c r="C9" i="1" s="1"/>
  <c r="C10" i="1" s="1"/>
  <c r="C11" i="1" s="1"/>
  <c r="C2" i="1"/>
  <c r="A13" i="1"/>
  <c r="C13" i="1" s="1"/>
  <c r="F2" i="1"/>
  <c r="F3" i="1"/>
  <c r="F4" i="1"/>
  <c r="F5" i="1"/>
  <c r="F6" i="1"/>
  <c r="F7" i="1"/>
  <c r="F8" i="1"/>
  <c r="F9" i="1"/>
  <c r="F10" i="1"/>
  <c r="F11" i="1"/>
  <c r="B13" i="1"/>
  <c r="B25" i="2" l="1"/>
  <c r="K5" i="2"/>
  <c r="G6" i="2"/>
  <c r="G5" i="2"/>
  <c r="G4" i="2"/>
  <c r="G2" i="2"/>
  <c r="G3" i="1"/>
  <c r="G4" i="1"/>
  <c r="G5" i="1"/>
  <c r="G6" i="1"/>
  <c r="G2" i="1"/>
  <c r="H3" i="2" l="1"/>
  <c r="H3" i="1"/>
</calcChain>
</file>

<file path=xl/sharedStrings.xml><?xml version="1.0" encoding="utf-8"?>
<sst xmlns="http://schemas.openxmlformats.org/spreadsheetml/2006/main" count="129" uniqueCount="81">
  <si>
    <t>次数 $i$</t>
    <phoneticPr fontId="1" type="noConversion"/>
  </si>
  <si>
    <t>正向位置 $r/mm$</t>
    <phoneticPr fontId="1" type="noConversion"/>
  </si>
  <si>
    <t>反向位置 $r'/mm$</t>
    <phoneticPr fontId="1" type="noConversion"/>
  </si>
  <si>
    <t>平均位置 $\bar{r}/mm$</t>
    <phoneticPr fontId="1" type="noConversion"/>
  </si>
  <si>
    <t>逐差长度 $\delta L/mm$</t>
    <phoneticPr fontId="1" type="noConversion"/>
  </si>
  <si>
    <t>铁丝长度$L/cm$</t>
    <phoneticPr fontId="1" type="noConversion"/>
  </si>
  <si>
    <t>螺旋测微计零点读数$d_0/mm$</t>
    <phoneticPr fontId="1" type="noConversion"/>
  </si>
  <si>
    <t>$d_1$</t>
    <phoneticPr fontId="1" type="noConversion"/>
  </si>
  <si>
    <t>螺旋测微计读数$d_i/mm$</t>
    <phoneticPr fontId="1" type="noConversion"/>
  </si>
  <si>
    <t>$d_2$</t>
  </si>
  <si>
    <t>$d_3$</t>
  </si>
  <si>
    <t>$d_4$</t>
  </si>
  <si>
    <t>$d_5$</t>
  </si>
  <si>
    <t>$d_6$</t>
  </si>
  <si>
    <t>$d_7$</t>
  </si>
  <si>
    <t>$d_8$</t>
  </si>
  <si>
    <t>$d_9$</t>
  </si>
  <si>
    <t>$d_{10}$</t>
    <phoneticPr fontId="1" type="noConversion"/>
  </si>
  <si>
    <t>读数</t>
    <phoneticPr fontId="1" type="noConversion"/>
  </si>
  <si>
    <t>--</t>
    <phoneticPr fontId="1" type="noConversion"/>
  </si>
  <si>
    <t>砝码总重量 $m_i /g$</t>
    <phoneticPr fontId="1" type="noConversion"/>
  </si>
  <si>
    <t>本次添加砝码质量 $\Delta m_i /g$</t>
    <phoneticPr fontId="1" type="noConversion"/>
  </si>
  <si>
    <t>砝码质量 $\Delta m_i /g$</t>
    <phoneticPr fontId="1" type="noConversion"/>
  </si>
  <si>
    <t>砝码编号 $i$</t>
    <phoneticPr fontId="1" type="noConversion"/>
  </si>
  <si>
    <t>光杠杆臂长$D/cm$</t>
    <phoneticPr fontId="1" type="noConversion"/>
  </si>
  <si>
    <t>工作距离$R/cm$</t>
    <phoneticPr fontId="1" type="noConversion"/>
  </si>
  <si>
    <t>正向位置 $r/cm$</t>
    <phoneticPr fontId="1" type="noConversion"/>
  </si>
  <si>
    <t>反向位置 $r'/cm$</t>
    <phoneticPr fontId="1" type="noConversion"/>
  </si>
  <si>
    <t>平均位置 $\bar{r}/cm$</t>
    <phoneticPr fontId="1" type="noConversion"/>
  </si>
  <si>
    <t>逐差长度 $\delta L/cm$</t>
    <phoneticPr fontId="1" type="noConversion"/>
  </si>
  <si>
    <t>螺旋测微计零点读数$h_0/mm$</t>
    <phoneticPr fontId="1" type="noConversion"/>
  </si>
  <si>
    <t>$h_1$</t>
    <phoneticPr fontId="1" type="noConversion"/>
  </si>
  <si>
    <t>$h_2$</t>
    <phoneticPr fontId="1" type="noConversion"/>
  </si>
  <si>
    <t>$h_3$</t>
  </si>
  <si>
    <t>$h_4$</t>
  </si>
  <si>
    <t>$h_5$</t>
  </si>
  <si>
    <t>$h_6$</t>
  </si>
  <si>
    <t>厚度$h_i/mm$</t>
    <phoneticPr fontId="1" type="noConversion"/>
  </si>
  <si>
    <t>宽度$a_i/mm$</t>
    <phoneticPr fontId="1" type="noConversion"/>
  </si>
  <si>
    <t>$a_1$</t>
    <phoneticPr fontId="1" type="noConversion"/>
  </si>
  <si>
    <t>$a_2$</t>
    <phoneticPr fontId="1" type="noConversion"/>
  </si>
  <si>
    <t>$a_3$</t>
  </si>
  <si>
    <t>$a_4$</t>
  </si>
  <si>
    <t>$a_5$</t>
  </si>
  <si>
    <t>$a_6$</t>
  </si>
  <si>
    <t>反向挠度$\lambda '/cm$</t>
    <phoneticPr fontId="1" type="noConversion"/>
  </si>
  <si>
    <t>正向挠度 $\lambda /cm$</t>
    <phoneticPr fontId="1" type="noConversion"/>
  </si>
  <si>
    <t>平均挠度 $\bar{\lambda}/cm$</t>
    <phoneticPr fontId="1" type="noConversion"/>
  </si>
  <si>
    <t>逐差长度 $\delta \Lambda/cm$</t>
    <phoneticPr fontId="1" type="noConversion"/>
  </si>
  <si>
    <t>,</t>
    <phoneticPr fontId="1" type="noConversion"/>
  </si>
  <si>
    <t>铁丝长度$L \pm \sigma_L /cm$</t>
    <phoneticPr fontId="1" type="noConversion"/>
  </si>
  <si>
    <t>螺旋测微计零点读数$d_0 \pm \sigma_d /mm$</t>
    <phoneticPr fontId="1" type="noConversion"/>
  </si>
  <si>
    <t>物理量</t>
    <phoneticPr fontId="1" type="noConversion"/>
  </si>
  <si>
    <t>值</t>
    <phoneticPr fontId="1" type="noConversion"/>
  </si>
  <si>
    <t>80.40 $\pm$ 0.06</t>
    <phoneticPr fontId="1" type="noConversion"/>
  </si>
  <si>
    <t>$-$0.003$\pm$0.002</t>
    <phoneticPr fontId="1" type="noConversion"/>
  </si>
  <si>
    <t>物理量</t>
    <phoneticPr fontId="1" type="noConversion"/>
  </si>
  <si>
    <t>数值</t>
    <phoneticPr fontId="1" type="noConversion"/>
  </si>
  <si>
    <t>77.60$\pm$0.06</t>
    <phoneticPr fontId="1" type="noConversion"/>
  </si>
  <si>
    <t>铁丝长度$L \pm \sigma_L /cm$</t>
    <phoneticPr fontId="1" type="noConversion"/>
  </si>
  <si>
    <t>螺旋测微计零点读数$d_0 \pm \sigma_d /mm$</t>
    <phoneticPr fontId="1" type="noConversion"/>
  </si>
  <si>
    <t>$-$0.003$\pm$0.002</t>
    <phoneticPr fontId="1" type="noConversion"/>
  </si>
  <si>
    <t>136.49 $\pm$ 0.06</t>
    <phoneticPr fontId="1" type="noConversion"/>
  </si>
  <si>
    <t>9.20$\pm$0.01</t>
    <phoneticPr fontId="1" type="noConversion"/>
  </si>
  <si>
    <t>光杠杆臂长$D \pm \sigma_D /cm$</t>
    <phoneticPr fontId="1" type="noConversion"/>
  </si>
  <si>
    <t>工作距离$R + \sigma_R /cm$</t>
    <phoneticPr fontId="1" type="noConversion"/>
  </si>
  <si>
    <t>金属梁有效长度$L/cm$</t>
    <phoneticPr fontId="1" type="noConversion"/>
  </si>
  <si>
    <t>金属梁有效长度$L\pm \sigma_L/cm$</t>
    <phoneticPr fontId="1" type="noConversion"/>
  </si>
  <si>
    <t>螺旋测微计零点读数$h_0 \pm \sigma_h /mm$</t>
    <phoneticPr fontId="1" type="noConversion"/>
  </si>
  <si>
    <t>23.32$\pm$0.01</t>
    <phoneticPr fontId="1" type="noConversion"/>
  </si>
  <si>
    <t>$-$0.021$\pm$0.02</t>
    <phoneticPr fontId="1" type="noConversion"/>
  </si>
  <si>
    <t>逐差次数</t>
    <phoneticPr fontId="1" type="noConversion"/>
  </si>
  <si>
    <t>$r_5-r_0$</t>
    <phoneticPr fontId="1" type="noConversion"/>
  </si>
  <si>
    <t>$r_6-r_1$</t>
    <phoneticPr fontId="1" type="noConversion"/>
  </si>
  <si>
    <t>$r_7-r_2$</t>
    <phoneticPr fontId="1" type="noConversion"/>
  </si>
  <si>
    <t>$r_8-r_3$</t>
    <phoneticPr fontId="1" type="noConversion"/>
  </si>
  <si>
    <t>$r_9-r_4$</t>
    <phoneticPr fontId="1" type="noConversion"/>
  </si>
  <si>
    <t>逐差长度 $\delta L/mm$</t>
    <phoneticPr fontId="1" type="noConversion"/>
  </si>
  <si>
    <t>$r_3-r_0$</t>
    <phoneticPr fontId="1" type="noConversion"/>
  </si>
  <si>
    <t>$r_4-r_1$</t>
    <phoneticPr fontId="1" type="noConversion"/>
  </si>
  <si>
    <t>$r_5-r_2$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</si>
</sst>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"/>
    <numFmt numFmtId="177" formatCode="0.00_ "/>
    <numFmt numFmtId="178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2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0" xfId="0" quotePrefix="1" applyNumberFormat="1" applyAlignment="1">
      <alignment horizontal="center"/>
    </xf>
    <xf numFmtId="178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workbookViewId="0">
      <selection activeCell="K3" sqref="K3"/>
    </sheetView>
  </sheetViews>
  <sheetFormatPr defaultRowHeight="13.9" x14ac:dyDescent="0.4"/>
  <sheetData>
    <row r="1" spans="1:11" x14ac:dyDescent="0.4">
      <c r="A1" t="s">
        <v>0</v>
      </c>
      <c r="B1" t="s">
        <v>21</v>
      </c>
      <c r="C1" t="s">
        <v>20</v>
      </c>
      <c r="D1" t="s">
        <v>46</v>
      </c>
      <c r="E1" t="s">
        <v>45</v>
      </c>
      <c r="F1" t="s">
        <v>47</v>
      </c>
      <c r="G1" t="s">
        <v>48</v>
      </c>
    </row>
    <row r="2" spans="1:11" x14ac:dyDescent="0.4">
      <c r="A2" s="4">
        <v>1</v>
      </c>
      <c r="B2" s="5">
        <v>200.11</v>
      </c>
      <c r="C2" s="5">
        <f>B2</f>
        <v>200.11</v>
      </c>
      <c r="D2" s="9">
        <v>37.585000000000001</v>
      </c>
      <c r="E2" s="9">
        <v>37.46</v>
      </c>
      <c r="F2" s="9">
        <f>(D2+E2)/2</f>
        <v>37.522500000000001</v>
      </c>
      <c r="G2" s="8">
        <f>F5-F2</f>
        <v>-2.4580000000000055</v>
      </c>
    </row>
    <row r="3" spans="1:11" x14ac:dyDescent="0.4">
      <c r="A3" s="4">
        <v>2</v>
      </c>
      <c r="B3" s="5">
        <v>200.81</v>
      </c>
      <c r="C3" s="6">
        <f t="shared" ref="C3:C7" si="0">C2+B3</f>
        <v>400.92</v>
      </c>
      <c r="D3" s="9">
        <v>36.770000000000003</v>
      </c>
      <c r="E3" s="4">
        <v>36.692</v>
      </c>
      <c r="F3" s="9">
        <f t="shared" ref="F3:F7" si="1">(D3+E3)/2</f>
        <v>36.731000000000002</v>
      </c>
      <c r="G3" s="8">
        <f t="shared" ref="G3:G4" si="2">F6-F3</f>
        <v>-2.5030000000000001</v>
      </c>
      <c r="H3" s="3">
        <f>AVERAGE(G2:G4)</f>
        <v>-2.4878333333333367</v>
      </c>
      <c r="K3">
        <f>9.801*3*B13*A16*A16*A16/(H3*4*Q19*A13*A13*A13)</f>
        <v>-214047.79512486976</v>
      </c>
    </row>
    <row r="4" spans="1:11" x14ac:dyDescent="0.4">
      <c r="A4" s="4">
        <v>3</v>
      </c>
      <c r="B4" s="5">
        <v>200.03</v>
      </c>
      <c r="C4" s="6">
        <f t="shared" si="0"/>
        <v>600.95000000000005</v>
      </c>
      <c r="D4" s="9">
        <v>35.932000000000002</v>
      </c>
      <c r="E4" s="4">
        <v>35.826999999999998</v>
      </c>
      <c r="F4" s="9">
        <f t="shared" si="1"/>
        <v>35.8795</v>
      </c>
      <c r="G4" s="8">
        <f t="shared" si="2"/>
        <v>-2.5025000000000048</v>
      </c>
    </row>
    <row r="5" spans="1:11" x14ac:dyDescent="0.4">
      <c r="A5" s="4">
        <v>4</v>
      </c>
      <c r="B5" s="5">
        <v>200.11</v>
      </c>
      <c r="C5" s="6">
        <f t="shared" si="0"/>
        <v>801.06000000000006</v>
      </c>
      <c r="D5" s="9">
        <v>35.110999999999997</v>
      </c>
      <c r="E5" s="4">
        <v>35.018000000000001</v>
      </c>
      <c r="F5" s="9">
        <f t="shared" si="1"/>
        <v>35.064499999999995</v>
      </c>
      <c r="G5" s="7" t="s">
        <v>19</v>
      </c>
      <c r="K5">
        <f>9.801*A16*A16*A16/(A25*4*Q19*A13*A13*A13)</f>
        <v>-213857.78277737644</v>
      </c>
    </row>
    <row r="6" spans="1:11" x14ac:dyDescent="0.4">
      <c r="A6" s="4">
        <v>5</v>
      </c>
      <c r="B6" s="5">
        <v>200.57</v>
      </c>
      <c r="C6" s="6">
        <f t="shared" si="0"/>
        <v>1001.6300000000001</v>
      </c>
      <c r="D6" s="9">
        <v>34.271000000000001</v>
      </c>
      <c r="E6" s="4">
        <v>34.185000000000002</v>
      </c>
      <c r="F6" s="9">
        <f t="shared" si="1"/>
        <v>34.228000000000002</v>
      </c>
      <c r="G6" s="7" t="s">
        <v>19</v>
      </c>
    </row>
    <row r="7" spans="1:11" x14ac:dyDescent="0.4">
      <c r="A7" s="4">
        <v>6</v>
      </c>
      <c r="B7" s="5">
        <v>200.14</v>
      </c>
      <c r="C7" s="6">
        <f t="shared" si="0"/>
        <v>1201.77</v>
      </c>
      <c r="D7" s="9">
        <v>33.421999999999997</v>
      </c>
      <c r="E7" s="4">
        <v>33.332000000000001</v>
      </c>
      <c r="F7" s="9">
        <f t="shared" si="1"/>
        <v>33.376999999999995</v>
      </c>
      <c r="G7" s="7" t="s">
        <v>19</v>
      </c>
    </row>
    <row r="8" spans="1:11" x14ac:dyDescent="0.4">
      <c r="A8" s="4"/>
      <c r="B8" s="5"/>
      <c r="C8" s="6"/>
      <c r="D8" s="5"/>
      <c r="F8" s="5"/>
      <c r="G8" s="7"/>
    </row>
    <row r="9" spans="1:11" x14ac:dyDescent="0.4">
      <c r="A9" s="4"/>
      <c r="B9" s="5"/>
      <c r="C9" s="6"/>
      <c r="D9" s="5"/>
      <c r="E9" s="5"/>
      <c r="F9" s="5"/>
      <c r="G9" s="7"/>
    </row>
    <row r="10" spans="1:11" x14ac:dyDescent="0.4">
      <c r="A10" s="4"/>
      <c r="B10" s="5"/>
      <c r="C10" s="6"/>
      <c r="D10" s="5"/>
      <c r="E10" s="4"/>
      <c r="F10" s="5"/>
      <c r="G10" s="7"/>
    </row>
    <row r="11" spans="1:11" x14ac:dyDescent="0.4">
      <c r="A11" s="4"/>
      <c r="B11" s="5"/>
      <c r="C11" s="6"/>
      <c r="D11" s="5"/>
      <c r="E11" s="4"/>
      <c r="F11" s="5"/>
      <c r="G11" s="7"/>
    </row>
    <row r="13" spans="1:11" x14ac:dyDescent="0.4">
      <c r="A13">
        <f>AVERAGE(B19:G19)</f>
        <v>1.5251666666666666</v>
      </c>
      <c r="B13" s="2">
        <f>AVERAGE(B2:B7)</f>
        <v>200.29499999999999</v>
      </c>
      <c r="C13" s="1">
        <f>A13-B16</f>
        <v>1.5461666666666665</v>
      </c>
    </row>
    <row r="15" spans="1:11" x14ac:dyDescent="0.4">
      <c r="A15" t="s">
        <v>66</v>
      </c>
      <c r="B15" t="s">
        <v>30</v>
      </c>
    </row>
    <row r="16" spans="1:11" x14ac:dyDescent="0.4">
      <c r="A16">
        <v>23.32</v>
      </c>
      <c r="B16" s="1">
        <v>-2.1000000000000001E-2</v>
      </c>
    </row>
    <row r="18" spans="1:17" x14ac:dyDescent="0.4">
      <c r="A18" t="s">
        <v>37</v>
      </c>
      <c r="B18" t="s">
        <v>31</v>
      </c>
      <c r="C18" t="s">
        <v>32</v>
      </c>
      <c r="D18" t="s">
        <v>33</v>
      </c>
      <c r="E18" t="s">
        <v>34</v>
      </c>
      <c r="F18" t="s">
        <v>35</v>
      </c>
      <c r="G18" t="s">
        <v>36</v>
      </c>
      <c r="J18" t="s">
        <v>38</v>
      </c>
      <c r="K18" t="s">
        <v>39</v>
      </c>
      <c r="L18" t="s">
        <v>40</v>
      </c>
      <c r="M18" t="s">
        <v>41</v>
      </c>
      <c r="N18" t="s">
        <v>42</v>
      </c>
      <c r="O18" t="s">
        <v>43</v>
      </c>
      <c r="P18" t="s">
        <v>44</v>
      </c>
    </row>
    <row r="19" spans="1:17" x14ac:dyDescent="0.4">
      <c r="A19" t="s">
        <v>18</v>
      </c>
      <c r="B19">
        <v>1.4990000000000001</v>
      </c>
      <c r="C19">
        <v>1.5209999999999999</v>
      </c>
      <c r="D19">
        <v>1.532</v>
      </c>
      <c r="E19">
        <v>1.5189999999999999</v>
      </c>
      <c r="F19">
        <v>1.5409999999999999</v>
      </c>
      <c r="G19">
        <v>1.5389999999999999</v>
      </c>
      <c r="J19" t="s">
        <v>18</v>
      </c>
      <c r="K19">
        <v>9.94</v>
      </c>
      <c r="L19">
        <v>9.92</v>
      </c>
      <c r="M19" s="2">
        <v>9.9</v>
      </c>
      <c r="N19">
        <v>9.84</v>
      </c>
      <c r="O19">
        <v>9.86</v>
      </c>
      <c r="P19">
        <v>9.84</v>
      </c>
      <c r="Q19">
        <f>AVERAGE(K19:P19)</f>
        <v>9.8833333333333329</v>
      </c>
    </row>
    <row r="21" spans="1:17" x14ac:dyDescent="0.4">
      <c r="A21" t="s">
        <v>0</v>
      </c>
      <c r="B21" s="4">
        <v>1</v>
      </c>
      <c r="C21" s="4">
        <v>2</v>
      </c>
      <c r="D21" s="4">
        <v>3</v>
      </c>
      <c r="E21" s="4">
        <v>4</v>
      </c>
      <c r="F21" s="4">
        <v>5</v>
      </c>
      <c r="G21" s="4">
        <v>6</v>
      </c>
    </row>
    <row r="22" spans="1:17" x14ac:dyDescent="0.4">
      <c r="A22" t="s">
        <v>21</v>
      </c>
      <c r="B22" s="5">
        <v>200.11</v>
      </c>
      <c r="C22" s="5">
        <v>200.81</v>
      </c>
      <c r="D22" s="5">
        <v>200.03</v>
      </c>
      <c r="E22" s="5">
        <v>200.11</v>
      </c>
      <c r="F22" s="5">
        <v>200.57</v>
      </c>
      <c r="G22" s="5">
        <v>200.14</v>
      </c>
      <c r="H22" s="4"/>
      <c r="I22" s="4"/>
      <c r="J22" s="4"/>
      <c r="K22" s="4"/>
    </row>
    <row r="23" spans="1:17" x14ac:dyDescent="0.4">
      <c r="B23" s="5"/>
      <c r="C23" s="5"/>
      <c r="D23" s="5"/>
      <c r="E23" s="5"/>
      <c r="F23" s="5"/>
      <c r="G23" s="5"/>
      <c r="H23" s="5"/>
      <c r="I23" s="5"/>
      <c r="J23" s="5"/>
      <c r="K23" s="5"/>
    </row>
    <row r="25" spans="1:17" x14ac:dyDescent="0.4">
      <c r="A25">
        <f>SLOPE(F2:F7,C2:C7)</f>
        <v>-4.1439606078488645E-3</v>
      </c>
      <c r="B25">
        <f>8*9.801*A16*C16/(PI()*C13*C13*A25)</f>
        <v>0</v>
      </c>
      <c r="C25">
        <f>CORREL(F2:F7,C2:C7)</f>
        <v>-0.99994844248658854</v>
      </c>
    </row>
    <row r="29" spans="1:17" x14ac:dyDescent="0.4">
      <c r="A29" t="s">
        <v>56</v>
      </c>
      <c r="B29" t="s">
        <v>67</v>
      </c>
      <c r="C29" t="s">
        <v>68</v>
      </c>
    </row>
    <row r="30" spans="1:17" x14ac:dyDescent="0.4">
      <c r="A30" t="s">
        <v>57</v>
      </c>
      <c r="B30" t="s">
        <v>69</v>
      </c>
      <c r="C30" s="1" t="s">
        <v>70</v>
      </c>
    </row>
    <row r="33" spans="1:6" x14ac:dyDescent="0.4">
      <c r="A33" t="s">
        <v>71</v>
      </c>
      <c r="B33" t="s">
        <v>78</v>
      </c>
      <c r="C33" t="s">
        <v>79</v>
      </c>
      <c r="D33" t="s">
        <v>80</v>
      </c>
    </row>
    <row r="34" spans="1:6" x14ac:dyDescent="0.4">
      <c r="A34" t="s">
        <v>77</v>
      </c>
      <c r="B34" s="8">
        <v>2.4580000000000002</v>
      </c>
      <c r="C34" s="8">
        <v>2.5030000000000001</v>
      </c>
      <c r="D34" s="8">
        <v>2.5030000000000001</v>
      </c>
      <c r="E34" s="6"/>
      <c r="F34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4" workbookViewId="0">
      <selection activeCell="K5" sqref="K5"/>
    </sheetView>
  </sheetViews>
  <sheetFormatPr defaultRowHeight="13.9" x14ac:dyDescent="0.4"/>
  <cols>
    <col min="2" max="2" width="11.1328125" bestFit="1" customWidth="1"/>
    <col min="11" max="11" width="11.1328125" bestFit="1" customWidth="1"/>
  </cols>
  <sheetData>
    <row r="1" spans="1:11" x14ac:dyDescent="0.4">
      <c r="A1" t="s">
        <v>0</v>
      </c>
      <c r="B1" t="s">
        <v>21</v>
      </c>
      <c r="C1" t="s">
        <v>20</v>
      </c>
      <c r="D1" t="s">
        <v>26</v>
      </c>
      <c r="E1" t="s">
        <v>27</v>
      </c>
      <c r="F1" t="s">
        <v>28</v>
      </c>
      <c r="G1" t="s">
        <v>29</v>
      </c>
    </row>
    <row r="2" spans="1:11" x14ac:dyDescent="0.4">
      <c r="A2" s="4">
        <v>1</v>
      </c>
      <c r="B2" s="5">
        <v>195.46</v>
      </c>
      <c r="C2" s="5">
        <f>B2</f>
        <v>195.46</v>
      </c>
      <c r="D2" s="5">
        <v>7.89</v>
      </c>
      <c r="E2" s="4">
        <v>7.95</v>
      </c>
      <c r="F2" s="5">
        <f t="shared" ref="F2:F10" si="0">(D2+E2)/2</f>
        <v>7.92</v>
      </c>
      <c r="G2" s="6">
        <f>F7-F2</f>
        <v>1.58</v>
      </c>
    </row>
    <row r="3" spans="1:11" x14ac:dyDescent="0.4">
      <c r="A3" s="4">
        <v>2</v>
      </c>
      <c r="B3" s="5">
        <v>200.26</v>
      </c>
      <c r="C3" s="6">
        <f t="shared" ref="C3:C11" si="1">C2+B3</f>
        <v>395.72</v>
      </c>
      <c r="D3" s="5">
        <v>8.2799999999999994</v>
      </c>
      <c r="E3" s="4">
        <v>8.26</v>
      </c>
      <c r="F3" s="5">
        <f t="shared" si="0"/>
        <v>8.27</v>
      </c>
      <c r="G3" s="6">
        <f>F8-F3</f>
        <v>1.5150000000000006</v>
      </c>
      <c r="H3" s="3">
        <f>AVERAGE(G2:G6)</f>
        <v>1.5380000000000007</v>
      </c>
    </row>
    <row r="4" spans="1:11" x14ac:dyDescent="0.4">
      <c r="A4" s="4">
        <v>3</v>
      </c>
      <c r="B4" s="5">
        <v>199.72</v>
      </c>
      <c r="C4" s="6">
        <f t="shared" si="1"/>
        <v>595.44000000000005</v>
      </c>
      <c r="D4" s="5">
        <v>8.58</v>
      </c>
      <c r="E4" s="4">
        <v>8.58</v>
      </c>
      <c r="F4" s="5">
        <f t="shared" si="0"/>
        <v>8.58</v>
      </c>
      <c r="G4" s="6">
        <f>F9-F4</f>
        <v>1.5400000000000009</v>
      </c>
    </row>
    <row r="5" spans="1:11" x14ac:dyDescent="0.4">
      <c r="A5" s="4">
        <v>4</v>
      </c>
      <c r="B5" s="5">
        <v>199.65</v>
      </c>
      <c r="C5" s="6">
        <f t="shared" si="1"/>
        <v>795.09</v>
      </c>
      <c r="D5" s="5">
        <v>8.9</v>
      </c>
      <c r="E5" s="4">
        <v>8.89</v>
      </c>
      <c r="F5" s="5">
        <f t="shared" si="0"/>
        <v>8.8949999999999996</v>
      </c>
      <c r="G5" s="6">
        <f>F10-F5</f>
        <v>1.5150000000000006</v>
      </c>
      <c r="K5">
        <f>8*5*B13*9.801*A16*C16/(PI()*C13*C13*H3)</f>
        <v>1659626988.6518583</v>
      </c>
    </row>
    <row r="6" spans="1:11" x14ac:dyDescent="0.4">
      <c r="A6" s="4">
        <v>5</v>
      </c>
      <c r="B6" s="5">
        <v>199.71</v>
      </c>
      <c r="C6" s="6">
        <f t="shared" si="1"/>
        <v>994.80000000000007</v>
      </c>
      <c r="D6" s="5">
        <v>9.1999999999999993</v>
      </c>
      <c r="E6" s="4">
        <v>9.18</v>
      </c>
      <c r="F6" s="5">
        <f t="shared" si="0"/>
        <v>9.19</v>
      </c>
      <c r="G6" s="6">
        <f>F11-F6</f>
        <v>1.5400000000000009</v>
      </c>
    </row>
    <row r="7" spans="1:11" x14ac:dyDescent="0.4">
      <c r="A7" s="4">
        <v>6</v>
      </c>
      <c r="B7" s="5">
        <v>199.83</v>
      </c>
      <c r="C7" s="6">
        <f t="shared" si="1"/>
        <v>1194.6300000000001</v>
      </c>
      <c r="D7" s="5">
        <v>9.49</v>
      </c>
      <c r="E7" s="4">
        <v>9.51</v>
      </c>
      <c r="F7" s="5">
        <f t="shared" si="0"/>
        <v>9.5</v>
      </c>
      <c r="G7" s="7" t="s">
        <v>19</v>
      </c>
    </row>
    <row r="8" spans="1:11" x14ac:dyDescent="0.4">
      <c r="A8" s="4">
        <v>7</v>
      </c>
      <c r="B8" s="5">
        <v>199.88</v>
      </c>
      <c r="C8" s="6">
        <f t="shared" si="1"/>
        <v>1394.5100000000002</v>
      </c>
      <c r="D8" s="5">
        <v>9.77</v>
      </c>
      <c r="E8" s="4">
        <v>9.8000000000000007</v>
      </c>
      <c r="F8" s="5">
        <f t="shared" si="0"/>
        <v>9.7850000000000001</v>
      </c>
      <c r="G8" s="7" t="s">
        <v>19</v>
      </c>
    </row>
    <row r="9" spans="1:11" x14ac:dyDescent="0.4">
      <c r="A9" s="4">
        <v>8</v>
      </c>
      <c r="B9" s="5">
        <v>199.8</v>
      </c>
      <c r="C9" s="6">
        <f t="shared" si="1"/>
        <v>1594.3100000000002</v>
      </c>
      <c r="D9" s="5">
        <v>10.11</v>
      </c>
      <c r="E9" s="5">
        <v>10.130000000000001</v>
      </c>
      <c r="F9" s="5">
        <f t="shared" si="0"/>
        <v>10.120000000000001</v>
      </c>
      <c r="G9" s="7" t="s">
        <v>19</v>
      </c>
    </row>
    <row r="10" spans="1:11" x14ac:dyDescent="0.4">
      <c r="A10" s="4">
        <v>9</v>
      </c>
      <c r="B10" s="5">
        <v>199.86</v>
      </c>
      <c r="C10" s="6">
        <f t="shared" si="1"/>
        <v>1794.17</v>
      </c>
      <c r="D10" s="5">
        <v>10.4</v>
      </c>
      <c r="E10" s="4">
        <v>10.42</v>
      </c>
      <c r="F10" s="5">
        <f t="shared" si="0"/>
        <v>10.41</v>
      </c>
      <c r="G10" s="7" t="s">
        <v>19</v>
      </c>
    </row>
    <row r="11" spans="1:11" x14ac:dyDescent="0.4">
      <c r="A11" s="4">
        <v>10</v>
      </c>
      <c r="B11" s="5">
        <v>200.03</v>
      </c>
      <c r="C11" s="6">
        <f t="shared" si="1"/>
        <v>1994.2</v>
      </c>
      <c r="D11" s="5">
        <v>10.72</v>
      </c>
      <c r="E11" s="4">
        <v>10.74</v>
      </c>
      <c r="F11" s="5">
        <f>(D11+E11)/2</f>
        <v>10.73</v>
      </c>
      <c r="G11" s="7" t="s">
        <v>19</v>
      </c>
    </row>
    <row r="13" spans="1:11" x14ac:dyDescent="0.4">
      <c r="A13">
        <f>AVERAGE(B19:K19)</f>
        <v>0.31870000000000004</v>
      </c>
      <c r="B13" s="2">
        <f>AVERAGE(B3:B11)</f>
        <v>199.86</v>
      </c>
      <c r="C13" s="1">
        <f>A13-B16</f>
        <v>0.32170000000000004</v>
      </c>
    </row>
    <row r="15" spans="1:11" x14ac:dyDescent="0.4">
      <c r="A15" t="s">
        <v>5</v>
      </c>
      <c r="B15" t="s">
        <v>6</v>
      </c>
      <c r="C15" t="s">
        <v>25</v>
      </c>
      <c r="D15" t="s">
        <v>24</v>
      </c>
    </row>
    <row r="16" spans="1:11" x14ac:dyDescent="0.4">
      <c r="A16">
        <f>99.99-22.39</f>
        <v>77.599999999999994</v>
      </c>
      <c r="B16" s="1">
        <v>-3.0000000000000001E-3</v>
      </c>
      <c r="C16">
        <f>150.99-14.5</f>
        <v>136.49</v>
      </c>
      <c r="D16">
        <v>9.1999999999999993</v>
      </c>
    </row>
    <row r="18" spans="1:11" x14ac:dyDescent="0.4">
      <c r="A18" t="s">
        <v>8</v>
      </c>
      <c r="B18" t="s">
        <v>7</v>
      </c>
      <c r="C18" t="s">
        <v>9</v>
      </c>
      <c r="D18" t="s">
        <v>10</v>
      </c>
      <c r="E18" t="s">
        <v>11</v>
      </c>
      <c r="F18" t="s">
        <v>12</v>
      </c>
      <c r="G18" t="s">
        <v>13</v>
      </c>
      <c r="H18" t="s">
        <v>14</v>
      </c>
      <c r="I18" t="s">
        <v>15</v>
      </c>
      <c r="J18" t="s">
        <v>16</v>
      </c>
      <c r="K18" t="s">
        <v>17</v>
      </c>
    </row>
    <row r="19" spans="1:11" x14ac:dyDescent="0.4">
      <c r="A19" t="s">
        <v>18</v>
      </c>
      <c r="B19">
        <v>0.32500000000000001</v>
      </c>
      <c r="C19">
        <v>0.32</v>
      </c>
      <c r="D19">
        <v>0.32100000000000001</v>
      </c>
      <c r="E19">
        <v>0.32</v>
      </c>
      <c r="F19">
        <v>0.318</v>
      </c>
      <c r="G19">
        <v>0.317</v>
      </c>
      <c r="H19">
        <v>0.31900000000000001</v>
      </c>
      <c r="I19">
        <v>0.317</v>
      </c>
      <c r="J19">
        <v>0.316</v>
      </c>
      <c r="K19">
        <v>0.314</v>
      </c>
    </row>
    <row r="22" spans="1:11" x14ac:dyDescent="0.4">
      <c r="A22" t="s">
        <v>0</v>
      </c>
      <c r="B22" s="4">
        <v>1</v>
      </c>
      <c r="C22" s="4">
        <v>2</v>
      </c>
      <c r="D22" s="4">
        <v>3</v>
      </c>
      <c r="E22" s="4">
        <v>4</v>
      </c>
      <c r="F22" s="4">
        <v>5</v>
      </c>
      <c r="G22" s="4">
        <v>6</v>
      </c>
      <c r="H22" s="4">
        <v>7</v>
      </c>
      <c r="I22" s="4">
        <v>8</v>
      </c>
      <c r="J22" s="4">
        <v>9</v>
      </c>
      <c r="K22" s="4">
        <v>10</v>
      </c>
    </row>
    <row r="23" spans="1:11" x14ac:dyDescent="0.4">
      <c r="A23" t="s">
        <v>21</v>
      </c>
      <c r="B23" s="5">
        <v>195.46</v>
      </c>
      <c r="C23" s="5">
        <v>200.26</v>
      </c>
      <c r="D23" s="5">
        <v>199.72</v>
      </c>
      <c r="E23" s="5">
        <v>199.65</v>
      </c>
      <c r="F23" s="5">
        <v>199.71</v>
      </c>
      <c r="G23" s="5">
        <v>199.83</v>
      </c>
      <c r="H23" s="5">
        <v>199.88</v>
      </c>
      <c r="I23" s="5">
        <v>199.8</v>
      </c>
      <c r="J23" s="5">
        <v>199.86</v>
      </c>
      <c r="K23" s="5">
        <v>200.03</v>
      </c>
    </row>
    <row r="25" spans="1:11" x14ac:dyDescent="0.4">
      <c r="A25">
        <f>SLOPE(F2:F11,C2:C11)</f>
        <v>1.5453353645070484E-3</v>
      </c>
      <c r="B25">
        <f>8*9.801*A16*C16/(PI()*C13*C13*A25)</f>
        <v>1652906141.4326453</v>
      </c>
      <c r="C25">
        <f>CORREL(F2:F11,C2:C11)</f>
        <v>0.99986975513019893</v>
      </c>
    </row>
    <row r="28" spans="1:11" x14ac:dyDescent="0.4">
      <c r="A28" t="s">
        <v>56</v>
      </c>
      <c r="B28" t="s">
        <v>59</v>
      </c>
      <c r="C28" t="s">
        <v>60</v>
      </c>
      <c r="D28" t="s">
        <v>65</v>
      </c>
      <c r="E28" t="s">
        <v>64</v>
      </c>
    </row>
    <row r="29" spans="1:11" x14ac:dyDescent="0.4">
      <c r="A29" t="s">
        <v>57</v>
      </c>
      <c r="B29" t="s">
        <v>58</v>
      </c>
      <c r="C29" s="1" t="s">
        <v>61</v>
      </c>
      <c r="D29" t="s">
        <v>62</v>
      </c>
      <c r="E29" t="s">
        <v>63</v>
      </c>
    </row>
    <row r="32" spans="1:11" x14ac:dyDescent="0.4">
      <c r="A32" t="s">
        <v>71</v>
      </c>
      <c r="B32" t="s">
        <v>72</v>
      </c>
      <c r="C32" t="s">
        <v>73</v>
      </c>
      <c r="D32" t="s">
        <v>74</v>
      </c>
      <c r="E32" t="s">
        <v>75</v>
      </c>
      <c r="F32" t="s">
        <v>76</v>
      </c>
    </row>
    <row r="33" spans="1:6" x14ac:dyDescent="0.4">
      <c r="A33" t="s">
        <v>29</v>
      </c>
      <c r="B33" s="6">
        <v>1.58</v>
      </c>
      <c r="C33" s="6">
        <v>1.52</v>
      </c>
      <c r="D33" s="6">
        <v>1.54</v>
      </c>
      <c r="E33" s="6">
        <v>1.52</v>
      </c>
      <c r="F33" s="6">
        <v>1.54</v>
      </c>
    </row>
    <row r="34" spans="1:6" x14ac:dyDescent="0.4">
      <c r="B34" s="6"/>
      <c r="C34" s="6"/>
      <c r="D34" s="6"/>
      <c r="E34" s="6"/>
      <c r="F34" s="6"/>
    </row>
    <row r="35" spans="1:6" x14ac:dyDescent="0.4">
      <c r="B35" s="6"/>
      <c r="C35" s="6"/>
      <c r="D35" s="6"/>
      <c r="E35" s="6"/>
      <c r="F35" s="6"/>
    </row>
    <row r="36" spans="1:6" x14ac:dyDescent="0.4">
      <c r="B36" s="6"/>
      <c r="C36" s="6"/>
      <c r="D36" s="6"/>
      <c r="E36" s="6"/>
      <c r="F36" s="6"/>
    </row>
    <row r="37" spans="1:6" x14ac:dyDescent="0.4">
      <c r="B37" s="6"/>
      <c r="C37" s="6"/>
      <c r="D37" s="6"/>
      <c r="E37" s="6"/>
      <c r="F37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3" workbookViewId="0">
      <selection activeCell="M29" sqref="M29"/>
    </sheetView>
  </sheetViews>
  <sheetFormatPr defaultRowHeight="13.9" x14ac:dyDescent="0.4"/>
  <cols>
    <col min="13" max="13" width="9.46484375" bestFit="1" customWidth="1"/>
  </cols>
  <sheetData>
    <row r="1" spans="1:12" x14ac:dyDescent="0.4">
      <c r="A1" t="s">
        <v>49</v>
      </c>
      <c r="B1" t="s">
        <v>21</v>
      </c>
      <c r="C1" t="s">
        <v>20</v>
      </c>
      <c r="D1" t="s">
        <v>1</v>
      </c>
      <c r="E1" t="s">
        <v>2</v>
      </c>
      <c r="F1" t="s">
        <v>3</v>
      </c>
      <c r="G1" t="s">
        <v>4</v>
      </c>
    </row>
    <row r="2" spans="1:12" x14ac:dyDescent="0.4">
      <c r="A2" s="4">
        <v>0</v>
      </c>
      <c r="B2" s="5">
        <v>99.97</v>
      </c>
      <c r="C2" s="2">
        <f>B2</f>
        <v>99.97</v>
      </c>
      <c r="D2" s="5">
        <v>2.86</v>
      </c>
      <c r="E2" s="4">
        <v>2.87</v>
      </c>
      <c r="F2" s="5">
        <f t="shared" ref="F2:F10" si="0">(D2+E2)/2</f>
        <v>2.8650000000000002</v>
      </c>
      <c r="G2" s="6">
        <f>F7-F2</f>
        <v>0.59999999999999964</v>
      </c>
    </row>
    <row r="3" spans="1:12" x14ac:dyDescent="0.4">
      <c r="A3" s="4">
        <v>1</v>
      </c>
      <c r="B3" s="5">
        <v>199.94</v>
      </c>
      <c r="C3" s="3">
        <f t="shared" ref="C3:C11" si="1">C2+B3</f>
        <v>299.90999999999997</v>
      </c>
      <c r="D3" s="5">
        <v>2.97</v>
      </c>
      <c r="E3" s="4">
        <v>2.98</v>
      </c>
      <c r="F3" s="5">
        <f t="shared" si="0"/>
        <v>2.9750000000000001</v>
      </c>
      <c r="G3" s="6">
        <f>F8-F3</f>
        <v>0.60000000000000009</v>
      </c>
      <c r="H3" s="3">
        <f>AVERAGE(G2:G6)</f>
        <v>0.58599999999999997</v>
      </c>
    </row>
    <row r="4" spans="1:12" x14ac:dyDescent="0.4">
      <c r="A4" s="4">
        <v>2</v>
      </c>
      <c r="B4" s="5">
        <v>200</v>
      </c>
      <c r="C4" s="3">
        <f t="shared" si="1"/>
        <v>499.90999999999997</v>
      </c>
      <c r="D4" s="5">
        <v>3.09</v>
      </c>
      <c r="E4" s="4">
        <v>3.1</v>
      </c>
      <c r="F4" s="5">
        <f t="shared" si="0"/>
        <v>3.0949999999999998</v>
      </c>
      <c r="G4" s="6">
        <f>F9-F4</f>
        <v>0.5900000000000003</v>
      </c>
    </row>
    <row r="5" spans="1:12" x14ac:dyDescent="0.4">
      <c r="A5" s="4">
        <v>3</v>
      </c>
      <c r="B5" s="5">
        <v>199.98</v>
      </c>
      <c r="C5" s="3">
        <f t="shared" si="1"/>
        <v>699.89</v>
      </c>
      <c r="D5" s="5">
        <v>3.23</v>
      </c>
      <c r="E5" s="4">
        <v>3.23</v>
      </c>
      <c r="F5" s="5">
        <f t="shared" si="0"/>
        <v>3.23</v>
      </c>
      <c r="G5" s="6">
        <f>F10-F5</f>
        <v>0.57499999999999973</v>
      </c>
      <c r="K5">
        <f>4*5*B13*9.801*A16/(PI()*C13*C13*H3)</f>
        <v>15908689.160440868</v>
      </c>
    </row>
    <row r="6" spans="1:12" x14ac:dyDescent="0.4">
      <c r="A6" s="4">
        <v>4</v>
      </c>
      <c r="B6" s="5">
        <v>199.98</v>
      </c>
      <c r="C6" s="3">
        <f t="shared" si="1"/>
        <v>899.87</v>
      </c>
      <c r="D6" s="5">
        <v>3.36</v>
      </c>
      <c r="E6" s="4">
        <v>3.35</v>
      </c>
      <c r="F6" s="5">
        <f t="shared" si="0"/>
        <v>3.355</v>
      </c>
      <c r="G6" s="6">
        <f>F11-F6</f>
        <v>0.56499999999999995</v>
      </c>
    </row>
    <row r="7" spans="1:12" x14ac:dyDescent="0.4">
      <c r="A7" s="4">
        <v>5</v>
      </c>
      <c r="B7" s="5">
        <v>199.91</v>
      </c>
      <c r="C7" s="3">
        <f t="shared" si="1"/>
        <v>1099.78</v>
      </c>
      <c r="D7" s="5">
        <v>3.47</v>
      </c>
      <c r="E7" s="4">
        <v>3.46</v>
      </c>
      <c r="F7" s="5">
        <f t="shared" si="0"/>
        <v>3.4649999999999999</v>
      </c>
      <c r="G7" s="7" t="s">
        <v>19</v>
      </c>
    </row>
    <row r="8" spans="1:12" x14ac:dyDescent="0.4">
      <c r="A8" s="4">
        <v>6</v>
      </c>
      <c r="B8" s="5">
        <v>199.92</v>
      </c>
      <c r="C8" s="3">
        <f t="shared" si="1"/>
        <v>1299.7</v>
      </c>
      <c r="D8" s="5">
        <v>3.57</v>
      </c>
      <c r="E8" s="4">
        <v>3.58</v>
      </c>
      <c r="F8" s="5">
        <f t="shared" si="0"/>
        <v>3.5750000000000002</v>
      </c>
      <c r="G8" s="7" t="s">
        <v>19</v>
      </c>
    </row>
    <row r="9" spans="1:12" x14ac:dyDescent="0.4">
      <c r="A9" s="4">
        <v>7</v>
      </c>
      <c r="B9" s="5">
        <v>200.05</v>
      </c>
      <c r="C9" s="3">
        <f t="shared" si="1"/>
        <v>1499.75</v>
      </c>
      <c r="D9" s="5">
        <v>3.68</v>
      </c>
      <c r="E9" s="5">
        <v>3.69</v>
      </c>
      <c r="F9" s="5">
        <f t="shared" si="0"/>
        <v>3.6850000000000001</v>
      </c>
      <c r="G9" s="7" t="s">
        <v>19</v>
      </c>
      <c r="L9">
        <f>4*5*B13*9.801*A16/(PI()*0.318*0.318*H3)</f>
        <v>16924967.511539012</v>
      </c>
    </row>
    <row r="10" spans="1:12" x14ac:dyDescent="0.4">
      <c r="A10" s="4">
        <v>8</v>
      </c>
      <c r="B10" s="5">
        <v>199.5</v>
      </c>
      <c r="C10" s="3">
        <f t="shared" si="1"/>
        <v>1699.25</v>
      </c>
      <c r="D10" s="5">
        <v>3.8</v>
      </c>
      <c r="E10" s="4">
        <v>3.81</v>
      </c>
      <c r="F10" s="5">
        <f t="shared" si="0"/>
        <v>3.8049999999999997</v>
      </c>
      <c r="G10" s="7" t="s">
        <v>19</v>
      </c>
    </row>
    <row r="11" spans="1:12" x14ac:dyDescent="0.4">
      <c r="A11" s="4">
        <v>9</v>
      </c>
      <c r="B11" s="5">
        <v>200.07</v>
      </c>
      <c r="C11" s="3">
        <f t="shared" si="1"/>
        <v>1899.32</v>
      </c>
      <c r="D11" s="5">
        <v>3.92</v>
      </c>
      <c r="E11" s="4">
        <v>3.92</v>
      </c>
      <c r="F11" s="5">
        <f>(D11+E11)/2</f>
        <v>3.92</v>
      </c>
      <c r="G11" s="7" t="s">
        <v>19</v>
      </c>
    </row>
    <row r="13" spans="1:12" x14ac:dyDescent="0.4">
      <c r="A13">
        <f>AVERAGE(B19:K19)</f>
        <v>0.32500000000000007</v>
      </c>
      <c r="B13" s="2">
        <f>AVERAGE(B3:B11)</f>
        <v>199.92777777777778</v>
      </c>
      <c r="C13" s="1">
        <f>A13-B16</f>
        <v>0.32800000000000007</v>
      </c>
      <c r="D13">
        <f>AVERAGE(B20:K20)</f>
        <v>0.315</v>
      </c>
      <c r="E13">
        <f>D13-B16</f>
        <v>0.318</v>
      </c>
      <c r="H13">
        <f>_xlfn.STDEV.P(B3:B11)</f>
        <v>0.15963693375056986</v>
      </c>
      <c r="I13">
        <f>_xlfn.STDEV.S(B3:B11)</f>
        <v>0.16932053757428339</v>
      </c>
      <c r="J13">
        <f>_xlfn.STDEV.P(B20:K20)</f>
        <v>1.6124515496597112E-3</v>
      </c>
      <c r="K13">
        <f>J13/3</f>
        <v>5.3748384988657036E-4</v>
      </c>
    </row>
    <row r="15" spans="1:12" x14ac:dyDescent="0.4">
      <c r="A15" t="s">
        <v>5</v>
      </c>
      <c r="B15" t="s">
        <v>6</v>
      </c>
    </row>
    <row r="16" spans="1:12" x14ac:dyDescent="0.4">
      <c r="A16">
        <v>80.400000000000006</v>
      </c>
      <c r="B16">
        <v>-3.0000000000000001E-3</v>
      </c>
    </row>
    <row r="18" spans="1:13" x14ac:dyDescent="0.4">
      <c r="A18" t="s">
        <v>8</v>
      </c>
      <c r="B18" t="s">
        <v>7</v>
      </c>
      <c r="C18" t="s">
        <v>9</v>
      </c>
      <c r="D18" t="s">
        <v>10</v>
      </c>
      <c r="E18" t="s">
        <v>11</v>
      </c>
      <c r="F18" t="s">
        <v>12</v>
      </c>
      <c r="G18" t="s">
        <v>13</v>
      </c>
      <c r="H18" t="s">
        <v>14</v>
      </c>
      <c r="I18" t="s">
        <v>15</v>
      </c>
      <c r="J18" t="s">
        <v>16</v>
      </c>
      <c r="K18" t="s">
        <v>17</v>
      </c>
    </row>
    <row r="19" spans="1:13" x14ac:dyDescent="0.4">
      <c r="A19" t="s">
        <v>18</v>
      </c>
      <c r="B19">
        <v>0.32500000000000001</v>
      </c>
      <c r="C19">
        <v>0.32600000000000001</v>
      </c>
      <c r="D19">
        <v>0.32200000000000001</v>
      </c>
      <c r="E19">
        <v>0.32600000000000001</v>
      </c>
      <c r="F19">
        <v>0.32200000000000001</v>
      </c>
      <c r="G19">
        <v>0.32500000000000001</v>
      </c>
      <c r="H19">
        <v>0.32600000000000001</v>
      </c>
      <c r="I19">
        <v>0.32500000000000001</v>
      </c>
      <c r="J19">
        <v>0.32600000000000001</v>
      </c>
      <c r="K19">
        <v>0.32700000000000001</v>
      </c>
    </row>
    <row r="20" spans="1:13" x14ac:dyDescent="0.4">
      <c r="B20">
        <f>B19-0.01</f>
        <v>0.315</v>
      </c>
      <c r="C20">
        <f t="shared" ref="C20:K20" si="2">C19-0.01</f>
        <v>0.316</v>
      </c>
      <c r="D20">
        <f t="shared" si="2"/>
        <v>0.312</v>
      </c>
      <c r="E20">
        <f t="shared" si="2"/>
        <v>0.316</v>
      </c>
      <c r="F20">
        <f t="shared" si="2"/>
        <v>0.312</v>
      </c>
      <c r="G20">
        <f t="shared" si="2"/>
        <v>0.315</v>
      </c>
      <c r="H20">
        <f t="shared" si="2"/>
        <v>0.316</v>
      </c>
      <c r="I20">
        <f t="shared" si="2"/>
        <v>0.315</v>
      </c>
      <c r="J20">
        <f t="shared" si="2"/>
        <v>0.316</v>
      </c>
      <c r="K20">
        <f t="shared" si="2"/>
        <v>0.317</v>
      </c>
    </row>
    <row r="22" spans="1:13" x14ac:dyDescent="0.4">
      <c r="A22" t="s">
        <v>23</v>
      </c>
      <c r="B22" s="4">
        <v>0</v>
      </c>
      <c r="C22" s="4">
        <v>1</v>
      </c>
      <c r="D22" s="4">
        <v>2</v>
      </c>
      <c r="E22" s="4">
        <v>3</v>
      </c>
      <c r="F22" s="4">
        <v>4</v>
      </c>
      <c r="G22" s="4">
        <v>5</v>
      </c>
      <c r="H22" s="4">
        <v>6</v>
      </c>
      <c r="I22" s="4">
        <v>7</v>
      </c>
      <c r="J22" s="4">
        <v>8</v>
      </c>
      <c r="K22" s="4">
        <v>9</v>
      </c>
      <c r="M22" s="4">
        <v>16810408</v>
      </c>
    </row>
    <row r="23" spans="1:13" x14ac:dyDescent="0.4">
      <c r="A23" t="s">
        <v>22</v>
      </c>
      <c r="B23" s="5">
        <v>99.97</v>
      </c>
      <c r="C23" s="5">
        <v>199.94</v>
      </c>
      <c r="D23" s="5">
        <v>200</v>
      </c>
      <c r="E23" s="5">
        <v>199.98</v>
      </c>
      <c r="F23" s="5">
        <v>199.98</v>
      </c>
      <c r="G23" s="5">
        <v>199.91</v>
      </c>
      <c r="H23" s="5">
        <v>199.92</v>
      </c>
      <c r="I23" s="5">
        <v>200.05</v>
      </c>
      <c r="J23" s="5">
        <v>199.5</v>
      </c>
      <c r="K23" s="5">
        <v>200.07</v>
      </c>
      <c r="M23" s="5">
        <v>317453</v>
      </c>
    </row>
    <row r="28" spans="1:13" x14ac:dyDescent="0.4">
      <c r="A28" t="s">
        <v>52</v>
      </c>
      <c r="B28" t="s">
        <v>50</v>
      </c>
      <c r="C28" t="s">
        <v>51</v>
      </c>
    </row>
    <row r="29" spans="1:13" x14ac:dyDescent="0.4">
      <c r="A29" t="s">
        <v>53</v>
      </c>
      <c r="B29" t="s">
        <v>54</v>
      </c>
      <c r="C29" t="s">
        <v>55</v>
      </c>
    </row>
    <row r="31" spans="1:13" x14ac:dyDescent="0.4">
      <c r="A31" t="s">
        <v>71</v>
      </c>
      <c r="B31" t="s">
        <v>72</v>
      </c>
      <c r="C31" t="s">
        <v>73</v>
      </c>
      <c r="D31" t="s">
        <v>74</v>
      </c>
      <c r="E31" t="s">
        <v>75</v>
      </c>
      <c r="F31" t="s">
        <v>76</v>
      </c>
    </row>
    <row r="32" spans="1:13" x14ac:dyDescent="0.4">
      <c r="A32" t="s">
        <v>4</v>
      </c>
      <c r="B32" s="6">
        <v>0.6</v>
      </c>
      <c r="C32" s="6">
        <v>0.6</v>
      </c>
      <c r="D32" s="6">
        <v>0.59</v>
      </c>
      <c r="E32" s="6">
        <v>0.57999999999999996</v>
      </c>
      <c r="F32" s="6">
        <v>0.56999999999999995</v>
      </c>
    </row>
    <row r="33" spans="2:6" x14ac:dyDescent="0.4">
      <c r="B33" s="6"/>
      <c r="C33" s="6"/>
      <c r="D33" s="6"/>
      <c r="E33" s="6"/>
      <c r="F33" s="6"/>
    </row>
    <row r="34" spans="2:6" x14ac:dyDescent="0.4">
      <c r="B34" s="6"/>
      <c r="C34" s="6"/>
      <c r="D34" s="6"/>
      <c r="E34" s="6"/>
      <c r="F34" s="6"/>
    </row>
    <row r="35" spans="2:6" x14ac:dyDescent="0.4">
      <c r="B35" s="6"/>
      <c r="C35" s="6"/>
      <c r="D35" s="6"/>
      <c r="E35" s="6"/>
      <c r="F35" s="6"/>
    </row>
    <row r="36" spans="2:6" x14ac:dyDescent="0.4">
      <c r="B36" s="6"/>
      <c r="C36" s="6"/>
      <c r="D36" s="6"/>
      <c r="E36" s="6"/>
      <c r="F36" s="6"/>
    </row>
    <row r="37" spans="2:6" x14ac:dyDescent="0.4">
      <c r="B37" s="6"/>
      <c r="C37" s="6"/>
      <c r="D37" s="6"/>
      <c r="E37" s="6"/>
      <c r="F37" s="6"/>
    </row>
    <row r="38" spans="2:6" x14ac:dyDescent="0.4">
      <c r="B38" s="6"/>
      <c r="C38" s="6"/>
      <c r="D38" s="6"/>
      <c r="E38" s="6"/>
      <c r="F38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2017-12-05T13:14:27Z</dcterms:modified>
</cp:coreProperties>
</file>