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fb5502de639ff2fa/Documents/Excel Advance/"/>
    </mc:Choice>
  </mc:AlternateContent>
  <xr:revisionPtr revIDLastSave="0" documentId="8_{8A4BBD85-EF50-485A-A409-D0F3EBB8F3E7}" xr6:coauthVersionLast="47" xr6:coauthVersionMax="47" xr10:uidLastSave="{00000000-0000-0000-0000-000000000000}"/>
  <bookViews>
    <workbookView xWindow="-312" yWindow="0" windowWidth="12216" windowHeight="11664" xr2:uid="{05F5F4F0-2872-4422-A036-9AE28C0808B5}"/>
  </bookViews>
  <sheets>
    <sheet name="Introduc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3" i="1" l="1"/>
  <c r="F140" i="1"/>
  <c r="F137" i="1"/>
  <c r="E137" i="1"/>
  <c r="E138" i="1"/>
  <c r="E139" i="1"/>
  <c r="E140" i="1"/>
  <c r="D140" i="1"/>
  <c r="G140" i="1" s="1"/>
  <c r="D137" i="1"/>
  <c r="G137" i="1" s="1"/>
  <c r="B133" i="1"/>
  <c r="B131" i="1"/>
  <c r="G129" i="1"/>
  <c r="G130" i="1"/>
  <c r="B140" i="1" s="1"/>
  <c r="G128" i="1"/>
  <c r="B138" i="1" s="1"/>
  <c r="F138" i="1" s="1"/>
  <c r="B137" i="1"/>
  <c r="B139" i="1"/>
  <c r="F139" i="1" s="1"/>
  <c r="B39" i="1"/>
  <c r="B40" i="1" s="1"/>
  <c r="E81" i="1"/>
  <c r="E80" i="1"/>
  <c r="E82" i="1"/>
  <c r="E83" i="1"/>
  <c r="E84" i="1"/>
  <c r="E85" i="1"/>
  <c r="E86" i="1"/>
  <c r="E87" i="1"/>
  <c r="E88" i="1"/>
  <c r="E89" i="1"/>
  <c r="B83" i="1"/>
  <c r="B84" i="1" s="1"/>
  <c r="B66" i="1"/>
  <c r="B60" i="1"/>
  <c r="B61" i="1" s="1"/>
  <c r="B62" i="1" s="1"/>
  <c r="F45" i="1"/>
  <c r="B48" i="1"/>
  <c r="D139" i="1" l="1"/>
  <c r="G139" i="1" s="1"/>
  <c r="D138" i="1"/>
  <c r="G138" i="1" s="1"/>
  <c r="F88" i="1"/>
  <c r="F46" i="1"/>
  <c r="F47" i="1" s="1"/>
  <c r="F87" i="1"/>
  <c r="B134" i="1"/>
  <c r="G87" i="1"/>
  <c r="F81" i="1"/>
  <c r="G81" i="1" s="1"/>
  <c r="B132" i="1"/>
  <c r="G88" i="1"/>
  <c r="F86" i="1"/>
  <c r="G86" i="1" s="1"/>
  <c r="F85" i="1"/>
  <c r="G85" i="1" s="1"/>
  <c r="F84" i="1"/>
  <c r="G84" i="1" s="1"/>
  <c r="F83" i="1"/>
  <c r="G83" i="1" s="1"/>
  <c r="F82" i="1"/>
  <c r="G82" i="1" s="1"/>
  <c r="F89" i="1"/>
  <c r="G89" i="1" s="1"/>
  <c r="F80" i="1"/>
  <c r="G8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tc={E2D49708-25FC-4DC8-9514-624391ED5D9C}</author>
    <author>tc={0FF4E23B-BE02-4A23-A586-A5DA138A2F6C}</author>
    <author>tc={23E44A8F-5EBC-4C47-AE7E-25041D163F1F}</author>
    <author>tc={514E18E6-597C-4550-8193-FC1FDC183053}</author>
    <author>tc={20C51631-5BA9-4752-88CA-69C27F29B7D3}</author>
    <author>tc={BB122D4E-AFC1-44A0-BE59-B62AF4E3BD63}</author>
    <author>tc={1F6526C5-052A-4269-9CF7-882379A61F9F}</author>
    <author>tc={A6CD5C24-AC94-4BB6-B3FF-90B615D941C3}</author>
    <author>tc={B1934AA0-F489-4DD7-8FB4-7907D956026F}</author>
    <author>tc={226FDC84-F517-4BFE-9154-EFFD96833F1B}</author>
    <author>tc={BDB193FB-F209-4AB4-A27B-314124FC82A8}</author>
    <author>tc={A6BC52CA-0B5E-4598-B6F6-9ACE39D1744F}</author>
  </authors>
  <commentList>
    <comment ref="B35" authorId="0" shapeId="0" xr:uid="{E2D49708-25FC-4DC8-9514-624391ED5D9C}">
      <text>
        <t>[Threaded comment]
Your version of Excel allows you to read this threaded comment; however, any edits to it will get removed if the file is opened in a newer version of Excel. Learn more: https://go.microsoft.com/fwlink/?linkid=870924
Comment:
    What it costs to place an order</t>
      </text>
    </comment>
    <comment ref="B36" authorId="1" shapeId="0" xr:uid="{0FF4E23B-BE02-4A23-A586-A5DA138A2F6C}">
      <text>
        <t>[Threaded comment]
Your version of Excel allows you to read this threaded comment; however, any edits to it will get removed if the file is opened in a newer version of Excel. Learn more: https://go.microsoft.com/fwlink/?linkid=870924
Comment:
    The flow rate is the number of units you expect to order in a year.</t>
      </text>
    </comment>
    <comment ref="B37" authorId="2" shapeId="0" xr:uid="{23E44A8F-5EBC-4C47-AE7E-25041D163F1F}">
      <text>
        <t xml:space="preserve">[Threaded comment]
Your version of Excel allows you to read this threaded comment; however, any edits to it will get removed if the file is opened in a newer version of Excel. Learn more: https://go.microsoft.com/fwlink/?linkid=870924
Comment:
    The wholesale cost that you pay for each item </t>
      </text>
    </comment>
    <comment ref="B38" authorId="3" shapeId="0" xr:uid="{514E18E6-597C-4550-8193-FC1FDC183053}">
      <text>
        <t>[Threaded comment]
Your version of Excel allows you to read this threaded comment; however, any edits to it will get removed if the file is opened in a newer version of Excel. Learn more: https://go.microsoft.com/fwlink/?linkid=870924
Comment:
    The inventory percentage is the percent of an item value that your company assumes it costs to keep an item on hand for a year</t>
      </text>
    </comment>
    <comment ref="D46" authorId="4" shapeId="0" xr:uid="{20C51631-5BA9-4752-88CA-69C27F29B7D3}">
      <text>
        <t xml:space="preserve">[Threaded comment]
Your version of Excel allows you to read this threaded comment; however, any edits to it will get removed if the file is opened in a newer version of Excel. Learn more: https://go.microsoft.com/fwlink/?linkid=870924
Comment:
    Demand per year/EOQ </t>
      </text>
    </comment>
    <comment ref="A66" authorId="5" shapeId="0" xr:uid="{BB122D4E-AFC1-44A0-BE59-B62AF4E3BD63}">
      <text>
        <t>[Threaded comment]
Your version of Excel allows you to read this threaded comment; however, any edits to it will get removed if the file is opened in a newer version of Excel. Learn more: https://go.microsoft.com/fwlink/?linkid=870924
Comment:
    The question is, what should I use as my replenishment level? Well, If I have a lead time of three days, then I will need three days' worth of inventory on hand before the order that I place arrives.</t>
      </text>
    </comment>
    <comment ref="B147" authorId="6" shapeId="0" xr:uid="{1F6526C5-052A-4269-9CF7-882379A61F9F}">
      <text>
        <t>[Threaded comment]
Your version of Excel allows you to read this threaded comment; however, any edits to it will get removed if the file is opened in a newer version of Excel. Learn more: https://go.microsoft.com/fwlink/?linkid=870924
Comment:
    That is the number of items that your customers buy from you.</t>
      </text>
    </comment>
    <comment ref="B148" authorId="7" shapeId="0" xr:uid="{A6CD5C24-AC94-4BB6-B3FF-90B615D941C3}">
      <text>
        <t>[Threaded comment]
Your version of Excel allows you to read this threaded comment; however, any edits to it will get removed if the file is opened in a newer version of Excel. Learn more: https://go.microsoft.com/fwlink/?linkid=870924
Comment:
    That's what it costs you to initiate a production run.</t>
      </text>
    </comment>
    <comment ref="B149" authorId="8" shapeId="0" xr:uid="{B1934AA0-F489-4DD7-8FB4-7907D956026F}">
      <text>
        <t>[Threaded comment]
Your version of Excel allows you to read this threaded comment; however, any edits to it will get removed if the file is opened in a newer version of Excel. Learn more: https://go.microsoft.com/fwlink/?linkid=870924
Comment:
    Annual cost</t>
      </text>
    </comment>
    <comment ref="B150" authorId="9" shapeId="0" xr:uid="{226FDC84-F517-4BFE-9154-EFFD96833F1B}">
      <text>
        <t>[Threaded comment]
Your version of Excel allows you to read this threaded comment; however, any edits to it will get removed if the file is opened in a newer version of Excel. Learn more: https://go.microsoft.com/fwlink/?linkid=870924
Comment:
    That is how many items your factory or facility can turn out in a day.</t>
      </text>
    </comment>
    <comment ref="B151" authorId="10" shapeId="0" xr:uid="{BDB193FB-F209-4AB4-A27B-314124FC82A8}">
      <text>
        <t>[Threaded comment]
Your version of Excel allows you to read this threaded comment; however, any edits to it will get removed if the file is opened in a newer version of Excel. Learn more: https://go.microsoft.com/fwlink/?linkid=870924
Comment:
    How did I get that, I assume that we have 250 working days in a year. So divide the annual demand of 2,500 by 250, and we get a daily demand rate of 10.</t>
      </text>
    </comment>
    <comment ref="A153" authorId="11" shapeId="0" xr:uid="{A6BC52CA-0B5E-4598-B6F6-9ACE39D1744F}">
      <text>
        <t>[Threaded comment]
Your version of Excel allows you to read this threaded comment; however, any edits to it will get removed if the file is opened in a newer version of Excel. Learn more: https://go.microsoft.com/fwlink/?linkid=870924
Comment:
    The calculation that you use to find the Q-star production given the certain inputs is very similar to the EOQ or economic order quantity calculation that we do when we are buying.</t>
      </text>
    </comment>
  </commentList>
</comments>
</file>

<file path=xl/sharedStrings.xml><?xml version="1.0" encoding="utf-8"?>
<sst xmlns="http://schemas.openxmlformats.org/spreadsheetml/2006/main" count="95" uniqueCount="72">
  <si>
    <t>Finding Total Cost</t>
  </si>
  <si>
    <t xml:space="preserve">When you place orders to get new inventory you are interested in finding and minimizing your total costs. </t>
  </si>
  <si>
    <t>- What goes into these calculations?</t>
  </si>
  <si>
    <t>Your two cost components are the cost of placing an order; it just seems like you tell people to place an order, and they do, but their time, that is, their salary, costs you money while they are doing it.</t>
  </si>
  <si>
    <t xml:space="preserve">Also holding inventory costs money. You tend not to think of inventory as a cost. It's easy to forget that holding onto inventory cost money because the space in your warehouse or store room could be used for something else. </t>
  </si>
  <si>
    <t>How do you find the lowest total cost?</t>
  </si>
  <si>
    <t xml:space="preserve">You can do it graphically by creating a chart or analytically using formulas in Excel or another spreadsheet. Let's look at calculating total costs and visualizing them on a chart. </t>
  </si>
  <si>
    <t xml:space="preserve">In this case, We need to know three different pieces of information,  </t>
  </si>
  <si>
    <t>- The time of the individuals who need to create the order</t>
  </si>
  <si>
    <t>- Next to the inventory holding costs,</t>
  </si>
  <si>
    <t>- The amount it costs for each order,</t>
  </si>
  <si>
    <t>The trick is to find the lowest total cost.</t>
  </si>
  <si>
    <t>- Graphically</t>
  </si>
  <si>
    <t>- Analytically</t>
  </si>
  <si>
    <t xml:space="preserve">Calculating the Economic Order Quantity </t>
  </si>
  <si>
    <t>You need three pieces of information.</t>
  </si>
  <si>
    <t>- Cost of placing order</t>
  </si>
  <si>
    <t>- Annual demend</t>
  </si>
  <si>
    <t>- Inventory holding cost</t>
  </si>
  <si>
    <t>Lowest cost quantity might not be the best policy.</t>
  </si>
  <si>
    <t xml:space="preserve">If you think you might lose a customer because you don't have an item that they want in stock then it makes sense to buy more than you need and make sure that you can meet most, if not all of your demand. </t>
  </si>
  <si>
    <t>Setup Cost</t>
  </si>
  <si>
    <t>Flow Rate (units/year)</t>
  </si>
  <si>
    <t>Item Cost</t>
  </si>
  <si>
    <t>Inventory Percentage</t>
  </si>
  <si>
    <t>Holding Cost</t>
  </si>
  <si>
    <t>EOQ</t>
  </si>
  <si>
    <t>Calculate Economic Order Quantity</t>
  </si>
  <si>
    <t>Calculate Orders per Year</t>
  </si>
  <si>
    <t>Demand per Year</t>
  </si>
  <si>
    <t>Flow Rate (annual)</t>
  </si>
  <si>
    <t>Orders per Year</t>
  </si>
  <si>
    <t>Days between Orders</t>
  </si>
  <si>
    <t>When we calculate the basic EOQ, we assume that orders are delivered immediately. Of course, that's unrealistic. We must consider the time between placing an order and when it's delivered to judge our needs accurately. Let's see how to account for lead time in this case.</t>
  </si>
  <si>
    <t>Lead Time</t>
  </si>
  <si>
    <t>Replenishment Level</t>
  </si>
  <si>
    <t>If I have 15 items on hand that I place my order and I won't miss any salesbased on average demand. We might be wondering if this affects the days between orders. It does, but only the first one because we have a lead time of three days. That means the first order will need to be placed after 44.43 minus 3 days or 41.43. After that, none of our parameters change, we will place our order every 44.43 days, because we start at zero and we need to catch up to demend, the first one will take place about three days early.</t>
  </si>
  <si>
    <t>Increased Cost of Constrained Quantities</t>
  </si>
  <si>
    <t>Order Cost</t>
  </si>
  <si>
    <t>Quantity</t>
  </si>
  <si>
    <t>Total Cost</t>
  </si>
  <si>
    <t>Flow Rate</t>
  </si>
  <si>
    <t>Inventory Rate</t>
  </si>
  <si>
    <t>When calculating an EOQ, we identify how many items we should order to minimize order costs. We can't always order that exact amount. Suppliers might require you to order in increments of, say, 30, and your job is to find the lowest-cost quantity that we can order while meeting their policy. Below, the case shows how to do that.</t>
  </si>
  <si>
    <t>Our EOQ 219 has a close total Quantity of 210, so $1,973.57. If we order in increments of 240, which is above our economic order quantity, then it's only $6.50 more expensive. So, the question is whether it's worthwhile to take on some extra inventory or save $6.43 a year. If you'd like to see this data laid out visually in the chart below, "Total Cost," we can see how quantity per order affects our cost. And we start ordering 150 and then see the cost doesn't change all that much.</t>
  </si>
  <si>
    <t>Quantity Discounts</t>
  </si>
  <si>
    <t>Discount Level</t>
  </si>
  <si>
    <t>Discount</t>
  </si>
  <si>
    <t>Discount Price</t>
  </si>
  <si>
    <t>0 to 150</t>
  </si>
  <si>
    <t>Demand (annual)</t>
  </si>
  <si>
    <t>151 to 300</t>
  </si>
  <si>
    <t>301 to 800</t>
  </si>
  <si>
    <t>801 and above</t>
  </si>
  <si>
    <t>EOQ1</t>
  </si>
  <si>
    <t>EOQ2</t>
  </si>
  <si>
    <t>EOQ3</t>
  </si>
  <si>
    <t>EOQ4</t>
  </si>
  <si>
    <t>Item Price</t>
  </si>
  <si>
    <t>Order Quantity</t>
  </si>
  <si>
    <t>Annual Product Cost</t>
  </si>
  <si>
    <t>Annual Ordering Cost</t>
  </si>
  <si>
    <t>Annual Holding Cost</t>
  </si>
  <si>
    <t xml:space="preserve">If you have ever purchased items for store inventory or T-shirts for a club, you know manufacturers give discounts if you purchase large quantities of those items. In this part, we'll see how to calculate the cost of ordering at certain minimum levels to find the lowest overall cost to the business. Below is a scenario. </t>
  </si>
  <si>
    <t>As you probably suspected, the 10% discount on the item price greatly affected the total cost. So it makes the most sense to order quantity 801 for this particular product.</t>
  </si>
  <si>
    <t>Production Orders</t>
  </si>
  <si>
    <t>Daily Production Rate</t>
  </si>
  <si>
    <t>Daily Demand Rate</t>
  </si>
  <si>
    <t>Q* of Production</t>
  </si>
  <si>
    <t>In this part, we have taken on the role of a retailer that orders goods from suppliers. We're a manufacturer with our own product facility. Given a certain level of demand and other information, what quantity of products should we ask our production facility to make every day? We will use a sample scenario below.</t>
  </si>
  <si>
    <t>So, we don't need to be working all day every day because our daily demand rate is below the daily production rate.But the question is how can we best, that is most cost-effectively create order runs. And how many should we produce each time. To do that, we will create a formula that implements the equation you see on the above right side.</t>
  </si>
  <si>
    <t>So every time we started production, we make 354, and we'll do about seven times a year or a little more. That showed how many to make at one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</si>
</sst>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sz val="12"/>
      <color theme="1"/>
      <name val="Aptos Narrow"/>
      <family val="2"/>
      <scheme val="minor"/>
    </font>
    <font>
      <sz val="9"/>
      <color indexed="81"/>
      <name val="Tahoma"/>
      <charset val="1"/>
    </font>
  </fonts>
  <fills count="2">
    <fill>
      <patternFill patternType="none"/>
    </fill>
    <fill>
      <patternFill patternType="gray125"/>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2" fillId="0" borderId="0" xfId="0" applyFont="1"/>
    <xf numFmtId="44" fontId="0" fillId="0" borderId="0" xfId="2" applyFont="1"/>
    <xf numFmtId="164" fontId="0" fillId="0" borderId="0" xfId="1" applyNumberFormat="1" applyFont="1"/>
    <xf numFmtId="9" fontId="0" fillId="0" borderId="0" xfId="0" applyNumberFormat="1"/>
    <xf numFmtId="43" fontId="0" fillId="0" borderId="0" xfId="1" applyFont="1"/>
    <xf numFmtId="164" fontId="0" fillId="0" borderId="0" xfId="0" applyNumberFormat="1"/>
    <xf numFmtId="43" fontId="0" fillId="0" borderId="0" xfId="0" applyNumberFormat="1"/>
    <xf numFmtId="9" fontId="0" fillId="0" borderId="0" xfId="3" applyFont="1"/>
    <xf numFmtId="2" fontId="0" fillId="0" borderId="0" xfId="0" applyNumberFormat="1"/>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4" xfId="0" applyBorder="1"/>
    <xf numFmtId="44" fontId="0" fillId="0" borderId="5" xfId="2" applyFont="1" applyBorder="1"/>
    <xf numFmtId="9" fontId="0" fillId="0" borderId="0" xfId="1" applyNumberFormat="1" applyFont="1"/>
    <xf numFmtId="0" fontId="0" fillId="0" borderId="6" xfId="0" applyBorder="1"/>
    <xf numFmtId="0" fontId="0" fillId="0" borderId="7" xfId="0" applyBorder="1"/>
    <xf numFmtId="9" fontId="0" fillId="0" borderId="7" xfId="0" applyNumberFormat="1" applyBorder="1"/>
    <xf numFmtId="44" fontId="0" fillId="0" borderId="0" xfId="2" applyFont="1" applyBorder="1"/>
    <xf numFmtId="164" fontId="0" fillId="0" borderId="0" xfId="1" applyNumberFormat="1" applyFont="1" applyBorder="1"/>
    <xf numFmtId="44" fontId="0" fillId="0" borderId="0" xfId="0" applyNumberFormat="1"/>
    <xf numFmtId="44" fontId="4" fillId="0" borderId="0" xfId="2" applyFont="1" applyAlignment="1">
      <alignment wrapText="1"/>
    </xf>
    <xf numFmtId="0" fontId="0" fillId="0" borderId="4" xfId="0" applyBorder="1" applyAlignment="1">
      <alignment wrapText="1"/>
    </xf>
    <xf numFmtId="0" fontId="2" fillId="0" borderId="0" xfId="0" applyFont="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0" xfId="0" quotePrefix="1" applyAlignment="1">
      <alignment horizontal="center"/>
    </xf>
    <xf numFmtId="0" fontId="0" fillId="0" borderId="0" xfId="0" applyAlignment="1">
      <alignment horizontal="center"/>
    </xf>
    <xf numFmtId="0" fontId="0" fillId="0" borderId="4" xfId="0" applyBorder="1" applyAlignment="1">
      <alignment horizontal="center" wrapText="1"/>
    </xf>
    <xf numFmtId="0" fontId="0" fillId="0" borderId="0" xfId="0" quotePrefix="1" applyAlignment="1">
      <alignment horizontal="left" wrapText="1"/>
    </xf>
    <xf numFmtId="0" fontId="0" fillId="0" borderId="0" xfId="0" applyAlignment="1">
      <alignment horizontal="left" wrapText="1"/>
    </xf>
    <xf numFmtId="0" fontId="2" fillId="0" borderId="0" xfId="0" applyFont="1" applyAlignment="1">
      <alignment horizontal="center"/>
    </xf>
    <xf numFmtId="0" fontId="0" fillId="0" borderId="0" xfId="0" quotePrefix="1" applyAlignment="1">
      <alignment horizontal="center" wrapText="1"/>
    </xf>
    <xf numFmtId="0" fontId="2" fillId="0" borderId="0" xfId="0" applyFont="1" applyAlignment="1">
      <alignment horizontal="left" wrapText="1"/>
    </xf>
    <xf numFmtId="0" fontId="0" fillId="0" borderId="0" xfId="0" quotePrefix="1" applyAlignment="1">
      <alignment horizontal="left"/>
    </xf>
    <xf numFmtId="0" fontId="2" fillId="0" borderId="0" xfId="0" applyFont="1"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center" vertical="center" wrapText="1"/>
    </xf>
    <xf numFmtId="0" fontId="4" fillId="0" borderId="0" xfId="0" applyFont="1" applyAlignment="1">
      <alignment horizontal="center" wrapText="1"/>
    </xf>
    <xf numFmtId="0" fontId="0" fillId="0" borderId="0" xfId="0" applyFont="1" applyAlignment="1">
      <alignment horizontal="center" wrapText="1"/>
    </xf>
    <xf numFmtId="0" fontId="0" fillId="0" borderId="5" xfId="0" applyFont="1" applyBorder="1" applyAlignment="1">
      <alignment horizontal="center" wrapText="1"/>
    </xf>
  </cellXfs>
  <cellStyles count="4">
    <cellStyle name="Comma" xfId="1" builtinId="3"/>
    <cellStyle name="Currency" xfId="2" builtinId="4"/>
    <cellStyle name="Normal" xfId="0" builtinId="0"/>
    <cellStyle name="Percent" xfId="3" builtinId="5"/>
  </cellStyles>
  <dxfs count="3">
    <dxf>
      <numFmt numFmtId="35" formatCode="_(* #,##0.00_);_(* \(#,##0.00\);_(* &quot;-&quot;??_);_(@_)"/>
    </dxf>
    <dxf>
      <numFmt numFmtId="35" formatCode="_(* #,##0.00_);_(* \(#,##0.00\);_(*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Total Cost</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Total Cost</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Introduction!$D$80:$D$89</c15:sqref>
                  </c15:fullRef>
                </c:ext>
              </c:extLst>
              <c:f>Introduction!$D$81:$D$89</c:f>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5="http://schemas.microsoft.com/office/drawing/2012/chart" uri="{02D57815-91ED-43cb-92C2-25804820EDAC}">
                  <c15:fullRef>
                    <c15:sqref>Introduction!$G$80:$G$89</c15:sqref>
                  </c15:fullRef>
                </c:ext>
              </c:extLst>
              <c:f>Introduction!$G$81:$G$89</c:f>
              <c:numCache>
                <c:formatCode>_(* #,##0.00_);_(* \(#,##0.00\);_(* "-"??_);_(@_)</c:formatCode>
                <c:ptCount val="9"/>
                <c:pt idx="0">
                  <c:v>3870</c:v>
                </c:pt>
                <c:pt idx="1">
                  <c:v>2805</c:v>
                </c:pt>
                <c:pt idx="2">
                  <c:v>2340</c:v>
                </c:pt>
                <c:pt idx="3">
                  <c:v>2115</c:v>
                </c:pt>
                <c:pt idx="4">
                  <c:v>2010</c:v>
                </c:pt>
                <c:pt idx="5">
                  <c:v>1973.5714285714284</c:v>
                </c:pt>
                <c:pt idx="6">
                  <c:v>1980</c:v>
                </c:pt>
                <c:pt idx="7">
                  <c:v>2015</c:v>
                </c:pt>
                <c:pt idx="8">
                  <c:v>2070</c:v>
                </c:pt>
              </c:numCache>
            </c:numRef>
          </c:val>
          <c:smooth val="0"/>
          <c:extLst>
            <c:ext xmlns:c16="http://schemas.microsoft.com/office/drawing/2014/chart" uri="{C3380CC4-5D6E-409C-BE32-E72D297353CC}">
              <c16:uniqueId val="{0000000D-7A0C-49AF-BF14-67716E60E535}"/>
            </c:ext>
          </c:extLst>
        </c:ser>
        <c:dLbls>
          <c:showLegendKey val="0"/>
          <c:showVal val="0"/>
          <c:showCatName val="0"/>
          <c:showSerName val="0"/>
          <c:showPercent val="0"/>
          <c:showBubbleSize val="0"/>
        </c:dLbls>
        <c:marker val="1"/>
        <c:smooth val="0"/>
        <c:axId val="556811216"/>
        <c:axId val="556813512"/>
        <c:extLst>
          <c:ext xmlns:c15="http://schemas.microsoft.com/office/drawing/2012/chart" uri="{02D57815-91ED-43cb-92C2-25804820EDAC}">
            <c15:filteredLineSeries>
              <c15:ser>
                <c:idx val="1"/>
                <c:order val="1"/>
                <c:tx>
                  <c:v>Quantity</c:v>
                </c:tx>
                <c:spPr>
                  <a:ln w="19050" cap="rnd">
                    <a:solidFill>
                      <a:schemeClr val="accent2"/>
                    </a:solidFill>
                    <a:round/>
                  </a:ln>
                  <a:effectLst/>
                </c:spPr>
                <c:marker>
                  <c:symbol val="none"/>
                </c:marker>
                <c:cat>
                  <c:numRef>
                    <c:extLst>
                      <c:ext uri="{02D57815-91ED-43cb-92C2-25804820EDAC}">
                        <c15:fullRef>
                          <c15:sqref>Introduction!$D$80:$D$89</c15:sqref>
                        </c15:fullRef>
                        <c15:formulaRef>
                          <c15:sqref>Introduction!$D$81:$D$89</c15:sqref>
                        </c15:formulaRef>
                      </c:ext>
                    </c:extLst>
                    <c:numCache>
                      <c:formatCode>General</c:formatCode>
                      <c:ptCount val="9"/>
                      <c:pt idx="0">
                        <c:v>60</c:v>
                      </c:pt>
                      <c:pt idx="1">
                        <c:v>90</c:v>
                      </c:pt>
                      <c:pt idx="2">
                        <c:v>120</c:v>
                      </c:pt>
                      <c:pt idx="3">
                        <c:v>150</c:v>
                      </c:pt>
                      <c:pt idx="4">
                        <c:v>180</c:v>
                      </c:pt>
                      <c:pt idx="5">
                        <c:v>210</c:v>
                      </c:pt>
                      <c:pt idx="6">
                        <c:v>240</c:v>
                      </c:pt>
                      <c:pt idx="7">
                        <c:v>270</c:v>
                      </c:pt>
                      <c:pt idx="8">
                        <c:v>300</c:v>
                      </c:pt>
                    </c:numCache>
                  </c:numRef>
                </c:cat>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0E-7A0C-49AF-BF14-67716E60E535}"/>
                  </c:ext>
                </c:extLst>
              </c15:ser>
            </c15:filteredLineSeries>
          </c:ext>
        </c:extLst>
      </c:lineChart>
      <c:catAx>
        <c:axId val="55681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Quantity per Order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3512"/>
        <c:crosses val="autoZero"/>
        <c:auto val="1"/>
        <c:lblAlgn val="ctr"/>
        <c:lblOffset val="100"/>
        <c:noMultiLvlLbl val="0"/>
      </c:catAx>
      <c:valAx>
        <c:axId val="55681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Cost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361949</xdr:colOff>
      <xdr:row>34</xdr:row>
      <xdr:rowOff>66675</xdr:rowOff>
    </xdr:from>
    <xdr:ext cx="2500313" cy="50013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2" name="TextBox 1">
              <a:extLst>
                <a:ext uri="{FF2B5EF4-FFF2-40B4-BE49-F238E27FC236}">
                  <a16:creationId xmlns:a16="http://schemas.microsoft.com/office/drawing/2014/main" id="{5A7F4BDD-011F-4471-998E-4842B15F2D38}"/>
                </a:ext>
              </a:extLst>
            </xdr:cNvPr>
            <xdr:cNvSpPr txBox="1"/>
          </xdr:nvSpPr>
          <xdr:spPr>
            <a:xfrm>
              <a:off x="2472689" y="546735"/>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oneCellAnchor>
    <xdr:from>
      <xdr:col>3</xdr:col>
      <xdr:colOff>319367</xdr:colOff>
      <xdr:row>57</xdr:row>
      <xdr:rowOff>151279</xdr:rowOff>
    </xdr:from>
    <xdr:ext cx="2500313"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den>
                        </m:f>
                      </m:e>
                    </m:rad>
                  </m:oMath>
                </m:oMathPara>
              </a14:m>
              <a:endParaRPr lang="en-US" sz="1100"/>
            </a:p>
          </xdr:txBody>
        </xdr:sp>
      </mc:Choice>
      <mc:Fallback xmlns="">
        <xdr:sp macro="" textlink="">
          <xdr:nvSpPr>
            <xdr:cNvPr id="3" name="TextBox 2">
              <a:extLst>
                <a:ext uri="{FF2B5EF4-FFF2-40B4-BE49-F238E27FC236}">
                  <a16:creationId xmlns:a16="http://schemas.microsoft.com/office/drawing/2014/main" id="{B377AAE7-21E1-4143-8BB6-0D8498BB6070}"/>
                </a:ext>
              </a:extLst>
            </xdr:cNvPr>
            <xdr:cNvSpPr txBox="1"/>
          </xdr:nvSpPr>
          <xdr:spPr>
            <a:xfrm>
              <a:off x="3009227" y="814219"/>
              <a:ext cx="2500313"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a:t>
              </a:r>
              <a:endParaRPr lang="en-US" sz="1100"/>
            </a:p>
          </xdr:txBody>
        </xdr:sp>
      </mc:Fallback>
    </mc:AlternateContent>
    <xdr:clientData/>
  </xdr:oneCellAnchor>
  <xdr:absoluteAnchor>
    <xdr:pos x="0" y="18371820"/>
    <xdr:ext cx="6332220" cy="4975860"/>
    <xdr:graphicFrame macro="">
      <xdr:nvGraphicFramePr>
        <xdr:cNvPr id="5" name="Chart 4">
          <a:extLst>
            <a:ext uri="{FF2B5EF4-FFF2-40B4-BE49-F238E27FC236}">
              <a16:creationId xmlns:a16="http://schemas.microsoft.com/office/drawing/2014/main" id="{45E45634-E4A6-4A96-90AE-74E972DD43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oneCellAnchor>
    <xdr:from>
      <xdr:col>2</xdr:col>
      <xdr:colOff>117230</xdr:colOff>
      <xdr:row>130</xdr:row>
      <xdr:rowOff>139211</xdr:rowOff>
    </xdr:from>
    <xdr:ext cx="2500313" cy="50013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1" i="1">
                            <a:latin typeface="Cambria Math" panose="02040503050406030204" pitchFamily="18" charset="0"/>
                          </a:rPr>
                        </m:ctrlPr>
                      </m:sSupPr>
                      <m:e>
                        <m:r>
                          <a:rPr lang="en-US" sz="1100" b="1" i="1">
                            <a:latin typeface="Cambria Math" panose="02040503050406030204" pitchFamily="18" charset="0"/>
                          </a:rPr>
                          <m:t>𝑸</m:t>
                        </m:r>
                      </m:e>
                      <m:sup>
                        <m:r>
                          <a:rPr lang="en-US" sz="1100" b="1" i="1">
                            <a:latin typeface="Cambria Math" panose="02040503050406030204" pitchFamily="18" charset="0"/>
                          </a:rPr>
                          <m:t>∗</m:t>
                        </m:r>
                      </m:sup>
                    </m:sSup>
                    <m:r>
                      <a:rPr lang="en-US" sz="1100" b="1" i="1">
                        <a:latin typeface="Cambria Math" panose="02040503050406030204" pitchFamily="18" charset="0"/>
                      </a:rPr>
                      <m:t> = </m:t>
                    </m:r>
                    <m:rad>
                      <m:radPr>
                        <m:degHide m:val="on"/>
                        <m:ctrlPr>
                          <a:rPr lang="en-US" sz="1100" b="1" i="1">
                            <a:latin typeface="Cambria Math" panose="02040503050406030204" pitchFamily="18" charset="0"/>
                          </a:rPr>
                        </m:ctrlPr>
                      </m:radPr>
                      <m:deg/>
                      <m:e>
                        <m:f>
                          <m:fPr>
                            <m:ctrlPr>
                              <a:rPr lang="en-US" sz="1100" b="1" i="1">
                                <a:latin typeface="Cambria Math" panose="02040503050406030204" pitchFamily="18" charset="0"/>
                              </a:rPr>
                            </m:ctrlPr>
                          </m:fPr>
                          <m:num>
                            <m:r>
                              <a:rPr lang="en-US" sz="1100" b="1" i="1">
                                <a:latin typeface="Cambria Math" panose="02040503050406030204" pitchFamily="18" charset="0"/>
                              </a:rPr>
                              <m:t>𝟐</m:t>
                            </m:r>
                            <m:r>
                              <a:rPr lang="en-US" sz="1100" b="1" i="1">
                                <a:latin typeface="Cambria Math" panose="02040503050406030204" pitchFamily="18" charset="0"/>
                              </a:rPr>
                              <m:t>∗</m:t>
                            </m:r>
                            <m:r>
                              <a:rPr lang="en-US" sz="1100" b="1" i="1">
                                <a:latin typeface="Cambria Math" panose="02040503050406030204" pitchFamily="18" charset="0"/>
                              </a:rPr>
                              <m:t>𝑺𝒆𝒕𝒖𝒑</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𝑭𝒍𝒐𝒘</m:t>
                            </m:r>
                            <m:r>
                              <a:rPr lang="en-US" sz="1100" b="1" i="1">
                                <a:latin typeface="Cambria Math" panose="02040503050406030204" pitchFamily="18" charset="0"/>
                              </a:rPr>
                              <m:t> </m:t>
                            </m:r>
                            <m:r>
                              <a:rPr lang="en-US" sz="1100" b="1" i="1">
                                <a:latin typeface="Cambria Math" panose="02040503050406030204" pitchFamily="18" charset="0"/>
                              </a:rPr>
                              <m:t>𝑹𝒂𝒕𝒆</m:t>
                            </m:r>
                          </m:num>
                          <m:den>
                            <m:r>
                              <a:rPr lang="en-US" sz="1100" b="1" i="1">
                                <a:latin typeface="Cambria Math" panose="02040503050406030204" pitchFamily="18" charset="0"/>
                              </a:rPr>
                              <m:t>𝑯𝒐𝒍𝒅𝒊𝒏𝒈</m:t>
                            </m:r>
                            <m:r>
                              <a:rPr lang="en-US" sz="1100" b="1" i="1">
                                <a:latin typeface="Cambria Math" panose="02040503050406030204" pitchFamily="18" charset="0"/>
                              </a:rPr>
                              <m:t> </m:t>
                            </m:r>
                            <m:r>
                              <a:rPr lang="en-US" sz="1100" b="1" i="1">
                                <a:latin typeface="Cambria Math" panose="02040503050406030204" pitchFamily="18" charset="0"/>
                              </a:rPr>
                              <m:t>𝑪𝒐𝒔𝒕</m:t>
                            </m:r>
                            <m:r>
                              <a:rPr lang="en-US" sz="1100" b="1" i="1">
                                <a:latin typeface="Cambria Math" panose="02040503050406030204" pitchFamily="18" charset="0"/>
                              </a:rPr>
                              <m:t> ∗</m:t>
                            </m:r>
                            <m:r>
                              <a:rPr lang="en-US" sz="1100" b="1" i="1">
                                <a:latin typeface="Cambria Math" panose="02040503050406030204" pitchFamily="18" charset="0"/>
                              </a:rPr>
                              <m:t>𝑷𝒓𝒊𝒄𝒆</m:t>
                            </m:r>
                          </m:den>
                        </m:f>
                      </m:e>
                    </m:rad>
                  </m:oMath>
                </m:oMathPara>
              </a14:m>
              <a:endParaRPr lang="en-US" sz="1100" b="1"/>
            </a:p>
          </xdr:txBody>
        </xdr:sp>
      </mc:Choice>
      <mc:Fallback xmlns="">
        <xdr:sp macro="" textlink="">
          <xdr:nvSpPr>
            <xdr:cNvPr id="6" name="TextBox 5">
              <a:extLst>
                <a:ext uri="{FF2B5EF4-FFF2-40B4-BE49-F238E27FC236}">
                  <a16:creationId xmlns:a16="http://schemas.microsoft.com/office/drawing/2014/main" id="{16E81B9A-9400-454D-8FF0-B4E1A7A85C5B}"/>
                </a:ext>
              </a:extLst>
            </xdr:cNvPr>
            <xdr:cNvSpPr txBox="1"/>
          </xdr:nvSpPr>
          <xdr:spPr>
            <a:xfrm>
              <a:off x="2113670" y="1350791"/>
              <a:ext cx="2500313"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1" i="0">
                  <a:latin typeface="Cambria Math" panose="02040503050406030204" pitchFamily="18" charset="0"/>
                </a:rPr>
                <a:t>𝑸^∗  = √((𝟐∗𝑺𝒆𝒕𝒖𝒑 𝑪𝒐𝒔𝒕 ∗𝑭𝒍𝒐𝒘 𝑹𝒂𝒕𝒆)/(𝑯𝒐𝒍𝒅𝒊𝒏𝒈 𝑪𝒐𝒔𝒕 ∗𝑷𝒓𝒊𝒄𝒆))</a:t>
              </a:r>
              <a:endParaRPr lang="en-US" sz="1100" b="1"/>
            </a:p>
          </xdr:txBody>
        </xdr:sp>
      </mc:Fallback>
    </mc:AlternateContent>
    <xdr:clientData/>
  </xdr:oneCellAnchor>
  <xdr:oneCellAnchor>
    <xdr:from>
      <xdr:col>2</xdr:col>
      <xdr:colOff>238124</xdr:colOff>
      <xdr:row>146</xdr:row>
      <xdr:rowOff>123825</xdr:rowOff>
    </xdr:from>
    <xdr:ext cx="3200401" cy="658514"/>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𝑄</m:t>
                        </m:r>
                      </m:e>
                      <m:sup>
                        <m:r>
                          <a:rPr lang="en-US" sz="1100" b="0" i="1">
                            <a:latin typeface="Cambria Math" panose="02040503050406030204" pitchFamily="18" charset="0"/>
                          </a:rPr>
                          <m:t>∗</m:t>
                        </m:r>
                      </m:sup>
                    </m:sSup>
                    <m:r>
                      <a:rPr lang="en-US" sz="1100" b="0" i="1">
                        <a:latin typeface="Cambria Math" panose="02040503050406030204" pitchFamily="18" charset="0"/>
                      </a:rPr>
                      <m:t> = </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2∗</m:t>
                            </m:r>
                            <m:r>
                              <a:rPr lang="en-US" sz="1100" b="0" i="1">
                                <a:latin typeface="Cambria Math" panose="02040503050406030204" pitchFamily="18" charset="0"/>
                              </a:rPr>
                              <m:t>𝑆𝑒𝑡𝑢𝑝</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m:t>
                            </m:r>
                            <m:r>
                              <a:rPr lang="en-US" sz="1100" b="0" i="1">
                                <a:latin typeface="Cambria Math" panose="02040503050406030204" pitchFamily="18" charset="0"/>
                              </a:rPr>
                              <m:t>𝐹𝑙𝑜𝑤</m:t>
                            </m:r>
                            <m:r>
                              <a:rPr lang="en-US" sz="1100" b="0" i="1">
                                <a:latin typeface="Cambria Math" panose="02040503050406030204" pitchFamily="18" charset="0"/>
                              </a:rPr>
                              <m:t> </m:t>
                            </m:r>
                            <m:r>
                              <a:rPr lang="en-US" sz="1100" b="0" i="1">
                                <a:latin typeface="Cambria Math" panose="02040503050406030204" pitchFamily="18" charset="0"/>
                              </a:rPr>
                              <m:t>𝑅𝑎𝑡𝑒</m:t>
                            </m:r>
                          </m:num>
                          <m:den>
                            <m:r>
                              <a:rPr lang="en-US" sz="1100" b="0" i="1">
                                <a:latin typeface="Cambria Math" panose="02040503050406030204" pitchFamily="18" charset="0"/>
                              </a:rPr>
                              <m:t>𝐻𝑜𝑙𝑑𝑖𝑛𝑔</m:t>
                            </m:r>
                            <m:r>
                              <a:rPr lang="en-US" sz="1100" b="0" i="1">
                                <a:latin typeface="Cambria Math" panose="02040503050406030204" pitchFamily="18" charset="0"/>
                              </a:rPr>
                              <m:t> </m:t>
                            </m:r>
                            <m:r>
                              <a:rPr lang="en-US" sz="1100" b="0" i="1">
                                <a:latin typeface="Cambria Math" panose="02040503050406030204" pitchFamily="18" charset="0"/>
                              </a:rPr>
                              <m:t>𝐶𝑜𝑠𝑡</m:t>
                            </m:r>
                            <m:r>
                              <a:rPr lang="en-US" sz="1100" b="0" i="1">
                                <a:latin typeface="Cambria Math" panose="02040503050406030204" pitchFamily="18" charset="0"/>
                              </a:rPr>
                              <m:t> ∗1−</m:t>
                            </m:r>
                            <m:f>
                              <m:fPr>
                                <m:ctrlPr>
                                  <a:rPr lang="en-US" sz="1100" b="0" i="1">
                                    <a:latin typeface="Cambria Math" panose="02040503050406030204" pitchFamily="18" charset="0"/>
                                  </a:rPr>
                                </m:ctrlPr>
                              </m:fPr>
                              <m:num>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𝑑𝑒𝑚𝑎𝑛𝑑</m:t>
                                </m:r>
                              </m:num>
                              <m:den>
                                <m:r>
                                  <a:rPr lang="en-US" sz="1100" b="0" i="1">
                                    <a:latin typeface="Cambria Math" panose="02040503050406030204" pitchFamily="18" charset="0"/>
                                  </a:rPr>
                                  <m:t>𝐷𝑎𝑖𝑙𝑦</m:t>
                                </m:r>
                                <m:r>
                                  <a:rPr lang="en-US" sz="1100" b="0" i="1">
                                    <a:latin typeface="Cambria Math" panose="02040503050406030204" pitchFamily="18" charset="0"/>
                                  </a:rPr>
                                  <m:t> </m:t>
                                </m:r>
                                <m:r>
                                  <a:rPr lang="en-US" sz="1100" b="0" i="1">
                                    <a:latin typeface="Cambria Math" panose="02040503050406030204" pitchFamily="18" charset="0"/>
                                  </a:rPr>
                                  <m:t>𝑝𝑟𝑜𝑑𝑢𝑐𝑡𝑖𝑜𝑛</m:t>
                                </m:r>
                                <m:r>
                                  <a:rPr lang="en-US" sz="1100" b="0" i="1">
                                    <a:latin typeface="Cambria Math" panose="02040503050406030204" pitchFamily="18" charset="0"/>
                                  </a:rPr>
                                  <m:t> </m:t>
                                </m:r>
                                <m:r>
                                  <a:rPr lang="en-US" sz="1100" b="0" i="1">
                                    <a:latin typeface="Cambria Math" panose="02040503050406030204" pitchFamily="18" charset="0"/>
                                  </a:rPr>
                                  <m:t>𝑟𝑎𝑡𝑒</m:t>
                                </m:r>
                              </m:den>
                            </m:f>
                          </m:den>
                        </m:f>
                      </m:e>
                    </m:rad>
                  </m:oMath>
                </m:oMathPara>
              </a14:m>
              <a:endParaRPr lang="en-US" sz="1100"/>
            </a:p>
          </xdr:txBody>
        </xdr:sp>
      </mc:Choice>
      <mc:Fallback xmlns="">
        <xdr:sp macro="" textlink="">
          <xdr:nvSpPr>
            <xdr:cNvPr id="4" name="TextBox 3">
              <a:extLst>
                <a:ext uri="{FF2B5EF4-FFF2-40B4-BE49-F238E27FC236}">
                  <a16:creationId xmlns:a16="http://schemas.microsoft.com/office/drawing/2014/main" id="{B537B26F-ACFC-4DC8-BD87-69D11E6CF4DB}"/>
                </a:ext>
              </a:extLst>
            </xdr:cNvPr>
            <xdr:cNvSpPr txBox="1"/>
          </xdr:nvSpPr>
          <xdr:spPr>
            <a:xfrm>
              <a:off x="2417444" y="504825"/>
              <a:ext cx="3200401" cy="6585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𝑄^∗  = √((2∗𝑆𝑒𝑡𝑢𝑝 𝐶𝑜𝑠𝑡 ∗𝐹𝑙𝑜𝑤 𝑅𝑎𝑡𝑒)/(𝐻𝑜𝑙𝑑𝑖𝑛𝑔 𝐶𝑜𝑠𝑡 ∗1−(𝐷𝑎𝑖𝑙𝑦 𝑑𝑒𝑚𝑎𝑛𝑑)/(𝐷𝑎𝑖𝑙𝑦 𝑝𝑟𝑜𝑑𝑢𝑐𝑡𝑖𝑜𝑛 𝑟𝑎𝑡𝑒)))</a:t>
              </a:r>
              <a:endParaRPr lang="en-US"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idem B. Aykurt" id="{D1C8DF8B-87E7-4D60-9298-F876A3A91B3B}" userId="fb5502de639ff2fa"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6646C-0C4F-4B96-9EEC-952193228F70}" name="Table1" displayName="Table1" ref="D79:G89" totalsRowShown="0">
  <autoFilter ref="D79:G89" xr:uid="{7276646C-0C4F-4B96-9EEC-952193228F70}"/>
  <tableColumns count="4">
    <tableColumn id="1" xr3:uid="{FCC3B86C-89C6-455B-8814-CEF0CDC2D53C}" name="Quantity"/>
    <tableColumn id="2" xr3:uid="{73D09F54-79CD-418B-9FA8-5B116B9E63D4}" name="Order Cost" dataDxfId="2" dataCellStyle="Currency">
      <calculatedColumnFormula>$B$80/Table1[[#This Row],[Quantity]]*$B$79</calculatedColumnFormula>
    </tableColumn>
    <tableColumn id="3" xr3:uid="{1476D625-769F-4093-8CCF-696260EB33AE}" name="Holding Cost" dataDxfId="1">
      <calculatedColumnFormula>0.5*Table1[[#This Row],[Quantity]]*$B$83</calculatedColumnFormula>
    </tableColumn>
    <tableColumn id="4" xr3:uid="{DFF33006-16E2-4470-A23C-7A6CED5BEC33}" name="Total Cost" dataDxfId="0">
      <calculatedColumnFormula>Table1[[#This Row],[Order Cost]]+Table1[[#This Row],[Holding Cost]]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35" dT="2024-07-16T23:12:31.55" personId="{D1C8DF8B-87E7-4D60-9298-F876A3A91B3B}" id="{E2D49708-25FC-4DC8-9514-624391ED5D9C}">
    <text>What it costs to place an order</text>
  </threadedComment>
  <threadedComment ref="B36" dT="2024-07-16T23:13:37.74" personId="{D1C8DF8B-87E7-4D60-9298-F876A3A91B3B}" id="{0FF4E23B-BE02-4A23-A586-A5DA138A2F6C}">
    <text>The flow rate is the number of units you expect to order in a year.</text>
  </threadedComment>
  <threadedComment ref="B37" dT="2024-07-16T23:14:41.00" personId="{D1C8DF8B-87E7-4D60-9298-F876A3A91B3B}" id="{23E44A8F-5EBC-4C47-AE7E-25041D163F1F}">
    <text xml:space="preserve">The wholesale cost that you pay for each item </text>
  </threadedComment>
  <threadedComment ref="B38" dT="2024-07-16T23:17:07.17" personId="{D1C8DF8B-87E7-4D60-9298-F876A3A91B3B}" id="{514E18E6-597C-4550-8193-FC1FDC183053}">
    <text>The inventory percentage is the percent of an item value that your company assumes it costs to keep an item on hand for a year</text>
  </threadedComment>
  <threadedComment ref="D46" dT="2024-07-16T23:32:01.56" personId="{D1C8DF8B-87E7-4D60-9298-F876A3A91B3B}" id="{20C51631-5BA9-4752-88CA-69C27F29B7D3}">
    <text xml:space="preserve">Demand per year/EOQ </text>
  </threadedComment>
  <threadedComment ref="A66" dT="2024-07-16T23:45:11.55" personId="{D1C8DF8B-87E7-4D60-9298-F876A3A91B3B}" id="{BB122D4E-AFC1-44A0-BE59-B62AF4E3BD63}">
    <text>The question is, what should I use as my replenishment level? Well, If I have a lead time of three days, then I will need three days' worth of inventory on hand before the order that I place arrives.</text>
  </threadedComment>
  <threadedComment ref="B147" dT="2024-07-17T01:40:29.03" personId="{D1C8DF8B-87E7-4D60-9298-F876A3A91B3B}" id="{1F6526C5-052A-4269-9CF7-882379A61F9F}">
    <text>That is the number of items that your customers buy from you.</text>
  </threadedComment>
  <threadedComment ref="B148" dT="2024-07-17T01:45:31.26" personId="{D1C8DF8B-87E7-4D60-9298-F876A3A91B3B}" id="{A6CD5C24-AC94-4BB6-B3FF-90B615D941C3}">
    <text>That's what it costs you to initiate a production run.</text>
  </threadedComment>
  <threadedComment ref="B149" dT="2024-07-18T23:30:48.73" personId="{D1C8DF8B-87E7-4D60-9298-F876A3A91B3B}" id="{B1934AA0-F489-4DD7-8FB4-7907D956026F}">
    <text>Annual cost</text>
  </threadedComment>
  <threadedComment ref="B150" dT="2024-07-18T23:31:49.10" personId="{D1C8DF8B-87E7-4D60-9298-F876A3A91B3B}" id="{226FDC84-F517-4BFE-9154-EFFD96833F1B}">
    <text>That is how many items your factory or facility can turn out in a day.</text>
  </threadedComment>
  <threadedComment ref="B151" dT="2024-07-18T23:34:00.66" personId="{D1C8DF8B-87E7-4D60-9298-F876A3A91B3B}" id="{BDB193FB-F209-4AB4-A27B-314124FC82A8}">
    <text>How did I get that, I assume that we have 250 working days in a year. So divide the annual demand of 2,500 by 250, and we get a daily demand rate of 10.</text>
  </threadedComment>
  <threadedComment ref="A153" dT="2024-07-18T23:29:27.54" personId="{D1C8DF8B-87E7-4D60-9298-F876A3A91B3B}" id="{A6BC52CA-0B5E-4598-B6F6-9ACE39D1744F}">
    <text>The calculation that you use to find the Q-star production given the certain inputs is very similar to the EOQ or economic order quantity calculation that we do when we are buying.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F014-B68B-4BE1-995B-47D05D8CE744}">
  <dimension ref="A1:I162"/>
  <sheetViews>
    <sheetView tabSelected="1" topLeftCell="A143" workbookViewId="0">
      <selection activeCell="C153" sqref="C153:H153"/>
    </sheetView>
  </sheetViews>
  <sheetFormatPr defaultRowHeight="14.4" x14ac:dyDescent="0.3"/>
  <cols>
    <col min="1" max="1" width="18.44140625" customWidth="1"/>
    <col min="2" max="2" width="9.33203125" customWidth="1"/>
    <col min="3" max="3" width="9.6640625" customWidth="1"/>
    <col min="4" max="4" width="13.5546875" customWidth="1"/>
    <col min="5" max="5" width="14.6640625" customWidth="1"/>
    <col min="6" max="6" width="12.88671875" customWidth="1"/>
    <col min="7" max="7" width="12.5546875" customWidth="1"/>
  </cols>
  <sheetData>
    <row r="1" spans="1:9" x14ac:dyDescent="0.3">
      <c r="I1" s="16"/>
    </row>
    <row r="2" spans="1:9" x14ac:dyDescent="0.3">
      <c r="A2" s="35" t="s">
        <v>0</v>
      </c>
      <c r="B2" s="35"/>
      <c r="C2" s="35"/>
      <c r="D2" s="35"/>
      <c r="E2" s="35"/>
      <c r="F2" s="35"/>
      <c r="G2" s="35"/>
      <c r="I2" s="16"/>
    </row>
    <row r="3" spans="1:9" x14ac:dyDescent="0.3">
      <c r="A3" s="28" t="s">
        <v>1</v>
      </c>
      <c r="B3" s="28"/>
      <c r="C3" s="28"/>
      <c r="D3" s="28"/>
      <c r="E3" s="28"/>
      <c r="F3" s="28"/>
      <c r="G3" s="28"/>
      <c r="I3" s="16"/>
    </row>
    <row r="4" spans="1:9" x14ac:dyDescent="0.3">
      <c r="A4" s="28"/>
      <c r="B4" s="28"/>
      <c r="C4" s="28"/>
      <c r="D4" s="28"/>
      <c r="E4" s="28"/>
      <c r="F4" s="28"/>
      <c r="G4" s="28"/>
      <c r="I4" s="16"/>
    </row>
    <row r="5" spans="1:9" x14ac:dyDescent="0.3">
      <c r="A5" s="30" t="s">
        <v>2</v>
      </c>
      <c r="B5" s="31"/>
      <c r="C5" s="31"/>
      <c r="D5" s="31"/>
      <c r="E5" s="31"/>
      <c r="F5" s="31"/>
      <c r="G5" s="31"/>
      <c r="I5" s="16"/>
    </row>
    <row r="6" spans="1:9" x14ac:dyDescent="0.3">
      <c r="A6" s="28" t="s">
        <v>3</v>
      </c>
      <c r="B6" s="28"/>
      <c r="C6" s="28"/>
      <c r="D6" s="28"/>
      <c r="E6" s="28"/>
      <c r="F6" s="28"/>
      <c r="G6" s="28"/>
      <c r="I6" s="16"/>
    </row>
    <row r="7" spans="1:9" x14ac:dyDescent="0.3">
      <c r="A7" s="28"/>
      <c r="B7" s="28"/>
      <c r="C7" s="28"/>
      <c r="D7" s="28"/>
      <c r="E7" s="28"/>
      <c r="F7" s="28"/>
      <c r="G7" s="28"/>
      <c r="I7" s="16"/>
    </row>
    <row r="8" spans="1:9" x14ac:dyDescent="0.3">
      <c r="A8" s="28"/>
      <c r="B8" s="28"/>
      <c r="C8" s="28"/>
      <c r="D8" s="28"/>
      <c r="E8" s="28"/>
      <c r="F8" s="28"/>
      <c r="G8" s="28"/>
      <c r="I8" s="16"/>
    </row>
    <row r="9" spans="1:9" ht="14.4" customHeight="1" x14ac:dyDescent="0.3">
      <c r="A9" s="28" t="s">
        <v>4</v>
      </c>
      <c r="B9" s="28"/>
      <c r="C9" s="28"/>
      <c r="D9" s="28"/>
      <c r="E9" s="28"/>
      <c r="F9" s="28"/>
      <c r="G9" s="28"/>
      <c r="I9" s="16"/>
    </row>
    <row r="10" spans="1:9" x14ac:dyDescent="0.3">
      <c r="A10" s="28"/>
      <c r="B10" s="28"/>
      <c r="C10" s="28"/>
      <c r="D10" s="28"/>
      <c r="E10" s="28"/>
      <c r="F10" s="28"/>
      <c r="G10" s="28"/>
      <c r="I10" s="16"/>
    </row>
    <row r="11" spans="1:9" x14ac:dyDescent="0.3">
      <c r="A11" s="28"/>
      <c r="B11" s="28"/>
      <c r="C11" s="28"/>
      <c r="D11" s="28"/>
      <c r="E11" s="28"/>
      <c r="F11" s="28"/>
      <c r="G11" s="28"/>
      <c r="I11" s="16"/>
    </row>
    <row r="12" spans="1:9" x14ac:dyDescent="0.3">
      <c r="A12" s="31" t="s">
        <v>5</v>
      </c>
      <c r="B12" s="31"/>
      <c r="C12" s="31"/>
      <c r="D12" s="31"/>
      <c r="E12" s="31"/>
      <c r="F12" s="31"/>
      <c r="G12" s="31"/>
      <c r="I12" s="16"/>
    </row>
    <row r="13" spans="1:9" x14ac:dyDescent="0.3">
      <c r="A13" s="28" t="s">
        <v>6</v>
      </c>
      <c r="B13" s="28"/>
      <c r="C13" s="28"/>
      <c r="D13" s="28"/>
      <c r="E13" s="28"/>
      <c r="F13" s="28"/>
      <c r="G13" s="28"/>
      <c r="I13" s="16"/>
    </row>
    <row r="14" spans="1:9" x14ac:dyDescent="0.3">
      <c r="A14" s="28"/>
      <c r="B14" s="28"/>
      <c r="C14" s="28"/>
      <c r="D14" s="28"/>
      <c r="E14" s="28"/>
      <c r="F14" s="28"/>
      <c r="G14" s="28"/>
      <c r="I14" s="16"/>
    </row>
    <row r="15" spans="1:9" x14ac:dyDescent="0.3">
      <c r="A15" s="28"/>
      <c r="B15" s="28"/>
      <c r="C15" s="28"/>
      <c r="D15" s="28"/>
      <c r="E15" s="28"/>
      <c r="F15" s="28"/>
      <c r="G15" s="28"/>
      <c r="I15" s="16"/>
    </row>
    <row r="16" spans="1:9" ht="14.4" customHeight="1" x14ac:dyDescent="0.3">
      <c r="A16" s="28" t="s">
        <v>7</v>
      </c>
      <c r="B16" s="28"/>
      <c r="C16" s="28"/>
      <c r="D16" s="28"/>
      <c r="E16" s="28"/>
      <c r="F16" s="28"/>
      <c r="G16" s="28"/>
      <c r="I16" s="16"/>
    </row>
    <row r="17" spans="1:9" x14ac:dyDescent="0.3">
      <c r="A17" s="33" t="s">
        <v>10</v>
      </c>
      <c r="B17" s="34"/>
      <c r="C17" s="34"/>
      <c r="D17" s="34"/>
      <c r="E17" s="34"/>
      <c r="F17" s="34"/>
      <c r="G17" s="34"/>
      <c r="I17" s="16"/>
    </row>
    <row r="18" spans="1:9" x14ac:dyDescent="0.3">
      <c r="A18" s="33" t="s">
        <v>8</v>
      </c>
      <c r="B18" s="34"/>
      <c r="C18" s="34"/>
      <c r="D18" s="34"/>
      <c r="E18" s="34"/>
      <c r="F18" s="34"/>
      <c r="G18" s="34"/>
      <c r="I18" s="16"/>
    </row>
    <row r="19" spans="1:9" x14ac:dyDescent="0.3">
      <c r="A19" s="38" t="s">
        <v>9</v>
      </c>
      <c r="B19" s="38"/>
      <c r="C19" s="38"/>
      <c r="D19" s="38"/>
      <c r="E19" s="38"/>
      <c r="F19" s="38"/>
      <c r="G19" s="38"/>
      <c r="I19" s="16"/>
    </row>
    <row r="20" spans="1:9" x14ac:dyDescent="0.3">
      <c r="A20" s="31" t="s">
        <v>11</v>
      </c>
      <c r="B20" s="31"/>
      <c r="C20" s="31"/>
      <c r="D20" s="31"/>
      <c r="E20" s="31"/>
      <c r="F20" s="31"/>
      <c r="G20" s="31"/>
      <c r="I20" s="16"/>
    </row>
    <row r="21" spans="1:9" x14ac:dyDescent="0.3">
      <c r="A21" s="30" t="s">
        <v>12</v>
      </c>
      <c r="B21" s="31"/>
      <c r="C21" s="31"/>
      <c r="D21" s="31"/>
      <c r="E21" s="31"/>
      <c r="F21" s="31"/>
      <c r="G21" s="31"/>
      <c r="I21" s="16"/>
    </row>
    <row r="22" spans="1:9" x14ac:dyDescent="0.3">
      <c r="A22" s="30" t="s">
        <v>13</v>
      </c>
      <c r="B22" s="31"/>
      <c r="C22" s="31"/>
      <c r="D22" s="31"/>
      <c r="E22" s="31"/>
      <c r="F22" s="31"/>
      <c r="G22" s="31"/>
      <c r="I22" s="16"/>
    </row>
    <row r="23" spans="1:9" ht="14.4" customHeight="1" x14ac:dyDescent="0.3">
      <c r="A23" s="39" t="s">
        <v>14</v>
      </c>
      <c r="B23" s="39"/>
      <c r="C23" s="39"/>
      <c r="D23" s="39"/>
      <c r="E23" s="39"/>
      <c r="F23" s="39"/>
      <c r="G23" s="39"/>
      <c r="I23" s="16"/>
    </row>
    <row r="24" spans="1:9" x14ac:dyDescent="0.3">
      <c r="A24" s="40" t="s">
        <v>15</v>
      </c>
      <c r="B24" s="41"/>
      <c r="C24" s="41"/>
      <c r="D24" s="41"/>
      <c r="E24" s="41"/>
      <c r="F24" s="41"/>
      <c r="G24" s="41"/>
      <c r="I24" s="16"/>
    </row>
    <row r="25" spans="1:9" x14ac:dyDescent="0.3">
      <c r="A25" s="36" t="s">
        <v>16</v>
      </c>
      <c r="B25" s="28"/>
      <c r="C25" s="28"/>
      <c r="D25" s="28"/>
      <c r="I25" s="16"/>
    </row>
    <row r="26" spans="1:9" x14ac:dyDescent="0.3">
      <c r="A26" s="30" t="s">
        <v>17</v>
      </c>
      <c r="B26" s="31"/>
      <c r="C26" s="31"/>
      <c r="D26" s="31"/>
      <c r="I26" s="16"/>
    </row>
    <row r="27" spans="1:9" x14ac:dyDescent="0.3">
      <c r="A27" s="30" t="s">
        <v>18</v>
      </c>
      <c r="B27" s="31"/>
      <c r="C27" s="31"/>
      <c r="D27" s="31"/>
      <c r="I27" s="16"/>
    </row>
    <row r="28" spans="1:9" ht="14.4" customHeight="1" x14ac:dyDescent="0.3">
      <c r="A28" s="37" t="s">
        <v>19</v>
      </c>
      <c r="B28" s="37"/>
      <c r="C28" s="37"/>
      <c r="D28" s="37"/>
      <c r="E28" s="37"/>
      <c r="F28" s="37"/>
      <c r="G28" s="1"/>
      <c r="I28" s="16"/>
    </row>
    <row r="29" spans="1:9" x14ac:dyDescent="0.3">
      <c r="A29" s="28" t="s">
        <v>20</v>
      </c>
      <c r="B29" s="28"/>
      <c r="C29" s="28"/>
      <c r="D29" s="28"/>
      <c r="E29" s="28"/>
      <c r="F29" s="28"/>
      <c r="G29" s="28"/>
      <c r="I29" s="16"/>
    </row>
    <row r="30" spans="1:9" x14ac:dyDescent="0.3">
      <c r="A30" s="28"/>
      <c r="B30" s="28"/>
      <c r="C30" s="28"/>
      <c r="D30" s="28"/>
      <c r="E30" s="28"/>
      <c r="F30" s="28"/>
      <c r="G30" s="28"/>
      <c r="I30" s="16"/>
    </row>
    <row r="31" spans="1:9" x14ac:dyDescent="0.3">
      <c r="A31" s="28"/>
      <c r="B31" s="28"/>
      <c r="C31" s="28"/>
      <c r="D31" s="28"/>
      <c r="E31" s="28"/>
      <c r="F31" s="28"/>
      <c r="G31" s="28"/>
      <c r="I31" s="16"/>
    </row>
    <row r="32" spans="1:9" x14ac:dyDescent="0.3">
      <c r="I32" s="16"/>
    </row>
    <row r="33" spans="1:9" ht="23.4" x14ac:dyDescent="0.45">
      <c r="A33" s="3" t="s">
        <v>27</v>
      </c>
      <c r="I33" s="16"/>
    </row>
    <row r="34" spans="1:9" x14ac:dyDescent="0.3">
      <c r="I34" s="16"/>
    </row>
    <row r="35" spans="1:9" x14ac:dyDescent="0.3">
      <c r="A35" s="4" t="s">
        <v>21</v>
      </c>
      <c r="B35" s="5">
        <v>120</v>
      </c>
      <c r="I35" s="16"/>
    </row>
    <row r="36" spans="1:9" x14ac:dyDescent="0.3">
      <c r="A36" s="4" t="s">
        <v>22</v>
      </c>
      <c r="B36" s="6">
        <v>1800</v>
      </c>
      <c r="I36" s="16"/>
    </row>
    <row r="37" spans="1:9" x14ac:dyDescent="0.3">
      <c r="A37" s="4" t="s">
        <v>23</v>
      </c>
      <c r="B37" s="5">
        <v>45</v>
      </c>
      <c r="I37" s="16"/>
    </row>
    <row r="38" spans="1:9" x14ac:dyDescent="0.3">
      <c r="A38" s="4" t="s">
        <v>24</v>
      </c>
      <c r="B38" s="7">
        <v>0.2</v>
      </c>
      <c r="I38" s="16"/>
    </row>
    <row r="39" spans="1:9" x14ac:dyDescent="0.3">
      <c r="A39" s="4" t="s">
        <v>25</v>
      </c>
      <c r="B39" s="5">
        <f>B37*B38</f>
        <v>9</v>
      </c>
      <c r="I39" s="16"/>
    </row>
    <row r="40" spans="1:9" x14ac:dyDescent="0.3">
      <c r="A40" s="4" t="s">
        <v>26</v>
      </c>
      <c r="B40" s="8">
        <f>SQRT(2*B35*B36/B39)</f>
        <v>219.08902300206645</v>
      </c>
      <c r="I40" s="16"/>
    </row>
    <row r="41" spans="1:9" x14ac:dyDescent="0.3">
      <c r="I41" s="16"/>
    </row>
    <row r="42" spans="1:9" x14ac:dyDescent="0.3">
      <c r="I42" s="16"/>
    </row>
    <row r="43" spans="1:9" ht="23.4" x14ac:dyDescent="0.45">
      <c r="A43" s="3" t="s">
        <v>28</v>
      </c>
      <c r="I43" s="16"/>
    </row>
    <row r="44" spans="1:9" x14ac:dyDescent="0.3">
      <c r="I44" s="16"/>
    </row>
    <row r="45" spans="1:9" x14ac:dyDescent="0.3">
      <c r="A45" s="4" t="s">
        <v>21</v>
      </c>
      <c r="B45" s="5">
        <v>120</v>
      </c>
      <c r="D45" s="35" t="s">
        <v>29</v>
      </c>
      <c r="E45" s="35"/>
      <c r="F45" s="9">
        <f>B46</f>
        <v>1800</v>
      </c>
      <c r="I45" s="16"/>
    </row>
    <row r="46" spans="1:9" x14ac:dyDescent="0.3">
      <c r="A46" s="4" t="s">
        <v>30</v>
      </c>
      <c r="B46" s="6">
        <v>1800</v>
      </c>
      <c r="D46" s="35" t="s">
        <v>31</v>
      </c>
      <c r="E46" s="35"/>
      <c r="F46">
        <f>F45/B48</f>
        <v>8.2158383625774913</v>
      </c>
      <c r="I46" s="16"/>
    </row>
    <row r="47" spans="1:9" x14ac:dyDescent="0.3">
      <c r="A47" s="4" t="s">
        <v>25</v>
      </c>
      <c r="B47" s="5">
        <v>9</v>
      </c>
      <c r="D47" s="35" t="s">
        <v>32</v>
      </c>
      <c r="E47" s="35"/>
      <c r="F47">
        <f>365/F46</f>
        <v>44.426385219863477</v>
      </c>
      <c r="I47" s="16"/>
    </row>
    <row r="48" spans="1:9" x14ac:dyDescent="0.3">
      <c r="A48" s="4" t="s">
        <v>26</v>
      </c>
      <c r="B48" s="8">
        <f>SQRT(2*B45*B46/B47)</f>
        <v>219.08902300206645</v>
      </c>
      <c r="I48" s="16"/>
    </row>
    <row r="49" spans="1:9" x14ac:dyDescent="0.3">
      <c r="I49" s="16"/>
    </row>
    <row r="50" spans="1:9" x14ac:dyDescent="0.3">
      <c r="A50" s="42" t="s">
        <v>33</v>
      </c>
      <c r="B50" s="42"/>
      <c r="C50" s="42"/>
      <c r="D50" s="42"/>
      <c r="E50" s="42"/>
      <c r="F50" s="42"/>
      <c r="G50" s="42"/>
      <c r="H50" s="42"/>
      <c r="I50" s="16"/>
    </row>
    <row r="51" spans="1:9" x14ac:dyDescent="0.3">
      <c r="A51" s="42"/>
      <c r="B51" s="42"/>
      <c r="C51" s="42"/>
      <c r="D51" s="42"/>
      <c r="E51" s="42"/>
      <c r="F51" s="42"/>
      <c r="G51" s="42"/>
      <c r="H51" s="42"/>
      <c r="I51" s="16"/>
    </row>
    <row r="52" spans="1:9" x14ac:dyDescent="0.3">
      <c r="A52" s="42"/>
      <c r="B52" s="42"/>
      <c r="C52" s="42"/>
      <c r="D52" s="42"/>
      <c r="E52" s="42"/>
      <c r="F52" s="42"/>
      <c r="G52" s="42"/>
      <c r="H52" s="42"/>
      <c r="I52" s="16"/>
    </row>
    <row r="53" spans="1:9" x14ac:dyDescent="0.3">
      <c r="A53" s="42"/>
      <c r="B53" s="42"/>
      <c r="C53" s="42"/>
      <c r="D53" s="42"/>
      <c r="E53" s="42"/>
      <c r="F53" s="42"/>
      <c r="G53" s="42"/>
      <c r="H53" s="42"/>
      <c r="I53" s="16"/>
    </row>
    <row r="54" spans="1:9" x14ac:dyDescent="0.3">
      <c r="I54" s="16"/>
    </row>
    <row r="55" spans="1:9" ht="23.4" x14ac:dyDescent="0.45">
      <c r="A55" s="3" t="s">
        <v>34</v>
      </c>
      <c r="I55" s="16"/>
    </row>
    <row r="56" spans="1:9" x14ac:dyDescent="0.3">
      <c r="I56" s="16"/>
    </row>
    <row r="57" spans="1:9" x14ac:dyDescent="0.3">
      <c r="A57" s="4" t="s">
        <v>21</v>
      </c>
      <c r="B57" s="5">
        <v>120</v>
      </c>
      <c r="I57" s="16"/>
    </row>
    <row r="58" spans="1:9" x14ac:dyDescent="0.3">
      <c r="A58" s="4" t="s">
        <v>30</v>
      </c>
      <c r="B58" s="6">
        <v>1800</v>
      </c>
      <c r="I58" s="16"/>
    </row>
    <row r="59" spans="1:9" x14ac:dyDescent="0.3">
      <c r="A59" s="4" t="s">
        <v>25</v>
      </c>
      <c r="B59" s="5">
        <v>9</v>
      </c>
      <c r="I59" s="16"/>
    </row>
    <row r="60" spans="1:9" x14ac:dyDescent="0.3">
      <c r="A60" s="4" t="s">
        <v>26</v>
      </c>
      <c r="B60" s="8">
        <f>SQRT(2*B57*B58/B59)</f>
        <v>219.08902300206645</v>
      </c>
      <c r="I60" s="16"/>
    </row>
    <row r="61" spans="1:9" x14ac:dyDescent="0.3">
      <c r="A61" s="4" t="s">
        <v>31</v>
      </c>
      <c r="B61" s="8">
        <f>B58/B60</f>
        <v>8.2158383625774913</v>
      </c>
      <c r="I61" s="16"/>
    </row>
    <row r="62" spans="1:9" x14ac:dyDescent="0.3">
      <c r="A62" s="4" t="s">
        <v>32</v>
      </c>
      <c r="B62" s="8">
        <f>365/B61</f>
        <v>44.426385219863477</v>
      </c>
      <c r="I62" s="16"/>
    </row>
    <row r="63" spans="1:9" x14ac:dyDescent="0.3">
      <c r="A63" s="4" t="s">
        <v>34</v>
      </c>
      <c r="B63">
        <v>3</v>
      </c>
      <c r="I63" s="16"/>
    </row>
    <row r="64" spans="1:9" x14ac:dyDescent="0.3">
      <c r="I64" s="16"/>
    </row>
    <row r="65" spans="1:9" x14ac:dyDescent="0.3">
      <c r="B65" s="10"/>
      <c r="I65" s="16"/>
    </row>
    <row r="66" spans="1:9" x14ac:dyDescent="0.3">
      <c r="A66" s="4" t="s">
        <v>35</v>
      </c>
      <c r="B66" s="10">
        <f>B58/365*B63</f>
        <v>14.794520547945206</v>
      </c>
      <c r="I66" s="16"/>
    </row>
    <row r="67" spans="1:9" ht="14.4" customHeight="1" x14ac:dyDescent="0.3">
      <c r="A67" s="42" t="s">
        <v>36</v>
      </c>
      <c r="B67" s="42"/>
      <c r="C67" s="42"/>
      <c r="D67" s="42"/>
      <c r="E67" s="42"/>
      <c r="F67" s="42"/>
      <c r="G67" s="42"/>
      <c r="H67" s="42"/>
      <c r="I67" s="16"/>
    </row>
    <row r="68" spans="1:9" x14ac:dyDescent="0.3">
      <c r="A68" s="42"/>
      <c r="B68" s="42"/>
      <c r="C68" s="42"/>
      <c r="D68" s="42"/>
      <c r="E68" s="42"/>
      <c r="F68" s="42"/>
      <c r="G68" s="42"/>
      <c r="H68" s="42"/>
      <c r="I68" s="16"/>
    </row>
    <row r="69" spans="1:9" x14ac:dyDescent="0.3">
      <c r="A69" s="42"/>
      <c r="B69" s="42"/>
      <c r="C69" s="42"/>
      <c r="D69" s="42"/>
      <c r="E69" s="42"/>
      <c r="F69" s="42"/>
      <c r="G69" s="42"/>
      <c r="H69" s="42"/>
      <c r="I69" s="16"/>
    </row>
    <row r="70" spans="1:9" x14ac:dyDescent="0.3">
      <c r="A70" s="42"/>
      <c r="B70" s="42"/>
      <c r="C70" s="42"/>
      <c r="D70" s="42"/>
      <c r="E70" s="42"/>
      <c r="F70" s="42"/>
      <c r="G70" s="42"/>
      <c r="H70" s="42"/>
      <c r="I70" s="16"/>
    </row>
    <row r="71" spans="1:9" x14ac:dyDescent="0.3">
      <c r="A71" s="42"/>
      <c r="B71" s="42"/>
      <c r="C71" s="42"/>
      <c r="D71" s="42"/>
      <c r="E71" s="42"/>
      <c r="F71" s="42"/>
      <c r="G71" s="42"/>
      <c r="H71" s="42"/>
      <c r="I71" s="16"/>
    </row>
    <row r="72" spans="1:9" x14ac:dyDescent="0.3">
      <c r="A72" s="42"/>
      <c r="B72" s="42"/>
      <c r="C72" s="42"/>
      <c r="D72" s="42"/>
      <c r="E72" s="42"/>
      <c r="F72" s="42"/>
      <c r="G72" s="42"/>
      <c r="H72" s="42"/>
      <c r="I72" s="16"/>
    </row>
    <row r="73" spans="1:9" x14ac:dyDescent="0.3">
      <c r="A73" s="42"/>
      <c r="B73" s="42"/>
      <c r="C73" s="42"/>
      <c r="D73" s="42"/>
      <c r="E73" s="42"/>
      <c r="F73" s="42"/>
      <c r="G73" s="42"/>
      <c r="H73" s="42"/>
      <c r="I73" s="16"/>
    </row>
    <row r="74" spans="1:9" x14ac:dyDescent="0.3">
      <c r="A74" s="42"/>
      <c r="B74" s="42"/>
      <c r="C74" s="42"/>
      <c r="D74" s="42"/>
      <c r="E74" s="42"/>
      <c r="F74" s="42"/>
      <c r="G74" s="42"/>
      <c r="H74" s="42"/>
      <c r="I74" s="16"/>
    </row>
    <row r="75" spans="1:9" x14ac:dyDescent="0.3">
      <c r="I75" s="16"/>
    </row>
    <row r="76" spans="1:9" ht="23.4" x14ac:dyDescent="0.45">
      <c r="A76" s="3" t="s">
        <v>37</v>
      </c>
      <c r="I76" s="16"/>
    </row>
    <row r="77" spans="1:9" ht="15.6" customHeight="1" x14ac:dyDescent="0.3">
      <c r="A77" s="43" t="s">
        <v>43</v>
      </c>
      <c r="B77" s="43"/>
      <c r="C77" s="43"/>
      <c r="D77" s="43"/>
      <c r="E77" s="43"/>
      <c r="F77" s="43"/>
      <c r="G77" s="43"/>
      <c r="H77" s="43"/>
      <c r="I77" s="16"/>
    </row>
    <row r="78" spans="1:9" ht="52.2" customHeight="1" x14ac:dyDescent="0.3">
      <c r="A78" s="43"/>
      <c r="B78" s="43"/>
      <c r="C78" s="43"/>
      <c r="D78" s="43"/>
      <c r="E78" s="43"/>
      <c r="F78" s="43"/>
      <c r="G78" s="43"/>
      <c r="H78" s="43"/>
      <c r="I78" s="16"/>
    </row>
    <row r="79" spans="1:9" x14ac:dyDescent="0.3">
      <c r="A79" s="4" t="s">
        <v>38</v>
      </c>
      <c r="B79" s="5">
        <v>120</v>
      </c>
      <c r="D79" t="s">
        <v>39</v>
      </c>
      <c r="E79" t="s">
        <v>38</v>
      </c>
      <c r="F79" t="s">
        <v>25</v>
      </c>
      <c r="G79" t="s">
        <v>40</v>
      </c>
      <c r="I79" s="16"/>
    </row>
    <row r="80" spans="1:9" x14ac:dyDescent="0.3">
      <c r="A80" s="4" t="s">
        <v>41</v>
      </c>
      <c r="B80" s="6">
        <v>1800</v>
      </c>
      <c r="D80">
        <v>30</v>
      </c>
      <c r="E80" s="5">
        <f>$B$80/Table1[[#This Row],[Quantity]]*$B$79</f>
        <v>7200</v>
      </c>
      <c r="F80" s="10">
        <f>0.5*Table1[[#This Row],[Quantity]]*$B$83</f>
        <v>135</v>
      </c>
      <c r="G80" s="10">
        <f>Table1[[#This Row],[Order Cost]]+Table1[[#This Row],[Holding Cost]]</f>
        <v>7335</v>
      </c>
      <c r="I80" s="16"/>
    </row>
    <row r="81" spans="1:9" x14ac:dyDescent="0.3">
      <c r="A81" s="4" t="s">
        <v>23</v>
      </c>
      <c r="B81" s="5">
        <v>45</v>
      </c>
      <c r="D81">
        <v>60</v>
      </c>
      <c r="E81" s="5">
        <f>$B$80/Table1[[#This Row],[Quantity]]*$B$79</f>
        <v>3600</v>
      </c>
      <c r="F81" s="10">
        <f>0.5*Table1[[#This Row],[Quantity]]*$B$83</f>
        <v>270</v>
      </c>
      <c r="G81" s="10">
        <f>Table1[[#This Row],[Order Cost]]+Table1[[#This Row],[Holding Cost]]</f>
        <v>3870</v>
      </c>
      <c r="I81" s="16"/>
    </row>
    <row r="82" spans="1:9" x14ac:dyDescent="0.3">
      <c r="A82" s="4" t="s">
        <v>42</v>
      </c>
      <c r="B82" s="11">
        <v>0.2</v>
      </c>
      <c r="D82">
        <v>90</v>
      </c>
      <c r="E82" s="5">
        <f>$B$80/Table1[[#This Row],[Quantity]]*$B$79</f>
        <v>2400</v>
      </c>
      <c r="F82" s="10">
        <f>0.5*Table1[[#This Row],[Quantity]]*$B$83</f>
        <v>405</v>
      </c>
      <c r="G82" s="10">
        <f>Table1[[#This Row],[Order Cost]]+Table1[[#This Row],[Holding Cost]]</f>
        <v>2805</v>
      </c>
      <c r="I82" s="16"/>
    </row>
    <row r="83" spans="1:9" x14ac:dyDescent="0.3">
      <c r="A83" s="4" t="s">
        <v>25</v>
      </c>
      <c r="B83" s="5">
        <f>B81*B82</f>
        <v>9</v>
      </c>
      <c r="D83">
        <v>120</v>
      </c>
      <c r="E83" s="5">
        <f>$B$80/Table1[[#This Row],[Quantity]]*$B$79</f>
        <v>1800</v>
      </c>
      <c r="F83" s="10">
        <f>0.5*Table1[[#This Row],[Quantity]]*$B$83</f>
        <v>540</v>
      </c>
      <c r="G83" s="10">
        <f>Table1[[#This Row],[Order Cost]]+Table1[[#This Row],[Holding Cost]]</f>
        <v>2340</v>
      </c>
      <c r="I83" s="16"/>
    </row>
    <row r="84" spans="1:9" x14ac:dyDescent="0.3">
      <c r="A84" s="4" t="s">
        <v>26</v>
      </c>
      <c r="B84" s="12">
        <f>SQRT(2*B79*B80/B83)</f>
        <v>219.08902300206645</v>
      </c>
      <c r="D84">
        <v>150</v>
      </c>
      <c r="E84" s="5">
        <f>$B$80/Table1[[#This Row],[Quantity]]*$B$79</f>
        <v>1440</v>
      </c>
      <c r="F84" s="10">
        <f>0.5*Table1[[#This Row],[Quantity]]*$B$83</f>
        <v>675</v>
      </c>
      <c r="G84" s="10">
        <f>Table1[[#This Row],[Order Cost]]+Table1[[#This Row],[Holding Cost]]</f>
        <v>2115</v>
      </c>
      <c r="I84" s="16"/>
    </row>
    <row r="85" spans="1:9" x14ac:dyDescent="0.3">
      <c r="D85">
        <v>180</v>
      </c>
      <c r="E85" s="5">
        <f>$B$80/Table1[[#This Row],[Quantity]]*$B$79</f>
        <v>1200</v>
      </c>
      <c r="F85" s="10">
        <f>0.5*Table1[[#This Row],[Quantity]]*$B$83</f>
        <v>810</v>
      </c>
      <c r="G85" s="10">
        <f>Table1[[#This Row],[Order Cost]]+Table1[[#This Row],[Holding Cost]]</f>
        <v>2010</v>
      </c>
      <c r="I85" s="16"/>
    </row>
    <row r="86" spans="1:9" x14ac:dyDescent="0.3">
      <c r="D86">
        <v>210</v>
      </c>
      <c r="E86" s="5">
        <f>$B$80/Table1[[#This Row],[Quantity]]*$B$79</f>
        <v>1028.5714285714284</v>
      </c>
      <c r="F86" s="10">
        <f>0.5*Table1[[#This Row],[Quantity]]*$B$83</f>
        <v>945</v>
      </c>
      <c r="G86" s="10">
        <f>Table1[[#This Row],[Order Cost]]+Table1[[#This Row],[Holding Cost]]</f>
        <v>1973.5714285714284</v>
      </c>
      <c r="I86" s="16"/>
    </row>
    <row r="87" spans="1:9" x14ac:dyDescent="0.3">
      <c r="D87">
        <v>240</v>
      </c>
      <c r="E87" s="5">
        <f>$B$80/Table1[[#This Row],[Quantity]]*$B$79</f>
        <v>900</v>
      </c>
      <c r="F87" s="10">
        <f>0.5*Table1[[#This Row],[Quantity]]*$B$83</f>
        <v>1080</v>
      </c>
      <c r="G87" s="10">
        <f>Table1[[#This Row],[Order Cost]]+Table1[[#This Row],[Holding Cost]]</f>
        <v>1980</v>
      </c>
      <c r="I87" s="16"/>
    </row>
    <row r="88" spans="1:9" x14ac:dyDescent="0.3">
      <c r="D88">
        <v>270</v>
      </c>
      <c r="E88" s="5">
        <f>$B$80/Table1[[#This Row],[Quantity]]*$B$79</f>
        <v>800</v>
      </c>
      <c r="F88" s="10">
        <f>0.5*Table1[[#This Row],[Quantity]]*$B$83</f>
        <v>1215</v>
      </c>
      <c r="G88" s="10">
        <f>Table1[[#This Row],[Order Cost]]+Table1[[#This Row],[Holding Cost]]</f>
        <v>2015</v>
      </c>
      <c r="I88" s="16"/>
    </row>
    <row r="89" spans="1:9" x14ac:dyDescent="0.3">
      <c r="D89">
        <v>300</v>
      </c>
      <c r="E89" s="5">
        <f>$B$80/Table1[[#This Row],[Quantity]]*$B$79</f>
        <v>720</v>
      </c>
      <c r="F89" s="10">
        <f>0.5*Table1[[#This Row],[Quantity]]*$B$83</f>
        <v>1350</v>
      </c>
      <c r="G89" s="10">
        <f>Table1[[#This Row],[Order Cost]]+Table1[[#This Row],[Holding Cost]]</f>
        <v>2070</v>
      </c>
      <c r="I89" s="16"/>
    </row>
    <row r="90" spans="1:9" ht="14.4" customHeight="1" x14ac:dyDescent="0.3">
      <c r="A90" s="42" t="s">
        <v>44</v>
      </c>
      <c r="B90" s="42"/>
      <c r="C90" s="42"/>
      <c r="D90" s="42"/>
      <c r="E90" s="42"/>
      <c r="F90" s="42"/>
      <c r="G90" s="42"/>
      <c r="H90" s="42"/>
      <c r="I90" s="26"/>
    </row>
    <row r="91" spans="1:9" ht="60" customHeight="1" x14ac:dyDescent="0.3">
      <c r="A91" s="42"/>
      <c r="B91" s="42"/>
      <c r="C91" s="42"/>
      <c r="D91" s="42"/>
      <c r="E91" s="42"/>
      <c r="F91" s="42"/>
      <c r="G91" s="42"/>
      <c r="H91" s="42"/>
      <c r="I91" s="26"/>
    </row>
    <row r="92" spans="1:9" x14ac:dyDescent="0.3">
      <c r="I92" s="16"/>
    </row>
    <row r="93" spans="1:9" x14ac:dyDescent="0.3">
      <c r="I93" s="16"/>
    </row>
    <row r="94" spans="1:9" x14ac:dyDescent="0.3">
      <c r="I94" s="16"/>
    </row>
    <row r="95" spans="1:9" x14ac:dyDescent="0.3">
      <c r="I95" s="16"/>
    </row>
    <row r="96" spans="1:9" x14ac:dyDescent="0.3">
      <c r="I96" s="16"/>
    </row>
    <row r="97" spans="9:9" x14ac:dyDescent="0.3">
      <c r="I97" s="16"/>
    </row>
    <row r="98" spans="9:9" x14ac:dyDescent="0.3">
      <c r="I98" s="16"/>
    </row>
    <row r="99" spans="9:9" x14ac:dyDescent="0.3">
      <c r="I99" s="16"/>
    </row>
    <row r="100" spans="9:9" x14ac:dyDescent="0.3">
      <c r="I100" s="16"/>
    </row>
    <row r="101" spans="9:9" x14ac:dyDescent="0.3">
      <c r="I101" s="16"/>
    </row>
    <row r="102" spans="9:9" x14ac:dyDescent="0.3">
      <c r="I102" s="16"/>
    </row>
    <row r="103" spans="9:9" x14ac:dyDescent="0.3">
      <c r="I103" s="16"/>
    </row>
    <row r="104" spans="9:9" x14ac:dyDescent="0.3">
      <c r="I104" s="16"/>
    </row>
    <row r="105" spans="9:9" x14ac:dyDescent="0.3">
      <c r="I105" s="16"/>
    </row>
    <row r="106" spans="9:9" x14ac:dyDescent="0.3">
      <c r="I106" s="16"/>
    </row>
    <row r="107" spans="9:9" x14ac:dyDescent="0.3">
      <c r="I107" s="16"/>
    </row>
    <row r="108" spans="9:9" x14ac:dyDescent="0.3">
      <c r="I108" s="16"/>
    </row>
    <row r="109" spans="9:9" x14ac:dyDescent="0.3">
      <c r="I109" s="16"/>
    </row>
    <row r="110" spans="9:9" x14ac:dyDescent="0.3">
      <c r="I110" s="16"/>
    </row>
    <row r="111" spans="9:9" x14ac:dyDescent="0.3">
      <c r="I111" s="16"/>
    </row>
    <row r="112" spans="9:9" x14ac:dyDescent="0.3">
      <c r="I112" s="16"/>
    </row>
    <row r="113" spans="1:9" x14ac:dyDescent="0.3">
      <c r="I113" s="16"/>
    </row>
    <row r="114" spans="1:9" x14ac:dyDescent="0.3">
      <c r="I114" s="16"/>
    </row>
    <row r="115" spans="1:9" x14ac:dyDescent="0.3">
      <c r="I115" s="16"/>
    </row>
    <row r="116" spans="1:9" x14ac:dyDescent="0.3">
      <c r="I116" s="16"/>
    </row>
    <row r="117" spans="1:9" x14ac:dyDescent="0.3">
      <c r="I117" s="16"/>
    </row>
    <row r="118" spans="1:9" x14ac:dyDescent="0.3">
      <c r="I118" s="16"/>
    </row>
    <row r="119" spans="1:9" x14ac:dyDescent="0.3">
      <c r="I119" s="16"/>
    </row>
    <row r="120" spans="1:9" x14ac:dyDescent="0.3">
      <c r="I120" s="16"/>
    </row>
    <row r="121" spans="1:9" x14ac:dyDescent="0.3">
      <c r="I121" s="16"/>
    </row>
    <row r="122" spans="1:9" x14ac:dyDescent="0.3">
      <c r="I122" s="16"/>
    </row>
    <row r="123" spans="1:9" ht="23.4" x14ac:dyDescent="0.45">
      <c r="A123" s="3" t="s">
        <v>45</v>
      </c>
      <c r="I123" s="16"/>
    </row>
    <row r="124" spans="1:9" ht="15.6" customHeight="1" x14ac:dyDescent="0.3">
      <c r="A124" s="25"/>
      <c r="B124" s="25"/>
      <c r="C124" s="25"/>
      <c r="D124" s="25"/>
      <c r="E124" s="25"/>
      <c r="F124" s="25"/>
      <c r="G124" s="25"/>
      <c r="H124" s="25"/>
      <c r="I124" s="16"/>
    </row>
    <row r="125" spans="1:9" ht="48" customHeight="1" x14ac:dyDescent="0.3">
      <c r="A125" s="32" t="s">
        <v>63</v>
      </c>
      <c r="B125" s="28"/>
      <c r="C125" s="28"/>
      <c r="D125" s="28"/>
      <c r="E125" s="28"/>
      <c r="F125" s="28"/>
      <c r="G125" s="28"/>
      <c r="H125" s="28"/>
    </row>
    <row r="126" spans="1:9" x14ac:dyDescent="0.3">
      <c r="D126" s="13" t="s">
        <v>46</v>
      </c>
      <c r="E126" s="14" t="s">
        <v>39</v>
      </c>
      <c r="F126" s="14" t="s">
        <v>47</v>
      </c>
      <c r="G126" s="15" t="s">
        <v>48</v>
      </c>
      <c r="I126" s="16"/>
    </row>
    <row r="127" spans="1:9" x14ac:dyDescent="0.3">
      <c r="A127" s="4" t="s">
        <v>21</v>
      </c>
      <c r="B127" s="5">
        <v>120</v>
      </c>
      <c r="D127" s="16">
        <v>1</v>
      </c>
      <c r="E127" t="s">
        <v>49</v>
      </c>
      <c r="F127">
        <v>0</v>
      </c>
      <c r="G127" s="17">
        <v>45</v>
      </c>
      <c r="I127" s="16"/>
    </row>
    <row r="128" spans="1:9" x14ac:dyDescent="0.3">
      <c r="A128" s="4" t="s">
        <v>50</v>
      </c>
      <c r="B128" s="6">
        <v>1800</v>
      </c>
      <c r="C128" s="6"/>
      <c r="D128" s="16">
        <v>2</v>
      </c>
      <c r="E128" t="s">
        <v>51</v>
      </c>
      <c r="F128" s="7">
        <v>0.02</v>
      </c>
      <c r="G128" s="17">
        <f>$G$127*(1-F128)</f>
        <v>44.1</v>
      </c>
      <c r="I128" s="16"/>
    </row>
    <row r="129" spans="1:9" x14ac:dyDescent="0.3">
      <c r="A129" s="4" t="s">
        <v>25</v>
      </c>
      <c r="B129" s="18">
        <v>0.2</v>
      </c>
      <c r="C129" s="18"/>
      <c r="D129" s="16">
        <v>3</v>
      </c>
      <c r="E129" t="s">
        <v>52</v>
      </c>
      <c r="F129" s="7">
        <v>0.05</v>
      </c>
      <c r="G129" s="17">
        <f t="shared" ref="G129:G130" si="0">$G$127*(1-F129)</f>
        <v>42.75</v>
      </c>
      <c r="I129" s="16"/>
    </row>
    <row r="130" spans="1:9" x14ac:dyDescent="0.3">
      <c r="A130" s="4"/>
      <c r="B130" s="12"/>
      <c r="C130" s="12"/>
      <c r="D130" s="19">
        <v>4</v>
      </c>
      <c r="E130" s="20" t="s">
        <v>53</v>
      </c>
      <c r="F130" s="21">
        <v>0.1</v>
      </c>
      <c r="G130" s="17">
        <f t="shared" si="0"/>
        <v>40.5</v>
      </c>
      <c r="I130" s="16"/>
    </row>
    <row r="131" spans="1:9" x14ac:dyDescent="0.3">
      <c r="A131" s="4" t="s">
        <v>54</v>
      </c>
      <c r="B131">
        <f>SQRT(2*$B$127*$B$128/($B$129*G127))</f>
        <v>219.08902300206645</v>
      </c>
      <c r="I131" s="16"/>
    </row>
    <row r="132" spans="1:9" x14ac:dyDescent="0.3">
      <c r="A132" s="4" t="s">
        <v>55</v>
      </c>
      <c r="B132">
        <f t="shared" ref="B132:B134" si="1">SQRT(2*$B$127*$B$128/($B$129*G128))</f>
        <v>221.31333406899523</v>
      </c>
      <c r="I132" s="16"/>
    </row>
    <row r="133" spans="1:9" x14ac:dyDescent="0.3">
      <c r="A133" s="4" t="s">
        <v>56</v>
      </c>
      <c r="B133">
        <f t="shared" si="1"/>
        <v>224.78059477960653</v>
      </c>
      <c r="I133" s="16"/>
    </row>
    <row r="134" spans="1:9" x14ac:dyDescent="0.3">
      <c r="A134" s="4" t="s">
        <v>57</v>
      </c>
      <c r="B134">
        <f t="shared" si="1"/>
        <v>230.9401076758503</v>
      </c>
      <c r="I134" s="16"/>
    </row>
    <row r="135" spans="1:9" x14ac:dyDescent="0.3">
      <c r="I135" s="16"/>
    </row>
    <row r="136" spans="1:9" ht="28.2" customHeight="1" x14ac:dyDescent="0.3">
      <c r="A136" s="2" t="s">
        <v>46</v>
      </c>
      <c r="B136" s="2" t="s">
        <v>58</v>
      </c>
      <c r="C136" s="27" t="s">
        <v>59</v>
      </c>
      <c r="D136" s="27" t="s">
        <v>60</v>
      </c>
      <c r="E136" s="27" t="s">
        <v>61</v>
      </c>
      <c r="F136" s="27" t="s">
        <v>62</v>
      </c>
      <c r="G136" s="2" t="s">
        <v>40</v>
      </c>
      <c r="I136" s="16"/>
    </row>
    <row r="137" spans="1:9" x14ac:dyDescent="0.3">
      <c r="A137">
        <v>1</v>
      </c>
      <c r="B137" s="22">
        <f t="shared" ref="B137:B140" si="2">G127</f>
        <v>45</v>
      </c>
      <c r="C137" s="23">
        <v>220</v>
      </c>
      <c r="D137" s="22">
        <f>$B$128*B137</f>
        <v>81000</v>
      </c>
      <c r="E137" s="24">
        <f>$B$127*$B$128/C137</f>
        <v>981.81818181818187</v>
      </c>
      <c r="F137" s="22">
        <f>0.5*B137*C137*$B$129</f>
        <v>990</v>
      </c>
      <c r="G137" s="24">
        <f>SUM(D137:F137)</f>
        <v>82971.818181818177</v>
      </c>
      <c r="I137" s="16"/>
    </row>
    <row r="138" spans="1:9" x14ac:dyDescent="0.3">
      <c r="A138">
        <v>2</v>
      </c>
      <c r="B138" s="22">
        <f t="shared" si="2"/>
        <v>44.1</v>
      </c>
      <c r="C138" s="23">
        <v>222</v>
      </c>
      <c r="D138" s="22">
        <f t="shared" ref="D138:D140" si="3">$B$128*B138</f>
        <v>79380</v>
      </c>
      <c r="E138" s="24">
        <f t="shared" ref="E138:E140" si="4">$B$127*$B$128/C138</f>
        <v>972.97297297297303</v>
      </c>
      <c r="F138" s="22">
        <f t="shared" ref="F138:F140" si="5">0.5*B138*C138*$B$129</f>
        <v>979.0200000000001</v>
      </c>
      <c r="G138" s="24">
        <f t="shared" ref="G138:G140" si="6">SUM(D138:F138)</f>
        <v>81331.992972972977</v>
      </c>
      <c r="I138" s="16"/>
    </row>
    <row r="139" spans="1:9" x14ac:dyDescent="0.3">
      <c r="A139">
        <v>3</v>
      </c>
      <c r="B139" s="22">
        <f t="shared" si="2"/>
        <v>42.75</v>
      </c>
      <c r="C139" s="23">
        <v>301</v>
      </c>
      <c r="D139" s="22">
        <f t="shared" si="3"/>
        <v>76950</v>
      </c>
      <c r="E139" s="24">
        <f t="shared" si="4"/>
        <v>717.60797342192689</v>
      </c>
      <c r="F139" s="22">
        <f t="shared" si="5"/>
        <v>1286.7750000000001</v>
      </c>
      <c r="G139" s="24">
        <f t="shared" si="6"/>
        <v>78954.382973421918</v>
      </c>
      <c r="I139" s="16"/>
    </row>
    <row r="140" spans="1:9" x14ac:dyDescent="0.3">
      <c r="A140">
        <v>4</v>
      </c>
      <c r="B140" s="22">
        <f t="shared" si="2"/>
        <v>40.5</v>
      </c>
      <c r="C140" s="23">
        <v>801</v>
      </c>
      <c r="D140" s="22">
        <f t="shared" si="3"/>
        <v>72900</v>
      </c>
      <c r="E140" s="24">
        <f t="shared" si="4"/>
        <v>269.66292134831463</v>
      </c>
      <c r="F140" s="22">
        <f t="shared" si="5"/>
        <v>3244.05</v>
      </c>
      <c r="G140" s="24">
        <f t="shared" si="6"/>
        <v>76413.712921348313</v>
      </c>
      <c r="I140" s="16"/>
    </row>
    <row r="141" spans="1:9" x14ac:dyDescent="0.3">
      <c r="A141" s="28" t="s">
        <v>64</v>
      </c>
      <c r="B141" s="28"/>
      <c r="C141" s="28"/>
      <c r="D141" s="28"/>
      <c r="E141" s="28"/>
      <c r="F141" s="28"/>
      <c r="G141" s="28"/>
      <c r="H141" s="29"/>
      <c r="I141" s="16"/>
    </row>
    <row r="142" spans="1:9" x14ac:dyDescent="0.3">
      <c r="A142" s="28"/>
      <c r="B142" s="28"/>
      <c r="C142" s="28"/>
      <c r="D142" s="28"/>
      <c r="E142" s="28"/>
      <c r="F142" s="28"/>
      <c r="G142" s="28"/>
      <c r="H142" s="29"/>
      <c r="I142" s="16"/>
    </row>
    <row r="143" spans="1:9" x14ac:dyDescent="0.3">
      <c r="I143" s="16"/>
    </row>
    <row r="144" spans="1:9" ht="23.4" x14ac:dyDescent="0.45">
      <c r="A144" s="3" t="s">
        <v>65</v>
      </c>
      <c r="I144" s="16"/>
    </row>
    <row r="145" spans="1:9" x14ac:dyDescent="0.3">
      <c r="A145" s="28" t="s">
        <v>69</v>
      </c>
      <c r="B145" s="28"/>
      <c r="C145" s="28"/>
      <c r="D145" s="28"/>
      <c r="E145" s="28"/>
      <c r="F145" s="28"/>
      <c r="G145" s="28"/>
      <c r="H145" s="29"/>
      <c r="I145" s="16"/>
    </row>
    <row r="146" spans="1:9" ht="37.200000000000003" customHeight="1" x14ac:dyDescent="0.3">
      <c r="A146" s="28"/>
      <c r="B146" s="28"/>
      <c r="C146" s="28"/>
      <c r="D146" s="28"/>
      <c r="E146" s="28"/>
      <c r="F146" s="28"/>
      <c r="G146" s="28"/>
      <c r="H146" s="29"/>
      <c r="I146" s="16"/>
    </row>
    <row r="147" spans="1:9" x14ac:dyDescent="0.3">
      <c r="A147" s="4" t="s">
        <v>50</v>
      </c>
      <c r="B147" s="6">
        <v>2500</v>
      </c>
      <c r="I147" s="16"/>
    </row>
    <row r="148" spans="1:9" x14ac:dyDescent="0.3">
      <c r="A148" s="4" t="s">
        <v>21</v>
      </c>
      <c r="B148" s="5">
        <v>150</v>
      </c>
      <c r="I148" s="16"/>
    </row>
    <row r="149" spans="1:9" x14ac:dyDescent="0.3">
      <c r="A149" s="4" t="s">
        <v>25</v>
      </c>
      <c r="B149" s="5">
        <v>10</v>
      </c>
      <c r="I149" s="16"/>
    </row>
    <row r="150" spans="1:9" x14ac:dyDescent="0.3">
      <c r="A150" s="4" t="s">
        <v>66</v>
      </c>
      <c r="B150">
        <v>25</v>
      </c>
      <c r="I150" s="16"/>
    </row>
    <row r="151" spans="1:9" x14ac:dyDescent="0.3">
      <c r="A151" s="4" t="s">
        <v>67</v>
      </c>
      <c r="B151">
        <v>10</v>
      </c>
      <c r="I151" s="16"/>
    </row>
    <row r="152" spans="1:9" x14ac:dyDescent="0.3">
      <c r="A152" s="4"/>
      <c r="I152" s="16"/>
    </row>
    <row r="153" spans="1:9" ht="32.4" customHeight="1" x14ac:dyDescent="0.3">
      <c r="A153" s="4" t="s">
        <v>68</v>
      </c>
      <c r="B153">
        <f>SQRT(2*$B$148*$B$147/(B149*(1-B151/B150)))</f>
        <v>353.55339059327378</v>
      </c>
      <c r="C153" s="28" t="s">
        <v>71</v>
      </c>
      <c r="D153" s="28"/>
      <c r="E153" s="28"/>
      <c r="F153" s="28"/>
      <c r="G153" s="28"/>
      <c r="H153" s="29"/>
      <c r="I153" s="16"/>
    </row>
    <row r="154" spans="1:9" x14ac:dyDescent="0.3">
      <c r="A154" s="44" t="s">
        <v>70</v>
      </c>
      <c r="B154" s="44"/>
      <c r="C154" s="44"/>
      <c r="D154" s="44"/>
      <c r="E154" s="44"/>
      <c r="F154" s="44"/>
      <c r="G154" s="44"/>
      <c r="H154" s="45"/>
      <c r="I154" s="16"/>
    </row>
    <row r="155" spans="1:9" x14ac:dyDescent="0.3">
      <c r="A155" s="44"/>
      <c r="B155" s="44"/>
      <c r="C155" s="44"/>
      <c r="D155" s="44"/>
      <c r="E155" s="44"/>
      <c r="F155" s="44"/>
      <c r="G155" s="44"/>
      <c r="H155" s="45"/>
      <c r="I155" s="16"/>
    </row>
    <row r="156" spans="1:9" x14ac:dyDescent="0.3">
      <c r="A156" s="44"/>
      <c r="B156" s="44"/>
      <c r="C156" s="44"/>
      <c r="D156" s="44"/>
      <c r="E156" s="44"/>
      <c r="F156" s="44"/>
      <c r="G156" s="44"/>
      <c r="H156" s="45"/>
      <c r="I156" s="16"/>
    </row>
    <row r="157" spans="1:9" x14ac:dyDescent="0.3">
      <c r="I157" s="16"/>
    </row>
    <row r="158" spans="1:9" x14ac:dyDescent="0.3">
      <c r="I158" s="16"/>
    </row>
    <row r="159" spans="1:9" x14ac:dyDescent="0.3">
      <c r="I159" s="16"/>
    </row>
    <row r="160" spans="1:9" x14ac:dyDescent="0.3">
      <c r="I160" s="16"/>
    </row>
    <row r="161" spans="9:9" x14ac:dyDescent="0.3">
      <c r="I161" s="16"/>
    </row>
    <row r="162" spans="9:9" x14ac:dyDescent="0.3">
      <c r="I162" s="16"/>
    </row>
  </sheetData>
  <mergeCells count="33">
    <mergeCell ref="A67:H74"/>
    <mergeCell ref="A77:H78"/>
    <mergeCell ref="A90:H91"/>
    <mergeCell ref="A154:H156"/>
    <mergeCell ref="C153:H153"/>
    <mergeCell ref="A2:G2"/>
    <mergeCell ref="A25:D25"/>
    <mergeCell ref="A26:D26"/>
    <mergeCell ref="A27:D27"/>
    <mergeCell ref="A28:F28"/>
    <mergeCell ref="A19:G19"/>
    <mergeCell ref="A20:G20"/>
    <mergeCell ref="A21:G21"/>
    <mergeCell ref="A22:G22"/>
    <mergeCell ref="A23:G23"/>
    <mergeCell ref="A24:G24"/>
    <mergeCell ref="A9:G11"/>
    <mergeCell ref="A145:H146"/>
    <mergeCell ref="A3:G4"/>
    <mergeCell ref="A5:G5"/>
    <mergeCell ref="A6:G8"/>
    <mergeCell ref="A125:H125"/>
    <mergeCell ref="A141:H142"/>
    <mergeCell ref="A12:G12"/>
    <mergeCell ref="A13:G15"/>
    <mergeCell ref="A16:G16"/>
    <mergeCell ref="A17:G17"/>
    <mergeCell ref="A18:G18"/>
    <mergeCell ref="D46:E46"/>
    <mergeCell ref="D45:E45"/>
    <mergeCell ref="D47:E47"/>
    <mergeCell ref="A29:G31"/>
    <mergeCell ref="A50:H53"/>
  </mergeCells>
  <pageMargins left="0.7" right="0.7" top="0.75" bottom="0.75" header="0.3" footer="0.3"/>
  <pageSetup orientation="portrait" horizontalDpi="360" verticalDpi="36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Didem B. Aykurt</dc:creator>
  <cp:lastModifiedBy>Didem B. Aykurt</cp:lastModifiedBy>
  <dcterms:created xsi:type="dcterms:W3CDTF">2024-07-16T22:34:17Z</dcterms:created>
  <dcterms:modified xsi:type="dcterms:W3CDTF">2024-07-18T23:52:30Z</dcterms:modified>
</cp:coreProperties>
</file>